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olon\Desktop\ABC TF\sku최적화\"/>
    </mc:Choice>
  </mc:AlternateContent>
  <xr:revisionPtr revIDLastSave="0" documentId="13_ncr:1_{65EA0409-D589-418D-9EA5-06178E93A496}" xr6:coauthVersionLast="47" xr6:coauthVersionMax="47" xr10:uidLastSave="{00000000-0000-0000-0000-000000000000}"/>
  <bookViews>
    <workbookView minimized="1" xWindow="38940" yWindow="6750" windowWidth="11070" windowHeight="5730" xr2:uid="{00000000-000D-0000-FFFF-FFFF00000000}"/>
  </bookViews>
  <sheets>
    <sheet name="통합" sheetId="5" r:id="rId1"/>
    <sheet name="VER.5직영점.대리점" sheetId="9" r:id="rId2"/>
    <sheet name="VER.5유통점" sheetId="10" r:id="rId3"/>
    <sheet name="VER.5기타상설점" sheetId="11" r:id="rId4"/>
    <sheet name="22SS SKU" sheetId="16" r:id="rId5"/>
    <sheet name="22FW SKU" sheetId="17" r:id="rId6"/>
    <sheet name="직영점.대리점" sheetId="6" r:id="rId7"/>
    <sheet name="유통점" sheetId="2" r:id="rId8"/>
    <sheet name="기타상설점" sheetId="13" r:id="rId9"/>
  </sheets>
  <definedNames>
    <definedName name="_xlnm._FilterDatabase" localSheetId="3" hidden="1">VER.5기타상설점!$A$1:$T$157</definedName>
    <definedName name="_xlnm._FilterDatabase" localSheetId="2" hidden="1">VER.5유통점!$A$7:$S$230</definedName>
    <definedName name="_xlnm._FilterDatabase" localSheetId="1" hidden="1">'VER.5직영점.대리점'!$A$1:$L$239</definedName>
    <definedName name="_xlnm._FilterDatabase" localSheetId="8" hidden="1">기타상설점!$A$2:$T$156</definedName>
    <definedName name="_xlnm._FilterDatabase" localSheetId="7" hidden="1">유통점!$A$8:$S$224</definedName>
    <definedName name="_xlnm._FilterDatabase" localSheetId="6" hidden="1">직영점.대리점!$A$2:$L$241</definedName>
    <definedName name="_xlnm._FilterDatabase" localSheetId="0" hidden="1">통합!$A$10:$Q$195</definedName>
    <definedName name="_xlnm.Print_Area" localSheetId="5">'22FW SKU'!$A$1:$O$12</definedName>
    <definedName name="_xlnm.Print_Area" localSheetId="4">'22SS SKU'!$A$1:$O$12</definedName>
    <definedName name="_xlnm.Print_Area" localSheetId="3">VER.5기타상설점!$A$1:$AH$37</definedName>
    <definedName name="_xlnm.Print_Area" localSheetId="2">VER.5유통점!$A$1:$AI$105</definedName>
    <definedName name="_xlnm.Print_Area" localSheetId="1">'VER.5직영점.대리점'!$A$1:$AI$129</definedName>
    <definedName name="_xlnm.Print_Area" localSheetId="8">기타상설점!$A$1:$AH$36</definedName>
    <definedName name="_xlnm.Print_Area" localSheetId="7">유통점!$A$1:$AI$99</definedName>
    <definedName name="_xlnm.Print_Area" localSheetId="6">직영점.대리점!$A$1:$AI$119</definedName>
    <definedName name="_xlnm.Print_Area" localSheetId="0">통합!$A$1:$AC$117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P36" i="2"/>
  <c r="L107" i="5"/>
  <c r="S22" i="6"/>
  <c r="U8" i="9"/>
  <c r="G7" i="9"/>
  <c r="F10" i="6"/>
  <c r="F9" i="6"/>
  <c r="G6" i="9"/>
  <c r="K6" i="17"/>
  <c r="O6" i="17"/>
  <c r="N6" i="16"/>
  <c r="AC80" i="5"/>
  <c r="AB80" i="5"/>
  <c r="AA80" i="5"/>
  <c r="Z80" i="5"/>
  <c r="Y80" i="5"/>
  <c r="X80" i="5"/>
  <c r="W80" i="5"/>
  <c r="V80" i="5"/>
  <c r="Q79" i="5"/>
  <c r="Q64" i="5"/>
  <c r="Q55" i="5"/>
  <c r="Q48" i="5"/>
  <c r="Q38" i="5"/>
  <c r="O136" i="5"/>
  <c r="N136" i="5"/>
  <c r="M136" i="5"/>
  <c r="L136" i="5"/>
  <c r="N190" i="5"/>
  <c r="O190" i="5"/>
  <c r="M190" i="5"/>
  <c r="L190" i="5"/>
  <c r="M191" i="5"/>
  <c r="N191" i="5"/>
  <c r="O191" i="5"/>
  <c r="U34" i="9"/>
  <c r="V34" i="9"/>
  <c r="W34" i="9"/>
  <c r="X34" i="9"/>
  <c r="Y34" i="9"/>
  <c r="Z34" i="9"/>
  <c r="N26" i="5"/>
  <c r="O26" i="5"/>
  <c r="B27" i="5"/>
  <c r="B35" i="9"/>
  <c r="N14" i="5" l="1"/>
  <c r="O14" i="5"/>
  <c r="N15" i="5"/>
  <c r="O15" i="5"/>
  <c r="Y104" i="10" l="1"/>
  <c r="X104" i="10"/>
  <c r="W104" i="10"/>
  <c r="V104" i="10"/>
  <c r="U104" i="10"/>
  <c r="N193" i="5" l="1"/>
  <c r="O193" i="5"/>
  <c r="O149" i="5"/>
  <c r="N149" i="5"/>
  <c r="N148" i="5"/>
  <c r="O148" i="5"/>
  <c r="N95" i="5" l="1"/>
  <c r="O95" i="5"/>
  <c r="O85" i="5"/>
  <c r="N85" i="5"/>
  <c r="O84" i="5"/>
  <c r="O83" i="5"/>
  <c r="N84" i="5"/>
  <c r="N83" i="5"/>
  <c r="O22" i="5"/>
  <c r="N22" i="5"/>
  <c r="U29" i="9" l="1"/>
  <c r="V29" i="9"/>
  <c r="W29" i="9"/>
  <c r="X29" i="9"/>
  <c r="Y29" i="9"/>
  <c r="Z29" i="9"/>
  <c r="N91" i="5" l="1"/>
  <c r="O91" i="5"/>
  <c r="N17" i="5"/>
  <c r="O17" i="5"/>
  <c r="O159" i="5" l="1"/>
  <c r="N159" i="5"/>
  <c r="Z49" i="10" l="1"/>
  <c r="Y49" i="10"/>
  <c r="X49" i="10"/>
  <c r="W49" i="10"/>
  <c r="V49" i="10"/>
  <c r="U49" i="10"/>
  <c r="O33" i="5" l="1"/>
  <c r="N33" i="5"/>
  <c r="O111" i="5"/>
  <c r="N111" i="5"/>
  <c r="O150" i="5" l="1"/>
  <c r="M6" i="17" l="1"/>
  <c r="L6" i="17"/>
  <c r="I6" i="17"/>
  <c r="H6" i="17"/>
  <c r="E6" i="17"/>
  <c r="D6" i="17"/>
  <c r="N5" i="17"/>
  <c r="J5" i="17"/>
  <c r="F5" i="17"/>
  <c r="N4" i="17"/>
  <c r="J4" i="17"/>
  <c r="F4" i="17"/>
  <c r="N3" i="17"/>
  <c r="J3" i="17"/>
  <c r="J6" i="17" s="1"/>
  <c r="F3" i="17"/>
  <c r="F6" i="17" l="1"/>
  <c r="N6" i="17"/>
  <c r="N7" i="17" l="1"/>
  <c r="G6" i="17" s="1"/>
  <c r="E12" i="17" l="1"/>
  <c r="D12" i="17"/>
  <c r="G12" i="17"/>
  <c r="C12" i="17"/>
  <c r="F12" i="17"/>
  <c r="B12" i="17"/>
  <c r="G4" i="17"/>
  <c r="G5" i="17"/>
  <c r="K5" i="17"/>
  <c r="O5" i="17"/>
  <c r="G3" i="17"/>
  <c r="O4" i="17"/>
  <c r="K3" i="17"/>
  <c r="K4" i="17"/>
  <c r="O3" i="17"/>
  <c r="O60" i="5" l="1"/>
  <c r="N60" i="5"/>
  <c r="U57" i="9" l="1"/>
  <c r="V57" i="9"/>
  <c r="W57" i="9"/>
  <c r="X57" i="9"/>
  <c r="Y57" i="9"/>
  <c r="Z57" i="9"/>
  <c r="G116" i="5" l="1"/>
  <c r="B116" i="5"/>
  <c r="N115" i="5"/>
  <c r="O115" i="5"/>
  <c r="B129" i="9"/>
  <c r="U128" i="9"/>
  <c r="V128" i="9"/>
  <c r="W128" i="9"/>
  <c r="X128" i="9"/>
  <c r="Y128" i="9"/>
  <c r="Z128" i="9"/>
  <c r="W65" i="9" l="1"/>
  <c r="U65" i="9"/>
  <c r="V65" i="9"/>
  <c r="X65" i="9"/>
  <c r="Y65" i="9"/>
  <c r="Z65" i="9"/>
  <c r="Z64" i="9"/>
  <c r="Y64" i="9"/>
  <c r="X64" i="9"/>
  <c r="V64" i="9"/>
  <c r="U64" i="9"/>
  <c r="O25" i="5" l="1"/>
  <c r="N25" i="5"/>
  <c r="Z33" i="9"/>
  <c r="Y33" i="9"/>
  <c r="X33" i="9"/>
  <c r="W33" i="9"/>
  <c r="V33" i="9"/>
  <c r="U33" i="9"/>
  <c r="O175" i="5" l="1"/>
  <c r="N175" i="5"/>
  <c r="N147" i="5" l="1"/>
  <c r="O147" i="5"/>
  <c r="N186" i="5"/>
  <c r="O186" i="5"/>
  <c r="O90" i="5" l="1"/>
  <c r="N90" i="5"/>
  <c r="U32" i="10" l="1"/>
  <c r="V32" i="10"/>
  <c r="W32" i="10"/>
  <c r="X32" i="10"/>
  <c r="Y32" i="10"/>
  <c r="Z32" i="10"/>
  <c r="M6" i="16"/>
  <c r="L6" i="16"/>
  <c r="I6" i="16"/>
  <c r="H6" i="16"/>
  <c r="E6" i="16"/>
  <c r="D6" i="16"/>
  <c r="N5" i="16"/>
  <c r="J5" i="16"/>
  <c r="F5" i="16"/>
  <c r="N4" i="16"/>
  <c r="J4" i="16"/>
  <c r="F4" i="16"/>
  <c r="N3" i="16"/>
  <c r="J3" i="16"/>
  <c r="F3" i="16"/>
  <c r="J6" i="16" l="1"/>
  <c r="F6" i="16"/>
  <c r="N32" i="5"/>
  <c r="O32" i="5"/>
  <c r="N129" i="5"/>
  <c r="O129" i="5"/>
  <c r="N119" i="5"/>
  <c r="O119" i="5"/>
  <c r="N125" i="5"/>
  <c r="O125" i="5"/>
  <c r="B77" i="5"/>
  <c r="B9" i="5"/>
  <c r="B37" i="5"/>
  <c r="B41" i="5"/>
  <c r="B53" i="5"/>
  <c r="B99" i="5"/>
  <c r="B153" i="5"/>
  <c r="B163" i="5"/>
  <c r="B170" i="5"/>
  <c r="B179" i="5"/>
  <c r="B194" i="5"/>
  <c r="N151" i="5"/>
  <c r="O151" i="5"/>
  <c r="N160" i="5"/>
  <c r="O160" i="5"/>
  <c r="Z6" i="9"/>
  <c r="Y6" i="9"/>
  <c r="X6" i="9"/>
  <c r="W6" i="9"/>
  <c r="V6" i="9"/>
  <c r="U6" i="9"/>
  <c r="X8" i="9"/>
  <c r="N156" i="5"/>
  <c r="O156" i="5"/>
  <c r="N65" i="5"/>
  <c r="O65" i="5"/>
  <c r="N72" i="5"/>
  <c r="O72" i="5"/>
  <c r="N47" i="5"/>
  <c r="O47" i="5"/>
  <c r="N46" i="5"/>
  <c r="O46" i="5"/>
  <c r="N43" i="5"/>
  <c r="O43" i="5"/>
  <c r="N23" i="5"/>
  <c r="O23" i="5"/>
  <c r="N24" i="5"/>
  <c r="O24" i="5"/>
  <c r="J23" i="5"/>
  <c r="N39" i="5"/>
  <c r="O39" i="5"/>
  <c r="V47" i="9"/>
  <c r="W47" i="9"/>
  <c r="X47" i="9"/>
  <c r="Y47" i="9"/>
  <c r="Z47" i="9"/>
  <c r="U47" i="9"/>
  <c r="W46" i="9"/>
  <c r="X46" i="9"/>
  <c r="Y46" i="9"/>
  <c r="Z46" i="9"/>
  <c r="N114" i="5"/>
  <c r="O114" i="5"/>
  <c r="V127" i="9"/>
  <c r="W127" i="9"/>
  <c r="X127" i="9"/>
  <c r="Y127" i="9"/>
  <c r="Z127" i="9"/>
  <c r="U127" i="9"/>
  <c r="Z59" i="9"/>
  <c r="Y59" i="9"/>
  <c r="X59" i="9"/>
  <c r="W59" i="9"/>
  <c r="V59" i="9"/>
  <c r="U59" i="9"/>
  <c r="U79" i="9"/>
  <c r="V79" i="9"/>
  <c r="W79" i="9"/>
  <c r="X79" i="9"/>
  <c r="Y79" i="9"/>
  <c r="Z79" i="9"/>
  <c r="N11" i="5"/>
  <c r="O11" i="5"/>
  <c r="B89" i="9"/>
  <c r="O76" i="5"/>
  <c r="N76" i="5"/>
  <c r="H77" i="5"/>
  <c r="I77" i="5"/>
  <c r="G77" i="5"/>
  <c r="J152" i="5"/>
  <c r="O152" i="5"/>
  <c r="N152" i="5"/>
  <c r="X66" i="10"/>
  <c r="N138" i="5"/>
  <c r="O138" i="5"/>
  <c r="J70" i="5"/>
  <c r="N70" i="5"/>
  <c r="O70" i="5"/>
  <c r="O118" i="5"/>
  <c r="N118" i="5"/>
  <c r="N184" i="5"/>
  <c r="O184" i="5"/>
  <c r="Z32" i="9"/>
  <c r="Y32" i="9"/>
  <c r="X32" i="9"/>
  <c r="W32" i="9"/>
  <c r="V32" i="9"/>
  <c r="U32" i="9"/>
  <c r="O177" i="5"/>
  <c r="N177" i="5"/>
  <c r="N166" i="5"/>
  <c r="O166" i="5"/>
  <c r="N162" i="5"/>
  <c r="O162" i="5"/>
  <c r="N127" i="5"/>
  <c r="O127" i="5"/>
  <c r="O142" i="5"/>
  <c r="N142" i="5"/>
  <c r="O141" i="5"/>
  <c r="N141" i="5"/>
  <c r="O100" i="5"/>
  <c r="N100" i="5"/>
  <c r="Y36" i="11"/>
  <c r="X36" i="11"/>
  <c r="W36" i="11"/>
  <c r="V36" i="11"/>
  <c r="U36" i="11"/>
  <c r="T36" i="11"/>
  <c r="Y35" i="11"/>
  <c r="X35" i="11"/>
  <c r="W35" i="11"/>
  <c r="V35" i="11"/>
  <c r="U35" i="11"/>
  <c r="T35" i="11"/>
  <c r="S35" i="11" s="1"/>
  <c r="Y34" i="11"/>
  <c r="X34" i="11"/>
  <c r="W34" i="11"/>
  <c r="V34" i="11"/>
  <c r="U34" i="11"/>
  <c r="T34" i="11"/>
  <c r="Y33" i="11"/>
  <c r="X33" i="11"/>
  <c r="W33" i="11"/>
  <c r="V33" i="11"/>
  <c r="U33" i="11"/>
  <c r="T33" i="11"/>
  <c r="Y32" i="11"/>
  <c r="X32" i="11"/>
  <c r="W32" i="11"/>
  <c r="V32" i="11"/>
  <c r="U32" i="11"/>
  <c r="T32" i="11"/>
  <c r="S32" i="11" s="1"/>
  <c r="Y31" i="11"/>
  <c r="X31" i="11"/>
  <c r="W31" i="11"/>
  <c r="V31" i="11"/>
  <c r="U31" i="11"/>
  <c r="T31" i="11"/>
  <c r="Y30" i="11"/>
  <c r="X30" i="11"/>
  <c r="W30" i="11"/>
  <c r="V30" i="11"/>
  <c r="U30" i="11"/>
  <c r="T30" i="11"/>
  <c r="Y29" i="11"/>
  <c r="X29" i="11"/>
  <c r="W29" i="11"/>
  <c r="V29" i="11"/>
  <c r="U29" i="11"/>
  <c r="T29" i="11"/>
  <c r="S29" i="11" s="1"/>
  <c r="Y28" i="11"/>
  <c r="X28" i="11"/>
  <c r="W28" i="11"/>
  <c r="V28" i="11"/>
  <c r="U28" i="11"/>
  <c r="T28" i="11"/>
  <c r="Y27" i="11"/>
  <c r="X27" i="11"/>
  <c r="W27" i="11"/>
  <c r="V27" i="11"/>
  <c r="U27" i="11"/>
  <c r="T27" i="11"/>
  <c r="Y26" i="11"/>
  <c r="X26" i="11"/>
  <c r="W26" i="11"/>
  <c r="V26" i="11"/>
  <c r="U26" i="11"/>
  <c r="T26" i="11"/>
  <c r="Y25" i="11"/>
  <c r="X25" i="11"/>
  <c r="W25" i="11"/>
  <c r="V25" i="11"/>
  <c r="U25" i="11"/>
  <c r="T25" i="11"/>
  <c r="S25" i="11" s="1"/>
  <c r="Y24" i="11"/>
  <c r="X24" i="11"/>
  <c r="W24" i="11"/>
  <c r="V24" i="11"/>
  <c r="U24" i="11"/>
  <c r="T24" i="11"/>
  <c r="Y23" i="11"/>
  <c r="X23" i="11"/>
  <c r="W23" i="11"/>
  <c r="V23" i="11"/>
  <c r="S23" i="11"/>
  <c r="U23" i="11"/>
  <c r="T23" i="11"/>
  <c r="Y22" i="11"/>
  <c r="X22" i="11"/>
  <c r="W22" i="11"/>
  <c r="V22" i="11"/>
  <c r="U22" i="11"/>
  <c r="T22" i="11"/>
  <c r="Y21" i="11"/>
  <c r="X21" i="11"/>
  <c r="W21" i="11"/>
  <c r="V21" i="11"/>
  <c r="U21" i="11"/>
  <c r="T21" i="11"/>
  <c r="Y20" i="11"/>
  <c r="X20" i="11"/>
  <c r="W20" i="11"/>
  <c r="V20" i="11"/>
  <c r="U20" i="11"/>
  <c r="T20" i="11"/>
  <c r="Y18" i="11"/>
  <c r="X18" i="11"/>
  <c r="W18" i="11"/>
  <c r="V18" i="11"/>
  <c r="U18" i="11"/>
  <c r="T18" i="11"/>
  <c r="S18" i="11" s="1"/>
  <c r="Y17" i="11"/>
  <c r="X17" i="11"/>
  <c r="W17" i="11"/>
  <c r="V17" i="11"/>
  <c r="U17" i="11"/>
  <c r="T17" i="11"/>
  <c r="Y16" i="11"/>
  <c r="X16" i="11"/>
  <c r="W16" i="11"/>
  <c r="V16" i="11"/>
  <c r="U16" i="11"/>
  <c r="T16" i="11"/>
  <c r="Y15" i="11"/>
  <c r="X15" i="11"/>
  <c r="W15" i="11"/>
  <c r="V15" i="11"/>
  <c r="U15" i="11"/>
  <c r="T15" i="11"/>
  <c r="Y14" i="11"/>
  <c r="X14" i="11"/>
  <c r="W14" i="11"/>
  <c r="V14" i="11"/>
  <c r="U14" i="11"/>
  <c r="T14" i="11"/>
  <c r="Y13" i="11"/>
  <c r="X13" i="11"/>
  <c r="W13" i="11"/>
  <c r="V13" i="11"/>
  <c r="U13" i="11"/>
  <c r="T13" i="11"/>
  <c r="Y12" i="11"/>
  <c r="X12" i="11"/>
  <c r="W12" i="11"/>
  <c r="V12" i="11"/>
  <c r="U12" i="11"/>
  <c r="T12" i="11"/>
  <c r="Y11" i="11"/>
  <c r="X11" i="11"/>
  <c r="W11" i="11"/>
  <c r="V11" i="11"/>
  <c r="U11" i="11"/>
  <c r="T11" i="11"/>
  <c r="Y10" i="11"/>
  <c r="X10" i="11"/>
  <c r="W10" i="11"/>
  <c r="V10" i="11"/>
  <c r="U10" i="11"/>
  <c r="T10" i="11"/>
  <c r="Y9" i="11"/>
  <c r="X9" i="11"/>
  <c r="W9" i="11"/>
  <c r="V9" i="11"/>
  <c r="U9" i="11"/>
  <c r="T9" i="11"/>
  <c r="Y8" i="11"/>
  <c r="X8" i="11"/>
  <c r="W8" i="11"/>
  <c r="V8" i="11"/>
  <c r="U8" i="11"/>
  <c r="T8" i="11"/>
  <c r="Y7" i="11"/>
  <c r="X7" i="11"/>
  <c r="W7" i="11"/>
  <c r="V7" i="11"/>
  <c r="U7" i="11"/>
  <c r="T7" i="11"/>
  <c r="E33" i="11"/>
  <c r="P33" i="11"/>
  <c r="E32" i="11"/>
  <c r="E31" i="11"/>
  <c r="E28" i="11"/>
  <c r="M28" i="11" s="1"/>
  <c r="E23" i="11"/>
  <c r="Q23" i="11" s="1"/>
  <c r="E22" i="11"/>
  <c r="E15" i="11"/>
  <c r="E11" i="11"/>
  <c r="P11" i="11"/>
  <c r="E10" i="11"/>
  <c r="N10" i="11"/>
  <c r="E9" i="11"/>
  <c r="P9" i="11"/>
  <c r="E8" i="11"/>
  <c r="P8" i="11" s="1"/>
  <c r="Q33" i="11"/>
  <c r="M33" i="11"/>
  <c r="O32" i="11"/>
  <c r="N32" i="11"/>
  <c r="N31" i="11"/>
  <c r="L10" i="11"/>
  <c r="Q8" i="11"/>
  <c r="M8" i="11"/>
  <c r="Q19" i="6"/>
  <c r="Q20" i="6"/>
  <c r="Q22" i="6"/>
  <c r="Q24" i="6"/>
  <c r="Q29" i="6"/>
  <c r="S29" i="6" s="1"/>
  <c r="L21" i="5" s="1"/>
  <c r="N11" i="11"/>
  <c r="S12" i="11"/>
  <c r="O9" i="11"/>
  <c r="N9" i="11"/>
  <c r="S8" i="11"/>
  <c r="N25" i="11"/>
  <c r="O8" i="11"/>
  <c r="AB8" i="11"/>
  <c r="Z10" i="9"/>
  <c r="Y10" i="9"/>
  <c r="X10" i="9"/>
  <c r="W10" i="9"/>
  <c r="V10" i="9"/>
  <c r="U10" i="9"/>
  <c r="G9" i="5"/>
  <c r="O110" i="5"/>
  <c r="N110" i="5"/>
  <c r="O161" i="5"/>
  <c r="N161" i="5"/>
  <c r="O89" i="5"/>
  <c r="N89" i="5"/>
  <c r="J24" i="5"/>
  <c r="R30" i="9"/>
  <c r="Q30" i="9"/>
  <c r="P30" i="9"/>
  <c r="O30" i="9"/>
  <c r="N30" i="9"/>
  <c r="M30" i="9"/>
  <c r="R23" i="9"/>
  <c r="Q23" i="9"/>
  <c r="P23" i="9"/>
  <c r="O23" i="9"/>
  <c r="N23" i="9"/>
  <c r="M23" i="9"/>
  <c r="Z31" i="9"/>
  <c r="Y31" i="9"/>
  <c r="X31" i="9"/>
  <c r="W31" i="9"/>
  <c r="V31" i="9"/>
  <c r="U31" i="9"/>
  <c r="Z30" i="9"/>
  <c r="Y30" i="9"/>
  <c r="X30" i="9"/>
  <c r="W30" i="9"/>
  <c r="V30" i="9"/>
  <c r="U30" i="9"/>
  <c r="Y19" i="11"/>
  <c r="X19" i="11"/>
  <c r="W19" i="11"/>
  <c r="V19" i="11"/>
  <c r="U19" i="11"/>
  <c r="T19" i="11"/>
  <c r="N185" i="5"/>
  <c r="O185" i="5"/>
  <c r="N187" i="5"/>
  <c r="O187" i="5"/>
  <c r="N188" i="5"/>
  <c r="O188" i="5"/>
  <c r="N189" i="5"/>
  <c r="O189" i="5"/>
  <c r="N192" i="5"/>
  <c r="O192" i="5"/>
  <c r="N183" i="5"/>
  <c r="O183" i="5"/>
  <c r="N182" i="5"/>
  <c r="O182" i="5"/>
  <c r="N181" i="5"/>
  <c r="O181" i="5"/>
  <c r="N180" i="5"/>
  <c r="O180" i="5"/>
  <c r="N172" i="5"/>
  <c r="O172" i="5"/>
  <c r="N173" i="5"/>
  <c r="O173" i="5"/>
  <c r="N174" i="5"/>
  <c r="O174" i="5"/>
  <c r="N176" i="5"/>
  <c r="O176" i="5"/>
  <c r="N171" i="5"/>
  <c r="O171" i="5"/>
  <c r="N169" i="5"/>
  <c r="O169" i="5"/>
  <c r="N168" i="5"/>
  <c r="O168" i="5"/>
  <c r="N167" i="5"/>
  <c r="O167" i="5"/>
  <c r="N165" i="5"/>
  <c r="O165" i="5"/>
  <c r="N164" i="5"/>
  <c r="O164" i="5"/>
  <c r="N158" i="5"/>
  <c r="O158" i="5"/>
  <c r="N157" i="5"/>
  <c r="O157" i="5"/>
  <c r="N154" i="5"/>
  <c r="O154" i="5"/>
  <c r="N146" i="5"/>
  <c r="O146" i="5"/>
  <c r="N143" i="5"/>
  <c r="O143" i="5"/>
  <c r="N144" i="5"/>
  <c r="O144" i="5"/>
  <c r="N145" i="5"/>
  <c r="O145" i="5"/>
  <c r="N134" i="5"/>
  <c r="O134" i="5"/>
  <c r="N135" i="5"/>
  <c r="O135" i="5"/>
  <c r="N137" i="5"/>
  <c r="O137" i="5"/>
  <c r="N139" i="5"/>
  <c r="O139" i="5"/>
  <c r="N140" i="5"/>
  <c r="O140" i="5"/>
  <c r="N150" i="5"/>
  <c r="N133" i="5"/>
  <c r="O133" i="5"/>
  <c r="N132" i="5"/>
  <c r="O132" i="5"/>
  <c r="N131" i="5"/>
  <c r="O131" i="5"/>
  <c r="N130" i="5"/>
  <c r="O130" i="5"/>
  <c r="Z6" i="10"/>
  <c r="Y6" i="10"/>
  <c r="X6" i="10"/>
  <c r="W6" i="10"/>
  <c r="V6" i="10"/>
  <c r="U6" i="10"/>
  <c r="L6" i="10"/>
  <c r="K6" i="10"/>
  <c r="J6" i="10"/>
  <c r="I6" i="10"/>
  <c r="H6" i="10"/>
  <c r="G6" i="10"/>
  <c r="B50" i="2"/>
  <c r="Z7" i="2"/>
  <c r="Y7" i="2"/>
  <c r="X7" i="2"/>
  <c r="W7" i="2"/>
  <c r="V7" i="2"/>
  <c r="U7" i="2"/>
  <c r="L7" i="2"/>
  <c r="K7" i="2"/>
  <c r="J7" i="2"/>
  <c r="I7" i="2"/>
  <c r="H7" i="2"/>
  <c r="G7" i="2"/>
  <c r="N126" i="5"/>
  <c r="O126" i="5"/>
  <c r="N128" i="5"/>
  <c r="O128" i="5"/>
  <c r="N123" i="5"/>
  <c r="O123" i="5"/>
  <c r="N124" i="5"/>
  <c r="O124" i="5"/>
  <c r="N122" i="5"/>
  <c r="O122" i="5"/>
  <c r="O121" i="5"/>
  <c r="N121" i="5"/>
  <c r="N120" i="5"/>
  <c r="O120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2" i="5"/>
  <c r="O112" i="5"/>
  <c r="N113" i="5"/>
  <c r="O113" i="5"/>
  <c r="O101" i="5"/>
  <c r="N101" i="5"/>
  <c r="N87" i="5"/>
  <c r="O87" i="5"/>
  <c r="N88" i="5"/>
  <c r="O88" i="5"/>
  <c r="N92" i="5"/>
  <c r="O92" i="5"/>
  <c r="N93" i="5"/>
  <c r="O93" i="5"/>
  <c r="N94" i="5"/>
  <c r="O94" i="5"/>
  <c r="N96" i="5"/>
  <c r="O96" i="5"/>
  <c r="N97" i="5"/>
  <c r="O97" i="5"/>
  <c r="N98" i="5"/>
  <c r="O98" i="5"/>
  <c r="N81" i="5"/>
  <c r="O81" i="5"/>
  <c r="N82" i="5"/>
  <c r="O82" i="5"/>
  <c r="N86" i="5"/>
  <c r="O86" i="5"/>
  <c r="U81" i="6"/>
  <c r="V81" i="6"/>
  <c r="W81" i="6"/>
  <c r="T81" i="6" s="1"/>
  <c r="X81" i="6"/>
  <c r="Y81" i="6"/>
  <c r="Z81" i="6"/>
  <c r="O80" i="5"/>
  <c r="N80" i="5"/>
  <c r="O79" i="5"/>
  <c r="N79" i="5"/>
  <c r="O78" i="5"/>
  <c r="B99" i="6"/>
  <c r="B77" i="6"/>
  <c r="N78" i="5"/>
  <c r="N71" i="5"/>
  <c r="O71" i="5"/>
  <c r="N73" i="5"/>
  <c r="O73" i="5"/>
  <c r="N74" i="5"/>
  <c r="O74" i="5"/>
  <c r="N75" i="5"/>
  <c r="O75" i="5"/>
  <c r="N63" i="5"/>
  <c r="O63" i="5"/>
  <c r="N64" i="5"/>
  <c r="O64" i="5"/>
  <c r="N66" i="5"/>
  <c r="O66" i="5"/>
  <c r="N67" i="5"/>
  <c r="O67" i="5"/>
  <c r="N68" i="5"/>
  <c r="O68" i="5"/>
  <c r="O62" i="5"/>
  <c r="N62" i="5"/>
  <c r="N55" i="5"/>
  <c r="O55" i="5"/>
  <c r="N58" i="5"/>
  <c r="O58" i="5"/>
  <c r="N59" i="5"/>
  <c r="O59" i="5"/>
  <c r="O54" i="5"/>
  <c r="N54" i="5"/>
  <c r="N42" i="5"/>
  <c r="O42" i="5"/>
  <c r="N44" i="5"/>
  <c r="O44" i="5"/>
  <c r="N45" i="5"/>
  <c r="O45" i="5"/>
  <c r="N48" i="5"/>
  <c r="O48" i="5"/>
  <c r="N50" i="5"/>
  <c r="O50" i="5"/>
  <c r="N52" i="5"/>
  <c r="O52" i="5"/>
  <c r="B53" i="6"/>
  <c r="N40" i="5"/>
  <c r="O40" i="5"/>
  <c r="O38" i="5"/>
  <c r="B14" i="6"/>
  <c r="B43" i="6"/>
  <c r="N38" i="5"/>
  <c r="N29" i="5"/>
  <c r="O29" i="5"/>
  <c r="N30" i="5"/>
  <c r="O30" i="5"/>
  <c r="N31" i="5"/>
  <c r="O31" i="5"/>
  <c r="N34" i="5"/>
  <c r="O34" i="5"/>
  <c r="N35" i="5"/>
  <c r="O35" i="5"/>
  <c r="N36" i="5"/>
  <c r="O36" i="5"/>
  <c r="O28" i="5"/>
  <c r="N28" i="5"/>
  <c r="N19" i="5"/>
  <c r="O19" i="5"/>
  <c r="N20" i="5"/>
  <c r="O20" i="5"/>
  <c r="N21" i="5"/>
  <c r="O21" i="5"/>
  <c r="N16" i="5"/>
  <c r="O16" i="5"/>
  <c r="N18" i="5"/>
  <c r="O18" i="5"/>
  <c r="N12" i="5"/>
  <c r="O12" i="5"/>
  <c r="O10" i="5"/>
  <c r="B30" i="6"/>
  <c r="N10" i="5"/>
  <c r="N4" i="5"/>
  <c r="O4" i="5"/>
  <c r="N5" i="5"/>
  <c r="O5" i="5"/>
  <c r="N6" i="5"/>
  <c r="O6" i="5"/>
  <c r="O3" i="5"/>
  <c r="N3" i="5"/>
  <c r="B111" i="9"/>
  <c r="B61" i="9"/>
  <c r="B13" i="9"/>
  <c r="B49" i="9"/>
  <c r="Y7" i="13"/>
  <c r="X7" i="13"/>
  <c r="W7" i="13"/>
  <c r="V7" i="13"/>
  <c r="U7" i="13"/>
  <c r="T7" i="13"/>
  <c r="K7" i="13"/>
  <c r="E9" i="13" s="1"/>
  <c r="N9" i="13" s="1"/>
  <c r="J7" i="13"/>
  <c r="I7" i="13"/>
  <c r="H7" i="13"/>
  <c r="G7" i="13"/>
  <c r="F7" i="13"/>
  <c r="D36" i="13"/>
  <c r="Y35" i="13"/>
  <c r="X35" i="13"/>
  <c r="W35" i="13"/>
  <c r="V35" i="13"/>
  <c r="U35" i="13"/>
  <c r="T35" i="13"/>
  <c r="Y34" i="13"/>
  <c r="X34" i="13"/>
  <c r="W34" i="13"/>
  <c r="V34" i="13"/>
  <c r="U34" i="13"/>
  <c r="T34" i="13"/>
  <c r="Y33" i="13"/>
  <c r="X33" i="13"/>
  <c r="W33" i="13"/>
  <c r="V33" i="13"/>
  <c r="U33" i="13"/>
  <c r="T33" i="13"/>
  <c r="Y32" i="13"/>
  <c r="X32" i="13"/>
  <c r="W32" i="13"/>
  <c r="V32" i="13"/>
  <c r="U32" i="13"/>
  <c r="T32" i="13"/>
  <c r="Y31" i="13"/>
  <c r="X31" i="13"/>
  <c r="W31" i="13"/>
  <c r="V31" i="13"/>
  <c r="U31" i="13"/>
  <c r="T31" i="13"/>
  <c r="Y30" i="13"/>
  <c r="X30" i="13"/>
  <c r="W30" i="13"/>
  <c r="V30" i="13"/>
  <c r="U30" i="13"/>
  <c r="T30" i="13"/>
  <c r="Y29" i="13"/>
  <c r="X29" i="13"/>
  <c r="W29" i="13"/>
  <c r="V29" i="13"/>
  <c r="U29" i="13"/>
  <c r="T29" i="13"/>
  <c r="Y28" i="13"/>
  <c r="X28" i="13"/>
  <c r="W28" i="13"/>
  <c r="V28" i="13"/>
  <c r="U28" i="13"/>
  <c r="T28" i="13"/>
  <c r="Y27" i="13"/>
  <c r="X27" i="13"/>
  <c r="W27" i="13"/>
  <c r="V27" i="13"/>
  <c r="U27" i="13"/>
  <c r="T27" i="13"/>
  <c r="Y26" i="13"/>
  <c r="X26" i="13"/>
  <c r="W26" i="13"/>
  <c r="V26" i="13"/>
  <c r="U26" i="13"/>
  <c r="T26" i="13"/>
  <c r="Y25" i="13"/>
  <c r="X25" i="13"/>
  <c r="W25" i="13"/>
  <c r="V25" i="13"/>
  <c r="U25" i="13"/>
  <c r="T25" i="13"/>
  <c r="Y23" i="13"/>
  <c r="X23" i="13"/>
  <c r="W23" i="13"/>
  <c r="V23" i="13"/>
  <c r="U23" i="13"/>
  <c r="T23" i="13"/>
  <c r="Y22" i="13"/>
  <c r="X22" i="13"/>
  <c r="W22" i="13"/>
  <c r="V22" i="13"/>
  <c r="U22" i="13"/>
  <c r="T22" i="13"/>
  <c r="Y21" i="13"/>
  <c r="X21" i="13"/>
  <c r="W21" i="13"/>
  <c r="V21" i="13"/>
  <c r="U21" i="13"/>
  <c r="T21" i="13"/>
  <c r="Y19" i="13"/>
  <c r="X19" i="13"/>
  <c r="W19" i="13"/>
  <c r="V19" i="13"/>
  <c r="U19" i="13"/>
  <c r="T19" i="13"/>
  <c r="Y18" i="13"/>
  <c r="X18" i="13"/>
  <c r="W18" i="13"/>
  <c r="V18" i="13"/>
  <c r="U18" i="13"/>
  <c r="T18" i="13"/>
  <c r="Y17" i="13"/>
  <c r="X17" i="13"/>
  <c r="W17" i="13"/>
  <c r="V17" i="13"/>
  <c r="U17" i="13"/>
  <c r="T17" i="13"/>
  <c r="Y16" i="13"/>
  <c r="X16" i="13"/>
  <c r="W16" i="13"/>
  <c r="V16" i="13"/>
  <c r="U16" i="13"/>
  <c r="T16" i="13"/>
  <c r="Y15" i="13"/>
  <c r="X15" i="13"/>
  <c r="W15" i="13"/>
  <c r="V15" i="13"/>
  <c r="U15" i="13"/>
  <c r="T15" i="13"/>
  <c r="Y14" i="13"/>
  <c r="X14" i="13"/>
  <c r="W14" i="13"/>
  <c r="V14" i="13"/>
  <c r="U14" i="13"/>
  <c r="T14" i="13"/>
  <c r="Y13" i="13"/>
  <c r="X13" i="13"/>
  <c r="W13" i="13"/>
  <c r="V13" i="13"/>
  <c r="U13" i="13"/>
  <c r="T13" i="13"/>
  <c r="Y12" i="13"/>
  <c r="X12" i="13"/>
  <c r="W12" i="13"/>
  <c r="V12" i="13"/>
  <c r="U12" i="13"/>
  <c r="T12" i="13"/>
  <c r="Y11" i="13"/>
  <c r="X11" i="13"/>
  <c r="W11" i="13"/>
  <c r="V11" i="13"/>
  <c r="U11" i="13"/>
  <c r="T11" i="13"/>
  <c r="Y10" i="13"/>
  <c r="X10" i="13"/>
  <c r="W10" i="13"/>
  <c r="V10" i="13"/>
  <c r="U10" i="13"/>
  <c r="T10" i="13"/>
  <c r="Y9" i="13"/>
  <c r="X9" i="13"/>
  <c r="W9" i="13"/>
  <c r="V9" i="13"/>
  <c r="U9" i="13"/>
  <c r="T9" i="13"/>
  <c r="Y8" i="13"/>
  <c r="X8" i="13"/>
  <c r="W8" i="13"/>
  <c r="V8" i="13"/>
  <c r="U8" i="13"/>
  <c r="T8" i="13"/>
  <c r="F6" i="11"/>
  <c r="E25" i="11" s="1"/>
  <c r="G6" i="11"/>
  <c r="H6" i="11"/>
  <c r="I6" i="11"/>
  <c r="J6" i="11"/>
  <c r="K6" i="11"/>
  <c r="T6" i="11"/>
  <c r="U6" i="11"/>
  <c r="V6" i="11"/>
  <c r="W6" i="11"/>
  <c r="X6" i="11"/>
  <c r="Y6" i="11"/>
  <c r="D37" i="11"/>
  <c r="U10" i="10"/>
  <c r="V10" i="10"/>
  <c r="W10" i="10"/>
  <c r="X10" i="10"/>
  <c r="Y10" i="10"/>
  <c r="Z10" i="10"/>
  <c r="U11" i="10"/>
  <c r="V11" i="10"/>
  <c r="W11" i="10"/>
  <c r="X11" i="10"/>
  <c r="Y11" i="10"/>
  <c r="Z11" i="10"/>
  <c r="U12" i="10"/>
  <c r="V12" i="10"/>
  <c r="W12" i="10"/>
  <c r="X12" i="10"/>
  <c r="Y12" i="10"/>
  <c r="Z12" i="10"/>
  <c r="U13" i="10"/>
  <c r="V13" i="10"/>
  <c r="W13" i="10"/>
  <c r="X13" i="10"/>
  <c r="Y13" i="10"/>
  <c r="Z13" i="10"/>
  <c r="U15" i="10"/>
  <c r="V15" i="10"/>
  <c r="W15" i="10"/>
  <c r="X15" i="10"/>
  <c r="Y15" i="10"/>
  <c r="Z15" i="10"/>
  <c r="U16" i="10"/>
  <c r="V16" i="10"/>
  <c r="W16" i="10"/>
  <c r="X16" i="10"/>
  <c r="Y16" i="10"/>
  <c r="Z16" i="10"/>
  <c r="U17" i="10"/>
  <c r="V17" i="10"/>
  <c r="W17" i="10"/>
  <c r="X17" i="10"/>
  <c r="Y17" i="10"/>
  <c r="Z17" i="10"/>
  <c r="U18" i="10"/>
  <c r="V18" i="10"/>
  <c r="W18" i="10"/>
  <c r="X18" i="10"/>
  <c r="Y18" i="10"/>
  <c r="Z18" i="10"/>
  <c r="U19" i="10"/>
  <c r="V19" i="10"/>
  <c r="W19" i="10"/>
  <c r="X19" i="10"/>
  <c r="Y19" i="10"/>
  <c r="Z19" i="10"/>
  <c r="U20" i="10"/>
  <c r="V20" i="10"/>
  <c r="W20" i="10"/>
  <c r="X20" i="10"/>
  <c r="Y20" i="10"/>
  <c r="Z20" i="10"/>
  <c r="U23" i="10"/>
  <c r="V23" i="10"/>
  <c r="W23" i="10"/>
  <c r="X23" i="10"/>
  <c r="Y23" i="10"/>
  <c r="Z23" i="10"/>
  <c r="U24" i="10"/>
  <c r="V24" i="10"/>
  <c r="W24" i="10"/>
  <c r="X24" i="10"/>
  <c r="Y24" i="10"/>
  <c r="Z24" i="10"/>
  <c r="U25" i="10"/>
  <c r="V25" i="10"/>
  <c r="W25" i="10"/>
  <c r="X25" i="10"/>
  <c r="Y25" i="10"/>
  <c r="Z25" i="10"/>
  <c r="U26" i="10"/>
  <c r="V26" i="10"/>
  <c r="W26" i="10"/>
  <c r="X26" i="10"/>
  <c r="Y26" i="10"/>
  <c r="Z26" i="10"/>
  <c r="U27" i="10"/>
  <c r="V27" i="10"/>
  <c r="W27" i="10"/>
  <c r="X27" i="10"/>
  <c r="Y27" i="10"/>
  <c r="Z27" i="10"/>
  <c r="U28" i="10"/>
  <c r="V28" i="10"/>
  <c r="W28" i="10"/>
  <c r="X28" i="10"/>
  <c r="Y28" i="10"/>
  <c r="Z28" i="10"/>
  <c r="U29" i="10"/>
  <c r="V29" i="10"/>
  <c r="W29" i="10"/>
  <c r="X29" i="10"/>
  <c r="Y29" i="10"/>
  <c r="Z29" i="10"/>
  <c r="U30" i="10"/>
  <c r="V30" i="10"/>
  <c r="W30" i="10"/>
  <c r="X30" i="10"/>
  <c r="Y30" i="10"/>
  <c r="Z30" i="10"/>
  <c r="U31" i="10"/>
  <c r="V31" i="10"/>
  <c r="W31" i="10"/>
  <c r="X31" i="10"/>
  <c r="Y31" i="10"/>
  <c r="Z31" i="10"/>
  <c r="U33" i="10"/>
  <c r="V33" i="10"/>
  <c r="W33" i="10"/>
  <c r="X33" i="10"/>
  <c r="Y33" i="10"/>
  <c r="Z33" i="10"/>
  <c r="V35" i="10"/>
  <c r="X35" i="10"/>
  <c r="Y35" i="10"/>
  <c r="U36" i="10"/>
  <c r="V36" i="10"/>
  <c r="W36" i="10"/>
  <c r="X36" i="10"/>
  <c r="Y36" i="10"/>
  <c r="Z36" i="10"/>
  <c r="U37" i="10"/>
  <c r="V37" i="10"/>
  <c r="W37" i="10"/>
  <c r="X37" i="10"/>
  <c r="Y37" i="10"/>
  <c r="Z37" i="10"/>
  <c r="U38" i="10"/>
  <c r="V38" i="10"/>
  <c r="W38" i="10"/>
  <c r="X38" i="10"/>
  <c r="Y38" i="10"/>
  <c r="Z38" i="10"/>
  <c r="V39" i="10"/>
  <c r="X39" i="10"/>
  <c r="Y39" i="10"/>
  <c r="U40" i="10"/>
  <c r="V40" i="10"/>
  <c r="W40" i="10"/>
  <c r="X40" i="10"/>
  <c r="Y40" i="10"/>
  <c r="Z40" i="10"/>
  <c r="U41" i="10"/>
  <c r="V41" i="10"/>
  <c r="W41" i="10"/>
  <c r="X41" i="10"/>
  <c r="Y41" i="10"/>
  <c r="Z41" i="10"/>
  <c r="U42" i="10"/>
  <c r="V42" i="10"/>
  <c r="W42" i="10"/>
  <c r="X42" i="10"/>
  <c r="Y42" i="10"/>
  <c r="Z42" i="10"/>
  <c r="U43" i="10"/>
  <c r="V43" i="10"/>
  <c r="W43" i="10"/>
  <c r="X43" i="10"/>
  <c r="Y43" i="10"/>
  <c r="Z43" i="10"/>
  <c r="U44" i="10"/>
  <c r="V44" i="10"/>
  <c r="W44" i="10"/>
  <c r="X44" i="10"/>
  <c r="Y44" i="10"/>
  <c r="Z44" i="10"/>
  <c r="U46" i="10"/>
  <c r="V46" i="10"/>
  <c r="W46" i="10"/>
  <c r="X46" i="10"/>
  <c r="Y46" i="10"/>
  <c r="Z46" i="10"/>
  <c r="U47" i="10"/>
  <c r="W47" i="10"/>
  <c r="X47" i="10"/>
  <c r="Y47" i="10"/>
  <c r="Z47" i="10"/>
  <c r="U48" i="10"/>
  <c r="V48" i="10"/>
  <c r="W48" i="10"/>
  <c r="X48" i="10"/>
  <c r="Y48" i="10"/>
  <c r="Z48" i="10"/>
  <c r="U53" i="10"/>
  <c r="V53" i="10"/>
  <c r="W53" i="10"/>
  <c r="X53" i="10"/>
  <c r="Y53" i="10"/>
  <c r="Z53" i="10"/>
  <c r="U54" i="10"/>
  <c r="V54" i="10"/>
  <c r="W54" i="10"/>
  <c r="X54" i="10"/>
  <c r="Y54" i="10"/>
  <c r="Z54" i="10"/>
  <c r="U57" i="10"/>
  <c r="V57" i="10"/>
  <c r="W57" i="10"/>
  <c r="X57" i="10"/>
  <c r="Y57" i="10"/>
  <c r="Z57" i="10"/>
  <c r="U59" i="10"/>
  <c r="V59" i="10"/>
  <c r="W59" i="10"/>
  <c r="X59" i="10"/>
  <c r="Y59" i="10"/>
  <c r="Z59" i="10"/>
  <c r="U60" i="10"/>
  <c r="V60" i="10"/>
  <c r="W60" i="10"/>
  <c r="X60" i="10"/>
  <c r="Y60" i="10"/>
  <c r="Z60" i="10"/>
  <c r="V61" i="10"/>
  <c r="W61" i="10"/>
  <c r="X61" i="10"/>
  <c r="Y61" i="10"/>
  <c r="Z61" i="10"/>
  <c r="V62" i="10"/>
  <c r="W62" i="10"/>
  <c r="X62" i="10"/>
  <c r="Y62" i="10"/>
  <c r="Z62" i="10"/>
  <c r="V63" i="10"/>
  <c r="W63" i="10"/>
  <c r="X63" i="10"/>
  <c r="Y63" i="10"/>
  <c r="Z63" i="10"/>
  <c r="V64" i="10"/>
  <c r="W64" i="10"/>
  <c r="X64" i="10"/>
  <c r="Y64" i="10"/>
  <c r="Z64" i="10"/>
  <c r="V65" i="10"/>
  <c r="W65" i="10"/>
  <c r="X65" i="10"/>
  <c r="Y65" i="10"/>
  <c r="Z65" i="10"/>
  <c r="Y66" i="10"/>
  <c r="Z66" i="10"/>
  <c r="V67" i="10"/>
  <c r="W67" i="10"/>
  <c r="X67" i="10"/>
  <c r="Y67" i="10"/>
  <c r="Z67" i="10"/>
  <c r="V68" i="10"/>
  <c r="W68" i="10"/>
  <c r="X68" i="10"/>
  <c r="Y68" i="10"/>
  <c r="Z68" i="10"/>
  <c r="V69" i="10"/>
  <c r="W69" i="10"/>
  <c r="X69" i="10"/>
  <c r="Y69" i="10"/>
  <c r="Z69" i="10"/>
  <c r="U79" i="10"/>
  <c r="V79" i="10"/>
  <c r="W79" i="10"/>
  <c r="X79" i="10"/>
  <c r="Y79" i="10"/>
  <c r="Z79" i="10"/>
  <c r="U80" i="10"/>
  <c r="W80" i="10"/>
  <c r="X80" i="10"/>
  <c r="Y80" i="10"/>
  <c r="Z80" i="10"/>
  <c r="U81" i="10"/>
  <c r="V81" i="10"/>
  <c r="W81" i="10"/>
  <c r="X81" i="10"/>
  <c r="Y81" i="10"/>
  <c r="Z81" i="10"/>
  <c r="U82" i="10"/>
  <c r="V82" i="10"/>
  <c r="W82" i="10"/>
  <c r="X82" i="10"/>
  <c r="Y82" i="10"/>
  <c r="Z82" i="10"/>
  <c r="U83" i="10"/>
  <c r="V83" i="10"/>
  <c r="W83" i="10"/>
  <c r="X83" i="10"/>
  <c r="Y83" i="10"/>
  <c r="Z83" i="10"/>
  <c r="U84" i="10"/>
  <c r="V84" i="10"/>
  <c r="W84" i="10"/>
  <c r="X84" i="10"/>
  <c r="Y84" i="10"/>
  <c r="Z84" i="10"/>
  <c r="U85" i="10"/>
  <c r="V85" i="10"/>
  <c r="W85" i="10"/>
  <c r="X85" i="10"/>
  <c r="Y85" i="10"/>
  <c r="Z85" i="10"/>
  <c r="U86" i="10"/>
  <c r="V86" i="10"/>
  <c r="W86" i="10"/>
  <c r="X86" i="10"/>
  <c r="Y86" i="10"/>
  <c r="Z86" i="10"/>
  <c r="U87" i="10"/>
  <c r="V87" i="10"/>
  <c r="W87" i="10"/>
  <c r="X87" i="10"/>
  <c r="Y87" i="10"/>
  <c r="Z87" i="10"/>
  <c r="U88" i="10"/>
  <c r="V88" i="10"/>
  <c r="W88" i="10"/>
  <c r="X88" i="10"/>
  <c r="Y88" i="10"/>
  <c r="Z88" i="10"/>
  <c r="U90" i="10"/>
  <c r="V90" i="10"/>
  <c r="W90" i="10"/>
  <c r="X90" i="10"/>
  <c r="Y90" i="10"/>
  <c r="Z90" i="10"/>
  <c r="U91" i="10"/>
  <c r="V91" i="10"/>
  <c r="W91" i="10"/>
  <c r="X91" i="10"/>
  <c r="Y91" i="10"/>
  <c r="Z91" i="10"/>
  <c r="U92" i="10"/>
  <c r="V92" i="10"/>
  <c r="W92" i="10"/>
  <c r="X92" i="10"/>
  <c r="Y92" i="10"/>
  <c r="Z92" i="10"/>
  <c r="U93" i="10"/>
  <c r="V93" i="10"/>
  <c r="W93" i="10"/>
  <c r="X93" i="10"/>
  <c r="Y93" i="10"/>
  <c r="Z93" i="10"/>
  <c r="U94" i="10"/>
  <c r="V94" i="10"/>
  <c r="W94" i="10"/>
  <c r="X94" i="10"/>
  <c r="Y94" i="10"/>
  <c r="Z94" i="10"/>
  <c r="U95" i="10"/>
  <c r="V95" i="10"/>
  <c r="W95" i="10"/>
  <c r="X95" i="10"/>
  <c r="Y95" i="10"/>
  <c r="Z95" i="10"/>
  <c r="U96" i="10"/>
  <c r="V96" i="10"/>
  <c r="W96" i="10"/>
  <c r="X96" i="10"/>
  <c r="Y96" i="10"/>
  <c r="Z96" i="10"/>
  <c r="U97" i="10"/>
  <c r="V97" i="10"/>
  <c r="W97" i="10"/>
  <c r="X97" i="10"/>
  <c r="Y97" i="10"/>
  <c r="Z97" i="10"/>
  <c r="U98" i="10"/>
  <c r="V98" i="10"/>
  <c r="W98" i="10"/>
  <c r="X98" i="10"/>
  <c r="Y98" i="10"/>
  <c r="Z98" i="10"/>
  <c r="V99" i="10"/>
  <c r="W99" i="10"/>
  <c r="X99" i="10"/>
  <c r="Y99" i="10"/>
  <c r="V100" i="10"/>
  <c r="W100" i="10"/>
  <c r="X100" i="10"/>
  <c r="Y100" i="10"/>
  <c r="U101" i="10"/>
  <c r="V101" i="10"/>
  <c r="W101" i="10"/>
  <c r="X101" i="10"/>
  <c r="Y101" i="10"/>
  <c r="Z101" i="10"/>
  <c r="V102" i="10"/>
  <c r="W102" i="10"/>
  <c r="X102" i="10"/>
  <c r="Y102" i="10"/>
  <c r="V103" i="10"/>
  <c r="W103" i="10"/>
  <c r="X103" i="10"/>
  <c r="Y103" i="10"/>
  <c r="H6" i="9"/>
  <c r="I6" i="9"/>
  <c r="J6" i="9"/>
  <c r="K6" i="9"/>
  <c r="L6" i="9"/>
  <c r="U7" i="9"/>
  <c r="V7" i="9"/>
  <c r="W7" i="9"/>
  <c r="X7" i="9"/>
  <c r="Y7" i="9"/>
  <c r="Z7" i="9"/>
  <c r="V8" i="9"/>
  <c r="W8" i="9"/>
  <c r="Y8" i="9"/>
  <c r="Z8" i="9"/>
  <c r="U9" i="9"/>
  <c r="V9" i="9"/>
  <c r="W9" i="9"/>
  <c r="X9" i="9"/>
  <c r="Y9" i="9"/>
  <c r="Z9" i="9"/>
  <c r="U11" i="9"/>
  <c r="V11" i="9"/>
  <c r="W11" i="9"/>
  <c r="X11" i="9"/>
  <c r="Y11" i="9"/>
  <c r="Z11" i="9"/>
  <c r="U12" i="9"/>
  <c r="V12" i="9"/>
  <c r="W12" i="9"/>
  <c r="X12" i="9"/>
  <c r="Y12" i="9"/>
  <c r="Z12" i="9"/>
  <c r="U15" i="9"/>
  <c r="V15" i="9"/>
  <c r="W15" i="9"/>
  <c r="X15" i="9"/>
  <c r="Y15" i="9"/>
  <c r="Z15" i="9"/>
  <c r="U16" i="9"/>
  <c r="V16" i="9"/>
  <c r="W16" i="9"/>
  <c r="X16" i="9"/>
  <c r="Y16" i="9"/>
  <c r="Z16" i="9"/>
  <c r="U17" i="9"/>
  <c r="V17" i="9"/>
  <c r="W17" i="9"/>
  <c r="X17" i="9"/>
  <c r="Y17" i="9"/>
  <c r="Z17" i="9"/>
  <c r="U18" i="9"/>
  <c r="V18" i="9"/>
  <c r="W18" i="9"/>
  <c r="X18" i="9"/>
  <c r="Y18" i="9"/>
  <c r="Z18" i="9"/>
  <c r="U19" i="9"/>
  <c r="V19" i="9"/>
  <c r="W19" i="9"/>
  <c r="X19" i="9"/>
  <c r="Y19" i="9"/>
  <c r="Z19" i="9"/>
  <c r="U20" i="9"/>
  <c r="V20" i="9"/>
  <c r="W20" i="9"/>
  <c r="X20" i="9"/>
  <c r="Y20" i="9"/>
  <c r="Z20" i="9"/>
  <c r="U21" i="9"/>
  <c r="V21" i="9"/>
  <c r="W21" i="9"/>
  <c r="X21" i="9"/>
  <c r="Y21" i="9"/>
  <c r="Z21" i="9"/>
  <c r="U22" i="9"/>
  <c r="V22" i="9"/>
  <c r="W22" i="9"/>
  <c r="X22" i="9"/>
  <c r="Y22" i="9"/>
  <c r="Z22" i="9"/>
  <c r="U23" i="9"/>
  <c r="V23" i="9"/>
  <c r="W23" i="9"/>
  <c r="X23" i="9"/>
  <c r="Y23" i="9"/>
  <c r="Z23" i="9"/>
  <c r="V24" i="9"/>
  <c r="W24" i="9"/>
  <c r="X24" i="9"/>
  <c r="Y24" i="9"/>
  <c r="U25" i="9"/>
  <c r="V25" i="9"/>
  <c r="W25" i="9"/>
  <c r="X25" i="9"/>
  <c r="Y25" i="9"/>
  <c r="Z25" i="9"/>
  <c r="U26" i="9"/>
  <c r="V26" i="9"/>
  <c r="W26" i="9"/>
  <c r="X26" i="9"/>
  <c r="Y26" i="9"/>
  <c r="Z26" i="9"/>
  <c r="U28" i="9"/>
  <c r="V28" i="9"/>
  <c r="W28" i="9"/>
  <c r="X28" i="9"/>
  <c r="Y28" i="9"/>
  <c r="Z28" i="9"/>
  <c r="U36" i="9"/>
  <c r="V36" i="9"/>
  <c r="W36" i="9"/>
  <c r="X36" i="9"/>
  <c r="Y36" i="9"/>
  <c r="Z36" i="9"/>
  <c r="U37" i="9"/>
  <c r="V37" i="9"/>
  <c r="W37" i="9"/>
  <c r="X37" i="9"/>
  <c r="Y37" i="9"/>
  <c r="Z37" i="9"/>
  <c r="U38" i="9"/>
  <c r="V38" i="9"/>
  <c r="W38" i="9"/>
  <c r="X38" i="9"/>
  <c r="Y38" i="9"/>
  <c r="Z38" i="9"/>
  <c r="U39" i="9"/>
  <c r="V39" i="9"/>
  <c r="W39" i="9"/>
  <c r="X39" i="9"/>
  <c r="Y39" i="9"/>
  <c r="Z39" i="9"/>
  <c r="U40" i="9"/>
  <c r="V40" i="9"/>
  <c r="W40" i="9"/>
  <c r="X40" i="9"/>
  <c r="Y40" i="9"/>
  <c r="Z40" i="9"/>
  <c r="U41" i="9"/>
  <c r="V41" i="9"/>
  <c r="W41" i="9"/>
  <c r="X41" i="9"/>
  <c r="Y41" i="9"/>
  <c r="Z41" i="9"/>
  <c r="U42" i="9"/>
  <c r="V42" i="9"/>
  <c r="W42" i="9"/>
  <c r="X42" i="9"/>
  <c r="Y42" i="9"/>
  <c r="Z42" i="9"/>
  <c r="U43" i="9"/>
  <c r="V43" i="9"/>
  <c r="W43" i="9"/>
  <c r="X43" i="9"/>
  <c r="Y43" i="9"/>
  <c r="Z43" i="9"/>
  <c r="U44" i="9"/>
  <c r="V44" i="9"/>
  <c r="W44" i="9"/>
  <c r="X44" i="9"/>
  <c r="Y44" i="9"/>
  <c r="Z44" i="9"/>
  <c r="B45" i="9"/>
  <c r="V46" i="9"/>
  <c r="U48" i="9"/>
  <c r="V48" i="9"/>
  <c r="W48" i="9"/>
  <c r="X48" i="9"/>
  <c r="Y48" i="9"/>
  <c r="Z48" i="9"/>
  <c r="U50" i="9"/>
  <c r="V50" i="9"/>
  <c r="W50" i="9"/>
  <c r="X50" i="9"/>
  <c r="Y50" i="9"/>
  <c r="Z50" i="9"/>
  <c r="U51" i="9"/>
  <c r="V51" i="9"/>
  <c r="W51" i="9"/>
  <c r="X51" i="9"/>
  <c r="Y51" i="9"/>
  <c r="Z51" i="9"/>
  <c r="U52" i="9"/>
  <c r="V52" i="9"/>
  <c r="W52" i="9"/>
  <c r="X52" i="9"/>
  <c r="Y52" i="9"/>
  <c r="Z52" i="9"/>
  <c r="U53" i="9"/>
  <c r="V53" i="9"/>
  <c r="W53" i="9"/>
  <c r="X53" i="9"/>
  <c r="Y53" i="9"/>
  <c r="Z53" i="9"/>
  <c r="U54" i="9"/>
  <c r="V54" i="9"/>
  <c r="W54" i="9"/>
  <c r="X54" i="9"/>
  <c r="Y54" i="9"/>
  <c r="Z54" i="9"/>
  <c r="U55" i="9"/>
  <c r="V55" i="9"/>
  <c r="W55" i="9"/>
  <c r="X55" i="9"/>
  <c r="Y55" i="9"/>
  <c r="Z55" i="9"/>
  <c r="U56" i="9"/>
  <c r="V56" i="9"/>
  <c r="W56" i="9"/>
  <c r="X56" i="9"/>
  <c r="Y56" i="9"/>
  <c r="Z56" i="9"/>
  <c r="U58" i="9"/>
  <c r="V58" i="9"/>
  <c r="W58" i="9"/>
  <c r="X58" i="9"/>
  <c r="Y58" i="9"/>
  <c r="Z58" i="9"/>
  <c r="U60" i="9"/>
  <c r="V60" i="9"/>
  <c r="W60" i="9"/>
  <c r="X60" i="9"/>
  <c r="Y60" i="9"/>
  <c r="Z60" i="9"/>
  <c r="U62" i="9"/>
  <c r="V62" i="9"/>
  <c r="W62" i="9"/>
  <c r="X62" i="9"/>
  <c r="Y62" i="9"/>
  <c r="Z62" i="9"/>
  <c r="U63" i="9"/>
  <c r="V63" i="9"/>
  <c r="W63" i="9"/>
  <c r="X63" i="9"/>
  <c r="Y63" i="9"/>
  <c r="Z63" i="9"/>
  <c r="U66" i="9"/>
  <c r="V66" i="9"/>
  <c r="W66" i="9"/>
  <c r="X66" i="9"/>
  <c r="Y66" i="9"/>
  <c r="Z66" i="9"/>
  <c r="U67" i="9"/>
  <c r="V67" i="9"/>
  <c r="W67" i="9"/>
  <c r="X67" i="9"/>
  <c r="Y67" i="9"/>
  <c r="Z67" i="9"/>
  <c r="U68" i="9"/>
  <c r="V68" i="9"/>
  <c r="W68" i="9"/>
  <c r="X68" i="9"/>
  <c r="Y68" i="9"/>
  <c r="Z68" i="9"/>
  <c r="U69" i="9"/>
  <c r="V69" i="9"/>
  <c r="W69" i="9"/>
  <c r="X69" i="9"/>
  <c r="Y69" i="9"/>
  <c r="Z69" i="9"/>
  <c r="U70" i="9"/>
  <c r="V70" i="9"/>
  <c r="W70" i="9"/>
  <c r="X70" i="9"/>
  <c r="Y70" i="9"/>
  <c r="Z70" i="9"/>
  <c r="U71" i="9"/>
  <c r="V71" i="9"/>
  <c r="W71" i="9"/>
  <c r="X71" i="9"/>
  <c r="Y71" i="9"/>
  <c r="Z71" i="9"/>
  <c r="U72" i="9"/>
  <c r="V72" i="9"/>
  <c r="W72" i="9"/>
  <c r="X72" i="9"/>
  <c r="Y72" i="9"/>
  <c r="Z72" i="9"/>
  <c r="U73" i="9"/>
  <c r="V73" i="9"/>
  <c r="W73" i="9"/>
  <c r="X73" i="9"/>
  <c r="Y73" i="9"/>
  <c r="Z73" i="9"/>
  <c r="U74" i="9"/>
  <c r="V74" i="9"/>
  <c r="W74" i="9"/>
  <c r="X74" i="9"/>
  <c r="Y74" i="9"/>
  <c r="Z74" i="9"/>
  <c r="U75" i="9"/>
  <c r="V75" i="9"/>
  <c r="W75" i="9"/>
  <c r="X75" i="9"/>
  <c r="Y75" i="9"/>
  <c r="Z75" i="9"/>
  <c r="U76" i="9"/>
  <c r="V76" i="9"/>
  <c r="W76" i="9"/>
  <c r="X76" i="9"/>
  <c r="Y76" i="9"/>
  <c r="Z76" i="9"/>
  <c r="U77" i="9"/>
  <c r="V77" i="9"/>
  <c r="W77" i="9"/>
  <c r="X77" i="9"/>
  <c r="Y77" i="9"/>
  <c r="Z77" i="9"/>
  <c r="U78" i="9"/>
  <c r="V78" i="9"/>
  <c r="W78" i="9"/>
  <c r="X78" i="9"/>
  <c r="Y78" i="9"/>
  <c r="Z78" i="9"/>
  <c r="U80" i="9"/>
  <c r="V80" i="9"/>
  <c r="W80" i="9"/>
  <c r="X80" i="9"/>
  <c r="Y80" i="9"/>
  <c r="Z80" i="9"/>
  <c r="U81" i="9"/>
  <c r="V81" i="9"/>
  <c r="W81" i="9"/>
  <c r="X81" i="9"/>
  <c r="Y81" i="9"/>
  <c r="Z81" i="9"/>
  <c r="U82" i="9"/>
  <c r="V82" i="9"/>
  <c r="W82" i="9"/>
  <c r="X82" i="9"/>
  <c r="Y82" i="9"/>
  <c r="Z82" i="9"/>
  <c r="U83" i="9"/>
  <c r="V83" i="9"/>
  <c r="W83" i="9"/>
  <c r="X83" i="9"/>
  <c r="Y83" i="9"/>
  <c r="Z83" i="9"/>
  <c r="U84" i="9"/>
  <c r="V84" i="9"/>
  <c r="W84" i="9"/>
  <c r="X84" i="9"/>
  <c r="Y84" i="9"/>
  <c r="Z84" i="9"/>
  <c r="U85" i="9"/>
  <c r="V85" i="9"/>
  <c r="W85" i="9"/>
  <c r="X85" i="9"/>
  <c r="Y85" i="9"/>
  <c r="Z85" i="9"/>
  <c r="U86" i="9"/>
  <c r="V86" i="9"/>
  <c r="W86" i="9"/>
  <c r="X86" i="9"/>
  <c r="Y86" i="9"/>
  <c r="Z86" i="9"/>
  <c r="U87" i="9"/>
  <c r="V87" i="9"/>
  <c r="W87" i="9"/>
  <c r="X87" i="9"/>
  <c r="Y87" i="9"/>
  <c r="Z87" i="9"/>
  <c r="AH87" i="9"/>
  <c r="U90" i="9"/>
  <c r="V90" i="9"/>
  <c r="W90" i="9"/>
  <c r="X90" i="9"/>
  <c r="Y90" i="9"/>
  <c r="Z90" i="9"/>
  <c r="U91" i="9"/>
  <c r="V91" i="9"/>
  <c r="W91" i="9"/>
  <c r="X91" i="9"/>
  <c r="Y91" i="9"/>
  <c r="Z91" i="9"/>
  <c r="U92" i="9"/>
  <c r="V92" i="9"/>
  <c r="W92" i="9"/>
  <c r="X92" i="9"/>
  <c r="Y92" i="9"/>
  <c r="Z92" i="9"/>
  <c r="U93" i="9"/>
  <c r="V93" i="9"/>
  <c r="W93" i="9"/>
  <c r="X93" i="9"/>
  <c r="Y93" i="9"/>
  <c r="Z93" i="9"/>
  <c r="U94" i="9"/>
  <c r="V94" i="9"/>
  <c r="W94" i="9"/>
  <c r="X94" i="9"/>
  <c r="Y94" i="9"/>
  <c r="Z94" i="9"/>
  <c r="U95" i="9"/>
  <c r="V95" i="9"/>
  <c r="W95" i="9"/>
  <c r="X95" i="9"/>
  <c r="Y95" i="9"/>
  <c r="Z95" i="9"/>
  <c r="U96" i="9"/>
  <c r="V96" i="9"/>
  <c r="W96" i="9"/>
  <c r="X96" i="9"/>
  <c r="Y96" i="9"/>
  <c r="Z96" i="9"/>
  <c r="U97" i="9"/>
  <c r="V97" i="9"/>
  <c r="W97" i="9"/>
  <c r="X97" i="9"/>
  <c r="Y97" i="9"/>
  <c r="Z97" i="9"/>
  <c r="U98" i="9"/>
  <c r="V98" i="9"/>
  <c r="W98" i="9"/>
  <c r="X98" i="9"/>
  <c r="Y98" i="9"/>
  <c r="Z98" i="9"/>
  <c r="U99" i="9"/>
  <c r="V99" i="9"/>
  <c r="W99" i="9"/>
  <c r="X99" i="9"/>
  <c r="Y99" i="9"/>
  <c r="Z99" i="9"/>
  <c r="U100" i="9"/>
  <c r="V100" i="9"/>
  <c r="W100" i="9"/>
  <c r="X100" i="9"/>
  <c r="Y100" i="9"/>
  <c r="Z100" i="9"/>
  <c r="U101" i="9"/>
  <c r="V101" i="9"/>
  <c r="W101" i="9"/>
  <c r="X101" i="9"/>
  <c r="Y101" i="9"/>
  <c r="Z101" i="9"/>
  <c r="U102" i="9"/>
  <c r="V102" i="9"/>
  <c r="W102" i="9"/>
  <c r="X102" i="9"/>
  <c r="Y102" i="9"/>
  <c r="Z102" i="9"/>
  <c r="U103" i="9"/>
  <c r="V103" i="9"/>
  <c r="W103" i="9"/>
  <c r="X103" i="9"/>
  <c r="Y103" i="9"/>
  <c r="Z103" i="9"/>
  <c r="U104" i="9"/>
  <c r="V104" i="9"/>
  <c r="W104" i="9"/>
  <c r="X104" i="9"/>
  <c r="Y104" i="9"/>
  <c r="Z104" i="9"/>
  <c r="U105" i="9"/>
  <c r="V105" i="9"/>
  <c r="W105" i="9"/>
  <c r="X105" i="9"/>
  <c r="Y105" i="9"/>
  <c r="Z105" i="9"/>
  <c r="U106" i="9"/>
  <c r="V106" i="9"/>
  <c r="W106" i="9"/>
  <c r="X106" i="9"/>
  <c r="Y106" i="9"/>
  <c r="Z106" i="9"/>
  <c r="U107" i="9"/>
  <c r="V107" i="9"/>
  <c r="W107" i="9"/>
  <c r="X107" i="9"/>
  <c r="Y107" i="9"/>
  <c r="Z107" i="9"/>
  <c r="U108" i="9"/>
  <c r="V108" i="9"/>
  <c r="W108" i="9"/>
  <c r="X108" i="9"/>
  <c r="Y108" i="9"/>
  <c r="Z108" i="9"/>
  <c r="U109" i="9"/>
  <c r="V109" i="9"/>
  <c r="W109" i="9"/>
  <c r="X109" i="9"/>
  <c r="Y109" i="9"/>
  <c r="Z109" i="9"/>
  <c r="U110" i="9"/>
  <c r="V110" i="9"/>
  <c r="W110" i="9"/>
  <c r="X110" i="9"/>
  <c r="Y110" i="9"/>
  <c r="Z110" i="9"/>
  <c r="U112" i="9"/>
  <c r="V112" i="9"/>
  <c r="W112" i="9"/>
  <c r="X112" i="9"/>
  <c r="Y112" i="9"/>
  <c r="Z112" i="9"/>
  <c r="U113" i="9"/>
  <c r="V113" i="9"/>
  <c r="W113" i="9"/>
  <c r="X113" i="9"/>
  <c r="Y113" i="9"/>
  <c r="Z113" i="9"/>
  <c r="U114" i="9"/>
  <c r="V114" i="9"/>
  <c r="W114" i="9"/>
  <c r="X114" i="9"/>
  <c r="Y114" i="9"/>
  <c r="Z114" i="9"/>
  <c r="U115" i="9"/>
  <c r="V115" i="9"/>
  <c r="W115" i="9"/>
  <c r="X115" i="9"/>
  <c r="Y115" i="9"/>
  <c r="Z115" i="9"/>
  <c r="U117" i="9"/>
  <c r="V117" i="9"/>
  <c r="W117" i="9"/>
  <c r="X117" i="9"/>
  <c r="Y117" i="9"/>
  <c r="Z117" i="9"/>
  <c r="U118" i="9"/>
  <c r="V118" i="9"/>
  <c r="W118" i="9"/>
  <c r="X118" i="9"/>
  <c r="Y118" i="9"/>
  <c r="Z118" i="9"/>
  <c r="U119" i="9"/>
  <c r="V119" i="9"/>
  <c r="W119" i="9"/>
  <c r="X119" i="9"/>
  <c r="Y119" i="9"/>
  <c r="Z119" i="9"/>
  <c r="U120" i="9"/>
  <c r="V120" i="9"/>
  <c r="W120" i="9"/>
  <c r="X120" i="9"/>
  <c r="Y120" i="9"/>
  <c r="Z120" i="9"/>
  <c r="U121" i="9"/>
  <c r="V121" i="9"/>
  <c r="W121" i="9"/>
  <c r="X121" i="9"/>
  <c r="Y121" i="9"/>
  <c r="Z121" i="9"/>
  <c r="U122" i="9"/>
  <c r="V122" i="9"/>
  <c r="W122" i="9"/>
  <c r="X122" i="9"/>
  <c r="Y122" i="9"/>
  <c r="Z122" i="9"/>
  <c r="U123" i="9"/>
  <c r="V123" i="9"/>
  <c r="W123" i="9"/>
  <c r="X123" i="9"/>
  <c r="Y123" i="9"/>
  <c r="Z123" i="9"/>
  <c r="U124" i="9"/>
  <c r="V124" i="9"/>
  <c r="W124" i="9"/>
  <c r="X124" i="9"/>
  <c r="Y124" i="9"/>
  <c r="Z124" i="9"/>
  <c r="V125" i="9"/>
  <c r="X125" i="9"/>
  <c r="Y125" i="9"/>
  <c r="V126" i="9"/>
  <c r="X126" i="9"/>
  <c r="Y126" i="9"/>
  <c r="AH76" i="6"/>
  <c r="V7" i="6"/>
  <c r="H194" i="5"/>
  <c r="G194" i="5"/>
  <c r="H179" i="5"/>
  <c r="G179" i="5"/>
  <c r="H170" i="5"/>
  <c r="G170" i="5"/>
  <c r="H163" i="5"/>
  <c r="G163" i="5"/>
  <c r="H153" i="5"/>
  <c r="G153" i="5"/>
  <c r="H116" i="5"/>
  <c r="H99" i="5"/>
  <c r="G99" i="5"/>
  <c r="H53" i="5"/>
  <c r="G53" i="5"/>
  <c r="H41" i="5"/>
  <c r="G41" i="5"/>
  <c r="H37" i="5"/>
  <c r="G37" i="5"/>
  <c r="H9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72" i="5"/>
  <c r="J173" i="5"/>
  <c r="J174" i="5"/>
  <c r="J175" i="5"/>
  <c r="J176" i="5"/>
  <c r="J177" i="5"/>
  <c r="J178" i="5"/>
  <c r="J180" i="5"/>
  <c r="J171" i="5"/>
  <c r="J164" i="5"/>
  <c r="J165" i="5"/>
  <c r="J166" i="5"/>
  <c r="J167" i="5"/>
  <c r="J168" i="5"/>
  <c r="J169" i="5"/>
  <c r="J157" i="5"/>
  <c r="J158" i="5"/>
  <c r="J159" i="5"/>
  <c r="J160" i="5"/>
  <c r="J161" i="5"/>
  <c r="J162" i="5"/>
  <c r="J156" i="5"/>
  <c r="J154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03" i="5"/>
  <c r="J104" i="5"/>
  <c r="J105" i="5"/>
  <c r="J106" i="5"/>
  <c r="J107" i="5"/>
  <c r="J108" i="5"/>
  <c r="J109" i="5"/>
  <c r="J110" i="5"/>
  <c r="J111" i="5"/>
  <c r="J112" i="5"/>
  <c r="J113" i="5"/>
  <c r="J102" i="5"/>
  <c r="J101" i="5"/>
  <c r="J100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79" i="5"/>
  <c r="J78" i="5"/>
  <c r="J55" i="5"/>
  <c r="J58" i="5"/>
  <c r="J59" i="5"/>
  <c r="J60" i="5"/>
  <c r="J61" i="5"/>
  <c r="J62" i="5"/>
  <c r="J63" i="5"/>
  <c r="J64" i="5"/>
  <c r="J65" i="5"/>
  <c r="J66" i="5"/>
  <c r="J67" i="5"/>
  <c r="J68" i="5"/>
  <c r="J71" i="5"/>
  <c r="J73" i="5"/>
  <c r="J74" i="5"/>
  <c r="J75" i="5"/>
  <c r="J54" i="5"/>
  <c r="J42" i="5"/>
  <c r="J44" i="5"/>
  <c r="J45" i="5"/>
  <c r="J46" i="5"/>
  <c r="J47" i="5"/>
  <c r="J48" i="5"/>
  <c r="J50" i="5"/>
  <c r="J52" i="5"/>
  <c r="J40" i="5"/>
  <c r="J38" i="5"/>
  <c r="J29" i="5"/>
  <c r="J30" i="5"/>
  <c r="J31" i="5"/>
  <c r="J34" i="5"/>
  <c r="J35" i="5"/>
  <c r="J28" i="5"/>
  <c r="J11" i="5"/>
  <c r="J12" i="5"/>
  <c r="J14" i="5"/>
  <c r="J15" i="5"/>
  <c r="J16" i="5"/>
  <c r="J17" i="5"/>
  <c r="J18" i="5"/>
  <c r="J19" i="5"/>
  <c r="J20" i="5"/>
  <c r="J21" i="5"/>
  <c r="J10" i="5"/>
  <c r="J4" i="5"/>
  <c r="J6" i="5"/>
  <c r="J3" i="5"/>
  <c r="G9" i="6"/>
  <c r="U9" i="6" s="1"/>
  <c r="Z8" i="6"/>
  <c r="Y8" i="6"/>
  <c r="X8" i="6"/>
  <c r="W8" i="6"/>
  <c r="V8" i="6"/>
  <c r="U8" i="6"/>
  <c r="Z9" i="6"/>
  <c r="Y9" i="6"/>
  <c r="X9" i="6"/>
  <c r="W9" i="6"/>
  <c r="V9" i="6"/>
  <c r="Z10" i="6"/>
  <c r="Y10" i="6"/>
  <c r="X10" i="6"/>
  <c r="W10" i="6"/>
  <c r="V10" i="6"/>
  <c r="U10" i="6"/>
  <c r="Z13" i="6"/>
  <c r="Y13" i="6"/>
  <c r="T13" i="6" s="1"/>
  <c r="X13" i="6"/>
  <c r="W13" i="6"/>
  <c r="V13" i="6"/>
  <c r="U13" i="6"/>
  <c r="Z12" i="6"/>
  <c r="Y12" i="6"/>
  <c r="X12" i="6"/>
  <c r="W12" i="6"/>
  <c r="V12" i="6"/>
  <c r="U12" i="6"/>
  <c r="Z11" i="6"/>
  <c r="Y11" i="6"/>
  <c r="X11" i="6"/>
  <c r="W11" i="6"/>
  <c r="V11" i="6"/>
  <c r="U11" i="6"/>
  <c r="Z63" i="2"/>
  <c r="Y63" i="2"/>
  <c r="X63" i="2"/>
  <c r="W63" i="2"/>
  <c r="V63" i="2"/>
  <c r="Z62" i="2"/>
  <c r="Y62" i="2"/>
  <c r="X62" i="2"/>
  <c r="W62" i="2"/>
  <c r="V62" i="2"/>
  <c r="Z61" i="2"/>
  <c r="Y61" i="2"/>
  <c r="X61" i="2"/>
  <c r="W61" i="2"/>
  <c r="V61" i="2"/>
  <c r="Z60" i="2"/>
  <c r="Y60" i="2"/>
  <c r="X60" i="2"/>
  <c r="W60" i="2"/>
  <c r="V60" i="2"/>
  <c r="Z54" i="2"/>
  <c r="Z55" i="2"/>
  <c r="Z56" i="2"/>
  <c r="Z57" i="2"/>
  <c r="Z58" i="2"/>
  <c r="Z59" i="2"/>
  <c r="Y54" i="2"/>
  <c r="Y55" i="2"/>
  <c r="Y56" i="2"/>
  <c r="Y57" i="2"/>
  <c r="Y58" i="2"/>
  <c r="Y59" i="2"/>
  <c r="X54" i="2"/>
  <c r="X55" i="2"/>
  <c r="X56" i="2"/>
  <c r="X57" i="2"/>
  <c r="X58" i="2"/>
  <c r="X59" i="2"/>
  <c r="W54" i="2"/>
  <c r="W55" i="2"/>
  <c r="W56" i="2"/>
  <c r="W57" i="2"/>
  <c r="W58" i="2"/>
  <c r="W59" i="2"/>
  <c r="V54" i="2"/>
  <c r="V55" i="2"/>
  <c r="V56" i="2"/>
  <c r="V57" i="2"/>
  <c r="V58" i="2"/>
  <c r="V59" i="2"/>
  <c r="Z53" i="2"/>
  <c r="Y53" i="2"/>
  <c r="X53" i="2"/>
  <c r="W53" i="2"/>
  <c r="V53" i="2"/>
  <c r="U53" i="2"/>
  <c r="R20" i="6"/>
  <c r="P20" i="6"/>
  <c r="O20" i="6"/>
  <c r="N20" i="6"/>
  <c r="M20" i="6"/>
  <c r="R19" i="6"/>
  <c r="P19" i="6"/>
  <c r="O19" i="6"/>
  <c r="S19" i="6" s="1"/>
  <c r="N19" i="6"/>
  <c r="M19" i="6"/>
  <c r="R16" i="6"/>
  <c r="Q16" i="6"/>
  <c r="P16" i="6"/>
  <c r="O16" i="6"/>
  <c r="N16" i="6"/>
  <c r="M16" i="6"/>
  <c r="S16" i="6" s="1"/>
  <c r="Z18" i="6"/>
  <c r="Y18" i="6"/>
  <c r="X18" i="6"/>
  <c r="W18" i="6"/>
  <c r="V18" i="6"/>
  <c r="U18" i="6"/>
  <c r="Z48" i="2"/>
  <c r="Y48" i="2"/>
  <c r="X48" i="2"/>
  <c r="W48" i="2"/>
  <c r="V48" i="2"/>
  <c r="U48" i="2"/>
  <c r="Z40" i="2"/>
  <c r="Y40" i="2"/>
  <c r="X40" i="2"/>
  <c r="W40" i="2"/>
  <c r="V40" i="2"/>
  <c r="U40" i="2"/>
  <c r="Z35" i="2"/>
  <c r="Y35" i="2"/>
  <c r="X35" i="2"/>
  <c r="W35" i="2"/>
  <c r="V35" i="2"/>
  <c r="U35" i="2"/>
  <c r="Z32" i="2"/>
  <c r="Y32" i="2"/>
  <c r="X32" i="2"/>
  <c r="W32" i="2"/>
  <c r="V32" i="2"/>
  <c r="U32" i="2"/>
  <c r="Z27" i="2"/>
  <c r="Y27" i="2"/>
  <c r="X27" i="2"/>
  <c r="W27" i="2"/>
  <c r="V27" i="2"/>
  <c r="U27" i="2"/>
  <c r="U17" i="2"/>
  <c r="V17" i="2"/>
  <c r="W17" i="2"/>
  <c r="X17" i="2"/>
  <c r="Y17" i="2"/>
  <c r="Z17" i="2"/>
  <c r="Z16" i="2"/>
  <c r="Y16" i="2"/>
  <c r="X16" i="2"/>
  <c r="W16" i="2"/>
  <c r="V16" i="2"/>
  <c r="U16" i="2"/>
  <c r="Z15" i="2"/>
  <c r="Y15" i="2"/>
  <c r="X15" i="2"/>
  <c r="W15" i="2"/>
  <c r="V15" i="2"/>
  <c r="U15" i="2"/>
  <c r="Z76" i="6"/>
  <c r="Y76" i="6"/>
  <c r="X76" i="6"/>
  <c r="W76" i="6"/>
  <c r="V76" i="6"/>
  <c r="U76" i="6"/>
  <c r="Z75" i="6"/>
  <c r="Y75" i="6"/>
  <c r="X75" i="6"/>
  <c r="W75" i="6"/>
  <c r="V75" i="6"/>
  <c r="U75" i="6"/>
  <c r="Z74" i="6"/>
  <c r="Y74" i="6"/>
  <c r="X74" i="6"/>
  <c r="W74" i="6"/>
  <c r="V74" i="6"/>
  <c r="U74" i="6"/>
  <c r="Z73" i="6"/>
  <c r="Y73" i="6"/>
  <c r="X73" i="6"/>
  <c r="W73" i="6"/>
  <c r="V73" i="6"/>
  <c r="U73" i="6"/>
  <c r="Z72" i="6"/>
  <c r="Y72" i="6"/>
  <c r="X72" i="6"/>
  <c r="W72" i="6"/>
  <c r="V72" i="6"/>
  <c r="U72" i="6"/>
  <c r="Z71" i="6"/>
  <c r="Y71" i="6"/>
  <c r="X71" i="6"/>
  <c r="W71" i="6"/>
  <c r="V71" i="6"/>
  <c r="U71" i="6"/>
  <c r="Z70" i="6"/>
  <c r="Y70" i="6"/>
  <c r="X70" i="6"/>
  <c r="W70" i="6"/>
  <c r="V70" i="6"/>
  <c r="U70" i="6"/>
  <c r="Z69" i="6"/>
  <c r="Y69" i="6"/>
  <c r="X69" i="6"/>
  <c r="W69" i="6"/>
  <c r="V69" i="6"/>
  <c r="U69" i="6"/>
  <c r="Z68" i="6"/>
  <c r="Y68" i="6"/>
  <c r="X68" i="6"/>
  <c r="W68" i="6"/>
  <c r="V68" i="6"/>
  <c r="U68" i="6"/>
  <c r="Z67" i="6"/>
  <c r="T67" i="6" s="1"/>
  <c r="Y67" i="6"/>
  <c r="X67" i="6"/>
  <c r="W67" i="6"/>
  <c r="V67" i="6"/>
  <c r="U67" i="6"/>
  <c r="Z66" i="6"/>
  <c r="Y66" i="6"/>
  <c r="X66" i="6"/>
  <c r="W66" i="6"/>
  <c r="V66" i="6"/>
  <c r="U66" i="6"/>
  <c r="Z65" i="6"/>
  <c r="Y65" i="6"/>
  <c r="X65" i="6"/>
  <c r="W65" i="6"/>
  <c r="V65" i="6"/>
  <c r="U65" i="6"/>
  <c r="Z64" i="6"/>
  <c r="Y64" i="6"/>
  <c r="X64" i="6"/>
  <c r="W64" i="6"/>
  <c r="V64" i="6"/>
  <c r="U64" i="6"/>
  <c r="Z63" i="6"/>
  <c r="Y63" i="6"/>
  <c r="X63" i="6"/>
  <c r="W63" i="6"/>
  <c r="V63" i="6"/>
  <c r="U63" i="6"/>
  <c r="Z62" i="6"/>
  <c r="Y62" i="6"/>
  <c r="X62" i="6"/>
  <c r="W62" i="6"/>
  <c r="V62" i="6"/>
  <c r="U62" i="6"/>
  <c r="Z61" i="6"/>
  <c r="Y61" i="6"/>
  <c r="X61" i="6"/>
  <c r="W61" i="6"/>
  <c r="V61" i="6"/>
  <c r="U61" i="6"/>
  <c r="Z60" i="6"/>
  <c r="Y60" i="6"/>
  <c r="X60" i="6"/>
  <c r="W60" i="6"/>
  <c r="V60" i="6"/>
  <c r="U60" i="6"/>
  <c r="Z59" i="6"/>
  <c r="Y59" i="6"/>
  <c r="X59" i="6"/>
  <c r="W59" i="6"/>
  <c r="V59" i="6"/>
  <c r="U59" i="6"/>
  <c r="T59" i="6" s="1"/>
  <c r="Z58" i="6"/>
  <c r="Y58" i="6"/>
  <c r="X58" i="6"/>
  <c r="W58" i="6"/>
  <c r="V58" i="6"/>
  <c r="U58" i="6"/>
  <c r="Z57" i="6"/>
  <c r="Y57" i="6"/>
  <c r="X57" i="6"/>
  <c r="W57" i="6"/>
  <c r="V57" i="6"/>
  <c r="U57" i="6"/>
  <c r="Z56" i="6"/>
  <c r="Y56" i="6"/>
  <c r="X56" i="6"/>
  <c r="W56" i="6"/>
  <c r="V56" i="6"/>
  <c r="U56" i="6"/>
  <c r="Z55" i="6"/>
  <c r="Y55" i="6"/>
  <c r="X55" i="6"/>
  <c r="W55" i="6"/>
  <c r="V55" i="6"/>
  <c r="U55" i="6"/>
  <c r="Z54" i="6"/>
  <c r="Y54" i="6"/>
  <c r="X54" i="6"/>
  <c r="W54" i="6"/>
  <c r="V54" i="6"/>
  <c r="U54" i="6"/>
  <c r="Z52" i="6"/>
  <c r="Y52" i="6"/>
  <c r="X52" i="6"/>
  <c r="W52" i="6"/>
  <c r="V52" i="6"/>
  <c r="U52" i="6"/>
  <c r="Z51" i="6"/>
  <c r="Y51" i="6"/>
  <c r="X51" i="6"/>
  <c r="W51" i="6"/>
  <c r="T51" i="6" s="1"/>
  <c r="V51" i="6"/>
  <c r="U51" i="6"/>
  <c r="Z50" i="6"/>
  <c r="Y50" i="6"/>
  <c r="X50" i="6"/>
  <c r="W50" i="6"/>
  <c r="V50" i="6"/>
  <c r="U50" i="6"/>
  <c r="Z49" i="6"/>
  <c r="Y49" i="6"/>
  <c r="X49" i="6"/>
  <c r="W49" i="6"/>
  <c r="V49" i="6"/>
  <c r="U49" i="6"/>
  <c r="Z48" i="6"/>
  <c r="Y48" i="6"/>
  <c r="X48" i="6"/>
  <c r="W48" i="6"/>
  <c r="V48" i="6"/>
  <c r="U48" i="6"/>
  <c r="T48" i="6" s="1"/>
  <c r="Z47" i="6"/>
  <c r="Y47" i="6"/>
  <c r="X47" i="6"/>
  <c r="W47" i="6"/>
  <c r="V47" i="6"/>
  <c r="U47" i="6"/>
  <c r="Z46" i="6"/>
  <c r="Y46" i="6"/>
  <c r="X46" i="6"/>
  <c r="W46" i="6"/>
  <c r="V46" i="6"/>
  <c r="U46" i="6"/>
  <c r="Z45" i="6"/>
  <c r="Y45" i="6"/>
  <c r="X45" i="6"/>
  <c r="W45" i="6"/>
  <c r="V45" i="6"/>
  <c r="U45" i="6"/>
  <c r="Z44" i="6"/>
  <c r="Y44" i="6"/>
  <c r="X44" i="6"/>
  <c r="W44" i="6"/>
  <c r="V44" i="6"/>
  <c r="U44" i="6"/>
  <c r="U32" i="6"/>
  <c r="U33" i="6"/>
  <c r="U34" i="6"/>
  <c r="U35" i="6"/>
  <c r="U36" i="6"/>
  <c r="U37" i="6"/>
  <c r="U38" i="6"/>
  <c r="U39" i="6"/>
  <c r="Z82" i="2"/>
  <c r="Y82" i="2"/>
  <c r="X82" i="2"/>
  <c r="W82" i="2"/>
  <c r="V82" i="2"/>
  <c r="U82" i="2"/>
  <c r="Z81" i="2"/>
  <c r="Y81" i="2"/>
  <c r="X81" i="2"/>
  <c r="W81" i="2"/>
  <c r="V81" i="2"/>
  <c r="U81" i="2"/>
  <c r="Z80" i="2"/>
  <c r="Y80" i="2"/>
  <c r="X80" i="2"/>
  <c r="W80" i="2"/>
  <c r="V80" i="2"/>
  <c r="U80" i="2"/>
  <c r="Z79" i="2"/>
  <c r="Y79" i="2"/>
  <c r="X79" i="2"/>
  <c r="W79" i="2"/>
  <c r="V79" i="2"/>
  <c r="U79" i="2"/>
  <c r="Z78" i="2"/>
  <c r="Y78" i="2"/>
  <c r="X78" i="2"/>
  <c r="W78" i="2"/>
  <c r="V78" i="2"/>
  <c r="U78" i="2"/>
  <c r="Z77" i="2"/>
  <c r="Y77" i="2"/>
  <c r="X77" i="2"/>
  <c r="W77" i="2"/>
  <c r="V77" i="2"/>
  <c r="U77" i="2"/>
  <c r="Z76" i="2"/>
  <c r="Y76" i="2"/>
  <c r="X76" i="2"/>
  <c r="W76" i="2"/>
  <c r="V76" i="2"/>
  <c r="U76" i="2"/>
  <c r="Z75" i="2"/>
  <c r="Y75" i="2"/>
  <c r="X75" i="2"/>
  <c r="W75" i="2"/>
  <c r="V75" i="2"/>
  <c r="U75" i="2"/>
  <c r="Z74" i="2"/>
  <c r="Y74" i="2"/>
  <c r="X74" i="2"/>
  <c r="W74" i="2"/>
  <c r="V74" i="2"/>
  <c r="U74" i="2"/>
  <c r="Z73" i="2"/>
  <c r="Y73" i="2"/>
  <c r="X73" i="2"/>
  <c r="W73" i="2"/>
  <c r="V73" i="2"/>
  <c r="U73" i="2"/>
  <c r="Z51" i="2"/>
  <c r="Y51" i="2"/>
  <c r="X51" i="2"/>
  <c r="W51" i="2"/>
  <c r="V51" i="2"/>
  <c r="U51" i="2"/>
  <c r="Z47" i="2"/>
  <c r="Y47" i="2"/>
  <c r="X47" i="2"/>
  <c r="W47" i="2"/>
  <c r="V47" i="2"/>
  <c r="U47" i="2"/>
  <c r="Z44" i="2"/>
  <c r="Y44" i="2"/>
  <c r="X44" i="2"/>
  <c r="W44" i="2"/>
  <c r="V44" i="2"/>
  <c r="U44" i="2"/>
  <c r="Z42" i="2"/>
  <c r="Y42" i="2"/>
  <c r="X42" i="2"/>
  <c r="W42" i="2"/>
  <c r="V42" i="2"/>
  <c r="U42" i="2"/>
  <c r="T42" i="2" s="1"/>
  <c r="Z41" i="2"/>
  <c r="Y41" i="2"/>
  <c r="X41" i="2"/>
  <c r="W41" i="2"/>
  <c r="V41" i="2"/>
  <c r="U41" i="2"/>
  <c r="Z39" i="2"/>
  <c r="Y39" i="2"/>
  <c r="X39" i="2"/>
  <c r="W39" i="2"/>
  <c r="V39" i="2"/>
  <c r="U39" i="2"/>
  <c r="Z38" i="2"/>
  <c r="Y38" i="2"/>
  <c r="X38" i="2"/>
  <c r="W38" i="2"/>
  <c r="V38" i="2"/>
  <c r="U38" i="2"/>
  <c r="Z36" i="2"/>
  <c r="Y36" i="2"/>
  <c r="X36" i="2"/>
  <c r="W36" i="2"/>
  <c r="V36" i="2"/>
  <c r="U36" i="2"/>
  <c r="Z34" i="2"/>
  <c r="Y34" i="2"/>
  <c r="X34" i="2"/>
  <c r="W34" i="2"/>
  <c r="V34" i="2"/>
  <c r="U34" i="2"/>
  <c r="Z30" i="2"/>
  <c r="Y30" i="2"/>
  <c r="X30" i="2"/>
  <c r="W30" i="2"/>
  <c r="V30" i="2"/>
  <c r="U30" i="2"/>
  <c r="Z29" i="2"/>
  <c r="Y29" i="2"/>
  <c r="X29" i="2"/>
  <c r="W29" i="2"/>
  <c r="V29" i="2"/>
  <c r="U29" i="2"/>
  <c r="Z26" i="2"/>
  <c r="Y26" i="2"/>
  <c r="X26" i="2"/>
  <c r="W26" i="2"/>
  <c r="V26" i="2"/>
  <c r="U26" i="2"/>
  <c r="Z24" i="2"/>
  <c r="Y24" i="2"/>
  <c r="X24" i="2"/>
  <c r="W24" i="2"/>
  <c r="V24" i="2"/>
  <c r="U24" i="2"/>
  <c r="Z23" i="2"/>
  <c r="Y23" i="2"/>
  <c r="X23" i="2"/>
  <c r="W23" i="2"/>
  <c r="V23" i="2"/>
  <c r="U23" i="2"/>
  <c r="Z22" i="2"/>
  <c r="Y22" i="2"/>
  <c r="X22" i="2"/>
  <c r="W22" i="2"/>
  <c r="V22" i="2"/>
  <c r="U22" i="2"/>
  <c r="Z14" i="2"/>
  <c r="Y14" i="2"/>
  <c r="X14" i="2"/>
  <c r="W14" i="2"/>
  <c r="V14" i="2"/>
  <c r="U14" i="2"/>
  <c r="Z9" i="2"/>
  <c r="Y9" i="2"/>
  <c r="X9" i="2"/>
  <c r="W9" i="2"/>
  <c r="V9" i="2"/>
  <c r="U9" i="2"/>
  <c r="V113" i="6"/>
  <c r="U16" i="6"/>
  <c r="V16" i="6"/>
  <c r="W16" i="6"/>
  <c r="X16" i="6"/>
  <c r="Y16" i="6"/>
  <c r="Z16" i="6"/>
  <c r="U17" i="6"/>
  <c r="V17" i="6"/>
  <c r="W17" i="6"/>
  <c r="X17" i="6"/>
  <c r="Y17" i="6"/>
  <c r="Z17" i="6"/>
  <c r="U19" i="6"/>
  <c r="T19" i="6" s="1"/>
  <c r="V19" i="6"/>
  <c r="W19" i="6"/>
  <c r="X19" i="6"/>
  <c r="Y19" i="6"/>
  <c r="Z19" i="6"/>
  <c r="U20" i="6"/>
  <c r="V20" i="6"/>
  <c r="W20" i="6"/>
  <c r="X20" i="6"/>
  <c r="Y20" i="6"/>
  <c r="Z20" i="6"/>
  <c r="U21" i="6"/>
  <c r="V21" i="6"/>
  <c r="W21" i="6"/>
  <c r="X21" i="6"/>
  <c r="Y21" i="6"/>
  <c r="Z21" i="6"/>
  <c r="U22" i="6"/>
  <c r="V22" i="6"/>
  <c r="W22" i="6"/>
  <c r="X22" i="6"/>
  <c r="Y22" i="6"/>
  <c r="Z22" i="6"/>
  <c r="U23" i="6"/>
  <c r="V23" i="6"/>
  <c r="W23" i="6"/>
  <c r="X23" i="6"/>
  <c r="Y23" i="6"/>
  <c r="Z23" i="6"/>
  <c r="U24" i="6"/>
  <c r="V24" i="6"/>
  <c r="W24" i="6"/>
  <c r="X24" i="6"/>
  <c r="Y24" i="6"/>
  <c r="Z24" i="6"/>
  <c r="V25" i="6"/>
  <c r="W25" i="6"/>
  <c r="X25" i="6"/>
  <c r="Y25" i="6"/>
  <c r="U26" i="6"/>
  <c r="V26" i="6"/>
  <c r="T26" i="6" s="1"/>
  <c r="W26" i="6"/>
  <c r="X26" i="6"/>
  <c r="Y26" i="6"/>
  <c r="Z26" i="6"/>
  <c r="U27" i="6"/>
  <c r="V27" i="6"/>
  <c r="W27" i="6"/>
  <c r="X27" i="6"/>
  <c r="Y27" i="6"/>
  <c r="Z27" i="6"/>
  <c r="U29" i="6"/>
  <c r="V29" i="6"/>
  <c r="W29" i="6"/>
  <c r="X29" i="6"/>
  <c r="Y29" i="6"/>
  <c r="Z29" i="6"/>
  <c r="S24" i="6"/>
  <c r="U78" i="6"/>
  <c r="V78" i="6"/>
  <c r="W78" i="6"/>
  <c r="X78" i="6"/>
  <c r="Y78" i="6"/>
  <c r="Z78" i="6"/>
  <c r="U79" i="6"/>
  <c r="V79" i="6"/>
  <c r="W79" i="6"/>
  <c r="X79" i="6"/>
  <c r="Y79" i="6"/>
  <c r="Z79" i="6"/>
  <c r="U80" i="6"/>
  <c r="V80" i="6"/>
  <c r="W80" i="6"/>
  <c r="X80" i="6"/>
  <c r="Y80" i="6"/>
  <c r="Z80" i="6"/>
  <c r="U82" i="6"/>
  <c r="V82" i="6"/>
  <c r="T82" i="6" s="1"/>
  <c r="AA82" i="6" s="1"/>
  <c r="W82" i="6"/>
  <c r="X82" i="6"/>
  <c r="Y82" i="6"/>
  <c r="Z82" i="6"/>
  <c r="U83" i="6"/>
  <c r="V83" i="6"/>
  <c r="W83" i="6"/>
  <c r="X83" i="6"/>
  <c r="Y83" i="6"/>
  <c r="Z83" i="6"/>
  <c r="U84" i="6"/>
  <c r="V84" i="6"/>
  <c r="W84" i="6"/>
  <c r="X84" i="6"/>
  <c r="Y84" i="6"/>
  <c r="Z84" i="6"/>
  <c r="U85" i="6"/>
  <c r="V85" i="6"/>
  <c r="W85" i="6"/>
  <c r="X85" i="6"/>
  <c r="T85" i="6" s="1"/>
  <c r="Y85" i="6"/>
  <c r="Z85" i="6"/>
  <c r="U86" i="6"/>
  <c r="V86" i="6"/>
  <c r="W86" i="6"/>
  <c r="X86" i="6"/>
  <c r="Y86" i="6"/>
  <c r="Z86" i="6"/>
  <c r="U87" i="6"/>
  <c r="V87" i="6"/>
  <c r="W87" i="6"/>
  <c r="X87" i="6"/>
  <c r="Y87" i="6"/>
  <c r="Z87" i="6"/>
  <c r="U88" i="6"/>
  <c r="V88" i="6"/>
  <c r="W88" i="6"/>
  <c r="X88" i="6"/>
  <c r="Y88" i="6"/>
  <c r="Z88" i="6"/>
  <c r="U89" i="6"/>
  <c r="V89" i="6"/>
  <c r="W89" i="6"/>
  <c r="X89" i="6"/>
  <c r="Y89" i="6"/>
  <c r="Z89" i="6"/>
  <c r="U90" i="6"/>
  <c r="V90" i="6"/>
  <c r="W90" i="6"/>
  <c r="X90" i="6"/>
  <c r="Y90" i="6"/>
  <c r="Z90" i="6"/>
  <c r="U91" i="6"/>
  <c r="V91" i="6"/>
  <c r="W91" i="6"/>
  <c r="X91" i="6"/>
  <c r="Y91" i="6"/>
  <c r="Z91" i="6"/>
  <c r="U92" i="6"/>
  <c r="V92" i="6"/>
  <c r="T92" i="6" s="1"/>
  <c r="W92" i="6"/>
  <c r="X92" i="6"/>
  <c r="Y92" i="6"/>
  <c r="Z92" i="6"/>
  <c r="U93" i="6"/>
  <c r="V93" i="6"/>
  <c r="W93" i="6"/>
  <c r="X93" i="6"/>
  <c r="Y93" i="6"/>
  <c r="Z93" i="6"/>
  <c r="U94" i="6"/>
  <c r="V94" i="6"/>
  <c r="W94" i="6"/>
  <c r="X94" i="6"/>
  <c r="Y94" i="6"/>
  <c r="Z94" i="6"/>
  <c r="U95" i="6"/>
  <c r="V95" i="6"/>
  <c r="W95" i="6"/>
  <c r="X95" i="6"/>
  <c r="T95" i="6" s="1"/>
  <c r="Y95" i="6"/>
  <c r="Z95" i="6"/>
  <c r="U96" i="6"/>
  <c r="V96" i="6"/>
  <c r="W96" i="6"/>
  <c r="X96" i="6"/>
  <c r="Y96" i="6"/>
  <c r="Z96" i="6"/>
  <c r="U97" i="6"/>
  <c r="V97" i="6"/>
  <c r="W97" i="6"/>
  <c r="X97" i="6"/>
  <c r="Y97" i="6"/>
  <c r="Z97" i="6"/>
  <c r="U98" i="6"/>
  <c r="V98" i="6"/>
  <c r="W98" i="6"/>
  <c r="X98" i="6"/>
  <c r="Y98" i="6"/>
  <c r="Z98" i="6"/>
  <c r="Z39" i="6"/>
  <c r="Y39" i="6"/>
  <c r="X39" i="6"/>
  <c r="W39" i="6"/>
  <c r="V39" i="6"/>
  <c r="Z38" i="6"/>
  <c r="Y38" i="6"/>
  <c r="X38" i="6"/>
  <c r="W38" i="6"/>
  <c r="V38" i="6"/>
  <c r="Z37" i="6"/>
  <c r="Y37" i="6"/>
  <c r="X37" i="6"/>
  <c r="W37" i="6"/>
  <c r="V37" i="6"/>
  <c r="Z36" i="6"/>
  <c r="Y36" i="6"/>
  <c r="X36" i="6"/>
  <c r="W36" i="6"/>
  <c r="V36" i="6"/>
  <c r="Z35" i="6"/>
  <c r="Y35" i="6"/>
  <c r="X35" i="6"/>
  <c r="W35" i="6"/>
  <c r="V35" i="6"/>
  <c r="Z34" i="6"/>
  <c r="Y34" i="6"/>
  <c r="X34" i="6"/>
  <c r="W34" i="6"/>
  <c r="V34" i="6"/>
  <c r="Z33" i="6"/>
  <c r="Y33" i="6"/>
  <c r="X33" i="6"/>
  <c r="W33" i="6"/>
  <c r="V33" i="6"/>
  <c r="Z32" i="6"/>
  <c r="Y32" i="6"/>
  <c r="X32" i="6"/>
  <c r="W32" i="6"/>
  <c r="V32" i="6"/>
  <c r="T32" i="6" s="1"/>
  <c r="Z31" i="6"/>
  <c r="Y31" i="6"/>
  <c r="X31" i="6"/>
  <c r="W31" i="6"/>
  <c r="V31" i="6"/>
  <c r="U31" i="6"/>
  <c r="Y96" i="2"/>
  <c r="X96" i="2"/>
  <c r="W96" i="2"/>
  <c r="V96" i="2"/>
  <c r="Z45" i="2"/>
  <c r="Y45" i="2"/>
  <c r="X45" i="2"/>
  <c r="W45" i="2"/>
  <c r="U45" i="2"/>
  <c r="Y37" i="2"/>
  <c r="X37" i="2"/>
  <c r="V37" i="2"/>
  <c r="Y33" i="2"/>
  <c r="X33" i="2"/>
  <c r="V33" i="2"/>
  <c r="Z31" i="2"/>
  <c r="Y31" i="2"/>
  <c r="X31" i="2"/>
  <c r="W31" i="2"/>
  <c r="V31" i="2"/>
  <c r="U31" i="2"/>
  <c r="Z28" i="2"/>
  <c r="Y28" i="2"/>
  <c r="X28" i="2"/>
  <c r="W28" i="2"/>
  <c r="V28" i="2"/>
  <c r="U28" i="2"/>
  <c r="Z25" i="2"/>
  <c r="Y25" i="2"/>
  <c r="X25" i="2"/>
  <c r="W25" i="2"/>
  <c r="V25" i="2"/>
  <c r="U25" i="2"/>
  <c r="Z21" i="2"/>
  <c r="Y21" i="2"/>
  <c r="X21" i="2"/>
  <c r="W21" i="2"/>
  <c r="V21" i="2"/>
  <c r="U21" i="2"/>
  <c r="Z18" i="2"/>
  <c r="Y18" i="2"/>
  <c r="X18" i="2"/>
  <c r="W18" i="2"/>
  <c r="V18" i="2"/>
  <c r="U18" i="2"/>
  <c r="Z12" i="2"/>
  <c r="Y12" i="2"/>
  <c r="X12" i="2"/>
  <c r="W12" i="2"/>
  <c r="V12" i="2"/>
  <c r="U12" i="2"/>
  <c r="Z11" i="2"/>
  <c r="Y11" i="2"/>
  <c r="X11" i="2"/>
  <c r="W11" i="2"/>
  <c r="V11" i="2"/>
  <c r="U11" i="2"/>
  <c r="Z10" i="2"/>
  <c r="Y10" i="2"/>
  <c r="X10" i="2"/>
  <c r="W10" i="2"/>
  <c r="V10" i="2"/>
  <c r="U10" i="2"/>
  <c r="Z8" i="2"/>
  <c r="Y8" i="2"/>
  <c r="X8" i="2"/>
  <c r="W8" i="2"/>
  <c r="V8" i="2"/>
  <c r="U8" i="2"/>
  <c r="Y97" i="2"/>
  <c r="X97" i="2"/>
  <c r="W97" i="2"/>
  <c r="V97" i="2"/>
  <c r="Z95" i="2"/>
  <c r="Y95" i="2"/>
  <c r="X95" i="2"/>
  <c r="W95" i="2"/>
  <c r="V95" i="2"/>
  <c r="U95" i="2"/>
  <c r="Y94" i="2"/>
  <c r="X94" i="2"/>
  <c r="W94" i="2"/>
  <c r="V94" i="2"/>
  <c r="Y93" i="2"/>
  <c r="X93" i="2"/>
  <c r="W93" i="2"/>
  <c r="V93" i="2"/>
  <c r="Z92" i="2"/>
  <c r="Y92" i="2"/>
  <c r="X92" i="2"/>
  <c r="W92" i="2"/>
  <c r="V92" i="2"/>
  <c r="U92" i="2"/>
  <c r="Z91" i="2"/>
  <c r="Y91" i="2"/>
  <c r="X91" i="2"/>
  <c r="W91" i="2"/>
  <c r="V91" i="2"/>
  <c r="U91" i="2"/>
  <c r="Z90" i="2"/>
  <c r="Y90" i="2"/>
  <c r="X90" i="2"/>
  <c r="W90" i="2"/>
  <c r="V90" i="2"/>
  <c r="U90" i="2"/>
  <c r="Z89" i="2"/>
  <c r="Y89" i="2"/>
  <c r="X89" i="2"/>
  <c r="W89" i="2"/>
  <c r="V89" i="2"/>
  <c r="U89" i="2"/>
  <c r="Z88" i="2"/>
  <c r="Y88" i="2"/>
  <c r="X88" i="2"/>
  <c r="W88" i="2"/>
  <c r="V88" i="2"/>
  <c r="U88" i="2"/>
  <c r="Z87" i="2"/>
  <c r="Y87" i="2"/>
  <c r="X87" i="2"/>
  <c r="W87" i="2"/>
  <c r="V87" i="2"/>
  <c r="U87" i="2"/>
  <c r="Z86" i="2"/>
  <c r="Y86" i="2"/>
  <c r="X86" i="2"/>
  <c r="W86" i="2"/>
  <c r="V86" i="2"/>
  <c r="U86" i="2"/>
  <c r="Z85" i="2"/>
  <c r="Y85" i="2"/>
  <c r="X85" i="2"/>
  <c r="W85" i="2"/>
  <c r="V85" i="2"/>
  <c r="U85" i="2"/>
  <c r="Z84" i="2"/>
  <c r="Y84" i="2"/>
  <c r="X84" i="2"/>
  <c r="W84" i="2"/>
  <c r="V84" i="2"/>
  <c r="U84" i="2"/>
  <c r="Z42" i="6"/>
  <c r="Y42" i="6"/>
  <c r="X42" i="6"/>
  <c r="W42" i="6"/>
  <c r="V42" i="6"/>
  <c r="U42" i="6"/>
  <c r="X41" i="6"/>
  <c r="V41" i="6"/>
  <c r="Y118" i="6"/>
  <c r="X118" i="6"/>
  <c r="V118" i="6"/>
  <c r="Y117" i="6"/>
  <c r="X117" i="6"/>
  <c r="V117" i="6"/>
  <c r="Z116" i="6"/>
  <c r="Y116" i="6"/>
  <c r="X116" i="6"/>
  <c r="W116" i="6"/>
  <c r="V116" i="6"/>
  <c r="U116" i="6"/>
  <c r="Z115" i="6"/>
  <c r="Y115" i="6"/>
  <c r="X115" i="6"/>
  <c r="W115" i="6"/>
  <c r="V115" i="6"/>
  <c r="U115" i="6"/>
  <c r="Z114" i="6"/>
  <c r="Y114" i="6"/>
  <c r="X114" i="6"/>
  <c r="W114" i="6"/>
  <c r="V114" i="6"/>
  <c r="U114" i="6"/>
  <c r="Z113" i="6"/>
  <c r="Y113" i="6"/>
  <c r="X113" i="6"/>
  <c r="W113" i="6"/>
  <c r="U113" i="6"/>
  <c r="Z112" i="6"/>
  <c r="Y112" i="6"/>
  <c r="X112" i="6"/>
  <c r="W112" i="6"/>
  <c r="V112" i="6"/>
  <c r="U112" i="6"/>
  <c r="Z111" i="6"/>
  <c r="Y111" i="6"/>
  <c r="X111" i="6"/>
  <c r="W111" i="6"/>
  <c r="V111" i="6"/>
  <c r="U111" i="6"/>
  <c r="Z110" i="6"/>
  <c r="Y110" i="6"/>
  <c r="X110" i="6"/>
  <c r="W110" i="6"/>
  <c r="V110" i="6"/>
  <c r="U110" i="6"/>
  <c r="Z109" i="6"/>
  <c r="Y109" i="6"/>
  <c r="X109" i="6"/>
  <c r="W109" i="6"/>
  <c r="V109" i="6"/>
  <c r="U109" i="6"/>
  <c r="Z108" i="6"/>
  <c r="Y108" i="6"/>
  <c r="X108" i="6"/>
  <c r="W108" i="6"/>
  <c r="V108" i="6"/>
  <c r="U108" i="6"/>
  <c r="Z106" i="6"/>
  <c r="Y106" i="6"/>
  <c r="X106" i="6"/>
  <c r="W106" i="6"/>
  <c r="V106" i="6"/>
  <c r="U106" i="6"/>
  <c r="T106" i="6" s="1"/>
  <c r="AD106" i="6" s="1"/>
  <c r="Z104" i="6"/>
  <c r="Y104" i="6"/>
  <c r="X104" i="6"/>
  <c r="W104" i="6"/>
  <c r="V104" i="6"/>
  <c r="U104" i="6"/>
  <c r="Z103" i="6"/>
  <c r="Y103" i="6"/>
  <c r="X103" i="6"/>
  <c r="W103" i="6"/>
  <c r="V103" i="6"/>
  <c r="U103" i="6"/>
  <c r="T103" i="6" s="1"/>
  <c r="Z102" i="6"/>
  <c r="Y102" i="6"/>
  <c r="X102" i="6"/>
  <c r="W102" i="6"/>
  <c r="V102" i="6"/>
  <c r="U102" i="6"/>
  <c r="Z101" i="6"/>
  <c r="Y101" i="6"/>
  <c r="X101" i="6"/>
  <c r="W101" i="6"/>
  <c r="T101" i="6" s="1"/>
  <c r="V101" i="6"/>
  <c r="U101" i="6"/>
  <c r="Z100" i="6"/>
  <c r="Y100" i="6"/>
  <c r="X100" i="6"/>
  <c r="W100" i="6"/>
  <c r="V100" i="6"/>
  <c r="U100" i="6"/>
  <c r="W7" i="6"/>
  <c r="T38" i="6" s="1"/>
  <c r="Z7" i="6"/>
  <c r="T41" i="6" s="1"/>
  <c r="Y7" i="6"/>
  <c r="X7" i="6"/>
  <c r="U7" i="6"/>
  <c r="L7" i="6"/>
  <c r="J7" i="6"/>
  <c r="I7" i="6"/>
  <c r="G7" i="6"/>
  <c r="T76" i="6"/>
  <c r="T70" i="6"/>
  <c r="T62" i="6"/>
  <c r="T56" i="6"/>
  <c r="T24" i="6"/>
  <c r="AE24" i="6" s="1"/>
  <c r="T15" i="6"/>
  <c r="AB15" i="6" s="1"/>
  <c r="T20" i="6"/>
  <c r="T86" i="6"/>
  <c r="T97" i="6"/>
  <c r="T37" i="6"/>
  <c r="T93" i="6"/>
  <c r="T112" i="6"/>
  <c r="T111" i="6"/>
  <c r="T118" i="6"/>
  <c r="T47" i="6"/>
  <c r="AD93" i="6"/>
  <c r="AF93" i="6"/>
  <c r="AC93" i="6"/>
  <c r="AA86" i="6"/>
  <c r="AC24" i="6"/>
  <c r="AB24" i="6"/>
  <c r="AA76" i="6"/>
  <c r="AE76" i="6"/>
  <c r="AF32" i="6"/>
  <c r="AE32" i="6"/>
  <c r="AE92" i="6"/>
  <c r="AB59" i="6"/>
  <c r="AC59" i="6"/>
  <c r="AA59" i="6"/>
  <c r="AC111" i="6"/>
  <c r="AA111" i="6"/>
  <c r="AE106" i="6"/>
  <c r="AA56" i="6"/>
  <c r="AB56" i="6"/>
  <c r="AD118" i="6"/>
  <c r="AC118" i="6"/>
  <c r="AE118" i="6"/>
  <c r="AB48" i="6"/>
  <c r="AA48" i="6"/>
  <c r="AD48" i="6"/>
  <c r="AC48" i="6"/>
  <c r="B119" i="6"/>
  <c r="H7" i="6"/>
  <c r="F83" i="6" s="1"/>
  <c r="K7" i="6"/>
  <c r="F26" i="6"/>
  <c r="Q26" i="6" s="1"/>
  <c r="S26" i="6" s="1"/>
  <c r="L20" i="5" s="1"/>
  <c r="F76" i="6"/>
  <c r="P76" i="6" s="1"/>
  <c r="F88" i="6"/>
  <c r="F84" i="6"/>
  <c r="F39" i="6"/>
  <c r="R39" i="6" s="1"/>
  <c r="F90" i="6"/>
  <c r="F36" i="6"/>
  <c r="F33" i="6"/>
  <c r="F62" i="6"/>
  <c r="F106" i="6"/>
  <c r="F56" i="6"/>
  <c r="F52" i="6"/>
  <c r="Q52" i="6" s="1"/>
  <c r="F49" i="6"/>
  <c r="R49" i="6" s="1"/>
  <c r="F45" i="6"/>
  <c r="F54" i="6"/>
  <c r="B40" i="6"/>
  <c r="Q106" i="6"/>
  <c r="N62" i="6"/>
  <c r="F14" i="9" l="1"/>
  <c r="F9" i="9"/>
  <c r="F7" i="9"/>
  <c r="M7" i="9" s="1"/>
  <c r="T99" i="9"/>
  <c r="AB99" i="9" s="1"/>
  <c r="N27" i="5"/>
  <c r="O27" i="5"/>
  <c r="B195" i="5"/>
  <c r="O54" i="6"/>
  <c r="Q54" i="6"/>
  <c r="R54" i="6"/>
  <c r="N54" i="6"/>
  <c r="AE38" i="6"/>
  <c r="AB38" i="6"/>
  <c r="AC38" i="6"/>
  <c r="AA38" i="6"/>
  <c r="AD38" i="6"/>
  <c r="AF38" i="6"/>
  <c r="AD35" i="11"/>
  <c r="Z35" i="11"/>
  <c r="AC35" i="11"/>
  <c r="AB35" i="11"/>
  <c r="AE35" i="11"/>
  <c r="AA35" i="11"/>
  <c r="AD97" i="6"/>
  <c r="AG97" i="6" s="1"/>
  <c r="M97" i="5" s="1"/>
  <c r="AF97" i="6"/>
  <c r="AE97" i="6"/>
  <c r="AB97" i="6"/>
  <c r="AC97" i="6"/>
  <c r="AA97" i="6"/>
  <c r="AF20" i="6"/>
  <c r="AE20" i="6"/>
  <c r="AB20" i="6"/>
  <c r="AA20" i="6"/>
  <c r="AC20" i="6"/>
  <c r="AD20" i="6"/>
  <c r="P9" i="13"/>
  <c r="M54" i="6"/>
  <c r="M33" i="6"/>
  <c r="Q33" i="6"/>
  <c r="P33" i="6"/>
  <c r="R33" i="6"/>
  <c r="O33" i="6"/>
  <c r="N33" i="6"/>
  <c r="Q9" i="13"/>
  <c r="AE8" i="11"/>
  <c r="AC8" i="11"/>
  <c r="AF8" i="11" s="1"/>
  <c r="AD8" i="11"/>
  <c r="AA8" i="11"/>
  <c r="Z8" i="11"/>
  <c r="P54" i="6"/>
  <c r="M36" i="6"/>
  <c r="O36" i="6"/>
  <c r="N36" i="6"/>
  <c r="R36" i="6"/>
  <c r="Q36" i="6"/>
  <c r="S36" i="6" s="1"/>
  <c r="P36" i="6"/>
  <c r="AA13" i="6"/>
  <c r="AD13" i="6"/>
  <c r="AF13" i="6"/>
  <c r="AE13" i="6"/>
  <c r="AB13" i="6"/>
  <c r="AC13" i="6"/>
  <c r="Q90" i="6"/>
  <c r="P90" i="6"/>
  <c r="M90" i="6"/>
  <c r="S90" i="6" s="1"/>
  <c r="N90" i="6"/>
  <c r="O90" i="6"/>
  <c r="R90" i="6"/>
  <c r="AB26" i="6"/>
  <c r="AF26" i="6"/>
  <c r="AA26" i="6"/>
  <c r="AC26" i="6"/>
  <c r="AE26" i="6"/>
  <c r="AD26" i="6"/>
  <c r="AB101" i="6"/>
  <c r="AE101" i="6"/>
  <c r="AA101" i="6"/>
  <c r="AD101" i="6"/>
  <c r="AF101" i="6"/>
  <c r="AC101" i="6"/>
  <c r="AG101" i="6" s="1"/>
  <c r="M101" i="5" s="1"/>
  <c r="S39" i="6"/>
  <c r="L36" i="5" s="1"/>
  <c r="P83" i="6"/>
  <c r="R83" i="6"/>
  <c r="Q83" i="6"/>
  <c r="N83" i="6"/>
  <c r="S83" i="6" s="1"/>
  <c r="O83" i="6"/>
  <c r="M83" i="6"/>
  <c r="AC81" i="6"/>
  <c r="AE81" i="6"/>
  <c r="AF81" i="6"/>
  <c r="AD81" i="6"/>
  <c r="AA81" i="6"/>
  <c r="AB81" i="6"/>
  <c r="AC19" i="6"/>
  <c r="AF19" i="6"/>
  <c r="AA19" i="6"/>
  <c r="AE19" i="6"/>
  <c r="AD19" i="6"/>
  <c r="AB19" i="6"/>
  <c r="AG19" i="6" s="1"/>
  <c r="AE67" i="6"/>
  <c r="AF67" i="6"/>
  <c r="AA67" i="6"/>
  <c r="AG67" i="6" s="1"/>
  <c r="M68" i="5" s="1"/>
  <c r="AD67" i="6"/>
  <c r="AB67" i="6"/>
  <c r="AC67" i="6"/>
  <c r="O9" i="13"/>
  <c r="M9" i="13"/>
  <c r="L9" i="13"/>
  <c r="R9" i="13" s="1"/>
  <c r="F49" i="10"/>
  <c r="F104" i="10"/>
  <c r="F24" i="10"/>
  <c r="F102" i="10"/>
  <c r="O102" i="10" s="1"/>
  <c r="F55" i="10"/>
  <c r="O55" i="10" s="1"/>
  <c r="F51" i="10"/>
  <c r="N51" i="10" s="1"/>
  <c r="F59" i="10"/>
  <c r="M59" i="10" s="1"/>
  <c r="F71" i="10"/>
  <c r="Q71" i="10" s="1"/>
  <c r="F81" i="10"/>
  <c r="F7" i="10"/>
  <c r="P7" i="10" s="1"/>
  <c r="F14" i="10"/>
  <c r="F45" i="10"/>
  <c r="Q45" i="10" s="1"/>
  <c r="F21" i="10"/>
  <c r="O21" i="10" s="1"/>
  <c r="F26" i="10"/>
  <c r="F33" i="10"/>
  <c r="R33" i="10" s="1"/>
  <c r="F44" i="10"/>
  <c r="O44" i="10" s="1"/>
  <c r="F75" i="10"/>
  <c r="P75" i="10" s="1"/>
  <c r="F13" i="10"/>
  <c r="M13" i="10" s="1"/>
  <c r="F63" i="10"/>
  <c r="F57" i="10"/>
  <c r="N57" i="10" s="1"/>
  <c r="AA95" i="6"/>
  <c r="AB95" i="6"/>
  <c r="AD95" i="6"/>
  <c r="AF95" i="6"/>
  <c r="AC95" i="6"/>
  <c r="AE95" i="6"/>
  <c r="AC85" i="6"/>
  <c r="AD85" i="6"/>
  <c r="AF85" i="6"/>
  <c r="AA85" i="6"/>
  <c r="AE85" i="6"/>
  <c r="AB85" i="6"/>
  <c r="AG85" i="6" s="1"/>
  <c r="S16" i="13"/>
  <c r="S14" i="13"/>
  <c r="S29" i="13"/>
  <c r="S35" i="13"/>
  <c r="S33" i="13"/>
  <c r="S12" i="13"/>
  <c r="S19" i="13"/>
  <c r="S8" i="13"/>
  <c r="S17" i="13"/>
  <c r="S21" i="13"/>
  <c r="S18" i="13"/>
  <c r="S31" i="13"/>
  <c r="S28" i="13"/>
  <c r="S26" i="13"/>
  <c r="S11" i="13"/>
  <c r="S9" i="13"/>
  <c r="S13" i="13"/>
  <c r="S10" i="13"/>
  <c r="S32" i="13"/>
  <c r="S30" i="13"/>
  <c r="S25" i="13"/>
  <c r="S34" i="13"/>
  <c r="S23" i="13"/>
  <c r="S22" i="13"/>
  <c r="S15" i="13"/>
  <c r="S27" i="13"/>
  <c r="R45" i="6"/>
  <c r="O45" i="6"/>
  <c r="P45" i="6"/>
  <c r="N45" i="6"/>
  <c r="AC12" i="11"/>
  <c r="AB12" i="11"/>
  <c r="AA12" i="11"/>
  <c r="Z12" i="11"/>
  <c r="AF12" i="11" s="1"/>
  <c r="AD12" i="11"/>
  <c r="AE12" i="11"/>
  <c r="N84" i="6"/>
  <c r="P84" i="6"/>
  <c r="O84" i="6"/>
  <c r="M84" i="6"/>
  <c r="Q84" i="6"/>
  <c r="R84" i="6"/>
  <c r="N88" i="6"/>
  <c r="P88" i="6"/>
  <c r="O88" i="6"/>
  <c r="M88" i="6"/>
  <c r="S88" i="6" s="1"/>
  <c r="L88" i="5" s="1"/>
  <c r="Q88" i="6"/>
  <c r="R88" i="6"/>
  <c r="AC56" i="6"/>
  <c r="AF56" i="6"/>
  <c r="AE56" i="6"/>
  <c r="AD56" i="6"/>
  <c r="O56" i="6"/>
  <c r="M56" i="6"/>
  <c r="Q56" i="6"/>
  <c r="P56" i="6"/>
  <c r="N56" i="6"/>
  <c r="AE62" i="6"/>
  <c r="AA62" i="6"/>
  <c r="AG62" i="6" s="1"/>
  <c r="M63" i="5" s="1"/>
  <c r="AF62" i="6"/>
  <c r="AB62" i="6"/>
  <c r="AC62" i="6"/>
  <c r="T32" i="10"/>
  <c r="AF32" i="10" s="1"/>
  <c r="T49" i="10"/>
  <c r="T94" i="10"/>
  <c r="AC94" i="10" s="1"/>
  <c r="T77" i="10"/>
  <c r="AF77" i="10" s="1"/>
  <c r="T99" i="10"/>
  <c r="T64" i="10"/>
  <c r="AF64" i="10" s="1"/>
  <c r="T51" i="10"/>
  <c r="AF51" i="10" s="1"/>
  <c r="T73" i="10"/>
  <c r="T95" i="10"/>
  <c r="T65" i="10"/>
  <c r="Z18" i="11"/>
  <c r="AE18" i="11"/>
  <c r="AD18" i="11"/>
  <c r="AC18" i="11"/>
  <c r="AA18" i="11"/>
  <c r="AB18" i="11"/>
  <c r="N106" i="6"/>
  <c r="O106" i="6"/>
  <c r="R106" i="6"/>
  <c r="P106" i="6"/>
  <c r="M106" i="6"/>
  <c r="S106" i="6" s="1"/>
  <c r="AE70" i="6"/>
  <c r="AC70" i="6"/>
  <c r="AF70" i="6"/>
  <c r="AA70" i="6"/>
  <c r="AD70" i="6"/>
  <c r="AB70" i="6"/>
  <c r="AD29" i="11"/>
  <c r="Z29" i="11"/>
  <c r="AC29" i="11"/>
  <c r="AB29" i="11"/>
  <c r="AE29" i="11"/>
  <c r="M49" i="6"/>
  <c r="O39" i="6"/>
  <c r="F113" i="6"/>
  <c r="N49" i="6"/>
  <c r="Q39" i="6"/>
  <c r="F114" i="6"/>
  <c r="F81" i="6"/>
  <c r="T110" i="6"/>
  <c r="T54" i="6"/>
  <c r="T64" i="6"/>
  <c r="T74" i="6"/>
  <c r="P10" i="11"/>
  <c r="R10" i="11" s="1"/>
  <c r="M10" i="11"/>
  <c r="O10" i="11"/>
  <c r="Q10" i="11"/>
  <c r="F42" i="6"/>
  <c r="AF118" i="6"/>
  <c r="AB118" i="6"/>
  <c r="AA118" i="6"/>
  <c r="AG118" i="6" s="1"/>
  <c r="M113" i="5" s="1"/>
  <c r="AF76" i="6"/>
  <c r="AD76" i="6"/>
  <c r="AC76" i="6"/>
  <c r="AB76" i="6"/>
  <c r="AG76" i="6" s="1"/>
  <c r="M76" i="5" s="1"/>
  <c r="T117" i="6"/>
  <c r="T78" i="6"/>
  <c r="T35" i="6"/>
  <c r="T61" i="6"/>
  <c r="T71" i="6"/>
  <c r="F21" i="6"/>
  <c r="T77" i="9"/>
  <c r="AD77" i="9" s="1"/>
  <c r="F58" i="6"/>
  <c r="N76" i="6"/>
  <c r="AB93" i="6"/>
  <c r="AA93" i="6"/>
  <c r="AE93" i="6"/>
  <c r="T93" i="10"/>
  <c r="T82" i="10"/>
  <c r="AD62" i="6"/>
  <c r="Z25" i="11"/>
  <c r="AC25" i="11"/>
  <c r="AE25" i="11"/>
  <c r="AB25" i="11"/>
  <c r="AA25" i="11"/>
  <c r="AD25" i="11"/>
  <c r="P39" i="6"/>
  <c r="Q62" i="6"/>
  <c r="M62" i="6"/>
  <c r="P62" i="6"/>
  <c r="O62" i="6"/>
  <c r="R62" i="6"/>
  <c r="F13" i="6"/>
  <c r="F78" i="6"/>
  <c r="F101" i="6"/>
  <c r="F111" i="6"/>
  <c r="F46" i="6"/>
  <c r="F94" i="6"/>
  <c r="F71" i="6"/>
  <c r="F117" i="6"/>
  <c r="F67" i="6"/>
  <c r="F18" i="6"/>
  <c r="F35" i="6"/>
  <c r="F107" i="6"/>
  <c r="F64" i="6"/>
  <c r="F15" i="6"/>
  <c r="F89" i="6"/>
  <c r="F98" i="6"/>
  <c r="F66" i="6"/>
  <c r="F60" i="6"/>
  <c r="F47" i="6"/>
  <c r="F79" i="6"/>
  <c r="F112" i="6"/>
  <c r="F63" i="6"/>
  <c r="F80" i="6"/>
  <c r="F95" i="6"/>
  <c r="F23" i="6"/>
  <c r="F50" i="6"/>
  <c r="F85" i="6"/>
  <c r="F74" i="6"/>
  <c r="F25" i="6"/>
  <c r="F38" i="6"/>
  <c r="F68" i="6"/>
  <c r="F108" i="6"/>
  <c r="F73" i="6"/>
  <c r="F92" i="6"/>
  <c r="F115" i="6"/>
  <c r="F72" i="6"/>
  <c r="F82" i="6"/>
  <c r="F102" i="6"/>
  <c r="F41" i="6"/>
  <c r="F91" i="6"/>
  <c r="F69" i="6"/>
  <c r="F118" i="6"/>
  <c r="F17" i="6"/>
  <c r="F57" i="6"/>
  <c r="F59" i="6"/>
  <c r="F110" i="6"/>
  <c r="F34" i="6"/>
  <c r="F104" i="6"/>
  <c r="F44" i="6"/>
  <c r="F75" i="6"/>
  <c r="F109" i="6"/>
  <c r="F28" i="6"/>
  <c r="F11" i="6"/>
  <c r="F103" i="6"/>
  <c r="F51" i="6"/>
  <c r="AD92" i="6"/>
  <c r="AF92" i="6"/>
  <c r="AA92" i="6"/>
  <c r="AB92" i="6"/>
  <c r="AC92" i="6"/>
  <c r="AA29" i="11"/>
  <c r="F65" i="6"/>
  <c r="F96" i="6"/>
  <c r="AD23" i="11"/>
  <c r="Z23" i="11"/>
  <c r="AA23" i="11"/>
  <c r="AB23" i="11"/>
  <c r="AC23" i="11"/>
  <c r="AE23" i="11"/>
  <c r="R56" i="6"/>
  <c r="Q45" i="6"/>
  <c r="O76" i="6"/>
  <c r="F87" i="6"/>
  <c r="AD51" i="6"/>
  <c r="AF51" i="6"/>
  <c r="AE51" i="6"/>
  <c r="AB51" i="6"/>
  <c r="AA51" i="6"/>
  <c r="AC51" i="6"/>
  <c r="AD59" i="6"/>
  <c r="AG59" i="6" s="1"/>
  <c r="AE59" i="6"/>
  <c r="AF59" i="6"/>
  <c r="E23" i="13"/>
  <c r="M39" i="6"/>
  <c r="N39" i="6"/>
  <c r="Q49" i="6"/>
  <c r="O49" i="6"/>
  <c r="P52" i="6"/>
  <c r="N52" i="6"/>
  <c r="M52" i="6"/>
  <c r="R52" i="6"/>
  <c r="O52" i="6"/>
  <c r="AA32" i="11"/>
  <c r="AD32" i="11"/>
  <c r="Z32" i="11"/>
  <c r="AC32" i="11"/>
  <c r="AB32" i="11"/>
  <c r="AE32" i="11"/>
  <c r="R76" i="6"/>
  <c r="Q76" i="6"/>
  <c r="P49" i="6"/>
  <c r="AC106" i="6"/>
  <c r="AA106" i="6"/>
  <c r="AF106" i="6"/>
  <c r="AA32" i="6"/>
  <c r="AB32" i="6"/>
  <c r="AD32" i="6"/>
  <c r="AC32" i="6"/>
  <c r="AC82" i="6"/>
  <c r="AD82" i="6"/>
  <c r="AB82" i="6"/>
  <c r="AG82" i="6" s="1"/>
  <c r="M82" i="5" s="1"/>
  <c r="AE82" i="6"/>
  <c r="AF82" i="6"/>
  <c r="G27" i="5"/>
  <c r="G117" i="5" s="1"/>
  <c r="AB106" i="6"/>
  <c r="AG106" i="6" s="1"/>
  <c r="F116" i="6"/>
  <c r="M45" i="6"/>
  <c r="F37" i="6"/>
  <c r="M76" i="6"/>
  <c r="F93" i="6"/>
  <c r="AB37" i="6"/>
  <c r="AA37" i="6"/>
  <c r="AF37" i="6"/>
  <c r="AE37" i="6"/>
  <c r="AD37" i="6"/>
  <c r="AG37" i="6" s="1"/>
  <c r="M34" i="5" s="1"/>
  <c r="AC37" i="6"/>
  <c r="AF41" i="6"/>
  <c r="AB41" i="6"/>
  <c r="AC41" i="6"/>
  <c r="AD41" i="6"/>
  <c r="AA41" i="6"/>
  <c r="AE41" i="6"/>
  <c r="AB103" i="6"/>
  <c r="AD103" i="6"/>
  <c r="AF103" i="6"/>
  <c r="AE103" i="6"/>
  <c r="AG103" i="6" s="1"/>
  <c r="AC103" i="6"/>
  <c r="AA103" i="6"/>
  <c r="F46" i="9"/>
  <c r="Q46" i="9" s="1"/>
  <c r="F98" i="9"/>
  <c r="Q98" i="9" s="1"/>
  <c r="T104" i="10"/>
  <c r="E21" i="13"/>
  <c r="E12" i="13"/>
  <c r="E19" i="13"/>
  <c r="AF47" i="6"/>
  <c r="AC47" i="6"/>
  <c r="L23" i="11"/>
  <c r="T34" i="9"/>
  <c r="T97" i="9"/>
  <c r="AE97" i="9" s="1"/>
  <c r="T29" i="9"/>
  <c r="T57" i="9"/>
  <c r="T128" i="9"/>
  <c r="T88" i="9"/>
  <c r="AE88" i="9" s="1"/>
  <c r="T73" i="9"/>
  <c r="AE73" i="9" s="1"/>
  <c r="T87" i="9"/>
  <c r="AB87" i="9" s="1"/>
  <c r="AC86" i="6"/>
  <c r="AB86" i="6"/>
  <c r="O23" i="11"/>
  <c r="Q11" i="11"/>
  <c r="O11" i="11"/>
  <c r="M11" i="11"/>
  <c r="L11" i="11"/>
  <c r="R11" i="11" s="1"/>
  <c r="T52" i="6"/>
  <c r="N15" i="11"/>
  <c r="M15" i="11"/>
  <c r="Q15" i="11"/>
  <c r="P15" i="11"/>
  <c r="O15" i="11"/>
  <c r="L15" i="11"/>
  <c r="R15" i="11" s="1"/>
  <c r="T42" i="6"/>
  <c r="AD111" i="6"/>
  <c r="AB111" i="6"/>
  <c r="AE111" i="6"/>
  <c r="AF111" i="6"/>
  <c r="S26" i="11"/>
  <c r="AB112" i="6"/>
  <c r="AA112" i="6"/>
  <c r="AE112" i="6"/>
  <c r="AD112" i="6"/>
  <c r="AC112" i="6"/>
  <c r="AF112" i="6"/>
  <c r="AD47" i="6"/>
  <c r="AE86" i="6"/>
  <c r="T25" i="6"/>
  <c r="T96" i="6"/>
  <c r="T49" i="6"/>
  <c r="T79" i="6"/>
  <c r="T63" i="6"/>
  <c r="T80" i="6"/>
  <c r="T58" i="6"/>
  <c r="T90" i="6"/>
  <c r="T102" i="6"/>
  <c r="T18" i="2"/>
  <c r="AE18" i="2" s="1"/>
  <c r="T45" i="6"/>
  <c r="E22" i="13"/>
  <c r="Q31" i="11"/>
  <c r="P31" i="11"/>
  <c r="O31" i="11"/>
  <c r="L31" i="11"/>
  <c r="AE15" i="6"/>
  <c r="AF15" i="6"/>
  <c r="AD15" i="6"/>
  <c r="S28" i="11"/>
  <c r="S36" i="11"/>
  <c r="S24" i="11"/>
  <c r="S9" i="11"/>
  <c r="S34" i="11"/>
  <c r="S21" i="11"/>
  <c r="AC21" i="11" s="1"/>
  <c r="S17" i="11"/>
  <c r="P23" i="11"/>
  <c r="M23" i="11"/>
  <c r="N23" i="11"/>
  <c r="AG86" i="6"/>
  <c r="M86" i="5" s="1"/>
  <c r="AA24" i="6"/>
  <c r="AG24" i="6" s="1"/>
  <c r="AD24" i="6"/>
  <c r="AF24" i="6"/>
  <c r="O28" i="11"/>
  <c r="N28" i="11"/>
  <c r="P28" i="11"/>
  <c r="L28" i="11"/>
  <c r="Q28" i="11"/>
  <c r="S30" i="11"/>
  <c r="AB47" i="6"/>
  <c r="AG47" i="6" s="1"/>
  <c r="M45" i="5" s="1"/>
  <c r="AF86" i="6"/>
  <c r="AA47" i="6"/>
  <c r="AD86" i="6"/>
  <c r="AC15" i="6"/>
  <c r="T107" i="6"/>
  <c r="E18" i="13"/>
  <c r="M31" i="11"/>
  <c r="M32" i="11"/>
  <c r="L32" i="11"/>
  <c r="Q32" i="11"/>
  <c r="P32" i="11"/>
  <c r="S27" i="11"/>
  <c r="AE48" i="6"/>
  <c r="AF48" i="6"/>
  <c r="AE47" i="6"/>
  <c r="AA15" i="6"/>
  <c r="T73" i="6"/>
  <c r="T16" i="6"/>
  <c r="T116" i="6"/>
  <c r="O33" i="11"/>
  <c r="L33" i="11"/>
  <c r="R33" i="11" s="1"/>
  <c r="N33" i="11"/>
  <c r="E8" i="13"/>
  <c r="E16" i="13"/>
  <c r="E14" i="13"/>
  <c r="E35" i="13"/>
  <c r="E33" i="13"/>
  <c r="E31" i="13"/>
  <c r="E17" i="13"/>
  <c r="E15" i="13"/>
  <c r="E10" i="13"/>
  <c r="E34" i="13"/>
  <c r="E32" i="13"/>
  <c r="E29" i="13"/>
  <c r="E27" i="13"/>
  <c r="E28" i="13"/>
  <c r="E11" i="13"/>
  <c r="E26" i="13"/>
  <c r="E13" i="13"/>
  <c r="E30" i="13"/>
  <c r="E25" i="13"/>
  <c r="T41" i="2"/>
  <c r="AB41" i="2" s="1"/>
  <c r="O22" i="11"/>
  <c r="Q22" i="11"/>
  <c r="P22" i="11"/>
  <c r="F31" i="6"/>
  <c r="F86" i="6"/>
  <c r="F97" i="6"/>
  <c r="F8" i="6"/>
  <c r="F70" i="6"/>
  <c r="F32" i="6"/>
  <c r="F55" i="6"/>
  <c r="F61" i="6"/>
  <c r="T34" i="2"/>
  <c r="T16" i="2"/>
  <c r="AA16" i="2" s="1"/>
  <c r="L8" i="11"/>
  <c r="R8" i="11" s="1"/>
  <c r="N8" i="11"/>
  <c r="S14" i="11"/>
  <c r="F48" i="6"/>
  <c r="F105" i="6"/>
  <c r="F100" i="6"/>
  <c r="F27" i="6"/>
  <c r="F12" i="6"/>
  <c r="T11" i="6"/>
  <c r="T68" i="6"/>
  <c r="T33" i="6"/>
  <c r="T22" i="6"/>
  <c r="T115" i="6"/>
  <c r="T44" i="6"/>
  <c r="T9" i="6"/>
  <c r="T72" i="6"/>
  <c r="T87" i="6"/>
  <c r="T98" i="6"/>
  <c r="T113" i="6"/>
  <c r="T10" i="6"/>
  <c r="T57" i="6"/>
  <c r="T29" i="6"/>
  <c r="T88" i="6"/>
  <c r="T108" i="6"/>
  <c r="T8" i="6"/>
  <c r="T69" i="6"/>
  <c r="T21" i="6"/>
  <c r="T89" i="6"/>
  <c r="T104" i="6"/>
  <c r="T60" i="6"/>
  <c r="T94" i="6"/>
  <c r="T91" i="6"/>
  <c r="T114" i="6"/>
  <c r="T75" i="6"/>
  <c r="T28" i="6"/>
  <c r="T83" i="6"/>
  <c r="T39" i="6"/>
  <c r="T100" i="6"/>
  <c r="T65" i="6"/>
  <c r="T36" i="6"/>
  <c r="T31" i="6"/>
  <c r="T84" i="6"/>
  <c r="T109" i="6"/>
  <c r="T55" i="6"/>
  <c r="T27" i="6"/>
  <c r="T105" i="6"/>
  <c r="T12" i="6"/>
  <c r="T18" i="6"/>
  <c r="T17" i="6"/>
  <c r="T50" i="6"/>
  <c r="T66" i="6"/>
  <c r="T34" i="6"/>
  <c r="T23" i="6"/>
  <c r="T46" i="6"/>
  <c r="Q25" i="11"/>
  <c r="M25" i="11"/>
  <c r="L25" i="11"/>
  <c r="O25" i="11"/>
  <c r="P25" i="11"/>
  <c r="L9" i="11"/>
  <c r="Q9" i="11"/>
  <c r="M9" i="11"/>
  <c r="E13" i="11"/>
  <c r="T127" i="9"/>
  <c r="AF127" i="9" s="1"/>
  <c r="T95" i="2"/>
  <c r="AB95" i="2" s="1"/>
  <c r="T103" i="10"/>
  <c r="AD103" i="10" s="1"/>
  <c r="T84" i="10"/>
  <c r="T68" i="10"/>
  <c r="E14" i="11"/>
  <c r="S20" i="6"/>
  <c r="E24" i="11"/>
  <c r="S22" i="11"/>
  <c r="Z22" i="11" s="1"/>
  <c r="T101" i="10"/>
  <c r="AB101" i="10" s="1"/>
  <c r="T97" i="10"/>
  <c r="AA97" i="10" s="1"/>
  <c r="T86" i="10"/>
  <c r="AB86" i="10" s="1"/>
  <c r="E21" i="11"/>
  <c r="N21" i="11" s="1"/>
  <c r="E7" i="11"/>
  <c r="E19" i="11"/>
  <c r="E36" i="11"/>
  <c r="E20" i="11"/>
  <c r="P20" i="11" s="1"/>
  <c r="E35" i="11"/>
  <c r="E18" i="11"/>
  <c r="E34" i="11"/>
  <c r="E17" i="11"/>
  <c r="E16" i="11"/>
  <c r="E30" i="11"/>
  <c r="E29" i="11"/>
  <c r="E12" i="11"/>
  <c r="E26" i="11"/>
  <c r="E27" i="11"/>
  <c r="T86" i="2"/>
  <c r="AB86" i="2" s="1"/>
  <c r="F34" i="9"/>
  <c r="F97" i="9"/>
  <c r="F28" i="9"/>
  <c r="F29" i="9"/>
  <c r="F21" i="9"/>
  <c r="F57" i="9"/>
  <c r="F128" i="9"/>
  <c r="S13" i="11"/>
  <c r="S15" i="11"/>
  <c r="F87" i="2"/>
  <c r="N87" i="2" s="1"/>
  <c r="S33" i="11"/>
  <c r="T75" i="9"/>
  <c r="AF75" i="9" s="1"/>
  <c r="S11" i="11"/>
  <c r="S19" i="11"/>
  <c r="S31" i="11"/>
  <c r="T51" i="2"/>
  <c r="T102" i="10"/>
  <c r="T91" i="10"/>
  <c r="S10" i="11"/>
  <c r="S7" i="11"/>
  <c r="S16" i="11"/>
  <c r="T56" i="2"/>
  <c r="AD56" i="2" s="1"/>
  <c r="T68" i="2"/>
  <c r="AE68" i="2" s="1"/>
  <c r="P81" i="10"/>
  <c r="AF68" i="10"/>
  <c r="AC101" i="10"/>
  <c r="T62" i="10"/>
  <c r="AF62" i="10" s="1"/>
  <c r="Q59" i="10"/>
  <c r="P24" i="10"/>
  <c r="T61" i="10"/>
  <c r="AE61" i="10" s="1"/>
  <c r="P14" i="10"/>
  <c r="R24" i="10"/>
  <c r="O59" i="10"/>
  <c r="P59" i="10"/>
  <c r="T53" i="10"/>
  <c r="AE53" i="10" s="1"/>
  <c r="AD41" i="2"/>
  <c r="AA41" i="2"/>
  <c r="AG41" i="2" s="1"/>
  <c r="T25" i="2"/>
  <c r="F97" i="2"/>
  <c r="R97" i="2" s="1"/>
  <c r="AD16" i="2"/>
  <c r="T85" i="2"/>
  <c r="AB85" i="2" s="1"/>
  <c r="T91" i="2"/>
  <c r="AF91" i="2" s="1"/>
  <c r="T79" i="2"/>
  <c r="AA79" i="2" s="1"/>
  <c r="AE25" i="2"/>
  <c r="AF25" i="2"/>
  <c r="AA25" i="2"/>
  <c r="AB25" i="2"/>
  <c r="AC25" i="2"/>
  <c r="AD25" i="2"/>
  <c r="AG25" i="2" s="1"/>
  <c r="AF56" i="2"/>
  <c r="AA56" i="2"/>
  <c r="AB56" i="2"/>
  <c r="AC56" i="2"/>
  <c r="AE42" i="2"/>
  <c r="AF42" i="2"/>
  <c r="AA42" i="2"/>
  <c r="AB42" i="2"/>
  <c r="AC42" i="2"/>
  <c r="AD42" i="2"/>
  <c r="M97" i="2"/>
  <c r="N97" i="2"/>
  <c r="O97" i="2"/>
  <c r="P97" i="2"/>
  <c r="AE95" i="2"/>
  <c r="AC95" i="2"/>
  <c r="AA95" i="2"/>
  <c r="AD95" i="2"/>
  <c r="AB18" i="2"/>
  <c r="AC18" i="2"/>
  <c r="AD18" i="2"/>
  <c r="AA34" i="2"/>
  <c r="AB34" i="2"/>
  <c r="AC34" i="2"/>
  <c r="AD34" i="2"/>
  <c r="AE34" i="2"/>
  <c r="AF34" i="2"/>
  <c r="M87" i="2"/>
  <c r="O87" i="2"/>
  <c r="P87" i="2"/>
  <c r="Q87" i="2"/>
  <c r="R87" i="2"/>
  <c r="AD51" i="2"/>
  <c r="AB51" i="2"/>
  <c r="AE51" i="2"/>
  <c r="AC51" i="2"/>
  <c r="AF51" i="2"/>
  <c r="AA51" i="2"/>
  <c r="AF85" i="2"/>
  <c r="AB91" i="2"/>
  <c r="AC91" i="2"/>
  <c r="AD91" i="2"/>
  <c r="AE91" i="2"/>
  <c r="AD79" i="2"/>
  <c r="AE79" i="2"/>
  <c r="AF79" i="2"/>
  <c r="AF86" i="2"/>
  <c r="AD86" i="2"/>
  <c r="AE41" i="2"/>
  <c r="F40" i="2"/>
  <c r="F24" i="2"/>
  <c r="F10" i="2"/>
  <c r="T35" i="2"/>
  <c r="T19" i="2"/>
  <c r="F71" i="2"/>
  <c r="T65" i="2"/>
  <c r="T74" i="2"/>
  <c r="F96" i="2"/>
  <c r="F39" i="2"/>
  <c r="F23" i="2"/>
  <c r="F9" i="2"/>
  <c r="F63" i="2"/>
  <c r="F54" i="2"/>
  <c r="F70" i="2"/>
  <c r="F73" i="2"/>
  <c r="AF41" i="2"/>
  <c r="AC16" i="2"/>
  <c r="F38" i="2"/>
  <c r="F22" i="2"/>
  <c r="T8" i="2"/>
  <c r="T33" i="2"/>
  <c r="T17" i="2"/>
  <c r="T53" i="2"/>
  <c r="F69" i="2"/>
  <c r="F82" i="2"/>
  <c r="F95" i="2"/>
  <c r="AC41" i="2"/>
  <c r="F37" i="2"/>
  <c r="F21" i="2"/>
  <c r="T49" i="2"/>
  <c r="T32" i="2"/>
  <c r="T15" i="2"/>
  <c r="F62" i="2"/>
  <c r="T63" i="2"/>
  <c r="F68" i="2"/>
  <c r="F81" i="2"/>
  <c r="F94" i="2"/>
  <c r="AB16" i="2"/>
  <c r="F36" i="2"/>
  <c r="T48" i="2"/>
  <c r="T31" i="2"/>
  <c r="T14" i="2"/>
  <c r="T62" i="2"/>
  <c r="F67" i="2"/>
  <c r="F80" i="2"/>
  <c r="F93" i="2"/>
  <c r="T98" i="2"/>
  <c r="F35" i="2"/>
  <c r="F20" i="2"/>
  <c r="T47" i="2"/>
  <c r="T30" i="2"/>
  <c r="T13" i="2"/>
  <c r="F51" i="2"/>
  <c r="F61" i="2"/>
  <c r="T61" i="2"/>
  <c r="F66" i="2"/>
  <c r="F79" i="2"/>
  <c r="F92" i="2"/>
  <c r="T97" i="2"/>
  <c r="F49" i="2"/>
  <c r="F34" i="2"/>
  <c r="F19" i="2"/>
  <c r="T46" i="2"/>
  <c r="T29" i="2"/>
  <c r="T12" i="2"/>
  <c r="F60" i="2"/>
  <c r="T60" i="2"/>
  <c r="F78" i="2"/>
  <c r="F91" i="2"/>
  <c r="T96" i="2"/>
  <c r="F48" i="2"/>
  <c r="F33" i="2"/>
  <c r="F18" i="2"/>
  <c r="T45" i="2"/>
  <c r="T28" i="2"/>
  <c r="T11" i="2"/>
  <c r="T59" i="2"/>
  <c r="T71" i="2"/>
  <c r="F77" i="2"/>
  <c r="T82" i="2"/>
  <c r="F90" i="2"/>
  <c r="T94" i="2"/>
  <c r="F47" i="2"/>
  <c r="F32" i="2"/>
  <c r="F17" i="2"/>
  <c r="T44" i="2"/>
  <c r="T27" i="2"/>
  <c r="T10" i="2"/>
  <c r="F59" i="2"/>
  <c r="T58" i="2"/>
  <c r="T70" i="2"/>
  <c r="F76" i="2"/>
  <c r="T81" i="2"/>
  <c r="F89" i="2"/>
  <c r="T93" i="2"/>
  <c r="F46" i="2"/>
  <c r="F31" i="2"/>
  <c r="T43" i="2"/>
  <c r="T26" i="2"/>
  <c r="T9" i="2"/>
  <c r="T57" i="2"/>
  <c r="T69" i="2"/>
  <c r="F75" i="2"/>
  <c r="T80" i="2"/>
  <c r="F88" i="2"/>
  <c r="T92" i="2"/>
  <c r="F45" i="2"/>
  <c r="F30" i="2"/>
  <c r="F16" i="2"/>
  <c r="F58" i="2"/>
  <c r="F74" i="2"/>
  <c r="F44" i="2"/>
  <c r="F29" i="2"/>
  <c r="F15" i="2"/>
  <c r="T40" i="2"/>
  <c r="T24" i="2"/>
  <c r="T55" i="2"/>
  <c r="T67" i="2"/>
  <c r="T78" i="2"/>
  <c r="T90" i="2"/>
  <c r="F43" i="2"/>
  <c r="F28" i="2"/>
  <c r="F14" i="2"/>
  <c r="T39" i="2"/>
  <c r="T23" i="2"/>
  <c r="F57" i="2"/>
  <c r="T54" i="2"/>
  <c r="T66" i="2"/>
  <c r="T77" i="2"/>
  <c r="F86" i="2"/>
  <c r="T89" i="2"/>
  <c r="AC86" i="2"/>
  <c r="F42" i="2"/>
  <c r="F27" i="2"/>
  <c r="F13" i="2"/>
  <c r="T38" i="2"/>
  <c r="T22" i="2"/>
  <c r="F56" i="2"/>
  <c r="T76" i="2"/>
  <c r="F84" i="2"/>
  <c r="F85" i="2"/>
  <c r="T84" i="2"/>
  <c r="T88" i="2"/>
  <c r="AF16" i="2"/>
  <c r="F26" i="2"/>
  <c r="F12" i="2"/>
  <c r="T37" i="2"/>
  <c r="T21" i="2"/>
  <c r="T75" i="2"/>
  <c r="F98" i="2"/>
  <c r="T87" i="2"/>
  <c r="F41" i="2"/>
  <c r="F25" i="2"/>
  <c r="F11" i="2"/>
  <c r="T36" i="2"/>
  <c r="T20" i="2"/>
  <c r="F53" i="2"/>
  <c r="F55" i="2"/>
  <c r="F65" i="2"/>
  <c r="T73" i="2"/>
  <c r="AA65" i="10"/>
  <c r="M14" i="10"/>
  <c r="N24" i="10"/>
  <c r="R14" i="10"/>
  <c r="O26" i="10"/>
  <c r="M24" i="10"/>
  <c r="T44" i="10"/>
  <c r="AE44" i="10" s="1"/>
  <c r="Q63" i="10"/>
  <c r="M63" i="10"/>
  <c r="AG38" i="6"/>
  <c r="M35" i="5" s="1"/>
  <c r="AG48" i="6"/>
  <c r="AG93" i="6"/>
  <c r="M93" i="5" s="1"/>
  <c r="AG15" i="6"/>
  <c r="M10" i="5" s="1"/>
  <c r="AG26" i="6"/>
  <c r="M20" i="5" s="1"/>
  <c r="AG32" i="6"/>
  <c r="M29" i="5" s="1"/>
  <c r="AG112" i="6"/>
  <c r="AF25" i="11"/>
  <c r="AB22" i="11"/>
  <c r="AE22" i="11"/>
  <c r="AA22" i="11"/>
  <c r="AD22" i="11"/>
  <c r="L22" i="11"/>
  <c r="M22" i="11"/>
  <c r="N22" i="11"/>
  <c r="T23" i="10"/>
  <c r="AD23" i="10" s="1"/>
  <c r="T27" i="10"/>
  <c r="AD27" i="10" s="1"/>
  <c r="T17" i="10"/>
  <c r="AE17" i="10" s="1"/>
  <c r="N116" i="5"/>
  <c r="O116" i="5"/>
  <c r="M46" i="9"/>
  <c r="T44" i="9"/>
  <c r="AF44" i="9" s="1"/>
  <c r="T36" i="9"/>
  <c r="AA36" i="9" s="1"/>
  <c r="T26" i="9"/>
  <c r="AF26" i="9" s="1"/>
  <c r="R46" i="9"/>
  <c r="T43" i="9"/>
  <c r="AB43" i="9" s="1"/>
  <c r="T25" i="9"/>
  <c r="AB25" i="9" s="1"/>
  <c r="T69" i="9"/>
  <c r="AE69" i="9" s="1"/>
  <c r="O99" i="5"/>
  <c r="AE99" i="9"/>
  <c r="AD99" i="9"/>
  <c r="AC99" i="9"/>
  <c r="AF99" i="9"/>
  <c r="AA99" i="9"/>
  <c r="AD73" i="9"/>
  <c r="P98" i="9"/>
  <c r="T104" i="9"/>
  <c r="AD104" i="9" s="1"/>
  <c r="T100" i="9"/>
  <c r="AB100" i="9" s="1"/>
  <c r="T92" i="9"/>
  <c r="AF92" i="9" s="1"/>
  <c r="T78" i="9"/>
  <c r="AA78" i="9" s="1"/>
  <c r="AE75" i="9"/>
  <c r="AB75" i="9"/>
  <c r="T53" i="9"/>
  <c r="AC53" i="9" s="1"/>
  <c r="F31" i="9"/>
  <c r="Q31" i="9" s="1"/>
  <c r="F70" i="9"/>
  <c r="F72" i="9"/>
  <c r="R72" i="9" s="1"/>
  <c r="F50" i="9"/>
  <c r="F73" i="9"/>
  <c r="M73" i="9" s="1"/>
  <c r="AB127" i="9"/>
  <c r="AC127" i="9"/>
  <c r="AA75" i="9"/>
  <c r="F81" i="9"/>
  <c r="F10" i="9"/>
  <c r="P10" i="9" s="1"/>
  <c r="F16" i="9"/>
  <c r="N16" i="9" s="1"/>
  <c r="T116" i="9"/>
  <c r="AD75" i="9"/>
  <c r="AC87" i="9"/>
  <c r="F123" i="9"/>
  <c r="AC75" i="9"/>
  <c r="F11" i="9"/>
  <c r="F100" i="9"/>
  <c r="T14" i="9"/>
  <c r="AF14" i="9" s="1"/>
  <c r="T76" i="9"/>
  <c r="T74" i="9"/>
  <c r="T82" i="9"/>
  <c r="AF82" i="9" s="1"/>
  <c r="T101" i="9"/>
  <c r="AB101" i="9" s="1"/>
  <c r="T72" i="9"/>
  <c r="T93" i="9"/>
  <c r="AA93" i="9" s="1"/>
  <c r="T105" i="9"/>
  <c r="T81" i="9"/>
  <c r="AD81" i="9" s="1"/>
  <c r="F114" i="9"/>
  <c r="Q114" i="9" s="1"/>
  <c r="F68" i="9"/>
  <c r="Q68" i="9" s="1"/>
  <c r="F109" i="9"/>
  <c r="R109" i="9" s="1"/>
  <c r="F69" i="9"/>
  <c r="R69" i="9" s="1"/>
  <c r="T98" i="9"/>
  <c r="T122" i="9"/>
  <c r="AA122" i="9" s="1"/>
  <c r="T62" i="9"/>
  <c r="AA62" i="9" s="1"/>
  <c r="T58" i="9"/>
  <c r="AC58" i="9" s="1"/>
  <c r="T42" i="9"/>
  <c r="AB42" i="9" s="1"/>
  <c r="T40" i="9"/>
  <c r="AF40" i="9" s="1"/>
  <c r="T38" i="9"/>
  <c r="AC38" i="9" s="1"/>
  <c r="N14" i="9"/>
  <c r="T71" i="9"/>
  <c r="AF71" i="9" s="1"/>
  <c r="T46" i="9"/>
  <c r="AF46" i="9" s="1"/>
  <c r="T85" i="9"/>
  <c r="AD85" i="9" s="1"/>
  <c r="T109" i="9"/>
  <c r="T84" i="9"/>
  <c r="AC84" i="9" s="1"/>
  <c r="T96" i="9"/>
  <c r="AC96" i="9" s="1"/>
  <c r="T106" i="9"/>
  <c r="AD106" i="9" s="1"/>
  <c r="T86" i="9"/>
  <c r="AE86" i="9" s="1"/>
  <c r="F99" i="9"/>
  <c r="Q99" i="9" s="1"/>
  <c r="F27" i="9"/>
  <c r="P27" i="9" s="1"/>
  <c r="F104" i="9"/>
  <c r="N104" i="9" s="1"/>
  <c r="T70" i="9"/>
  <c r="AB70" i="9" s="1"/>
  <c r="T63" i="9"/>
  <c r="AF63" i="9" s="1"/>
  <c r="T56" i="9"/>
  <c r="AC56" i="9" s="1"/>
  <c r="T52" i="9"/>
  <c r="AF52" i="9" s="1"/>
  <c r="T41" i="9"/>
  <c r="AF41" i="9" s="1"/>
  <c r="T39" i="9"/>
  <c r="AB39" i="9" s="1"/>
  <c r="T37" i="9"/>
  <c r="AE37" i="9" s="1"/>
  <c r="T28" i="9"/>
  <c r="AF28" i="9" s="1"/>
  <c r="T21" i="9"/>
  <c r="AE21" i="9" s="1"/>
  <c r="T17" i="9"/>
  <c r="AF17" i="9" s="1"/>
  <c r="T65" i="9"/>
  <c r="T33" i="9"/>
  <c r="T64" i="9"/>
  <c r="F79" i="9"/>
  <c r="R79" i="9" s="1"/>
  <c r="F64" i="9"/>
  <c r="F65" i="9"/>
  <c r="F33" i="9"/>
  <c r="T24" i="9"/>
  <c r="AC24" i="9" s="1"/>
  <c r="T22" i="9"/>
  <c r="AB22" i="9" s="1"/>
  <c r="T18" i="9"/>
  <c r="AE18" i="9" s="1"/>
  <c r="N41" i="5"/>
  <c r="AA43" i="9"/>
  <c r="T19" i="9"/>
  <c r="AC19" i="9" s="1"/>
  <c r="S23" i="9"/>
  <c r="S30" i="9"/>
  <c r="T32" i="9"/>
  <c r="AD32" i="9" s="1"/>
  <c r="T55" i="9"/>
  <c r="AC55" i="9" s="1"/>
  <c r="T59" i="9"/>
  <c r="AA59" i="9" s="1"/>
  <c r="O41" i="5"/>
  <c r="N170" i="5"/>
  <c r="N163" i="5"/>
  <c r="O9" i="5"/>
  <c r="O170" i="5"/>
  <c r="O194" i="5"/>
  <c r="N194" i="5"/>
  <c r="AB84" i="9"/>
  <c r="AA104" i="9"/>
  <c r="N73" i="9"/>
  <c r="AE93" i="9"/>
  <c r="AE70" i="9"/>
  <c r="F43" i="9"/>
  <c r="AB122" i="9"/>
  <c r="T16" i="9"/>
  <c r="AA16" i="9" s="1"/>
  <c r="T79" i="9"/>
  <c r="O31" i="9"/>
  <c r="P46" i="9"/>
  <c r="O46" i="9"/>
  <c r="N46" i="9"/>
  <c r="F19" i="9"/>
  <c r="L15" i="5" s="1"/>
  <c r="F15" i="9"/>
  <c r="N15" i="9" s="1"/>
  <c r="F121" i="9"/>
  <c r="F80" i="9"/>
  <c r="F37" i="9"/>
  <c r="F122" i="9"/>
  <c r="F115" i="9"/>
  <c r="F112" i="9"/>
  <c r="F87" i="9"/>
  <c r="F93" i="9"/>
  <c r="F24" i="9"/>
  <c r="F54" i="9"/>
  <c r="F66" i="9"/>
  <c r="F75" i="9"/>
  <c r="F40" i="9"/>
  <c r="F44" i="9"/>
  <c r="F51" i="9"/>
  <c r="F90" i="9"/>
  <c r="F94" i="9"/>
  <c r="F58" i="9"/>
  <c r="F20" i="9"/>
  <c r="F47" i="9"/>
  <c r="F127" i="9"/>
  <c r="F32" i="9"/>
  <c r="F126" i="9"/>
  <c r="F124" i="9"/>
  <c r="F116" i="9"/>
  <c r="F110" i="9"/>
  <c r="F102" i="9"/>
  <c r="F92" i="9"/>
  <c r="F60" i="9"/>
  <c r="F71" i="9"/>
  <c r="F26" i="9"/>
  <c r="F41" i="9"/>
  <c r="F48" i="9"/>
  <c r="F52" i="9"/>
  <c r="F91" i="9"/>
  <c r="F95" i="9"/>
  <c r="N95" i="9" s="1"/>
  <c r="F125" i="9"/>
  <c r="F113" i="9"/>
  <c r="F103" i="9"/>
  <c r="F85" i="9"/>
  <c r="F76" i="9"/>
  <c r="F55" i="9"/>
  <c r="F117" i="9"/>
  <c r="F18" i="9"/>
  <c r="F118" i="9"/>
  <c r="F38" i="9"/>
  <c r="F56" i="9"/>
  <c r="F74" i="9"/>
  <c r="F105" i="9"/>
  <c r="F17" i="9"/>
  <c r="O17" i="9" s="1"/>
  <c r="F84" i="9"/>
  <c r="F53" i="9"/>
  <c r="F77" i="9"/>
  <c r="F108" i="9"/>
  <c r="F88" i="9"/>
  <c r="F22" i="9"/>
  <c r="F120" i="9"/>
  <c r="F67" i="9"/>
  <c r="F39" i="9"/>
  <c r="F62" i="9"/>
  <c r="F78" i="9"/>
  <c r="F96" i="9"/>
  <c r="F106" i="9"/>
  <c r="F36" i="9"/>
  <c r="F25" i="9"/>
  <c r="F63" i="9"/>
  <c r="F83" i="9"/>
  <c r="F12" i="9"/>
  <c r="F59" i="9"/>
  <c r="F101" i="9"/>
  <c r="F119" i="9"/>
  <c r="F42" i="9"/>
  <c r="F82" i="9"/>
  <c r="F107" i="9"/>
  <c r="F86" i="9"/>
  <c r="F8" i="9"/>
  <c r="N37" i="5"/>
  <c r="AD127" i="9"/>
  <c r="T124" i="9"/>
  <c r="T120" i="9"/>
  <c r="T118" i="9"/>
  <c r="T115" i="9"/>
  <c r="T113" i="9"/>
  <c r="T110" i="9"/>
  <c r="T108" i="9"/>
  <c r="T94" i="9"/>
  <c r="T90" i="9"/>
  <c r="T67" i="9"/>
  <c r="T30" i="9"/>
  <c r="AA30" i="9" s="1"/>
  <c r="T126" i="9"/>
  <c r="T80" i="9"/>
  <c r="T51" i="9"/>
  <c r="T47" i="9"/>
  <c r="T10" i="9"/>
  <c r="AE10" i="9" s="1"/>
  <c r="T48" i="9"/>
  <c r="T125" i="9"/>
  <c r="T15" i="9"/>
  <c r="AA15" i="9" s="1"/>
  <c r="T68" i="9"/>
  <c r="T66" i="9"/>
  <c r="T50" i="9"/>
  <c r="T23" i="9"/>
  <c r="T83" i="9"/>
  <c r="T27" i="9"/>
  <c r="T60" i="9"/>
  <c r="T54" i="9"/>
  <c r="T20" i="9"/>
  <c r="T31" i="9"/>
  <c r="T123" i="9"/>
  <c r="T121" i="9"/>
  <c r="T119" i="9"/>
  <c r="T117" i="9"/>
  <c r="T114" i="9"/>
  <c r="T112" i="9"/>
  <c r="T107" i="9"/>
  <c r="T103" i="9"/>
  <c r="T91" i="9"/>
  <c r="T7" i="9"/>
  <c r="AF7" i="9" s="1"/>
  <c r="T11" i="9"/>
  <c r="AB11" i="9" s="1"/>
  <c r="O53" i="5"/>
  <c r="T8" i="9"/>
  <c r="AF8" i="9" s="1"/>
  <c r="T12" i="9"/>
  <c r="AD12" i="9" s="1"/>
  <c r="T9" i="9"/>
  <c r="AF9" i="9" s="1"/>
  <c r="O77" i="5"/>
  <c r="T85" i="10"/>
  <c r="AF85" i="10" s="1"/>
  <c r="T88" i="10"/>
  <c r="AE88" i="10" s="1"/>
  <c r="M20" i="11"/>
  <c r="Q20" i="11"/>
  <c r="S20" i="11"/>
  <c r="AE20" i="11" s="1"/>
  <c r="AD20" i="11"/>
  <c r="O20" i="11"/>
  <c r="N20" i="11"/>
  <c r="L20" i="11"/>
  <c r="T95" i="9"/>
  <c r="AB95" i="9" s="1"/>
  <c r="AF23" i="10"/>
  <c r="AA77" i="10"/>
  <c r="AA99" i="10"/>
  <c r="AD82" i="10"/>
  <c r="AB93" i="10"/>
  <c r="AB84" i="10"/>
  <c r="AB99" i="10"/>
  <c r="AD91" i="10"/>
  <c r="N7" i="10"/>
  <c r="P21" i="10"/>
  <c r="P26" i="10"/>
  <c r="AC82" i="10"/>
  <c r="AE97" i="10"/>
  <c r="AE93" i="10"/>
  <c r="AE84" i="10"/>
  <c r="AA64" i="10"/>
  <c r="T10" i="10"/>
  <c r="AA10" i="10" s="1"/>
  <c r="AF82" i="10"/>
  <c r="AA93" i="10"/>
  <c r="AA84" i="10"/>
  <c r="AF102" i="10"/>
  <c r="T33" i="10"/>
  <c r="AC33" i="10" s="1"/>
  <c r="T24" i="10"/>
  <c r="AB24" i="10" s="1"/>
  <c r="T13" i="10"/>
  <c r="AC13" i="10" s="1"/>
  <c r="T41" i="10"/>
  <c r="AC41" i="10" s="1"/>
  <c r="T42" i="10"/>
  <c r="AF42" i="10" s="1"/>
  <c r="AC27" i="10"/>
  <c r="T40" i="10"/>
  <c r="T31" i="10"/>
  <c r="T29" i="10"/>
  <c r="T12" i="10"/>
  <c r="R7" i="10"/>
  <c r="AE23" i="10"/>
  <c r="AE51" i="10"/>
  <c r="Q7" i="10"/>
  <c r="M7" i="10"/>
  <c r="T25" i="10"/>
  <c r="T19" i="10"/>
  <c r="T15" i="10"/>
  <c r="AC44" i="10"/>
  <c r="AC51" i="10"/>
  <c r="T102" i="9"/>
  <c r="AE102" i="9" s="1"/>
  <c r="P102" i="9"/>
  <c r="AA12" i="9"/>
  <c r="AE15" i="9"/>
  <c r="J179" i="5"/>
  <c r="N99" i="5"/>
  <c r="J99" i="5"/>
  <c r="H195" i="5"/>
  <c r="N9" i="5"/>
  <c r="J9" i="5"/>
  <c r="J77" i="5"/>
  <c r="G195" i="5"/>
  <c r="O37" i="5"/>
  <c r="N53" i="5"/>
  <c r="N77" i="5"/>
  <c r="O179" i="5"/>
  <c r="N195" i="5"/>
  <c r="J37" i="5"/>
  <c r="J41" i="5"/>
  <c r="J53" i="5"/>
  <c r="J116" i="5"/>
  <c r="J153" i="5"/>
  <c r="J163" i="5"/>
  <c r="J170" i="5"/>
  <c r="J194" i="5"/>
  <c r="N179" i="5"/>
  <c r="T81" i="10"/>
  <c r="AF81" i="10" s="1"/>
  <c r="AD32" i="10"/>
  <c r="AA32" i="10"/>
  <c r="AE32" i="10"/>
  <c r="AB32" i="10"/>
  <c r="F52" i="10"/>
  <c r="N52" i="10" s="1"/>
  <c r="F32" i="10"/>
  <c r="M57" i="10"/>
  <c r="O57" i="10"/>
  <c r="Q57" i="10"/>
  <c r="P57" i="10"/>
  <c r="R57" i="10"/>
  <c r="R71" i="10"/>
  <c r="P71" i="10"/>
  <c r="N71" i="10"/>
  <c r="O71" i="10"/>
  <c r="M71" i="10"/>
  <c r="M45" i="10"/>
  <c r="N45" i="10"/>
  <c r="P45" i="10"/>
  <c r="R45" i="10"/>
  <c r="O45" i="10"/>
  <c r="AF65" i="10"/>
  <c r="AD65" i="10"/>
  <c r="AB65" i="10"/>
  <c r="P104" i="10"/>
  <c r="Q104" i="10"/>
  <c r="R104" i="10"/>
  <c r="O104" i="10"/>
  <c r="AD104" i="10"/>
  <c r="AF104" i="10"/>
  <c r="AA104" i="10"/>
  <c r="AC104" i="10"/>
  <c r="AE104" i="10"/>
  <c r="AB104" i="10"/>
  <c r="AC85" i="10"/>
  <c r="AC103" i="10"/>
  <c r="AF103" i="10"/>
  <c r="AE103" i="10"/>
  <c r="AA103" i="10"/>
  <c r="AB103" i="10"/>
  <c r="AE81" i="10"/>
  <c r="M55" i="10"/>
  <c r="N55" i="10"/>
  <c r="AA51" i="10"/>
  <c r="AD51" i="10"/>
  <c r="AB51" i="10"/>
  <c r="AE94" i="10"/>
  <c r="AB64" i="10"/>
  <c r="AE64" i="10"/>
  <c r="AD64" i="10"/>
  <c r="AC64" i="10"/>
  <c r="T98" i="10"/>
  <c r="T96" i="10"/>
  <c r="T92" i="10"/>
  <c r="T90" i="10"/>
  <c r="T87" i="10"/>
  <c r="T83" i="10"/>
  <c r="T69" i="10"/>
  <c r="T59" i="10"/>
  <c r="T54" i="10"/>
  <c r="T48" i="10"/>
  <c r="T46" i="10"/>
  <c r="T43" i="10"/>
  <c r="T37" i="10"/>
  <c r="T30" i="10"/>
  <c r="T28" i="10"/>
  <c r="T26" i="10"/>
  <c r="T20" i="10"/>
  <c r="T18" i="10"/>
  <c r="T16" i="10"/>
  <c r="T11" i="10"/>
  <c r="F98" i="10"/>
  <c r="F90" i="10"/>
  <c r="F30" i="10"/>
  <c r="F27" i="10"/>
  <c r="F101" i="10"/>
  <c r="F99" i="10"/>
  <c r="F95" i="10"/>
  <c r="F91" i="10"/>
  <c r="F86" i="10"/>
  <c r="F43" i="10"/>
  <c r="F8" i="10"/>
  <c r="F15" i="10"/>
  <c r="F22" i="10"/>
  <c r="F28" i="10"/>
  <c r="F35" i="10"/>
  <c r="F47" i="10"/>
  <c r="F16" i="10"/>
  <c r="F37" i="10"/>
  <c r="F36" i="10"/>
  <c r="F53" i="10"/>
  <c r="F61" i="10"/>
  <c r="F72" i="10"/>
  <c r="F76" i="10"/>
  <c r="F67" i="10"/>
  <c r="F80" i="10"/>
  <c r="F65" i="10"/>
  <c r="F84" i="10"/>
  <c r="F92" i="10"/>
  <c r="F87" i="10"/>
  <c r="F96" i="10"/>
  <c r="F41" i="10"/>
  <c r="F10" i="10"/>
  <c r="F17" i="10"/>
  <c r="F23" i="10"/>
  <c r="F29" i="10"/>
  <c r="F40" i="10"/>
  <c r="F9" i="10"/>
  <c r="F18" i="10"/>
  <c r="F39" i="10"/>
  <c r="F38" i="10"/>
  <c r="F62" i="10"/>
  <c r="F73" i="10"/>
  <c r="F77" i="10"/>
  <c r="F64" i="10"/>
  <c r="F103" i="10"/>
  <c r="F94" i="10"/>
  <c r="F85" i="10"/>
  <c r="F68" i="10"/>
  <c r="F83" i="10"/>
  <c r="F100" i="10"/>
  <c r="F97" i="10"/>
  <c r="F93" i="10"/>
  <c r="F88" i="10"/>
  <c r="F46" i="10"/>
  <c r="F34" i="10"/>
  <c r="F12" i="10"/>
  <c r="F19" i="10"/>
  <c r="F25" i="10"/>
  <c r="F31" i="10"/>
  <c r="F42" i="10"/>
  <c r="F11" i="10"/>
  <c r="F20" i="10"/>
  <c r="F48" i="10"/>
  <c r="F50" i="10"/>
  <c r="F54" i="10"/>
  <c r="F66" i="10"/>
  <c r="F74" i="10"/>
  <c r="F79" i="10"/>
  <c r="F82" i="10"/>
  <c r="F69" i="10"/>
  <c r="F60" i="10"/>
  <c r="T35" i="10"/>
  <c r="T47" i="10"/>
  <c r="T36" i="10"/>
  <c r="T66" i="10"/>
  <c r="T74" i="10"/>
  <c r="T79" i="10"/>
  <c r="T34" i="10"/>
  <c r="T7" i="10"/>
  <c r="T14" i="10"/>
  <c r="T21" i="10"/>
  <c r="T9" i="10"/>
  <c r="T39" i="10"/>
  <c r="T55" i="10"/>
  <c r="T38" i="10"/>
  <c r="T57" i="10"/>
  <c r="T71" i="10"/>
  <c r="T75" i="10"/>
  <c r="T63" i="10"/>
  <c r="T100" i="10"/>
  <c r="T45" i="10"/>
  <c r="T8" i="10"/>
  <c r="T22" i="10"/>
  <c r="T50" i="10"/>
  <c r="T60" i="10"/>
  <c r="T72" i="10"/>
  <c r="T76" i="10"/>
  <c r="T67" i="10"/>
  <c r="N153" i="5"/>
  <c r="O163" i="5"/>
  <c r="O195" i="5"/>
  <c r="O153" i="5"/>
  <c r="AB102" i="10"/>
  <c r="T52" i="10"/>
  <c r="M51" i="10"/>
  <c r="O51" i="10"/>
  <c r="R51" i="10"/>
  <c r="P102" i="10"/>
  <c r="R102" i="10"/>
  <c r="N102" i="10"/>
  <c r="Q102" i="10"/>
  <c r="M102" i="10"/>
  <c r="S49" i="6"/>
  <c r="S45" i="6"/>
  <c r="L42" i="5" s="1"/>
  <c r="S56" i="6"/>
  <c r="L58" i="5" s="1"/>
  <c r="N7" i="16"/>
  <c r="R98" i="9" l="1"/>
  <c r="M98" i="9"/>
  <c r="O98" i="9"/>
  <c r="N98" i="9"/>
  <c r="AA127" i="9"/>
  <c r="AC93" i="9"/>
  <c r="AE7" i="9"/>
  <c r="P57" i="9"/>
  <c r="O57" i="9"/>
  <c r="M57" i="9"/>
  <c r="Q57" i="9"/>
  <c r="N57" i="9"/>
  <c r="R57" i="9"/>
  <c r="AE87" i="6"/>
  <c r="AC87" i="6"/>
  <c r="AD87" i="6"/>
  <c r="AA87" i="6"/>
  <c r="AB87" i="6"/>
  <c r="AF87" i="6"/>
  <c r="Z27" i="11"/>
  <c r="AC27" i="11"/>
  <c r="AD27" i="11"/>
  <c r="AA27" i="11"/>
  <c r="AB27" i="11"/>
  <c r="AE27" i="11"/>
  <c r="O78" i="6"/>
  <c r="Q78" i="6"/>
  <c r="S78" i="6" s="1"/>
  <c r="L78" i="5" s="1"/>
  <c r="M78" i="6"/>
  <c r="N78" i="6"/>
  <c r="R78" i="6"/>
  <c r="P78" i="6"/>
  <c r="R25" i="11"/>
  <c r="O10" i="13"/>
  <c r="N10" i="13"/>
  <c r="L10" i="13"/>
  <c r="Q10" i="13"/>
  <c r="M10" i="13"/>
  <c r="P10" i="13"/>
  <c r="Q91" i="6"/>
  <c r="O91" i="6"/>
  <c r="P91" i="6"/>
  <c r="M91" i="6"/>
  <c r="S91" i="6" s="1"/>
  <c r="R91" i="6"/>
  <c r="N91" i="6"/>
  <c r="Q58" i="6"/>
  <c r="R58" i="6"/>
  <c r="O58" i="6"/>
  <c r="M58" i="6"/>
  <c r="N58" i="6"/>
  <c r="P58" i="6"/>
  <c r="N70" i="6"/>
  <c r="R70" i="6"/>
  <c r="P70" i="6"/>
  <c r="M70" i="6"/>
  <c r="Q70" i="6"/>
  <c r="O70" i="6"/>
  <c r="P41" i="6"/>
  <c r="M41" i="6"/>
  <c r="R41" i="6"/>
  <c r="Q41" i="6"/>
  <c r="N41" i="6"/>
  <c r="O41" i="6"/>
  <c r="AB22" i="13"/>
  <c r="AE22" i="13"/>
  <c r="AA22" i="13"/>
  <c r="AD22" i="13"/>
  <c r="Z22" i="13"/>
  <c r="AF22" i="13" s="1"/>
  <c r="AC22" i="13"/>
  <c r="AF94" i="10"/>
  <c r="AE77" i="9"/>
  <c r="AA18" i="2"/>
  <c r="AD46" i="6"/>
  <c r="AF46" i="6"/>
  <c r="AE46" i="6"/>
  <c r="AB46" i="6"/>
  <c r="AC46" i="6"/>
  <c r="AA46" i="6"/>
  <c r="AG46" i="6" s="1"/>
  <c r="M44" i="5" s="1"/>
  <c r="P8" i="6"/>
  <c r="O8" i="6"/>
  <c r="M8" i="6"/>
  <c r="R8" i="6"/>
  <c r="Q8" i="6"/>
  <c r="N8" i="6"/>
  <c r="AB128" i="9"/>
  <c r="AC128" i="9"/>
  <c r="AF128" i="9"/>
  <c r="AD128" i="9"/>
  <c r="AE128" i="9"/>
  <c r="AA128" i="9"/>
  <c r="AB94" i="10"/>
  <c r="Q31" i="13"/>
  <c r="M31" i="13"/>
  <c r="P31" i="13"/>
  <c r="O31" i="13"/>
  <c r="L31" i="13"/>
  <c r="N31" i="13"/>
  <c r="AD57" i="9"/>
  <c r="AA57" i="9"/>
  <c r="AB57" i="9"/>
  <c r="AC57" i="9"/>
  <c r="AE57" i="9"/>
  <c r="AF57" i="9"/>
  <c r="AG51" i="6"/>
  <c r="M50" i="5" s="1"/>
  <c r="N66" i="6"/>
  <c r="Q66" i="6"/>
  <c r="O66" i="6"/>
  <c r="M66" i="6"/>
  <c r="S66" i="6" s="1"/>
  <c r="L67" i="5" s="1"/>
  <c r="R66" i="6"/>
  <c r="P66" i="6"/>
  <c r="AB110" i="6"/>
  <c r="AC110" i="6"/>
  <c r="AE110" i="6"/>
  <c r="AF110" i="6"/>
  <c r="AD110" i="6"/>
  <c r="AA110" i="6"/>
  <c r="AG110" i="6" s="1"/>
  <c r="M106" i="5" s="1"/>
  <c r="R75" i="10"/>
  <c r="AA86" i="10"/>
  <c r="M34" i="9"/>
  <c r="O34" i="9"/>
  <c r="P34" i="9"/>
  <c r="Q34" i="9"/>
  <c r="R34" i="9"/>
  <c r="N34" i="9"/>
  <c r="AA91" i="6"/>
  <c r="AE91" i="6"/>
  <c r="AD91" i="6"/>
  <c r="AB91" i="6"/>
  <c r="AF91" i="6"/>
  <c r="AC91" i="6"/>
  <c r="M33" i="13"/>
  <c r="P33" i="13"/>
  <c r="L33" i="13"/>
  <c r="O33" i="13"/>
  <c r="N33" i="13"/>
  <c r="Q33" i="13"/>
  <c r="M98" i="6"/>
  <c r="O98" i="6"/>
  <c r="P98" i="6"/>
  <c r="Q98" i="6"/>
  <c r="R98" i="6"/>
  <c r="N98" i="6"/>
  <c r="P81" i="6"/>
  <c r="M81" i="6"/>
  <c r="Q81" i="6"/>
  <c r="R81" i="6"/>
  <c r="N81" i="6"/>
  <c r="O81" i="6"/>
  <c r="AC86" i="10"/>
  <c r="AF66" i="6"/>
  <c r="AE66" i="6"/>
  <c r="AC66" i="6"/>
  <c r="AB66" i="6"/>
  <c r="AA66" i="6"/>
  <c r="AD66" i="6"/>
  <c r="Q31" i="6"/>
  <c r="O31" i="6"/>
  <c r="R31" i="6"/>
  <c r="M31" i="6"/>
  <c r="P31" i="6"/>
  <c r="N31" i="6"/>
  <c r="AB17" i="11"/>
  <c r="AE17" i="11"/>
  <c r="AA17" i="11"/>
  <c r="AD17" i="11"/>
  <c r="AC17" i="11"/>
  <c r="Z17" i="11"/>
  <c r="M103" i="6"/>
  <c r="S103" i="6" s="1"/>
  <c r="N103" i="6"/>
  <c r="R103" i="6"/>
  <c r="O103" i="6"/>
  <c r="Q103" i="6"/>
  <c r="P103" i="6"/>
  <c r="N89" i="6"/>
  <c r="P89" i="6"/>
  <c r="M89" i="6"/>
  <c r="O89" i="6"/>
  <c r="Q89" i="6"/>
  <c r="R89" i="6"/>
  <c r="Q114" i="6"/>
  <c r="N114" i="6"/>
  <c r="M114" i="6"/>
  <c r="R114" i="6"/>
  <c r="O114" i="6"/>
  <c r="P114" i="6"/>
  <c r="AD30" i="13"/>
  <c r="Z30" i="13"/>
  <c r="AB30" i="13"/>
  <c r="AE30" i="13"/>
  <c r="AA30" i="13"/>
  <c r="AC30" i="13"/>
  <c r="AF53" i="10"/>
  <c r="AD26" i="9"/>
  <c r="AF101" i="10"/>
  <c r="AC10" i="11"/>
  <c r="AD10" i="11"/>
  <c r="AA10" i="11"/>
  <c r="Z10" i="11"/>
  <c r="AE10" i="11"/>
  <c r="AB10" i="11"/>
  <c r="O27" i="11"/>
  <c r="L27" i="11"/>
  <c r="P27" i="11"/>
  <c r="M27" i="11"/>
  <c r="Q27" i="11"/>
  <c r="N27" i="11"/>
  <c r="AF50" i="6"/>
  <c r="AD50" i="6"/>
  <c r="AC50" i="6"/>
  <c r="AE50" i="6"/>
  <c r="AB50" i="6"/>
  <c r="AA50" i="6"/>
  <c r="AE60" i="6"/>
  <c r="AC60" i="6"/>
  <c r="AB60" i="6"/>
  <c r="AF60" i="6"/>
  <c r="AA60" i="6"/>
  <c r="AD60" i="6"/>
  <c r="AD68" i="6"/>
  <c r="AE68" i="6"/>
  <c r="AF68" i="6"/>
  <c r="AB68" i="6"/>
  <c r="AA68" i="6"/>
  <c r="AG68" i="6" s="1"/>
  <c r="AC68" i="6"/>
  <c r="O14" i="13"/>
  <c r="M14" i="13"/>
  <c r="P14" i="13"/>
  <c r="L14" i="13"/>
  <c r="Q14" i="13"/>
  <c r="N14" i="13"/>
  <c r="AB107" i="6"/>
  <c r="AD107" i="6"/>
  <c r="AE107" i="6"/>
  <c r="AC107" i="6"/>
  <c r="AA107" i="6"/>
  <c r="AF107" i="6"/>
  <c r="AC63" i="6"/>
  <c r="AB63" i="6"/>
  <c r="AD63" i="6"/>
  <c r="AE63" i="6"/>
  <c r="AF63" i="6"/>
  <c r="AA63" i="6"/>
  <c r="AA34" i="9"/>
  <c r="AD34" i="9"/>
  <c r="AF34" i="9"/>
  <c r="AE34" i="9"/>
  <c r="AB34" i="9"/>
  <c r="AC34" i="9"/>
  <c r="P87" i="6"/>
  <c r="M87" i="6"/>
  <c r="N87" i="6"/>
  <c r="O87" i="6"/>
  <c r="R87" i="6"/>
  <c r="Q87" i="6"/>
  <c r="R11" i="6"/>
  <c r="Q11" i="6"/>
  <c r="M11" i="6"/>
  <c r="O11" i="6"/>
  <c r="N11" i="6"/>
  <c r="P11" i="6"/>
  <c r="N92" i="6"/>
  <c r="R92" i="6"/>
  <c r="P92" i="6"/>
  <c r="O92" i="6"/>
  <c r="Q92" i="6"/>
  <c r="M92" i="6"/>
  <c r="M15" i="6"/>
  <c r="Q15" i="6"/>
  <c r="O15" i="6"/>
  <c r="N15" i="6"/>
  <c r="P15" i="6"/>
  <c r="R15" i="6"/>
  <c r="AC78" i="6"/>
  <c r="AE78" i="6"/>
  <c r="AB78" i="6"/>
  <c r="AD78" i="6"/>
  <c r="AF78" i="6"/>
  <c r="AA78" i="6"/>
  <c r="AG78" i="6" s="1"/>
  <c r="M78" i="5" s="1"/>
  <c r="AE32" i="13"/>
  <c r="Z32" i="13"/>
  <c r="AD32" i="13"/>
  <c r="AC32" i="13"/>
  <c r="AB32" i="13"/>
  <c r="AA32" i="13"/>
  <c r="N14" i="10"/>
  <c r="Q14" i="10"/>
  <c r="AF35" i="11"/>
  <c r="AB88" i="9"/>
  <c r="M21" i="10"/>
  <c r="AD101" i="10"/>
  <c r="AF95" i="2"/>
  <c r="AB91" i="10"/>
  <c r="AA91" i="10"/>
  <c r="AC91" i="10"/>
  <c r="M26" i="11"/>
  <c r="L26" i="11"/>
  <c r="Q26" i="11"/>
  <c r="P26" i="11"/>
  <c r="O26" i="11"/>
  <c r="N26" i="11"/>
  <c r="Q14" i="11"/>
  <c r="L14" i="11"/>
  <c r="N14" i="11"/>
  <c r="R14" i="11" s="1"/>
  <c r="M14" i="11"/>
  <c r="P14" i="11"/>
  <c r="O14" i="11"/>
  <c r="AB17" i="6"/>
  <c r="AC17" i="6"/>
  <c r="AD17" i="6"/>
  <c r="AF17" i="6"/>
  <c r="AE17" i="6"/>
  <c r="AA17" i="6"/>
  <c r="AC104" i="6"/>
  <c r="AA104" i="6"/>
  <c r="AF104" i="6"/>
  <c r="AD104" i="6"/>
  <c r="AE104" i="6"/>
  <c r="AB104" i="6"/>
  <c r="AC11" i="6"/>
  <c r="AE11" i="6"/>
  <c r="AA11" i="6"/>
  <c r="AD11" i="6"/>
  <c r="AF11" i="6"/>
  <c r="AB11" i="6"/>
  <c r="M16" i="13"/>
  <c r="P16" i="13"/>
  <c r="L16" i="13"/>
  <c r="O16" i="13"/>
  <c r="N16" i="13"/>
  <c r="Q16" i="13"/>
  <c r="AE34" i="11"/>
  <c r="Z34" i="11"/>
  <c r="AB34" i="11"/>
  <c r="AD34" i="11"/>
  <c r="AC34" i="11"/>
  <c r="AA34" i="11"/>
  <c r="AB79" i="6"/>
  <c r="AE79" i="6"/>
  <c r="AC79" i="6"/>
  <c r="AF79" i="6"/>
  <c r="AA79" i="6"/>
  <c r="AD79" i="6"/>
  <c r="R23" i="11"/>
  <c r="Q28" i="6"/>
  <c r="R28" i="6"/>
  <c r="O28" i="6"/>
  <c r="M28" i="6"/>
  <c r="P28" i="6"/>
  <c r="N28" i="6"/>
  <c r="R73" i="6"/>
  <c r="O73" i="6"/>
  <c r="Q73" i="6"/>
  <c r="M73" i="6"/>
  <c r="N73" i="6"/>
  <c r="P73" i="6"/>
  <c r="P64" i="6"/>
  <c r="M64" i="6"/>
  <c r="N64" i="6"/>
  <c r="Q64" i="6"/>
  <c r="R64" i="6"/>
  <c r="O64" i="6"/>
  <c r="AB117" i="6"/>
  <c r="AC117" i="6"/>
  <c r="AA117" i="6"/>
  <c r="AF117" i="6"/>
  <c r="AD117" i="6"/>
  <c r="AE117" i="6"/>
  <c r="AC10" i="13"/>
  <c r="AA10" i="13"/>
  <c r="AD10" i="13"/>
  <c r="AB10" i="13"/>
  <c r="Z10" i="13"/>
  <c r="AE10" i="13"/>
  <c r="S33" i="6"/>
  <c r="L30" i="5" s="1"/>
  <c r="P51" i="10"/>
  <c r="S51" i="10" s="1"/>
  <c r="L121" i="5" s="1"/>
  <c r="AC77" i="10"/>
  <c r="AF88" i="9"/>
  <c r="R27" i="9"/>
  <c r="AB53" i="9"/>
  <c r="P21" i="11"/>
  <c r="AD77" i="10"/>
  <c r="AA102" i="10"/>
  <c r="AG102" i="10" s="1"/>
  <c r="AC102" i="10"/>
  <c r="AE102" i="10"/>
  <c r="P12" i="11"/>
  <c r="N12" i="11"/>
  <c r="O12" i="11"/>
  <c r="M12" i="11"/>
  <c r="L12" i="11"/>
  <c r="Q12" i="11"/>
  <c r="AE68" i="10"/>
  <c r="AB68" i="10"/>
  <c r="AC18" i="6"/>
  <c r="AD18" i="6"/>
  <c r="AE18" i="6"/>
  <c r="AA18" i="6"/>
  <c r="AF18" i="6"/>
  <c r="AB18" i="6"/>
  <c r="AD89" i="6"/>
  <c r="AF89" i="6"/>
  <c r="AB89" i="6"/>
  <c r="AE89" i="6"/>
  <c r="AA89" i="6"/>
  <c r="AG89" i="6" s="1"/>
  <c r="AC89" i="6"/>
  <c r="M12" i="6"/>
  <c r="R12" i="6"/>
  <c r="N12" i="6"/>
  <c r="O12" i="6"/>
  <c r="Q12" i="6"/>
  <c r="P12" i="6"/>
  <c r="P8" i="13"/>
  <c r="L8" i="13"/>
  <c r="N8" i="13"/>
  <c r="O8" i="13"/>
  <c r="Q8" i="13"/>
  <c r="M8" i="13"/>
  <c r="AE9" i="11"/>
  <c r="AA9" i="11"/>
  <c r="AD9" i="11"/>
  <c r="Z9" i="11"/>
  <c r="AB9" i="11"/>
  <c r="AC9" i="11"/>
  <c r="AD49" i="6"/>
  <c r="AF49" i="6"/>
  <c r="AE49" i="6"/>
  <c r="AA49" i="6"/>
  <c r="AC49" i="6"/>
  <c r="AB49" i="6"/>
  <c r="S52" i="6"/>
  <c r="L52" i="5" s="1"/>
  <c r="M109" i="6"/>
  <c r="Q109" i="6"/>
  <c r="O109" i="6"/>
  <c r="P109" i="6"/>
  <c r="N109" i="6"/>
  <c r="R109" i="6"/>
  <c r="P108" i="6"/>
  <c r="O108" i="6"/>
  <c r="M108" i="6"/>
  <c r="R108" i="6"/>
  <c r="N108" i="6"/>
  <c r="Q108" i="6"/>
  <c r="N107" i="6"/>
  <c r="O107" i="6"/>
  <c r="Q107" i="6"/>
  <c r="M107" i="6"/>
  <c r="P107" i="6"/>
  <c r="R107" i="6"/>
  <c r="R113" i="6"/>
  <c r="Q113" i="6"/>
  <c r="P113" i="6"/>
  <c r="M113" i="6"/>
  <c r="O113" i="6"/>
  <c r="N113" i="6"/>
  <c r="AC13" i="13"/>
  <c r="AE13" i="13"/>
  <c r="AA13" i="13"/>
  <c r="AD13" i="13"/>
  <c r="AB13" i="13"/>
  <c r="Z13" i="13"/>
  <c r="AF13" i="13" s="1"/>
  <c r="Q81" i="10"/>
  <c r="M81" i="10"/>
  <c r="N81" i="10"/>
  <c r="AG13" i="6"/>
  <c r="M6" i="5" s="1"/>
  <c r="Q51" i="10"/>
  <c r="O33" i="10"/>
  <c r="Q13" i="10"/>
  <c r="AA88" i="9"/>
  <c r="AC106" i="9"/>
  <c r="AF77" i="9"/>
  <c r="AE21" i="11"/>
  <c r="AE77" i="10"/>
  <c r="AA91" i="2"/>
  <c r="Q97" i="2"/>
  <c r="O14" i="10"/>
  <c r="O29" i="11"/>
  <c r="L29" i="11"/>
  <c r="Q29" i="11"/>
  <c r="M29" i="11"/>
  <c r="P29" i="11"/>
  <c r="N29" i="11"/>
  <c r="AD84" i="10"/>
  <c r="AC84" i="10"/>
  <c r="AG84" i="10" s="1"/>
  <c r="AF84" i="10"/>
  <c r="AF12" i="6"/>
  <c r="AC12" i="6"/>
  <c r="AD12" i="6"/>
  <c r="AA12" i="6"/>
  <c r="AE12" i="6"/>
  <c r="AB12" i="6"/>
  <c r="AF21" i="6"/>
  <c r="AC21" i="6"/>
  <c r="AE21" i="6"/>
  <c r="AB21" i="6"/>
  <c r="AD21" i="6"/>
  <c r="AA21" i="6"/>
  <c r="AG21" i="6" s="1"/>
  <c r="M16" i="5" s="1"/>
  <c r="Q27" i="6"/>
  <c r="O27" i="6"/>
  <c r="P27" i="6"/>
  <c r="M27" i="6"/>
  <c r="N27" i="6"/>
  <c r="R27" i="6"/>
  <c r="AD24" i="11"/>
  <c r="Z24" i="11"/>
  <c r="AE24" i="11"/>
  <c r="AA24" i="11"/>
  <c r="AC24" i="11"/>
  <c r="AB24" i="11"/>
  <c r="AA96" i="6"/>
  <c r="AG96" i="6" s="1"/>
  <c r="M96" i="5" s="1"/>
  <c r="AF96" i="6"/>
  <c r="AC96" i="6"/>
  <c r="AE96" i="6"/>
  <c r="AB96" i="6"/>
  <c r="AD96" i="6"/>
  <c r="O75" i="6"/>
  <c r="P75" i="6"/>
  <c r="M75" i="6"/>
  <c r="N75" i="6"/>
  <c r="Q75" i="6"/>
  <c r="R75" i="6"/>
  <c r="Q68" i="6"/>
  <c r="P68" i="6"/>
  <c r="N68" i="6"/>
  <c r="M68" i="6"/>
  <c r="O68" i="6"/>
  <c r="R68" i="6"/>
  <c r="Q9" i="6"/>
  <c r="P9" i="6"/>
  <c r="M9" i="6"/>
  <c r="N9" i="6"/>
  <c r="R9" i="6"/>
  <c r="O9" i="6"/>
  <c r="AD9" i="13"/>
  <c r="Z9" i="13"/>
  <c r="AB9" i="13"/>
  <c r="AA9" i="13"/>
  <c r="AC9" i="13"/>
  <c r="AE9" i="13"/>
  <c r="AE14" i="13"/>
  <c r="AA14" i="13"/>
  <c r="AD14" i="13"/>
  <c r="Z14" i="13"/>
  <c r="AC14" i="13"/>
  <c r="AB14" i="13"/>
  <c r="AE56" i="2"/>
  <c r="AC88" i="9"/>
  <c r="AC69" i="6"/>
  <c r="AF69" i="6"/>
  <c r="AB69" i="6"/>
  <c r="AD69" i="6"/>
  <c r="AE69" i="6"/>
  <c r="AA69" i="6"/>
  <c r="P16" i="11"/>
  <c r="Q16" i="11"/>
  <c r="N16" i="11"/>
  <c r="O16" i="11"/>
  <c r="M16" i="11"/>
  <c r="L16" i="11"/>
  <c r="AC68" i="2"/>
  <c r="AC55" i="6"/>
  <c r="AA55" i="6"/>
  <c r="AB55" i="6"/>
  <c r="AD55" i="6"/>
  <c r="AE55" i="6"/>
  <c r="AF55" i="6"/>
  <c r="R55" i="10"/>
  <c r="Q55" i="10"/>
  <c r="AB77" i="10"/>
  <c r="AG77" i="10" s="1"/>
  <c r="AF87" i="9"/>
  <c r="AB78" i="9"/>
  <c r="AE127" i="9"/>
  <c r="AG127" i="9" s="1"/>
  <c r="M114" i="5" s="1"/>
  <c r="M21" i="11"/>
  <c r="R13" i="10"/>
  <c r="AB68" i="2"/>
  <c r="R44" i="10"/>
  <c r="O34" i="11"/>
  <c r="L34" i="11"/>
  <c r="Q34" i="11"/>
  <c r="M34" i="11"/>
  <c r="N34" i="11"/>
  <c r="P34" i="11"/>
  <c r="P13" i="11"/>
  <c r="O13" i="11"/>
  <c r="M13" i="11"/>
  <c r="N13" i="11"/>
  <c r="Q13" i="11"/>
  <c r="L13" i="11"/>
  <c r="AB109" i="6"/>
  <c r="AE109" i="6"/>
  <c r="AC109" i="6"/>
  <c r="AA109" i="6"/>
  <c r="AF109" i="6"/>
  <c r="AD109" i="6"/>
  <c r="AB88" i="6"/>
  <c r="AD88" i="6"/>
  <c r="AF88" i="6"/>
  <c r="AE88" i="6"/>
  <c r="AA88" i="6"/>
  <c r="AC88" i="6"/>
  <c r="AB14" i="11"/>
  <c r="AA14" i="11"/>
  <c r="AD14" i="11"/>
  <c r="AE14" i="11"/>
  <c r="Z14" i="11"/>
  <c r="AF14" i="11" s="1"/>
  <c r="AC14" i="11"/>
  <c r="M26" i="13"/>
  <c r="P26" i="13"/>
  <c r="L26" i="13"/>
  <c r="O26" i="13"/>
  <c r="N26" i="13"/>
  <c r="Q26" i="13"/>
  <c r="AC16" i="6"/>
  <c r="AA16" i="6"/>
  <c r="AB16" i="6"/>
  <c r="AE16" i="6"/>
  <c r="AF16" i="6"/>
  <c r="AD16" i="6"/>
  <c r="P21" i="13"/>
  <c r="L21" i="13"/>
  <c r="Q21" i="13"/>
  <c r="M21" i="13"/>
  <c r="N21" i="13"/>
  <c r="O21" i="13"/>
  <c r="O110" i="6"/>
  <c r="R110" i="6"/>
  <c r="Q110" i="6"/>
  <c r="N110" i="6"/>
  <c r="P110" i="6"/>
  <c r="M110" i="6"/>
  <c r="M85" i="6"/>
  <c r="Q85" i="6"/>
  <c r="P85" i="6"/>
  <c r="N85" i="6"/>
  <c r="R85" i="6"/>
  <c r="O85" i="6"/>
  <c r="N117" i="6"/>
  <c r="M117" i="6"/>
  <c r="O117" i="6"/>
  <c r="P117" i="6"/>
  <c r="Q117" i="6"/>
  <c r="R117" i="6"/>
  <c r="AE65" i="10"/>
  <c r="AC65" i="10"/>
  <c r="AG65" i="10" s="1"/>
  <c r="AE31" i="13"/>
  <c r="AA31" i="13"/>
  <c r="Z31" i="13"/>
  <c r="AD31" i="13"/>
  <c r="AC31" i="13"/>
  <c r="AB31" i="13"/>
  <c r="AG81" i="6"/>
  <c r="M81" i="5" s="1"/>
  <c r="AE16" i="13"/>
  <c r="AA16" i="13"/>
  <c r="AD16" i="13"/>
  <c r="Z16" i="13"/>
  <c r="AC16" i="13"/>
  <c r="AB16" i="13"/>
  <c r="AB7" i="11"/>
  <c r="AE7" i="11"/>
  <c r="AA7" i="11"/>
  <c r="AD7" i="11"/>
  <c r="Z7" i="11"/>
  <c r="AC7" i="11"/>
  <c r="AD88" i="9"/>
  <c r="AE31" i="11"/>
  <c r="AA31" i="11"/>
  <c r="Z31" i="11"/>
  <c r="AD31" i="11"/>
  <c r="AC31" i="11"/>
  <c r="AB31" i="11"/>
  <c r="N59" i="10"/>
  <c r="R59" i="10"/>
  <c r="Q44" i="10"/>
  <c r="O48" i="6"/>
  <c r="Q48" i="6"/>
  <c r="M48" i="6"/>
  <c r="P48" i="6"/>
  <c r="R48" i="6"/>
  <c r="N48" i="6"/>
  <c r="AE87" i="9"/>
  <c r="AE78" i="9"/>
  <c r="AD87" i="9"/>
  <c r="Z21" i="11"/>
  <c r="AF21" i="11" s="1"/>
  <c r="AA86" i="2"/>
  <c r="AG86" i="2" s="1"/>
  <c r="M182" i="5" s="1"/>
  <c r="AA68" i="2"/>
  <c r="AG68" i="2" s="1"/>
  <c r="AD68" i="10"/>
  <c r="AD33" i="11"/>
  <c r="AA33" i="11"/>
  <c r="Z33" i="11"/>
  <c r="AE33" i="11"/>
  <c r="AC33" i="11"/>
  <c r="AB33" i="11"/>
  <c r="Q18" i="11"/>
  <c r="P18" i="11"/>
  <c r="O18" i="11"/>
  <c r="N18" i="11"/>
  <c r="M18" i="11"/>
  <c r="L18" i="11"/>
  <c r="R18" i="11" s="1"/>
  <c r="AE84" i="6"/>
  <c r="AB84" i="6"/>
  <c r="AD84" i="6"/>
  <c r="AF84" i="6"/>
  <c r="AA84" i="6"/>
  <c r="AC84" i="6"/>
  <c r="AB29" i="6"/>
  <c r="AG29" i="6" s="1"/>
  <c r="M21" i="5" s="1"/>
  <c r="AC29" i="6"/>
  <c r="AF29" i="6"/>
  <c r="AE29" i="6"/>
  <c r="AA29" i="6"/>
  <c r="AD29" i="6"/>
  <c r="O11" i="13"/>
  <c r="M11" i="13"/>
  <c r="P11" i="13"/>
  <c r="L11" i="13"/>
  <c r="Q11" i="13"/>
  <c r="N11" i="13"/>
  <c r="AF73" i="6"/>
  <c r="AA73" i="6"/>
  <c r="AE73" i="6"/>
  <c r="AD73" i="6"/>
  <c r="AC73" i="6"/>
  <c r="AB73" i="6"/>
  <c r="R28" i="11"/>
  <c r="N59" i="6"/>
  <c r="M59" i="6"/>
  <c r="S59" i="6" s="1"/>
  <c r="Q59" i="6"/>
  <c r="O59" i="6"/>
  <c r="R59" i="6"/>
  <c r="P59" i="6"/>
  <c r="M50" i="6"/>
  <c r="R50" i="6"/>
  <c r="Q50" i="6"/>
  <c r="N50" i="6"/>
  <c r="P50" i="6"/>
  <c r="O50" i="6"/>
  <c r="R71" i="6"/>
  <c r="P71" i="6"/>
  <c r="M71" i="6"/>
  <c r="N71" i="6"/>
  <c r="Q71" i="6"/>
  <c r="O71" i="6"/>
  <c r="AE82" i="10"/>
  <c r="AB82" i="10"/>
  <c r="AA82" i="10"/>
  <c r="AG82" i="10" s="1"/>
  <c r="AE95" i="10"/>
  <c r="AC95" i="10"/>
  <c r="AA95" i="10"/>
  <c r="AF95" i="10"/>
  <c r="AB95" i="10"/>
  <c r="AD95" i="10"/>
  <c r="AG56" i="6"/>
  <c r="M58" i="5" s="1"/>
  <c r="AD18" i="13"/>
  <c r="Z18" i="13"/>
  <c r="AA18" i="13"/>
  <c r="AC18" i="13"/>
  <c r="AE18" i="13"/>
  <c r="AB18" i="13"/>
  <c r="O24" i="10"/>
  <c r="S24" i="10" s="1"/>
  <c r="Q24" i="10"/>
  <c r="Z12" i="13"/>
  <c r="AC12" i="13"/>
  <c r="AA12" i="13"/>
  <c r="AD12" i="13"/>
  <c r="AB12" i="13"/>
  <c r="AE12" i="13"/>
  <c r="AD33" i="13"/>
  <c r="AE33" i="13"/>
  <c r="AA33" i="13"/>
  <c r="Z33" i="13"/>
  <c r="AC33" i="13"/>
  <c r="AB33" i="13"/>
  <c r="P13" i="10"/>
  <c r="AC29" i="13"/>
  <c r="AE29" i="13"/>
  <c r="AA29" i="13"/>
  <c r="AD29" i="13"/>
  <c r="Z29" i="13"/>
  <c r="AB29" i="13"/>
  <c r="AB105" i="6"/>
  <c r="AD105" i="6"/>
  <c r="AE105" i="6"/>
  <c r="AC105" i="6"/>
  <c r="AF105" i="6"/>
  <c r="AA105" i="6"/>
  <c r="AA101" i="10"/>
  <c r="AF91" i="10"/>
  <c r="AE11" i="11"/>
  <c r="AB11" i="11"/>
  <c r="AC11" i="11"/>
  <c r="AD11" i="11"/>
  <c r="Z11" i="11"/>
  <c r="AA11" i="11"/>
  <c r="AC30" i="11"/>
  <c r="AD30" i="11"/>
  <c r="AA30" i="11"/>
  <c r="Z30" i="11"/>
  <c r="AB30" i="11"/>
  <c r="AE30" i="11"/>
  <c r="Q34" i="6"/>
  <c r="R34" i="6"/>
  <c r="O34" i="6"/>
  <c r="N34" i="6"/>
  <c r="M34" i="6"/>
  <c r="P34" i="6"/>
  <c r="AA87" i="9"/>
  <c r="AG87" i="9" s="1"/>
  <c r="AC82" i="9"/>
  <c r="AB73" i="9"/>
  <c r="O21" i="11"/>
  <c r="N44" i="10"/>
  <c r="AF68" i="2"/>
  <c r="AC68" i="10"/>
  <c r="P35" i="11"/>
  <c r="O35" i="11"/>
  <c r="Q35" i="11"/>
  <c r="N35" i="11"/>
  <c r="M35" i="11"/>
  <c r="L35" i="11"/>
  <c r="R35" i="11" s="1"/>
  <c r="AA31" i="6"/>
  <c r="AD31" i="6"/>
  <c r="AC31" i="6"/>
  <c r="AF31" i="6"/>
  <c r="AB31" i="6"/>
  <c r="AE31" i="6"/>
  <c r="AC57" i="6"/>
  <c r="AA57" i="6"/>
  <c r="AG57" i="6" s="1"/>
  <c r="M59" i="5" s="1"/>
  <c r="AB57" i="6"/>
  <c r="AE57" i="6"/>
  <c r="AD57" i="6"/>
  <c r="AF57" i="6"/>
  <c r="Q28" i="13"/>
  <c r="N28" i="13"/>
  <c r="L28" i="13"/>
  <c r="O28" i="13"/>
  <c r="M28" i="13"/>
  <c r="P28" i="13"/>
  <c r="R31" i="11"/>
  <c r="P93" i="6"/>
  <c r="R93" i="6"/>
  <c r="N93" i="6"/>
  <c r="Q93" i="6"/>
  <c r="M93" i="6"/>
  <c r="O93" i="6"/>
  <c r="AF23" i="11"/>
  <c r="M57" i="6"/>
  <c r="O57" i="6"/>
  <c r="P57" i="6"/>
  <c r="N57" i="6"/>
  <c r="R57" i="6"/>
  <c r="Q57" i="6"/>
  <c r="Q23" i="6"/>
  <c r="P23" i="6"/>
  <c r="O23" i="6"/>
  <c r="M23" i="6"/>
  <c r="N23" i="6"/>
  <c r="R23" i="6"/>
  <c r="Q94" i="6"/>
  <c r="N94" i="6"/>
  <c r="P94" i="6"/>
  <c r="R94" i="6"/>
  <c r="O94" i="6"/>
  <c r="M94" i="6"/>
  <c r="S94" i="6" s="1"/>
  <c r="L94" i="5" s="1"/>
  <c r="AD93" i="10"/>
  <c r="AC93" i="10"/>
  <c r="AG93" i="10" s="1"/>
  <c r="AF93" i="10"/>
  <c r="R42" i="6"/>
  <c r="O42" i="6"/>
  <c r="P42" i="6"/>
  <c r="M42" i="6"/>
  <c r="N42" i="6"/>
  <c r="Q42" i="6"/>
  <c r="AF29" i="11"/>
  <c r="AF73" i="10"/>
  <c r="AB73" i="10"/>
  <c r="AC73" i="10"/>
  <c r="AD73" i="10"/>
  <c r="AA73" i="10"/>
  <c r="AE73" i="10"/>
  <c r="AE21" i="13"/>
  <c r="AA21" i="13"/>
  <c r="AD21" i="13"/>
  <c r="Z21" i="13"/>
  <c r="AC21" i="13"/>
  <c r="AB21" i="13"/>
  <c r="N104" i="10"/>
  <c r="M104" i="10"/>
  <c r="S104" i="10" s="1"/>
  <c r="L193" i="5" s="1"/>
  <c r="S54" i="6"/>
  <c r="L54" i="5" s="1"/>
  <c r="AG20" i="6"/>
  <c r="AC35" i="13"/>
  <c r="AB35" i="13"/>
  <c r="AE35" i="13"/>
  <c r="AA35" i="13"/>
  <c r="AD35" i="13"/>
  <c r="Z35" i="13"/>
  <c r="R26" i="10"/>
  <c r="N26" i="10"/>
  <c r="AF27" i="6"/>
  <c r="AA27" i="6"/>
  <c r="AC27" i="6"/>
  <c r="AE27" i="6"/>
  <c r="AD27" i="6"/>
  <c r="AB27" i="6"/>
  <c r="AE116" i="6"/>
  <c r="AB116" i="6"/>
  <c r="AF116" i="6"/>
  <c r="AA116" i="6"/>
  <c r="AC116" i="6"/>
  <c r="AD116" i="6"/>
  <c r="P74" i="6"/>
  <c r="R74" i="6"/>
  <c r="Q74" i="6"/>
  <c r="M74" i="6"/>
  <c r="O74" i="6"/>
  <c r="N74" i="6"/>
  <c r="P55" i="10"/>
  <c r="M75" i="10"/>
  <c r="AC73" i="9"/>
  <c r="P44" i="10"/>
  <c r="O81" i="10"/>
  <c r="AD15" i="11"/>
  <c r="Z15" i="11"/>
  <c r="AB15" i="11"/>
  <c r="AE15" i="11"/>
  <c r="AC15" i="11"/>
  <c r="AA15" i="11"/>
  <c r="R9" i="11"/>
  <c r="AE36" i="6"/>
  <c r="AD36" i="6"/>
  <c r="AC36" i="6"/>
  <c r="AB36" i="6"/>
  <c r="AA36" i="6"/>
  <c r="AG36" i="6" s="1"/>
  <c r="AF36" i="6"/>
  <c r="AE10" i="6"/>
  <c r="AF10" i="6"/>
  <c r="AA10" i="6"/>
  <c r="AC10" i="6"/>
  <c r="AB10" i="6"/>
  <c r="AD10" i="6"/>
  <c r="O27" i="13"/>
  <c r="N27" i="13"/>
  <c r="Q27" i="13"/>
  <c r="M27" i="13"/>
  <c r="P27" i="13"/>
  <c r="L27" i="13"/>
  <c r="R27" i="13" s="1"/>
  <c r="S76" i="6"/>
  <c r="L76" i="5" s="1"/>
  <c r="P23" i="13"/>
  <c r="L23" i="13"/>
  <c r="O23" i="13"/>
  <c r="N23" i="13"/>
  <c r="Q23" i="13"/>
  <c r="M23" i="13"/>
  <c r="M96" i="6"/>
  <c r="N96" i="6"/>
  <c r="R96" i="6"/>
  <c r="P96" i="6"/>
  <c r="O96" i="6"/>
  <c r="Q96" i="6"/>
  <c r="R17" i="6"/>
  <c r="M17" i="6"/>
  <c r="Q17" i="6"/>
  <c r="N17" i="6"/>
  <c r="P17" i="6"/>
  <c r="O17" i="6"/>
  <c r="N95" i="6"/>
  <c r="P95" i="6"/>
  <c r="Q95" i="6"/>
  <c r="M95" i="6"/>
  <c r="O95" i="6"/>
  <c r="R95" i="6"/>
  <c r="M46" i="6"/>
  <c r="P46" i="6"/>
  <c r="R46" i="6"/>
  <c r="Q46" i="6"/>
  <c r="O46" i="6"/>
  <c r="N46" i="6"/>
  <c r="AC17" i="13"/>
  <c r="AB17" i="13"/>
  <c r="Z17" i="13"/>
  <c r="AA17" i="13"/>
  <c r="AD17" i="13"/>
  <c r="AE17" i="13"/>
  <c r="Q49" i="10"/>
  <c r="M49" i="10"/>
  <c r="O49" i="10"/>
  <c r="N49" i="10"/>
  <c r="P49" i="10"/>
  <c r="R49" i="10"/>
  <c r="AB39" i="6"/>
  <c r="AC39" i="6"/>
  <c r="AF39" i="6"/>
  <c r="AA39" i="6"/>
  <c r="AG39" i="6" s="1"/>
  <c r="M36" i="5" s="1"/>
  <c r="AE39" i="6"/>
  <c r="AD39" i="6"/>
  <c r="O34" i="13"/>
  <c r="N34" i="13"/>
  <c r="Q34" i="13"/>
  <c r="M34" i="13"/>
  <c r="L34" i="13"/>
  <c r="P34" i="13"/>
  <c r="O22" i="13"/>
  <c r="N22" i="13"/>
  <c r="M22" i="13"/>
  <c r="P22" i="13"/>
  <c r="L22" i="13"/>
  <c r="Q22" i="13"/>
  <c r="N116" i="6"/>
  <c r="M116" i="6"/>
  <c r="Q116" i="6"/>
  <c r="O116" i="6"/>
  <c r="P116" i="6"/>
  <c r="R116" i="6"/>
  <c r="P112" i="6"/>
  <c r="O112" i="6"/>
  <c r="M112" i="6"/>
  <c r="R112" i="6"/>
  <c r="Q112" i="6"/>
  <c r="N112" i="6"/>
  <c r="M21" i="9"/>
  <c r="O21" i="9"/>
  <c r="N21" i="9"/>
  <c r="R21" i="9"/>
  <c r="Q21" i="9"/>
  <c r="P21" i="9"/>
  <c r="AE83" i="6"/>
  <c r="AB83" i="6"/>
  <c r="AD83" i="6"/>
  <c r="AF83" i="6"/>
  <c r="AA83" i="6"/>
  <c r="AC83" i="6"/>
  <c r="O32" i="6"/>
  <c r="Q32" i="6"/>
  <c r="S32" i="6" s="1"/>
  <c r="L29" i="5" s="1"/>
  <c r="R32" i="6"/>
  <c r="N32" i="6"/>
  <c r="P32" i="6"/>
  <c r="M32" i="6"/>
  <c r="AC45" i="6"/>
  <c r="AA45" i="6"/>
  <c r="AB45" i="6"/>
  <c r="AE45" i="6"/>
  <c r="AF45" i="6"/>
  <c r="AD45" i="6"/>
  <c r="Q13" i="6"/>
  <c r="R13" i="6"/>
  <c r="N13" i="6"/>
  <c r="O13" i="6"/>
  <c r="M13" i="6"/>
  <c r="P13" i="6"/>
  <c r="AD94" i="10"/>
  <c r="Q104" i="9"/>
  <c r="O29" i="9"/>
  <c r="R29" i="9"/>
  <c r="Q29" i="9"/>
  <c r="N29" i="9"/>
  <c r="M29" i="9"/>
  <c r="P29" i="9"/>
  <c r="AE28" i="6"/>
  <c r="AB28" i="6"/>
  <c r="AD28" i="6"/>
  <c r="AF28" i="6"/>
  <c r="AC28" i="6"/>
  <c r="AA28" i="6"/>
  <c r="Q15" i="13"/>
  <c r="L15" i="13"/>
  <c r="O15" i="13"/>
  <c r="N15" i="13"/>
  <c r="P15" i="13"/>
  <c r="M15" i="13"/>
  <c r="AD49" i="10"/>
  <c r="AB49" i="10"/>
  <c r="AF49" i="10"/>
  <c r="AA49" i="10"/>
  <c r="AG49" i="10" s="1"/>
  <c r="AC49" i="10"/>
  <c r="AE49" i="10"/>
  <c r="R104" i="9"/>
  <c r="AD97" i="10"/>
  <c r="AC97" i="10"/>
  <c r="AB97" i="10"/>
  <c r="AB44" i="6"/>
  <c r="AD44" i="6"/>
  <c r="AA44" i="6"/>
  <c r="AC44" i="6"/>
  <c r="AE44" i="6"/>
  <c r="AF44" i="6"/>
  <c r="R32" i="11"/>
  <c r="N60" i="6"/>
  <c r="R60" i="6"/>
  <c r="O60" i="6"/>
  <c r="Q60" i="6"/>
  <c r="M60" i="6"/>
  <c r="P60" i="6"/>
  <c r="AF54" i="6"/>
  <c r="AD54" i="6"/>
  <c r="AA54" i="6"/>
  <c r="AE54" i="6"/>
  <c r="AB54" i="6"/>
  <c r="AC54" i="6"/>
  <c r="AC23" i="13"/>
  <c r="AB23" i="13"/>
  <c r="AD23" i="13"/>
  <c r="Z23" i="13"/>
  <c r="AE23" i="13"/>
  <c r="AA23" i="13"/>
  <c r="AA77" i="9"/>
  <c r="AA114" i="6"/>
  <c r="AB114" i="6"/>
  <c r="AE114" i="6"/>
  <c r="AD114" i="6"/>
  <c r="AF114" i="6"/>
  <c r="AC114" i="6"/>
  <c r="AF115" i="6"/>
  <c r="AC115" i="6"/>
  <c r="AB115" i="6"/>
  <c r="AD115" i="6"/>
  <c r="AE115" i="6"/>
  <c r="AA115" i="6"/>
  <c r="AE90" i="6"/>
  <c r="AC90" i="6"/>
  <c r="AB90" i="6"/>
  <c r="AF90" i="6"/>
  <c r="AD90" i="6"/>
  <c r="AA90" i="6"/>
  <c r="AF71" i="6"/>
  <c r="AC71" i="6"/>
  <c r="AA71" i="6"/>
  <c r="AD71" i="6"/>
  <c r="AB71" i="6"/>
  <c r="AE71" i="6"/>
  <c r="Z34" i="13"/>
  <c r="AC34" i="13"/>
  <c r="AE34" i="13"/>
  <c r="AB34" i="13"/>
  <c r="AD34" i="13"/>
  <c r="AA34" i="13"/>
  <c r="N13" i="10"/>
  <c r="AF34" i="6"/>
  <c r="AB34" i="6"/>
  <c r="AE34" i="6"/>
  <c r="AD34" i="6"/>
  <c r="AA34" i="6"/>
  <c r="AC34" i="6"/>
  <c r="R86" i="6"/>
  <c r="P86" i="6"/>
  <c r="O86" i="6"/>
  <c r="M86" i="6"/>
  <c r="Q86" i="6"/>
  <c r="N86" i="6"/>
  <c r="AE58" i="6"/>
  <c r="AC58" i="6"/>
  <c r="AF58" i="6"/>
  <c r="AB58" i="6"/>
  <c r="AD58" i="6"/>
  <c r="AA58" i="6"/>
  <c r="AG41" i="6"/>
  <c r="M38" i="5" s="1"/>
  <c r="N51" i="6"/>
  <c r="R51" i="6"/>
  <c r="O51" i="6"/>
  <c r="Q51" i="6"/>
  <c r="M51" i="6"/>
  <c r="P51" i="6"/>
  <c r="S62" i="6"/>
  <c r="L63" i="5" s="1"/>
  <c r="S84" i="6"/>
  <c r="AA94" i="10"/>
  <c r="AG94" i="10" s="1"/>
  <c r="M184" i="5" s="1"/>
  <c r="AD86" i="10"/>
  <c r="AG86" i="10" s="1"/>
  <c r="AB93" i="9"/>
  <c r="AE94" i="6"/>
  <c r="AB94" i="6"/>
  <c r="AF94" i="6"/>
  <c r="AA94" i="6"/>
  <c r="AD94" i="6"/>
  <c r="AC94" i="6"/>
  <c r="M35" i="13"/>
  <c r="P35" i="13"/>
  <c r="L35" i="13"/>
  <c r="O35" i="13"/>
  <c r="N35" i="13"/>
  <c r="Q35" i="13"/>
  <c r="AC80" i="6"/>
  <c r="AB80" i="6"/>
  <c r="AD80" i="6"/>
  <c r="AF80" i="6"/>
  <c r="AA80" i="6"/>
  <c r="AE80" i="6"/>
  <c r="AF32" i="11"/>
  <c r="R115" i="6"/>
  <c r="M115" i="6"/>
  <c r="Q115" i="6"/>
  <c r="P115" i="6"/>
  <c r="O115" i="6"/>
  <c r="N115" i="6"/>
  <c r="M33" i="10"/>
  <c r="N33" i="10"/>
  <c r="AE106" i="9"/>
  <c r="AB21" i="11"/>
  <c r="O100" i="6"/>
  <c r="Q100" i="6"/>
  <c r="M100" i="6"/>
  <c r="N100" i="6"/>
  <c r="P100" i="6"/>
  <c r="R100" i="6"/>
  <c r="AD25" i="6"/>
  <c r="AC25" i="6"/>
  <c r="AB25" i="6"/>
  <c r="AA25" i="6"/>
  <c r="AF25" i="6"/>
  <c r="AE25" i="6"/>
  <c r="N44" i="6"/>
  <c r="R44" i="6"/>
  <c r="Q44" i="6"/>
  <c r="M44" i="6"/>
  <c r="O44" i="6"/>
  <c r="P44" i="6"/>
  <c r="Q35" i="6"/>
  <c r="O35" i="6"/>
  <c r="N35" i="6"/>
  <c r="R35" i="6"/>
  <c r="P35" i="6"/>
  <c r="M35" i="6"/>
  <c r="S35" i="6" s="1"/>
  <c r="AA21" i="11"/>
  <c r="N21" i="10"/>
  <c r="AD68" i="2"/>
  <c r="AC19" i="11"/>
  <c r="Z19" i="11"/>
  <c r="AB19" i="11"/>
  <c r="AD19" i="11"/>
  <c r="AA19" i="11"/>
  <c r="AE19" i="11"/>
  <c r="M105" i="6"/>
  <c r="P105" i="6"/>
  <c r="N105" i="6"/>
  <c r="Q105" i="6"/>
  <c r="R105" i="6"/>
  <c r="O105" i="6"/>
  <c r="AD28" i="11"/>
  <c r="Z28" i="11"/>
  <c r="AE28" i="11"/>
  <c r="AA28" i="11"/>
  <c r="AC28" i="11"/>
  <c r="AB28" i="11"/>
  <c r="AF52" i="6"/>
  <c r="AE52" i="6"/>
  <c r="AB52" i="6"/>
  <c r="AC52" i="6"/>
  <c r="AD52" i="6"/>
  <c r="AA52" i="6"/>
  <c r="AG52" i="6" s="1"/>
  <c r="M52" i="5" s="1"/>
  <c r="Q25" i="6"/>
  <c r="P25" i="6"/>
  <c r="O25" i="6"/>
  <c r="R25" i="6"/>
  <c r="N25" i="6"/>
  <c r="M25" i="6"/>
  <c r="AF97" i="10"/>
  <c r="AG97" i="10" s="1"/>
  <c r="AC81" i="9"/>
  <c r="AD21" i="11"/>
  <c r="AE101" i="10"/>
  <c r="O17" i="11"/>
  <c r="N17" i="11"/>
  <c r="M17" i="11"/>
  <c r="L17" i="11"/>
  <c r="Q17" i="11"/>
  <c r="P17" i="11"/>
  <c r="AB108" i="6"/>
  <c r="AA108" i="6"/>
  <c r="AE108" i="6"/>
  <c r="AF108" i="6"/>
  <c r="AC108" i="6"/>
  <c r="AD108" i="6"/>
  <c r="M12" i="13"/>
  <c r="O12" i="13"/>
  <c r="N12" i="13"/>
  <c r="P12" i="13"/>
  <c r="L12" i="13"/>
  <c r="Q12" i="13"/>
  <c r="AC28" i="13"/>
  <c r="AB28" i="13"/>
  <c r="AD28" i="13"/>
  <c r="Z28" i="13"/>
  <c r="AE28" i="13"/>
  <c r="AA28" i="13"/>
  <c r="Q26" i="10"/>
  <c r="AE86" i="10"/>
  <c r="AF70" i="9"/>
  <c r="N75" i="10"/>
  <c r="S75" i="10" s="1"/>
  <c r="AE91" i="10"/>
  <c r="AG91" i="10" s="1"/>
  <c r="AA70" i="9"/>
  <c r="AE62" i="9"/>
  <c r="AA40" i="9"/>
  <c r="AA73" i="9"/>
  <c r="AC22" i="11"/>
  <c r="M44" i="10"/>
  <c r="S44" i="10" s="1"/>
  <c r="L149" i="5" s="1"/>
  <c r="AE85" i="2"/>
  <c r="AF18" i="2"/>
  <c r="AG18" i="2" s="1"/>
  <c r="M128" i="5" s="1"/>
  <c r="AA68" i="10"/>
  <c r="AG68" i="10" s="1"/>
  <c r="AE13" i="11"/>
  <c r="AC13" i="11"/>
  <c r="AD13" i="11"/>
  <c r="AA13" i="11"/>
  <c r="Z13" i="11"/>
  <c r="AB13" i="11"/>
  <c r="Q36" i="11"/>
  <c r="P36" i="11"/>
  <c r="O36" i="11"/>
  <c r="N36" i="11"/>
  <c r="M36" i="11"/>
  <c r="L36" i="11"/>
  <c r="R36" i="11" s="1"/>
  <c r="AC65" i="6"/>
  <c r="AF65" i="6"/>
  <c r="AE65" i="6"/>
  <c r="AB65" i="6"/>
  <c r="AA65" i="6"/>
  <c r="AD65" i="6"/>
  <c r="AB113" i="6"/>
  <c r="AF113" i="6"/>
  <c r="AD113" i="6"/>
  <c r="AE113" i="6"/>
  <c r="AC113" i="6"/>
  <c r="AA113" i="6"/>
  <c r="Q29" i="13"/>
  <c r="M29" i="13"/>
  <c r="N29" i="13"/>
  <c r="P29" i="13"/>
  <c r="O29" i="13"/>
  <c r="Q37" i="6"/>
  <c r="O37" i="6"/>
  <c r="N37" i="6"/>
  <c r="M37" i="6"/>
  <c r="R37" i="6"/>
  <c r="P37" i="6"/>
  <c r="O65" i="6"/>
  <c r="N65" i="6"/>
  <c r="R65" i="6"/>
  <c r="Q65" i="6"/>
  <c r="M65" i="6"/>
  <c r="P65" i="6"/>
  <c r="M10" i="6"/>
  <c r="P10" i="6"/>
  <c r="O10" i="6"/>
  <c r="Q10" i="6"/>
  <c r="R10" i="6"/>
  <c r="N10" i="6"/>
  <c r="M80" i="6"/>
  <c r="R80" i="6"/>
  <c r="N80" i="6"/>
  <c r="P80" i="6"/>
  <c r="O80" i="6"/>
  <c r="Q80" i="6"/>
  <c r="R111" i="6"/>
  <c r="Q111" i="6"/>
  <c r="N111" i="6"/>
  <c r="P111" i="6"/>
  <c r="O111" i="6"/>
  <c r="M111" i="6"/>
  <c r="AA8" i="13"/>
  <c r="AB8" i="13"/>
  <c r="AC8" i="13"/>
  <c r="AE8" i="13"/>
  <c r="Z8" i="13"/>
  <c r="AF8" i="13" s="1"/>
  <c r="AD8" i="13"/>
  <c r="L7" i="11"/>
  <c r="Q7" i="11"/>
  <c r="P7" i="11"/>
  <c r="N7" i="11"/>
  <c r="M7" i="11"/>
  <c r="O7" i="11"/>
  <c r="R7" i="11" s="1"/>
  <c r="Q55" i="6"/>
  <c r="N55" i="6"/>
  <c r="O55" i="6"/>
  <c r="M55" i="6"/>
  <c r="P55" i="6"/>
  <c r="R55" i="6"/>
  <c r="AB26" i="11"/>
  <c r="AE26" i="11"/>
  <c r="AA26" i="11"/>
  <c r="AC26" i="11"/>
  <c r="AD26" i="11"/>
  <c r="Z26" i="11"/>
  <c r="P69" i="6"/>
  <c r="O69" i="6"/>
  <c r="N69" i="6"/>
  <c r="Q69" i="6"/>
  <c r="R69" i="6"/>
  <c r="M69" i="6"/>
  <c r="S69" i="6" s="1"/>
  <c r="AB27" i="13"/>
  <c r="AE27" i="13"/>
  <c r="AA27" i="13"/>
  <c r="AD27" i="13"/>
  <c r="Z27" i="13"/>
  <c r="AF27" i="13" s="1"/>
  <c r="AC27" i="13"/>
  <c r="AC70" i="9"/>
  <c r="L21" i="11"/>
  <c r="R21" i="11" s="1"/>
  <c r="Q21" i="11"/>
  <c r="AC72" i="6"/>
  <c r="AB72" i="6"/>
  <c r="AD72" i="6"/>
  <c r="AF72" i="6"/>
  <c r="AE72" i="6"/>
  <c r="AA72" i="6"/>
  <c r="AG92" i="6"/>
  <c r="M92" i="5" s="1"/>
  <c r="N79" i="6"/>
  <c r="M79" i="6"/>
  <c r="Q79" i="6"/>
  <c r="P79" i="6"/>
  <c r="R79" i="6"/>
  <c r="O79" i="6"/>
  <c r="AF74" i="6"/>
  <c r="AC74" i="6"/>
  <c r="AD74" i="6"/>
  <c r="AE74" i="6"/>
  <c r="AA74" i="6"/>
  <c r="AB74" i="6"/>
  <c r="AB15" i="13"/>
  <c r="AE15" i="13"/>
  <c r="AA15" i="13"/>
  <c r="AC15" i="13"/>
  <c r="Z15" i="13"/>
  <c r="AD15" i="13"/>
  <c r="AD9" i="6"/>
  <c r="AC9" i="6"/>
  <c r="AF9" i="6"/>
  <c r="AB9" i="6"/>
  <c r="AA9" i="6"/>
  <c r="AE9" i="6"/>
  <c r="AG111" i="6"/>
  <c r="M107" i="5" s="1"/>
  <c r="R47" i="6"/>
  <c r="P47" i="6"/>
  <c r="N47" i="6"/>
  <c r="Q47" i="6"/>
  <c r="O47" i="6"/>
  <c r="M47" i="6"/>
  <c r="AC64" i="6"/>
  <c r="AB64" i="6"/>
  <c r="AA64" i="6"/>
  <c r="AG64" i="6" s="1"/>
  <c r="AE64" i="6"/>
  <c r="AF64" i="6"/>
  <c r="AD64" i="6"/>
  <c r="AC77" i="9"/>
  <c r="N28" i="9"/>
  <c r="M28" i="9"/>
  <c r="R28" i="9"/>
  <c r="Q28" i="9"/>
  <c r="P28" i="9"/>
  <c r="O28" i="9"/>
  <c r="AE75" i="6"/>
  <c r="AB75" i="6"/>
  <c r="AD75" i="6"/>
  <c r="AF75" i="6"/>
  <c r="AA75" i="6"/>
  <c r="AG75" i="6" s="1"/>
  <c r="M75" i="5" s="1"/>
  <c r="AC75" i="6"/>
  <c r="L17" i="13"/>
  <c r="O17" i="13"/>
  <c r="Q17" i="13"/>
  <c r="M17" i="13"/>
  <c r="P17" i="13"/>
  <c r="N17" i="13"/>
  <c r="AE102" i="6"/>
  <c r="AD102" i="6"/>
  <c r="AA102" i="6"/>
  <c r="AB102" i="6"/>
  <c r="AF102" i="6"/>
  <c r="AC102" i="6"/>
  <c r="AG102" i="6" s="1"/>
  <c r="N102" i="6"/>
  <c r="R102" i="6"/>
  <c r="O102" i="6"/>
  <c r="P102" i="6"/>
  <c r="M102" i="6"/>
  <c r="Q102" i="6"/>
  <c r="Q21" i="6"/>
  <c r="R21" i="6"/>
  <c r="M21" i="6"/>
  <c r="O21" i="6"/>
  <c r="N21" i="6"/>
  <c r="P21" i="6"/>
  <c r="AC23" i="6"/>
  <c r="AB23" i="6"/>
  <c r="AF23" i="6"/>
  <c r="AD23" i="6"/>
  <c r="AA23" i="6"/>
  <c r="AE23" i="6"/>
  <c r="N97" i="6"/>
  <c r="Q97" i="6"/>
  <c r="O97" i="6"/>
  <c r="P97" i="6"/>
  <c r="R97" i="6"/>
  <c r="M97" i="6"/>
  <c r="Q82" i="6"/>
  <c r="R82" i="6"/>
  <c r="N82" i="6"/>
  <c r="P82" i="6"/>
  <c r="O82" i="6"/>
  <c r="M82" i="6"/>
  <c r="AB77" i="9"/>
  <c r="AE16" i="11"/>
  <c r="AB16" i="11"/>
  <c r="AA16" i="11"/>
  <c r="Z16" i="11"/>
  <c r="AD16" i="11"/>
  <c r="AC16" i="11"/>
  <c r="AF22" i="6"/>
  <c r="AD22" i="6"/>
  <c r="AA22" i="6"/>
  <c r="AE22" i="6"/>
  <c r="AC22" i="6"/>
  <c r="AB22" i="6"/>
  <c r="AB42" i="6"/>
  <c r="AD42" i="6"/>
  <c r="AE42" i="6"/>
  <c r="AC42" i="6"/>
  <c r="AA42" i="6"/>
  <c r="AF42" i="6"/>
  <c r="AE29" i="9"/>
  <c r="AF29" i="9"/>
  <c r="AA29" i="9"/>
  <c r="AB29" i="9"/>
  <c r="AC29" i="9"/>
  <c r="AD29" i="9"/>
  <c r="P72" i="6"/>
  <c r="N72" i="6"/>
  <c r="R72" i="6"/>
  <c r="Q72" i="6"/>
  <c r="M72" i="6"/>
  <c r="O72" i="6"/>
  <c r="S72" i="6" s="1"/>
  <c r="L73" i="5" s="1"/>
  <c r="AD61" i="6"/>
  <c r="AC61" i="6"/>
  <c r="AE61" i="6"/>
  <c r="AA61" i="6"/>
  <c r="AB61" i="6"/>
  <c r="AF61" i="6"/>
  <c r="Z25" i="13"/>
  <c r="AC25" i="13"/>
  <c r="AE25" i="13"/>
  <c r="AA25" i="13"/>
  <c r="AD25" i="13"/>
  <c r="AF25" i="13" s="1"/>
  <c r="AB25" i="13"/>
  <c r="Q24" i="11"/>
  <c r="L24" i="11"/>
  <c r="M24" i="11"/>
  <c r="N24" i="11"/>
  <c r="P24" i="11"/>
  <c r="O24" i="11"/>
  <c r="AA33" i="6"/>
  <c r="AD33" i="6"/>
  <c r="AB33" i="6"/>
  <c r="AC33" i="6"/>
  <c r="AE33" i="6"/>
  <c r="AF33" i="6"/>
  <c r="P18" i="13"/>
  <c r="L18" i="13"/>
  <c r="M18" i="13"/>
  <c r="O18" i="13"/>
  <c r="N18" i="13"/>
  <c r="Q18" i="13"/>
  <c r="AC35" i="6"/>
  <c r="AF35" i="6"/>
  <c r="AE35" i="6"/>
  <c r="AB35" i="6"/>
  <c r="AA35" i="6"/>
  <c r="AD35" i="6"/>
  <c r="R21" i="10"/>
  <c r="P33" i="10"/>
  <c r="AE86" i="2"/>
  <c r="P30" i="11"/>
  <c r="O30" i="11"/>
  <c r="Q30" i="11"/>
  <c r="M30" i="11"/>
  <c r="N30" i="11"/>
  <c r="L30" i="11"/>
  <c r="O25" i="13"/>
  <c r="N25" i="13"/>
  <c r="Q25" i="13"/>
  <c r="M25" i="13"/>
  <c r="P25" i="13"/>
  <c r="L25" i="13"/>
  <c r="AE36" i="11"/>
  <c r="AA36" i="11"/>
  <c r="AD36" i="11"/>
  <c r="Z36" i="11"/>
  <c r="AC36" i="11"/>
  <c r="AB36" i="11"/>
  <c r="R38" i="6"/>
  <c r="P38" i="6"/>
  <c r="O38" i="6"/>
  <c r="Q38" i="6"/>
  <c r="N38" i="6"/>
  <c r="M38" i="6"/>
  <c r="S38" i="6" s="1"/>
  <c r="L35" i="5" s="1"/>
  <c r="AE11" i="13"/>
  <c r="AA11" i="13"/>
  <c r="AB11" i="13"/>
  <c r="AF11" i="13" s="1"/>
  <c r="Z11" i="13"/>
  <c r="AC11" i="13"/>
  <c r="AD11" i="13"/>
  <c r="AF86" i="10"/>
  <c r="AF106" i="9"/>
  <c r="AB8" i="6"/>
  <c r="AD8" i="6"/>
  <c r="AF8" i="6"/>
  <c r="AE8" i="6"/>
  <c r="AA8" i="6"/>
  <c r="AC8" i="6"/>
  <c r="Q30" i="13"/>
  <c r="M30" i="13"/>
  <c r="P30" i="13"/>
  <c r="O30" i="13"/>
  <c r="N30" i="13"/>
  <c r="P19" i="13"/>
  <c r="L19" i="13"/>
  <c r="O19" i="13"/>
  <c r="N19" i="13"/>
  <c r="M19" i="13"/>
  <c r="Q19" i="13"/>
  <c r="O104" i="6"/>
  <c r="Q104" i="6"/>
  <c r="P104" i="6"/>
  <c r="M104" i="6"/>
  <c r="R104" i="6"/>
  <c r="N104" i="6"/>
  <c r="Q18" i="6"/>
  <c r="M18" i="6"/>
  <c r="P18" i="6"/>
  <c r="R18" i="6"/>
  <c r="N18" i="6"/>
  <c r="O18" i="6"/>
  <c r="Z26" i="13"/>
  <c r="AC26" i="13"/>
  <c r="AB26" i="13"/>
  <c r="AE26" i="13"/>
  <c r="AA26" i="13"/>
  <c r="AD26" i="13"/>
  <c r="Q33" i="10"/>
  <c r="O13" i="13"/>
  <c r="M13" i="13"/>
  <c r="P13" i="13"/>
  <c r="N13" i="13"/>
  <c r="Q13" i="13"/>
  <c r="L13" i="13"/>
  <c r="Q67" i="6"/>
  <c r="O67" i="6"/>
  <c r="R67" i="6"/>
  <c r="P67" i="6"/>
  <c r="N67" i="6"/>
  <c r="M67" i="6"/>
  <c r="S67" i="6" s="1"/>
  <c r="L68" i="5" s="1"/>
  <c r="AF18" i="11"/>
  <c r="AG95" i="6"/>
  <c r="AD102" i="10"/>
  <c r="Q75" i="10"/>
  <c r="O75" i="10"/>
  <c r="Q21" i="10"/>
  <c r="AA17" i="10"/>
  <c r="AB53" i="10"/>
  <c r="AC32" i="10"/>
  <c r="O13" i="10"/>
  <c r="AD53" i="10"/>
  <c r="O7" i="10"/>
  <c r="S7" i="10" s="1"/>
  <c r="AD70" i="9"/>
  <c r="O73" i="9"/>
  <c r="AB40" i="9"/>
  <c r="AF73" i="9"/>
  <c r="M26" i="10"/>
  <c r="S26" i="10" s="1"/>
  <c r="AE16" i="2"/>
  <c r="AA85" i="2"/>
  <c r="AG85" i="2" s="1"/>
  <c r="M181" i="5" s="1"/>
  <c r="R81" i="10"/>
  <c r="M128" i="9"/>
  <c r="R128" i="9"/>
  <c r="O128" i="9"/>
  <c r="P128" i="9"/>
  <c r="N128" i="9"/>
  <c r="Q128" i="9"/>
  <c r="P19" i="11"/>
  <c r="N19" i="11"/>
  <c r="Q19" i="11"/>
  <c r="M19" i="11"/>
  <c r="O19" i="11"/>
  <c r="L19" i="11"/>
  <c r="AC100" i="6"/>
  <c r="AA100" i="6"/>
  <c r="AF100" i="6"/>
  <c r="AG100" i="6" s="1"/>
  <c r="AE100" i="6"/>
  <c r="AD100" i="6"/>
  <c r="AB100" i="6"/>
  <c r="AD98" i="6"/>
  <c r="AF98" i="6"/>
  <c r="AC98" i="6"/>
  <c r="AE98" i="6"/>
  <c r="AA98" i="6"/>
  <c r="AB98" i="6"/>
  <c r="M61" i="6"/>
  <c r="O61" i="6"/>
  <c r="R61" i="6"/>
  <c r="N61" i="6"/>
  <c r="P61" i="6"/>
  <c r="Q61" i="6"/>
  <c r="O32" i="13"/>
  <c r="N32" i="13"/>
  <c r="Q32" i="13"/>
  <c r="P32" i="13"/>
  <c r="L32" i="13"/>
  <c r="M32" i="13"/>
  <c r="Q118" i="6"/>
  <c r="R118" i="6"/>
  <c r="N118" i="6"/>
  <c r="M118" i="6"/>
  <c r="O118" i="6"/>
  <c r="P118" i="6"/>
  <c r="N63" i="6"/>
  <c r="O63" i="6"/>
  <c r="M63" i="6"/>
  <c r="P63" i="6"/>
  <c r="R63" i="6"/>
  <c r="Q63" i="6"/>
  <c r="M101" i="6"/>
  <c r="P101" i="6"/>
  <c r="R101" i="6"/>
  <c r="Q101" i="6"/>
  <c r="N101" i="6"/>
  <c r="O101" i="6"/>
  <c r="AG70" i="6"/>
  <c r="M70" i="5" s="1"/>
  <c r="AF99" i="10"/>
  <c r="AC99" i="10"/>
  <c r="AD99" i="10"/>
  <c r="AE99" i="10"/>
  <c r="AC19" i="13"/>
  <c r="AB19" i="13"/>
  <c r="AA19" i="13"/>
  <c r="Z19" i="13"/>
  <c r="AD19" i="13"/>
  <c r="AE19" i="13"/>
  <c r="O63" i="10"/>
  <c r="N63" i="10"/>
  <c r="S63" i="10" s="1"/>
  <c r="R63" i="10"/>
  <c r="P63" i="10"/>
  <c r="AD97" i="9"/>
  <c r="AF44" i="10"/>
  <c r="AE33" i="10"/>
  <c r="R52" i="10"/>
  <c r="AD33" i="10"/>
  <c r="S59" i="10"/>
  <c r="L156" i="5" s="1"/>
  <c r="AC62" i="10"/>
  <c r="AA62" i="10"/>
  <c r="AB62" i="10"/>
  <c r="AD62" i="10"/>
  <c r="AE62" i="10"/>
  <c r="AG62" i="10" s="1"/>
  <c r="M159" i="5" s="1"/>
  <c r="AA61" i="10"/>
  <c r="AD61" i="10"/>
  <c r="AB61" i="10"/>
  <c r="AA23" i="10"/>
  <c r="AG23" i="10" s="1"/>
  <c r="AB23" i="10"/>
  <c r="AF61" i="10"/>
  <c r="AC53" i="10"/>
  <c r="AC61" i="10"/>
  <c r="AA53" i="10"/>
  <c r="AC23" i="10"/>
  <c r="S14" i="10"/>
  <c r="S97" i="2"/>
  <c r="L192" i="5" s="1"/>
  <c r="AG91" i="2"/>
  <c r="AG95" i="2"/>
  <c r="AG56" i="2"/>
  <c r="AC79" i="2"/>
  <c r="AB79" i="2"/>
  <c r="AD85" i="2"/>
  <c r="AG16" i="2"/>
  <c r="M126" i="5" s="1"/>
  <c r="AC85" i="2"/>
  <c r="N41" i="2"/>
  <c r="O41" i="2"/>
  <c r="M41" i="2"/>
  <c r="Q41" i="2"/>
  <c r="R41" i="2"/>
  <c r="P41" i="2"/>
  <c r="AA22" i="2"/>
  <c r="AB22" i="2"/>
  <c r="AC22" i="2"/>
  <c r="AD22" i="2"/>
  <c r="AE22" i="2"/>
  <c r="AF22" i="2"/>
  <c r="M43" i="2"/>
  <c r="N43" i="2"/>
  <c r="O43" i="2"/>
  <c r="P43" i="2"/>
  <c r="Q43" i="2"/>
  <c r="R43" i="2"/>
  <c r="M76" i="2"/>
  <c r="N76" i="2"/>
  <c r="O76" i="2"/>
  <c r="P76" i="2"/>
  <c r="Q76" i="2"/>
  <c r="R76" i="2"/>
  <c r="AC11" i="2"/>
  <c r="AD11" i="2"/>
  <c r="AE11" i="2"/>
  <c r="AF11" i="2"/>
  <c r="AA11" i="2"/>
  <c r="AB11" i="2"/>
  <c r="R49" i="2"/>
  <c r="M49" i="2"/>
  <c r="N49" i="2"/>
  <c r="O49" i="2"/>
  <c r="P49" i="2"/>
  <c r="Q49" i="2"/>
  <c r="M67" i="2"/>
  <c r="N67" i="2"/>
  <c r="O67" i="2"/>
  <c r="P67" i="2"/>
  <c r="Q67" i="2"/>
  <c r="R67" i="2"/>
  <c r="M37" i="2"/>
  <c r="N37" i="2"/>
  <c r="O37" i="2"/>
  <c r="P37" i="2"/>
  <c r="Q37" i="2"/>
  <c r="R37" i="2"/>
  <c r="M63" i="2"/>
  <c r="R63" i="2"/>
  <c r="Q63" i="2"/>
  <c r="P63" i="2"/>
  <c r="O63" i="2"/>
  <c r="N63" i="2"/>
  <c r="AD87" i="2"/>
  <c r="AE87" i="2"/>
  <c r="AF87" i="2"/>
  <c r="AA87" i="2"/>
  <c r="AB87" i="2"/>
  <c r="AC87" i="2"/>
  <c r="AG87" i="2" s="1"/>
  <c r="M183" i="5" s="1"/>
  <c r="AA38" i="2"/>
  <c r="AB38" i="2"/>
  <c r="AC38" i="2"/>
  <c r="AD38" i="2"/>
  <c r="AE38" i="2"/>
  <c r="AF38" i="2"/>
  <c r="R8" i="2"/>
  <c r="Q8" i="2"/>
  <c r="P8" i="2"/>
  <c r="O8" i="2"/>
  <c r="M8" i="2"/>
  <c r="N8" i="2"/>
  <c r="AA70" i="2"/>
  <c r="AB70" i="2"/>
  <c r="AC70" i="2"/>
  <c r="AD70" i="2"/>
  <c r="AE70" i="2"/>
  <c r="AF70" i="2"/>
  <c r="AC28" i="2"/>
  <c r="AD28" i="2"/>
  <c r="AE28" i="2"/>
  <c r="AF28" i="2"/>
  <c r="AA28" i="2"/>
  <c r="AB28" i="2"/>
  <c r="AA97" i="2"/>
  <c r="AB97" i="2"/>
  <c r="AC97" i="2"/>
  <c r="AD97" i="2"/>
  <c r="AE97" i="2"/>
  <c r="AF97" i="2"/>
  <c r="AA62" i="2"/>
  <c r="AB62" i="2"/>
  <c r="AC62" i="2"/>
  <c r="AD62" i="2"/>
  <c r="AE62" i="2"/>
  <c r="AF62" i="2"/>
  <c r="Q9" i="2"/>
  <c r="R9" i="2"/>
  <c r="M9" i="2"/>
  <c r="N9" i="2"/>
  <c r="O9" i="2"/>
  <c r="P9" i="2"/>
  <c r="M98" i="2"/>
  <c r="N98" i="2"/>
  <c r="O98" i="2"/>
  <c r="P98" i="2"/>
  <c r="Q98" i="2"/>
  <c r="R98" i="2"/>
  <c r="M13" i="2"/>
  <c r="N13" i="2"/>
  <c r="O13" i="2"/>
  <c r="P13" i="2"/>
  <c r="Q13" i="2"/>
  <c r="R13" i="2"/>
  <c r="AB90" i="2"/>
  <c r="AC90" i="2"/>
  <c r="AD90" i="2"/>
  <c r="AE90" i="2"/>
  <c r="AF90" i="2"/>
  <c r="AA90" i="2"/>
  <c r="AF92" i="2"/>
  <c r="AA92" i="2"/>
  <c r="AB92" i="2"/>
  <c r="AC92" i="2"/>
  <c r="AD92" i="2"/>
  <c r="AE92" i="2"/>
  <c r="AA58" i="2"/>
  <c r="AB58" i="2"/>
  <c r="AC58" i="2"/>
  <c r="AD58" i="2"/>
  <c r="AE58" i="2"/>
  <c r="AF58" i="2"/>
  <c r="AC45" i="2"/>
  <c r="AD45" i="2"/>
  <c r="AE45" i="2"/>
  <c r="AF45" i="2"/>
  <c r="AA45" i="2"/>
  <c r="AB45" i="2"/>
  <c r="M92" i="2"/>
  <c r="N92" i="2"/>
  <c r="O92" i="2"/>
  <c r="P92" i="2"/>
  <c r="Q92" i="2"/>
  <c r="R92" i="2"/>
  <c r="AA14" i="2"/>
  <c r="AB14" i="2"/>
  <c r="AC14" i="2"/>
  <c r="AD14" i="2"/>
  <c r="AE14" i="2"/>
  <c r="AF14" i="2"/>
  <c r="O95" i="2"/>
  <c r="R95" i="2"/>
  <c r="N95" i="2"/>
  <c r="Q95" i="2"/>
  <c r="M95" i="2"/>
  <c r="P95" i="2"/>
  <c r="M23" i="2"/>
  <c r="N23" i="2"/>
  <c r="O23" i="2"/>
  <c r="P23" i="2"/>
  <c r="Q23" i="2"/>
  <c r="R23" i="2"/>
  <c r="AA75" i="2"/>
  <c r="AB75" i="2"/>
  <c r="AC75" i="2"/>
  <c r="AD75" i="2"/>
  <c r="AE75" i="2"/>
  <c r="AF75" i="2"/>
  <c r="Q27" i="2"/>
  <c r="R27" i="2"/>
  <c r="M27" i="2"/>
  <c r="N27" i="2"/>
  <c r="O27" i="2"/>
  <c r="P27" i="2"/>
  <c r="AF78" i="2"/>
  <c r="AA78" i="2"/>
  <c r="AB78" i="2"/>
  <c r="AC78" i="2"/>
  <c r="AD78" i="2"/>
  <c r="AE78" i="2"/>
  <c r="N88" i="2"/>
  <c r="O88" i="2"/>
  <c r="P88" i="2"/>
  <c r="Q88" i="2"/>
  <c r="R88" i="2"/>
  <c r="M88" i="2"/>
  <c r="M59" i="2"/>
  <c r="Q59" i="2"/>
  <c r="R59" i="2"/>
  <c r="P59" i="2"/>
  <c r="N59" i="2"/>
  <c r="O59" i="2"/>
  <c r="Q18" i="2"/>
  <c r="R18" i="2"/>
  <c r="M18" i="2"/>
  <c r="N18" i="2"/>
  <c r="O18" i="2"/>
  <c r="P18" i="2"/>
  <c r="M79" i="2"/>
  <c r="N79" i="2"/>
  <c r="O79" i="2"/>
  <c r="P79" i="2"/>
  <c r="Q79" i="2"/>
  <c r="R79" i="2"/>
  <c r="AA31" i="2"/>
  <c r="AB31" i="2"/>
  <c r="AC31" i="2"/>
  <c r="AD31" i="2"/>
  <c r="AE31" i="2"/>
  <c r="AF31" i="2"/>
  <c r="M82" i="2"/>
  <c r="N82" i="2"/>
  <c r="O82" i="2"/>
  <c r="P82" i="2"/>
  <c r="Q82" i="2"/>
  <c r="R82" i="2"/>
  <c r="M39" i="2"/>
  <c r="N39" i="2"/>
  <c r="O39" i="2"/>
  <c r="P39" i="2"/>
  <c r="Q39" i="2"/>
  <c r="R39" i="2"/>
  <c r="AA21" i="2"/>
  <c r="AB21" i="2"/>
  <c r="AC21" i="2"/>
  <c r="AD21" i="2"/>
  <c r="AE21" i="2"/>
  <c r="AF21" i="2"/>
  <c r="M42" i="2"/>
  <c r="N42" i="2"/>
  <c r="O42" i="2"/>
  <c r="P42" i="2"/>
  <c r="Q42" i="2"/>
  <c r="R42" i="2"/>
  <c r="AA67" i="2"/>
  <c r="AB67" i="2"/>
  <c r="AC67" i="2"/>
  <c r="AD67" i="2"/>
  <c r="AE67" i="2"/>
  <c r="AF67" i="2"/>
  <c r="AA80" i="2"/>
  <c r="AB80" i="2"/>
  <c r="AC80" i="2"/>
  <c r="AD80" i="2"/>
  <c r="AE80" i="2"/>
  <c r="AF80" i="2"/>
  <c r="AA10" i="2"/>
  <c r="AB10" i="2"/>
  <c r="AC10" i="2"/>
  <c r="AD10" i="2"/>
  <c r="AE10" i="2"/>
  <c r="AF10" i="2"/>
  <c r="M33" i="2"/>
  <c r="N33" i="2"/>
  <c r="O33" i="2"/>
  <c r="P33" i="2"/>
  <c r="Q33" i="2"/>
  <c r="R33" i="2"/>
  <c r="M66" i="2"/>
  <c r="N66" i="2"/>
  <c r="O66" i="2"/>
  <c r="P66" i="2"/>
  <c r="Q66" i="2"/>
  <c r="R66" i="2"/>
  <c r="AA48" i="2"/>
  <c r="AB48" i="2"/>
  <c r="AC48" i="2"/>
  <c r="AD48" i="2"/>
  <c r="AE48" i="2"/>
  <c r="AF48" i="2"/>
  <c r="M69" i="2"/>
  <c r="N69" i="2"/>
  <c r="O69" i="2"/>
  <c r="P69" i="2"/>
  <c r="Q69" i="2"/>
  <c r="R69" i="2"/>
  <c r="M96" i="2"/>
  <c r="N96" i="2"/>
  <c r="O96" i="2"/>
  <c r="P96" i="2"/>
  <c r="Q96" i="2"/>
  <c r="R96" i="2"/>
  <c r="AG79" i="2"/>
  <c r="S87" i="2"/>
  <c r="L183" i="5" s="1"/>
  <c r="AA37" i="2"/>
  <c r="AB37" i="2"/>
  <c r="AC37" i="2"/>
  <c r="AD37" i="2"/>
  <c r="AE37" i="2"/>
  <c r="AF37" i="2"/>
  <c r="AA55" i="2"/>
  <c r="AB55" i="2"/>
  <c r="AC55" i="2"/>
  <c r="AD55" i="2"/>
  <c r="AE55" i="2"/>
  <c r="AF55" i="2"/>
  <c r="N75" i="2"/>
  <c r="O75" i="2"/>
  <c r="P75" i="2"/>
  <c r="Q75" i="2"/>
  <c r="R75" i="2"/>
  <c r="M75" i="2"/>
  <c r="S75" i="2" s="1"/>
  <c r="AA27" i="2"/>
  <c r="AB27" i="2"/>
  <c r="AC27" i="2"/>
  <c r="AD27" i="2"/>
  <c r="AE27" i="2"/>
  <c r="AF27" i="2"/>
  <c r="M48" i="2"/>
  <c r="N48" i="2"/>
  <c r="O48" i="2"/>
  <c r="P48" i="2"/>
  <c r="Q48" i="2"/>
  <c r="R48" i="2"/>
  <c r="AF61" i="2"/>
  <c r="AA61" i="2"/>
  <c r="AB61" i="2"/>
  <c r="AC61" i="2"/>
  <c r="AD61" i="2"/>
  <c r="AE61" i="2"/>
  <c r="M36" i="2"/>
  <c r="N36" i="2"/>
  <c r="O36" i="2"/>
  <c r="Q36" i="2"/>
  <c r="R36" i="2"/>
  <c r="AC53" i="2"/>
  <c r="AB53" i="2"/>
  <c r="AA53" i="2"/>
  <c r="AF53" i="2"/>
  <c r="AE53" i="2"/>
  <c r="AD53" i="2"/>
  <c r="AA74" i="2"/>
  <c r="AB74" i="2"/>
  <c r="AC74" i="2"/>
  <c r="AD74" i="2"/>
  <c r="AE74" i="2"/>
  <c r="AF74" i="2"/>
  <c r="O12" i="2"/>
  <c r="P12" i="2"/>
  <c r="Q12" i="2"/>
  <c r="R12" i="2"/>
  <c r="M12" i="2"/>
  <c r="N12" i="2"/>
  <c r="AA89" i="2"/>
  <c r="AB89" i="2"/>
  <c r="AC89" i="2"/>
  <c r="AD89" i="2"/>
  <c r="AE89" i="2"/>
  <c r="AF89" i="2"/>
  <c r="AA24" i="2"/>
  <c r="AB24" i="2"/>
  <c r="AC24" i="2"/>
  <c r="AD24" i="2"/>
  <c r="AE24" i="2"/>
  <c r="AF24" i="2"/>
  <c r="AA69" i="2"/>
  <c r="AB69" i="2"/>
  <c r="AC69" i="2"/>
  <c r="AD69" i="2"/>
  <c r="AE69" i="2"/>
  <c r="AF69" i="2"/>
  <c r="AA44" i="2"/>
  <c r="AB44" i="2"/>
  <c r="AC44" i="2"/>
  <c r="AD44" i="2"/>
  <c r="AE44" i="2"/>
  <c r="AF44" i="2"/>
  <c r="AD96" i="2"/>
  <c r="AE96" i="2"/>
  <c r="AF96" i="2"/>
  <c r="AA96" i="2"/>
  <c r="AB96" i="2"/>
  <c r="AC96" i="2"/>
  <c r="R61" i="2"/>
  <c r="N61" i="2"/>
  <c r="M61" i="2"/>
  <c r="O61" i="2"/>
  <c r="P61" i="2"/>
  <c r="Q61" i="2"/>
  <c r="AE17" i="2"/>
  <c r="AF17" i="2"/>
  <c r="AA17" i="2"/>
  <c r="AB17" i="2"/>
  <c r="AC17" i="2"/>
  <c r="AD17" i="2"/>
  <c r="AF65" i="2"/>
  <c r="AE65" i="2"/>
  <c r="AD65" i="2"/>
  <c r="AC65" i="2"/>
  <c r="AB65" i="2"/>
  <c r="AA65" i="2"/>
  <c r="M26" i="2"/>
  <c r="N26" i="2"/>
  <c r="O26" i="2"/>
  <c r="P26" i="2"/>
  <c r="Q26" i="2"/>
  <c r="R26" i="2"/>
  <c r="R86" i="2"/>
  <c r="N86" i="2"/>
  <c r="O86" i="2"/>
  <c r="Q86" i="2"/>
  <c r="M86" i="2"/>
  <c r="P86" i="2"/>
  <c r="AA40" i="2"/>
  <c r="AB40" i="2"/>
  <c r="AC40" i="2"/>
  <c r="AD40" i="2"/>
  <c r="AE40" i="2"/>
  <c r="AF40" i="2"/>
  <c r="AA57" i="2"/>
  <c r="AB57" i="2"/>
  <c r="AC57" i="2"/>
  <c r="AD57" i="2"/>
  <c r="AE57" i="2"/>
  <c r="AF57" i="2"/>
  <c r="M17" i="2"/>
  <c r="N17" i="2"/>
  <c r="O17" i="2"/>
  <c r="P17" i="2"/>
  <c r="Q17" i="2"/>
  <c r="R17" i="2"/>
  <c r="M91" i="2"/>
  <c r="N91" i="2"/>
  <c r="O91" i="2"/>
  <c r="P91" i="2"/>
  <c r="Q91" i="2"/>
  <c r="R91" i="2"/>
  <c r="O51" i="2"/>
  <c r="M51" i="2"/>
  <c r="P51" i="2"/>
  <c r="N51" i="2"/>
  <c r="R51" i="2"/>
  <c r="Q51" i="2"/>
  <c r="M94" i="2"/>
  <c r="N94" i="2"/>
  <c r="O94" i="2"/>
  <c r="P94" i="2"/>
  <c r="Q94" i="2"/>
  <c r="R94" i="2"/>
  <c r="AE33" i="2"/>
  <c r="AF33" i="2"/>
  <c r="AA33" i="2"/>
  <c r="AB33" i="2"/>
  <c r="AC33" i="2"/>
  <c r="AD33" i="2"/>
  <c r="O71" i="2"/>
  <c r="P71" i="2"/>
  <c r="Q71" i="2"/>
  <c r="R71" i="2"/>
  <c r="M71" i="2"/>
  <c r="N71" i="2"/>
  <c r="AF73" i="2"/>
  <c r="AE73" i="2"/>
  <c r="AD73" i="2"/>
  <c r="AC73" i="2"/>
  <c r="AB73" i="2"/>
  <c r="AA73" i="2"/>
  <c r="AA77" i="2"/>
  <c r="AB77" i="2"/>
  <c r="AC77" i="2"/>
  <c r="AD77" i="2"/>
  <c r="AE77" i="2"/>
  <c r="AF77" i="2"/>
  <c r="M15" i="2"/>
  <c r="N15" i="2"/>
  <c r="O15" i="2"/>
  <c r="P15" i="2"/>
  <c r="Q15" i="2"/>
  <c r="R15" i="2"/>
  <c r="AA9" i="2"/>
  <c r="AB9" i="2"/>
  <c r="AC9" i="2"/>
  <c r="AD9" i="2"/>
  <c r="AE9" i="2"/>
  <c r="AF9" i="2"/>
  <c r="M32" i="2"/>
  <c r="N32" i="2"/>
  <c r="O32" i="2"/>
  <c r="P32" i="2"/>
  <c r="Q32" i="2"/>
  <c r="R32" i="2"/>
  <c r="M78" i="2"/>
  <c r="N78" i="2"/>
  <c r="O78" i="2"/>
  <c r="P78" i="2"/>
  <c r="Q78" i="2"/>
  <c r="R78" i="2"/>
  <c r="AA13" i="2"/>
  <c r="AB13" i="2"/>
  <c r="AC13" i="2"/>
  <c r="AD13" i="2"/>
  <c r="AE13" i="2"/>
  <c r="AF13" i="2"/>
  <c r="M81" i="2"/>
  <c r="N81" i="2"/>
  <c r="O81" i="2"/>
  <c r="P81" i="2"/>
  <c r="Q81" i="2"/>
  <c r="R81" i="2"/>
  <c r="AF8" i="2"/>
  <c r="AE8" i="2"/>
  <c r="AD8" i="2"/>
  <c r="AC8" i="2"/>
  <c r="AB8" i="2"/>
  <c r="AA8" i="2"/>
  <c r="AA19" i="2"/>
  <c r="AB19" i="2"/>
  <c r="AC19" i="2"/>
  <c r="AD19" i="2"/>
  <c r="AE19" i="2"/>
  <c r="AF19" i="2"/>
  <c r="R65" i="2"/>
  <c r="Q65" i="2"/>
  <c r="P65" i="2"/>
  <c r="O65" i="2"/>
  <c r="N65" i="2"/>
  <c r="M65" i="2"/>
  <c r="AB66" i="2"/>
  <c r="AC66" i="2"/>
  <c r="AD66" i="2"/>
  <c r="AE66" i="2"/>
  <c r="AF66" i="2"/>
  <c r="AA66" i="2"/>
  <c r="M29" i="2"/>
  <c r="N29" i="2"/>
  <c r="O29" i="2"/>
  <c r="P29" i="2"/>
  <c r="Q29" i="2"/>
  <c r="R29" i="2"/>
  <c r="AA26" i="2"/>
  <c r="AB26" i="2"/>
  <c r="AC26" i="2"/>
  <c r="AD26" i="2"/>
  <c r="AE26" i="2"/>
  <c r="AF26" i="2"/>
  <c r="N47" i="2"/>
  <c r="O47" i="2"/>
  <c r="P47" i="2"/>
  <c r="Q47" i="2"/>
  <c r="R47" i="2"/>
  <c r="M47" i="2"/>
  <c r="AA60" i="2"/>
  <c r="AB60" i="2"/>
  <c r="AC60" i="2"/>
  <c r="AD60" i="2"/>
  <c r="AE60" i="2"/>
  <c r="AF60" i="2"/>
  <c r="AA30" i="2"/>
  <c r="AB30" i="2"/>
  <c r="AC30" i="2"/>
  <c r="AD30" i="2"/>
  <c r="AE30" i="2"/>
  <c r="AF30" i="2"/>
  <c r="Q68" i="2"/>
  <c r="R68" i="2"/>
  <c r="M68" i="2"/>
  <c r="N68" i="2"/>
  <c r="O68" i="2"/>
  <c r="P68" i="2"/>
  <c r="O22" i="2"/>
  <c r="P22" i="2"/>
  <c r="Q22" i="2"/>
  <c r="R22" i="2"/>
  <c r="M22" i="2"/>
  <c r="N22" i="2"/>
  <c r="AA35" i="2"/>
  <c r="AB35" i="2"/>
  <c r="AC35" i="2"/>
  <c r="AD35" i="2"/>
  <c r="AE35" i="2"/>
  <c r="AF35" i="2"/>
  <c r="N55" i="2"/>
  <c r="M55" i="2"/>
  <c r="Q55" i="2"/>
  <c r="R55" i="2"/>
  <c r="P55" i="2"/>
  <c r="O55" i="2"/>
  <c r="AA88" i="2"/>
  <c r="AB88" i="2"/>
  <c r="AC88" i="2"/>
  <c r="AD88" i="2"/>
  <c r="AE88" i="2"/>
  <c r="AF88" i="2"/>
  <c r="AA54" i="2"/>
  <c r="AB54" i="2"/>
  <c r="AC54" i="2"/>
  <c r="AD54" i="2"/>
  <c r="AE54" i="2"/>
  <c r="AF54" i="2"/>
  <c r="P44" i="2"/>
  <c r="Q44" i="2"/>
  <c r="R44" i="2"/>
  <c r="M44" i="2"/>
  <c r="N44" i="2"/>
  <c r="O44" i="2"/>
  <c r="AA43" i="2"/>
  <c r="AB43" i="2"/>
  <c r="AC43" i="2"/>
  <c r="AD43" i="2"/>
  <c r="AE43" i="2"/>
  <c r="AF43" i="2"/>
  <c r="AA94" i="2"/>
  <c r="AB94" i="2"/>
  <c r="AC94" i="2"/>
  <c r="AD94" i="2"/>
  <c r="AE94" i="2"/>
  <c r="AF94" i="2"/>
  <c r="M60" i="2"/>
  <c r="N60" i="2"/>
  <c r="O60" i="2"/>
  <c r="P60" i="2"/>
  <c r="Q60" i="2"/>
  <c r="R60" i="2"/>
  <c r="AA47" i="2"/>
  <c r="AB47" i="2"/>
  <c r="AC47" i="2"/>
  <c r="AD47" i="2"/>
  <c r="AE47" i="2"/>
  <c r="AF47" i="2"/>
  <c r="AA63" i="2"/>
  <c r="AB63" i="2"/>
  <c r="AC63" i="2"/>
  <c r="AD63" i="2"/>
  <c r="AE63" i="2"/>
  <c r="AF63" i="2"/>
  <c r="O38" i="2"/>
  <c r="P38" i="2"/>
  <c r="Q38" i="2"/>
  <c r="R38" i="2"/>
  <c r="M38" i="2"/>
  <c r="N38" i="2"/>
  <c r="M10" i="2"/>
  <c r="N10" i="2"/>
  <c r="O10" i="2"/>
  <c r="P10" i="2"/>
  <c r="Q10" i="2"/>
  <c r="R10" i="2"/>
  <c r="AG34" i="2"/>
  <c r="M143" i="5" s="1"/>
  <c r="M53" i="2"/>
  <c r="R53" i="2"/>
  <c r="Q53" i="2"/>
  <c r="P53" i="2"/>
  <c r="O53" i="2"/>
  <c r="N53" i="2"/>
  <c r="AB84" i="2"/>
  <c r="AA84" i="2"/>
  <c r="AF84" i="2"/>
  <c r="AE84" i="2"/>
  <c r="AD84" i="2"/>
  <c r="AC84" i="2"/>
  <c r="N57" i="2"/>
  <c r="R57" i="2"/>
  <c r="M57" i="2"/>
  <c r="O57" i="2"/>
  <c r="P57" i="2"/>
  <c r="Q57" i="2"/>
  <c r="M74" i="2"/>
  <c r="N74" i="2"/>
  <c r="O74" i="2"/>
  <c r="P74" i="2"/>
  <c r="Q74" i="2"/>
  <c r="R74" i="2"/>
  <c r="M31" i="2"/>
  <c r="N31" i="2"/>
  <c r="O31" i="2"/>
  <c r="P31" i="2"/>
  <c r="Q31" i="2"/>
  <c r="R31" i="2"/>
  <c r="R90" i="2"/>
  <c r="M90" i="2"/>
  <c r="N90" i="2"/>
  <c r="O90" i="2"/>
  <c r="P90" i="2"/>
  <c r="Q90" i="2"/>
  <c r="AA12" i="2"/>
  <c r="AB12" i="2"/>
  <c r="AC12" i="2"/>
  <c r="AD12" i="2"/>
  <c r="AE12" i="2"/>
  <c r="AF12" i="2"/>
  <c r="O20" i="2"/>
  <c r="Q20" i="2"/>
  <c r="R20" i="2"/>
  <c r="N20" i="2"/>
  <c r="M20" i="2"/>
  <c r="P20" i="2"/>
  <c r="O62" i="2"/>
  <c r="R62" i="2"/>
  <c r="Q62" i="2"/>
  <c r="M62" i="2"/>
  <c r="P62" i="2"/>
  <c r="N62" i="2"/>
  <c r="M24" i="2"/>
  <c r="N24" i="2"/>
  <c r="O24" i="2"/>
  <c r="P24" i="2"/>
  <c r="Q24" i="2"/>
  <c r="R24" i="2"/>
  <c r="AC20" i="2"/>
  <c r="AD20" i="2"/>
  <c r="AE20" i="2"/>
  <c r="AF20" i="2"/>
  <c r="AA20" i="2"/>
  <c r="AB20" i="2"/>
  <c r="M85" i="2"/>
  <c r="N85" i="2"/>
  <c r="O85" i="2"/>
  <c r="P85" i="2"/>
  <c r="Q85" i="2"/>
  <c r="R85" i="2"/>
  <c r="AA23" i="2"/>
  <c r="AB23" i="2"/>
  <c r="AC23" i="2"/>
  <c r="AD23" i="2"/>
  <c r="AE23" i="2"/>
  <c r="AF23" i="2"/>
  <c r="N58" i="2"/>
  <c r="O58" i="2"/>
  <c r="R58" i="2"/>
  <c r="P58" i="2"/>
  <c r="Q58" i="2"/>
  <c r="M58" i="2"/>
  <c r="M46" i="2"/>
  <c r="N46" i="2"/>
  <c r="O46" i="2"/>
  <c r="P46" i="2"/>
  <c r="Q46" i="2"/>
  <c r="R46" i="2"/>
  <c r="AA82" i="2"/>
  <c r="AB82" i="2"/>
  <c r="AC82" i="2"/>
  <c r="AD82" i="2"/>
  <c r="AE82" i="2"/>
  <c r="AF82" i="2"/>
  <c r="AA29" i="2"/>
  <c r="AB29" i="2"/>
  <c r="AC29" i="2"/>
  <c r="AD29" i="2"/>
  <c r="AE29" i="2"/>
  <c r="AF29" i="2"/>
  <c r="Q35" i="2"/>
  <c r="R35" i="2"/>
  <c r="M35" i="2"/>
  <c r="N35" i="2"/>
  <c r="O35" i="2"/>
  <c r="P35" i="2"/>
  <c r="AA15" i="2"/>
  <c r="AB15" i="2"/>
  <c r="AC15" i="2"/>
  <c r="AD15" i="2"/>
  <c r="AE15" i="2"/>
  <c r="AF15" i="2"/>
  <c r="M40" i="2"/>
  <c r="N40" i="2"/>
  <c r="O40" i="2"/>
  <c r="P40" i="2"/>
  <c r="Q40" i="2"/>
  <c r="R40" i="2"/>
  <c r="AC36" i="2"/>
  <c r="AD36" i="2"/>
  <c r="AE36" i="2"/>
  <c r="AF36" i="2"/>
  <c r="AA36" i="2"/>
  <c r="AB36" i="2"/>
  <c r="N84" i="2"/>
  <c r="M84" i="2"/>
  <c r="R84" i="2"/>
  <c r="Q84" i="2"/>
  <c r="P84" i="2"/>
  <c r="O84" i="2"/>
  <c r="AA39" i="2"/>
  <c r="AB39" i="2"/>
  <c r="AC39" i="2"/>
  <c r="AD39" i="2"/>
  <c r="AE39" i="2"/>
  <c r="AF39" i="2"/>
  <c r="P16" i="2"/>
  <c r="R16" i="2"/>
  <c r="O16" i="2"/>
  <c r="N16" i="2"/>
  <c r="Q16" i="2"/>
  <c r="M16" i="2"/>
  <c r="AA93" i="2"/>
  <c r="AB93" i="2"/>
  <c r="AC93" i="2"/>
  <c r="AD93" i="2"/>
  <c r="AE93" i="2"/>
  <c r="AF93" i="2"/>
  <c r="R77" i="2"/>
  <c r="M77" i="2"/>
  <c r="N77" i="2"/>
  <c r="O77" i="2"/>
  <c r="P77" i="2"/>
  <c r="Q77" i="2"/>
  <c r="AA46" i="2"/>
  <c r="AB46" i="2"/>
  <c r="AC46" i="2"/>
  <c r="AD46" i="2"/>
  <c r="AE46" i="2"/>
  <c r="AF46" i="2"/>
  <c r="AA98" i="2"/>
  <c r="AB98" i="2"/>
  <c r="AC98" i="2"/>
  <c r="AD98" i="2"/>
  <c r="AE98" i="2"/>
  <c r="AF98" i="2"/>
  <c r="AA32" i="2"/>
  <c r="AB32" i="2"/>
  <c r="AC32" i="2"/>
  <c r="AD32" i="2"/>
  <c r="AE32" i="2"/>
  <c r="AF32" i="2"/>
  <c r="Q73" i="2"/>
  <c r="P73" i="2"/>
  <c r="O73" i="2"/>
  <c r="N73" i="2"/>
  <c r="M73" i="2"/>
  <c r="R73" i="2"/>
  <c r="M11" i="2"/>
  <c r="N11" i="2"/>
  <c r="O11" i="2"/>
  <c r="P11" i="2"/>
  <c r="Q11" i="2"/>
  <c r="R11" i="2"/>
  <c r="AB76" i="2"/>
  <c r="AC76" i="2"/>
  <c r="AD76" i="2"/>
  <c r="AE76" i="2"/>
  <c r="AF76" i="2"/>
  <c r="AA76" i="2"/>
  <c r="M14" i="2"/>
  <c r="N14" i="2"/>
  <c r="O14" i="2"/>
  <c r="P14" i="2"/>
  <c r="Q14" i="2"/>
  <c r="R14" i="2"/>
  <c r="O30" i="2"/>
  <c r="P30" i="2"/>
  <c r="Q30" i="2"/>
  <c r="R30" i="2"/>
  <c r="M30" i="2"/>
  <c r="S30" i="2" s="1"/>
  <c r="N30" i="2"/>
  <c r="M89" i="2"/>
  <c r="N89" i="2"/>
  <c r="O89" i="2"/>
  <c r="P89" i="2"/>
  <c r="Q89" i="2"/>
  <c r="R89" i="2"/>
  <c r="AD71" i="2"/>
  <c r="AE71" i="2"/>
  <c r="AF71" i="2"/>
  <c r="AA71" i="2"/>
  <c r="AB71" i="2"/>
  <c r="AC71" i="2"/>
  <c r="M19" i="2"/>
  <c r="N19" i="2"/>
  <c r="O19" i="2"/>
  <c r="P19" i="2"/>
  <c r="Q19" i="2"/>
  <c r="R19" i="2"/>
  <c r="P93" i="2"/>
  <c r="Q93" i="2"/>
  <c r="R93" i="2"/>
  <c r="M93" i="2"/>
  <c r="N93" i="2"/>
  <c r="O93" i="2"/>
  <c r="AE49" i="2"/>
  <c r="AF49" i="2"/>
  <c r="AA49" i="2"/>
  <c r="AB49" i="2"/>
  <c r="AC49" i="2"/>
  <c r="AD49" i="2"/>
  <c r="M70" i="2"/>
  <c r="N70" i="2"/>
  <c r="O70" i="2"/>
  <c r="P70" i="2"/>
  <c r="Q70" i="2"/>
  <c r="R70" i="2"/>
  <c r="AG51" i="2"/>
  <c r="M154" i="5" s="1"/>
  <c r="AG42" i="2"/>
  <c r="M25" i="2"/>
  <c r="N25" i="2"/>
  <c r="O25" i="2"/>
  <c r="P25" i="2"/>
  <c r="Q25" i="2"/>
  <c r="R25" i="2"/>
  <c r="M56" i="2"/>
  <c r="N56" i="2"/>
  <c r="O56" i="2"/>
  <c r="P56" i="2"/>
  <c r="Q56" i="2"/>
  <c r="R56" i="2"/>
  <c r="M28" i="2"/>
  <c r="N28" i="2"/>
  <c r="O28" i="2"/>
  <c r="P28" i="2"/>
  <c r="Q28" i="2"/>
  <c r="R28" i="2"/>
  <c r="M45" i="2"/>
  <c r="N45" i="2"/>
  <c r="O45" i="2"/>
  <c r="P45" i="2"/>
  <c r="Q45" i="2"/>
  <c r="R45" i="2"/>
  <c r="AD81" i="2"/>
  <c r="AE81" i="2"/>
  <c r="AF81" i="2"/>
  <c r="AA81" i="2"/>
  <c r="AB81" i="2"/>
  <c r="AC81" i="2"/>
  <c r="AB59" i="2"/>
  <c r="AC59" i="2"/>
  <c r="AD59" i="2"/>
  <c r="AE59" i="2"/>
  <c r="AF59" i="2"/>
  <c r="AA59" i="2"/>
  <c r="M34" i="2"/>
  <c r="N34" i="2"/>
  <c r="O34" i="2"/>
  <c r="P34" i="2"/>
  <c r="Q34" i="2"/>
  <c r="R34" i="2"/>
  <c r="P80" i="2"/>
  <c r="Q80" i="2"/>
  <c r="R80" i="2"/>
  <c r="M80" i="2"/>
  <c r="N80" i="2"/>
  <c r="O80" i="2"/>
  <c r="M21" i="2"/>
  <c r="N21" i="2"/>
  <c r="O21" i="2"/>
  <c r="P21" i="2"/>
  <c r="Q21" i="2"/>
  <c r="R21" i="2"/>
  <c r="Q54" i="2"/>
  <c r="N54" i="2"/>
  <c r="M54" i="2"/>
  <c r="O54" i="2"/>
  <c r="R54" i="2"/>
  <c r="P54" i="2"/>
  <c r="AD85" i="10"/>
  <c r="AG85" i="10" s="1"/>
  <c r="M175" i="5" s="1"/>
  <c r="AA85" i="10"/>
  <c r="AB85" i="10"/>
  <c r="AE85" i="10"/>
  <c r="AB17" i="10"/>
  <c r="AC17" i="10"/>
  <c r="AF17" i="10"/>
  <c r="AD17" i="10"/>
  <c r="AA33" i="10"/>
  <c r="AA44" i="10"/>
  <c r="AF10" i="10"/>
  <c r="AA41" i="10"/>
  <c r="AE41" i="9"/>
  <c r="P114" i="9"/>
  <c r="AA84" i="9"/>
  <c r="AD71" i="9"/>
  <c r="AC104" i="9"/>
  <c r="AE26" i="9"/>
  <c r="AD84" i="9"/>
  <c r="AD10" i="10"/>
  <c r="AC10" i="10"/>
  <c r="AF41" i="10"/>
  <c r="AD41" i="10"/>
  <c r="AC42" i="10"/>
  <c r="AD44" i="10"/>
  <c r="AB44" i="10"/>
  <c r="AG99" i="10"/>
  <c r="AD62" i="9"/>
  <c r="O10" i="9"/>
  <c r="AA14" i="9"/>
  <c r="AE53" i="9"/>
  <c r="AE14" i="9"/>
  <c r="AE59" i="9"/>
  <c r="AA26" i="9"/>
  <c r="Q27" i="9"/>
  <c r="AC62" i="9"/>
  <c r="AD38" i="9"/>
  <c r="AB38" i="9"/>
  <c r="AB62" i="9"/>
  <c r="R10" i="9"/>
  <c r="AD41" i="9"/>
  <c r="R22" i="11"/>
  <c r="AF22" i="11"/>
  <c r="AE10" i="10"/>
  <c r="AB10" i="10"/>
  <c r="AD13" i="10"/>
  <c r="AE27" i="10"/>
  <c r="AF27" i="10"/>
  <c r="S21" i="10"/>
  <c r="L129" i="5" s="1"/>
  <c r="AC24" i="10"/>
  <c r="AA27" i="10"/>
  <c r="AB27" i="10"/>
  <c r="AF24" i="10"/>
  <c r="AF33" i="10"/>
  <c r="AA85" i="9"/>
  <c r="AG99" i="9"/>
  <c r="Q16" i="9"/>
  <c r="AA52" i="9"/>
  <c r="P17" i="9"/>
  <c r="AC32" i="9"/>
  <c r="R17" i="9"/>
  <c r="M72" i="9"/>
  <c r="AF62" i="9"/>
  <c r="AD46" i="9"/>
  <c r="N79" i="9"/>
  <c r="AD24" i="9"/>
  <c r="AD15" i="9"/>
  <c r="AC17" i="9"/>
  <c r="R31" i="9"/>
  <c r="M31" i="9"/>
  <c r="AC41" i="9"/>
  <c r="AC11" i="9"/>
  <c r="AB17" i="9"/>
  <c r="AF24" i="9"/>
  <c r="AB12" i="9"/>
  <c r="AD52" i="9"/>
  <c r="AF37" i="9"/>
  <c r="AC15" i="9"/>
  <c r="AA37" i="9"/>
  <c r="AD14" i="9"/>
  <c r="AF32" i="9"/>
  <c r="AC92" i="9"/>
  <c r="AD93" i="9"/>
  <c r="AF86" i="9"/>
  <c r="Q79" i="9"/>
  <c r="AE52" i="9"/>
  <c r="AB63" i="9"/>
  <c r="AC40" i="9"/>
  <c r="AG77" i="9"/>
  <c r="AF59" i="9"/>
  <c r="AC85" i="9"/>
  <c r="P109" i="9"/>
  <c r="AE40" i="9"/>
  <c r="AE17" i="9"/>
  <c r="AD17" i="9"/>
  <c r="AA32" i="9"/>
  <c r="AB19" i="9"/>
  <c r="AE36" i="9"/>
  <c r="M27" i="9"/>
  <c r="Q72" i="9"/>
  <c r="AF100" i="9"/>
  <c r="AF93" i="9"/>
  <c r="P79" i="9"/>
  <c r="AC52" i="9"/>
  <c r="AD56" i="9"/>
  <c r="AD63" i="9"/>
  <c r="AD40" i="9"/>
  <c r="AC18" i="9"/>
  <c r="AC37" i="9"/>
  <c r="S98" i="9"/>
  <c r="AB52" i="9"/>
  <c r="AA8" i="9"/>
  <c r="AA17" i="9"/>
  <c r="AE32" i="9"/>
  <c r="AA55" i="9"/>
  <c r="AD100" i="9"/>
  <c r="M79" i="9"/>
  <c r="AB58" i="9"/>
  <c r="AA63" i="9"/>
  <c r="AB24" i="9"/>
  <c r="AA39" i="9"/>
  <c r="O79" i="9"/>
  <c r="AG75" i="9"/>
  <c r="AE11" i="9"/>
  <c r="AA28" i="9"/>
  <c r="AE25" i="9"/>
  <c r="AB44" i="9"/>
  <c r="AB26" i="9"/>
  <c r="AE38" i="9"/>
  <c r="AD58" i="9"/>
  <c r="AC26" i="9"/>
  <c r="AA41" i="9"/>
  <c r="AA18" i="9"/>
  <c r="AE28" i="9"/>
  <c r="AB37" i="9"/>
  <c r="AF58" i="9"/>
  <c r="AB18" i="9"/>
  <c r="Q10" i="9"/>
  <c r="N10" i="9"/>
  <c r="AC12" i="9"/>
  <c r="AB56" i="9"/>
  <c r="AC25" i="9"/>
  <c r="AF25" i="9"/>
  <c r="AD44" i="9"/>
  <c r="AF18" i="9"/>
  <c r="AC28" i="9"/>
  <c r="AD18" i="9"/>
  <c r="AD11" i="9"/>
  <c r="AA25" i="9"/>
  <c r="AE42" i="9"/>
  <c r="O15" i="9"/>
  <c r="AF16" i="9"/>
  <c r="AD8" i="9"/>
  <c r="AE12" i="9"/>
  <c r="AD25" i="9"/>
  <c r="AF42" i="9"/>
  <c r="AF38" i="9"/>
  <c r="AF56" i="9"/>
  <c r="AE44" i="9"/>
  <c r="AC42" i="9"/>
  <c r="AD37" i="9"/>
  <c r="AD21" i="9"/>
  <c r="AA22" i="9"/>
  <c r="M15" i="9"/>
  <c r="Q15" i="9"/>
  <c r="AB8" i="9"/>
  <c r="AD7" i="9"/>
  <c r="Q17" i="9"/>
  <c r="AC122" i="9"/>
  <c r="AF85" i="9"/>
  <c r="AD55" i="9"/>
  <c r="AB36" i="9"/>
  <c r="AE22" i="9"/>
  <c r="AF104" i="9"/>
  <c r="O109" i="9"/>
  <c r="AE46" i="9"/>
  <c r="P14" i="9"/>
  <c r="AA56" i="9"/>
  <c r="AE58" i="9"/>
  <c r="AC63" i="9"/>
  <c r="AC43" i="9"/>
  <c r="AC44" i="9"/>
  <c r="AC21" i="9"/>
  <c r="AF22" i="9"/>
  <c r="AA24" i="9"/>
  <c r="AD10" i="9"/>
  <c r="AC8" i="9"/>
  <c r="AB7" i="9"/>
  <c r="M17" i="9"/>
  <c r="AB32" i="9"/>
  <c r="P31" i="9"/>
  <c r="R99" i="9"/>
  <c r="N31" i="9"/>
  <c r="AA44" i="9"/>
  <c r="AF36" i="9"/>
  <c r="AE84" i="9"/>
  <c r="M10" i="9"/>
  <c r="AD22" i="9"/>
  <c r="N72" i="9"/>
  <c r="AE104" i="9"/>
  <c r="Q109" i="9"/>
  <c r="AA38" i="9"/>
  <c r="AE56" i="9"/>
  <c r="AA58" i="9"/>
  <c r="AE63" i="9"/>
  <c r="AD43" i="9"/>
  <c r="AB41" i="9"/>
  <c r="AD42" i="9"/>
  <c r="AA21" i="9"/>
  <c r="AE24" i="9"/>
  <c r="AB28" i="9"/>
  <c r="AF43" i="9"/>
  <c r="AB16" i="9"/>
  <c r="AC7" i="9"/>
  <c r="AF21" i="9"/>
  <c r="AE8" i="9"/>
  <c r="AB55" i="9"/>
  <c r="P99" i="9"/>
  <c r="AA42" i="9"/>
  <c r="AB104" i="9"/>
  <c r="AD78" i="9"/>
  <c r="M109" i="9"/>
  <c r="Q73" i="9"/>
  <c r="R73" i="9"/>
  <c r="AB21" i="9"/>
  <c r="AC22" i="9"/>
  <c r="AA7" i="9"/>
  <c r="N17" i="9"/>
  <c r="AD28" i="9"/>
  <c r="AF55" i="9"/>
  <c r="AD36" i="9"/>
  <c r="AF78" i="9"/>
  <c r="P73" i="9"/>
  <c r="AC78" i="9"/>
  <c r="N109" i="9"/>
  <c r="AC36" i="9"/>
  <c r="AF84" i="9"/>
  <c r="AE43" i="9"/>
  <c r="M68" i="9"/>
  <c r="AB69" i="9"/>
  <c r="AD69" i="9"/>
  <c r="AA69" i="9"/>
  <c r="AC69" i="9"/>
  <c r="AF69" i="9"/>
  <c r="AD9" i="9"/>
  <c r="N99" i="9"/>
  <c r="O99" i="9"/>
  <c r="M99" i="9"/>
  <c r="AB71" i="9"/>
  <c r="AC71" i="9"/>
  <c r="AE71" i="9"/>
  <c r="AA71" i="9"/>
  <c r="AC98" i="9"/>
  <c r="AA98" i="9"/>
  <c r="AE98" i="9"/>
  <c r="AB98" i="9"/>
  <c r="AD98" i="9"/>
  <c r="AF98" i="9"/>
  <c r="O114" i="9"/>
  <c r="M114" i="9"/>
  <c r="N114" i="9"/>
  <c r="R114" i="9"/>
  <c r="AD72" i="9"/>
  <c r="AA72" i="9"/>
  <c r="AB72" i="9"/>
  <c r="AC72" i="9"/>
  <c r="AF72" i="9"/>
  <c r="AE72" i="9"/>
  <c r="AB76" i="9"/>
  <c r="AA76" i="9"/>
  <c r="AF76" i="9"/>
  <c r="AE76" i="9"/>
  <c r="AC76" i="9"/>
  <c r="AD76" i="9"/>
  <c r="Q97" i="9"/>
  <c r="P97" i="9"/>
  <c r="R97" i="9"/>
  <c r="M97" i="9"/>
  <c r="O97" i="9"/>
  <c r="N97" i="9"/>
  <c r="O72" i="9"/>
  <c r="P72" i="9"/>
  <c r="AA100" i="9"/>
  <c r="AC100" i="9"/>
  <c r="AE100" i="9"/>
  <c r="AB9" i="9"/>
  <c r="AB86" i="9"/>
  <c r="AC86" i="9"/>
  <c r="AD86" i="9"/>
  <c r="AA86" i="9"/>
  <c r="AA109" i="9"/>
  <c r="AE109" i="9"/>
  <c r="AD109" i="9"/>
  <c r="AB109" i="9"/>
  <c r="AC109" i="9"/>
  <c r="AF109" i="9"/>
  <c r="R14" i="9"/>
  <c r="M14" i="9"/>
  <c r="O14" i="9"/>
  <c r="Q14" i="9"/>
  <c r="P69" i="9"/>
  <c r="M69" i="9"/>
  <c r="N69" i="9"/>
  <c r="Q69" i="9"/>
  <c r="O69" i="9"/>
  <c r="AA81" i="9"/>
  <c r="AB81" i="9"/>
  <c r="AF81" i="9"/>
  <c r="AE81" i="9"/>
  <c r="AC101" i="9"/>
  <c r="AA101" i="9"/>
  <c r="AF101" i="9"/>
  <c r="AE101" i="9"/>
  <c r="AD101" i="9"/>
  <c r="AC14" i="9"/>
  <c r="AB14" i="9"/>
  <c r="R81" i="9"/>
  <c r="N81" i="9"/>
  <c r="O81" i="9"/>
  <c r="P81" i="9"/>
  <c r="Q81" i="9"/>
  <c r="M81" i="9"/>
  <c r="Q70" i="9"/>
  <c r="P70" i="9"/>
  <c r="R70" i="9"/>
  <c r="M70" i="9"/>
  <c r="O70" i="9"/>
  <c r="N70" i="9"/>
  <c r="P104" i="9"/>
  <c r="O104" i="9"/>
  <c r="M104" i="9"/>
  <c r="AA106" i="9"/>
  <c r="AB106" i="9"/>
  <c r="AB85" i="9"/>
  <c r="AE85" i="9"/>
  <c r="AB105" i="9"/>
  <c r="AE105" i="9"/>
  <c r="AA105" i="9"/>
  <c r="AF105" i="9"/>
  <c r="AD105" i="9"/>
  <c r="AC105" i="9"/>
  <c r="AB82" i="9"/>
  <c r="AD82" i="9"/>
  <c r="AE82" i="9"/>
  <c r="AA82" i="9"/>
  <c r="R100" i="9"/>
  <c r="O100" i="9"/>
  <c r="N100" i="9"/>
  <c r="Q100" i="9"/>
  <c r="M100" i="9"/>
  <c r="P100" i="9"/>
  <c r="AD116" i="9"/>
  <c r="AF116" i="9"/>
  <c r="AB116" i="9"/>
  <c r="AC116" i="9"/>
  <c r="AE116" i="9"/>
  <c r="AA116" i="9"/>
  <c r="AA97" i="9"/>
  <c r="AF97" i="9"/>
  <c r="AC97" i="9"/>
  <c r="AB97" i="9"/>
  <c r="N27" i="9"/>
  <c r="O27" i="9"/>
  <c r="AA96" i="9"/>
  <c r="AD96" i="9"/>
  <c r="AF96" i="9"/>
  <c r="AB96" i="9"/>
  <c r="AE96" i="9"/>
  <c r="AB46" i="9"/>
  <c r="AC46" i="9"/>
  <c r="AA46" i="9"/>
  <c r="AE122" i="9"/>
  <c r="AD122" i="9"/>
  <c r="AF122" i="9"/>
  <c r="O68" i="9"/>
  <c r="P68" i="9"/>
  <c r="R68" i="9"/>
  <c r="N68" i="9"/>
  <c r="AC74" i="9"/>
  <c r="AD74" i="9"/>
  <c r="AF74" i="9"/>
  <c r="AA74" i="9"/>
  <c r="AE74" i="9"/>
  <c r="AB74" i="9"/>
  <c r="Q11" i="9"/>
  <c r="R11" i="9"/>
  <c r="M11" i="9"/>
  <c r="N11" i="9"/>
  <c r="O11" i="9"/>
  <c r="P11" i="9"/>
  <c r="M123" i="9"/>
  <c r="N123" i="9"/>
  <c r="Q123" i="9"/>
  <c r="O123" i="9"/>
  <c r="P123" i="9"/>
  <c r="R123" i="9"/>
  <c r="P16" i="9"/>
  <c r="M16" i="9"/>
  <c r="O16" i="9"/>
  <c r="R16" i="9"/>
  <c r="Q50" i="9"/>
  <c r="O50" i="9"/>
  <c r="N50" i="9"/>
  <c r="P50" i="9"/>
  <c r="M50" i="9"/>
  <c r="R50" i="9"/>
  <c r="AD53" i="9"/>
  <c r="AF53" i="9"/>
  <c r="AA53" i="9"/>
  <c r="AE92" i="9"/>
  <c r="AA92" i="9"/>
  <c r="AB92" i="9"/>
  <c r="AD92" i="9"/>
  <c r="AF39" i="9"/>
  <c r="AA11" i="9"/>
  <c r="AC39" i="9"/>
  <c r="AE39" i="9"/>
  <c r="AD39" i="9"/>
  <c r="Q33" i="9"/>
  <c r="P33" i="9"/>
  <c r="M33" i="9"/>
  <c r="O33" i="9"/>
  <c r="N33" i="9"/>
  <c r="R33" i="9"/>
  <c r="AB64" i="9"/>
  <c r="AC64" i="9"/>
  <c r="AA64" i="9"/>
  <c r="AE64" i="9"/>
  <c r="AF64" i="9"/>
  <c r="AD64" i="9"/>
  <c r="O95" i="9"/>
  <c r="M65" i="9"/>
  <c r="R65" i="9"/>
  <c r="Q65" i="9"/>
  <c r="N65" i="9"/>
  <c r="P65" i="9"/>
  <c r="O65" i="9"/>
  <c r="AE33" i="9"/>
  <c r="AF33" i="9"/>
  <c r="AC33" i="9"/>
  <c r="AD33" i="9"/>
  <c r="AB33" i="9"/>
  <c r="AA33" i="9"/>
  <c r="Q64" i="9"/>
  <c r="O64" i="9"/>
  <c r="M64" i="9"/>
  <c r="N64" i="9"/>
  <c r="P64" i="9"/>
  <c r="R64" i="9"/>
  <c r="AE65" i="9"/>
  <c r="AA65" i="9"/>
  <c r="AC65" i="9"/>
  <c r="AF65" i="9"/>
  <c r="AB65" i="9"/>
  <c r="AD65" i="9"/>
  <c r="AF12" i="9"/>
  <c r="AF19" i="9"/>
  <c r="AE19" i="9"/>
  <c r="AD19" i="9"/>
  <c r="AA19" i="9"/>
  <c r="AC59" i="9"/>
  <c r="AB59" i="9"/>
  <c r="AD59" i="9"/>
  <c r="AE55" i="9"/>
  <c r="AE31" i="9"/>
  <c r="AD31" i="9"/>
  <c r="AB31" i="9"/>
  <c r="AF31" i="9"/>
  <c r="AC31" i="9"/>
  <c r="AA31" i="9"/>
  <c r="AC48" i="9"/>
  <c r="AA48" i="9"/>
  <c r="AB48" i="9"/>
  <c r="AD48" i="9"/>
  <c r="AE48" i="9"/>
  <c r="AF48" i="9"/>
  <c r="R86" i="9"/>
  <c r="Q86" i="9"/>
  <c r="O86" i="9"/>
  <c r="P86" i="9"/>
  <c r="N86" i="9"/>
  <c r="M86" i="9"/>
  <c r="AC107" i="9"/>
  <c r="AA107" i="9"/>
  <c r="AF107" i="9"/>
  <c r="AE107" i="9"/>
  <c r="AD107" i="9"/>
  <c r="AB107" i="9"/>
  <c r="AC20" i="9"/>
  <c r="AB20" i="9"/>
  <c r="AD20" i="9"/>
  <c r="AA20" i="9"/>
  <c r="AF20" i="9"/>
  <c r="AE20" i="9"/>
  <c r="AA10" i="9"/>
  <c r="AC9" i="9"/>
  <c r="AE9" i="9"/>
  <c r="AF11" i="9"/>
  <c r="AC112" i="9"/>
  <c r="AF112" i="9"/>
  <c r="AA112" i="9"/>
  <c r="AB112" i="9"/>
  <c r="AE112" i="9"/>
  <c r="AD112" i="9"/>
  <c r="AC121" i="9"/>
  <c r="AE121" i="9"/>
  <c r="AF121" i="9"/>
  <c r="AA121" i="9"/>
  <c r="AB121" i="9"/>
  <c r="AD121" i="9"/>
  <c r="AB54" i="9"/>
  <c r="AC54" i="9"/>
  <c r="AE54" i="9"/>
  <c r="AD54" i="9"/>
  <c r="AF54" i="9"/>
  <c r="AA54" i="9"/>
  <c r="AF23" i="9"/>
  <c r="AE23" i="9"/>
  <c r="AD23" i="9"/>
  <c r="AB23" i="9"/>
  <c r="AC23" i="9"/>
  <c r="AA23" i="9"/>
  <c r="AB15" i="9"/>
  <c r="AF15" i="9"/>
  <c r="AA47" i="9"/>
  <c r="AD47" i="9"/>
  <c r="AE47" i="9"/>
  <c r="AC47" i="9"/>
  <c r="AB47" i="9"/>
  <c r="AF47" i="9"/>
  <c r="AE30" i="9"/>
  <c r="AB30" i="9"/>
  <c r="AF30" i="9"/>
  <c r="AD30" i="9"/>
  <c r="AC30" i="9"/>
  <c r="AC90" i="9"/>
  <c r="AD90" i="9"/>
  <c r="AA90" i="9"/>
  <c r="AE90" i="9"/>
  <c r="AF90" i="9"/>
  <c r="AB90" i="9"/>
  <c r="AE113" i="9"/>
  <c r="AB113" i="9"/>
  <c r="AA113" i="9"/>
  <c r="AC113" i="9"/>
  <c r="AD113" i="9"/>
  <c r="AF113" i="9"/>
  <c r="AA124" i="9"/>
  <c r="AB124" i="9"/>
  <c r="AD124" i="9"/>
  <c r="AE124" i="9"/>
  <c r="AF124" i="9"/>
  <c r="AC124" i="9"/>
  <c r="P82" i="9"/>
  <c r="R82" i="9"/>
  <c r="O82" i="9"/>
  <c r="M82" i="9"/>
  <c r="N82" i="9"/>
  <c r="Q82" i="9"/>
  <c r="P59" i="9"/>
  <c r="N59" i="9"/>
  <c r="Q59" i="9"/>
  <c r="O59" i="9"/>
  <c r="R59" i="9"/>
  <c r="M59" i="9"/>
  <c r="P63" i="9"/>
  <c r="O63" i="9"/>
  <c r="Q63" i="9"/>
  <c r="M63" i="9"/>
  <c r="R63" i="9"/>
  <c r="N63" i="9"/>
  <c r="Q96" i="9"/>
  <c r="O96" i="9"/>
  <c r="N96" i="9"/>
  <c r="R96" i="9"/>
  <c r="M96" i="9"/>
  <c r="P96" i="9"/>
  <c r="P67" i="9"/>
  <c r="M67" i="9"/>
  <c r="Q67" i="9"/>
  <c r="R67" i="9"/>
  <c r="O67" i="9"/>
  <c r="N67" i="9"/>
  <c r="N108" i="9"/>
  <c r="O108" i="9"/>
  <c r="R108" i="9"/>
  <c r="Q108" i="9"/>
  <c r="M108" i="9"/>
  <c r="P108" i="9"/>
  <c r="M38" i="9"/>
  <c r="Q38" i="9"/>
  <c r="O38" i="9"/>
  <c r="P38" i="9"/>
  <c r="N38" i="9"/>
  <c r="R38" i="9"/>
  <c r="M55" i="9"/>
  <c r="P55" i="9"/>
  <c r="Q55" i="9"/>
  <c r="O55" i="9"/>
  <c r="N55" i="9"/>
  <c r="R55" i="9"/>
  <c r="M113" i="9"/>
  <c r="O113" i="9"/>
  <c r="P113" i="9"/>
  <c r="Q113" i="9"/>
  <c r="N113" i="9"/>
  <c r="R113" i="9"/>
  <c r="Q52" i="9"/>
  <c r="M52" i="9"/>
  <c r="N52" i="9"/>
  <c r="O52" i="9"/>
  <c r="R52" i="9"/>
  <c r="P52" i="9"/>
  <c r="Q71" i="9"/>
  <c r="P71" i="9"/>
  <c r="M71" i="9"/>
  <c r="N71" i="9"/>
  <c r="O71" i="9"/>
  <c r="M110" i="9"/>
  <c r="Q110" i="9"/>
  <c r="O110" i="9"/>
  <c r="P110" i="9"/>
  <c r="R110" i="9"/>
  <c r="N110" i="9"/>
  <c r="M32" i="9"/>
  <c r="O32" i="9"/>
  <c r="R32" i="9"/>
  <c r="Q32" i="9"/>
  <c r="P32" i="9"/>
  <c r="N32" i="9"/>
  <c r="Q58" i="9"/>
  <c r="M58" i="9"/>
  <c r="R58" i="9"/>
  <c r="O58" i="9"/>
  <c r="P58" i="9"/>
  <c r="N58" i="9"/>
  <c r="Q44" i="9"/>
  <c r="R44" i="9"/>
  <c r="O44" i="9"/>
  <c r="M44" i="9"/>
  <c r="N44" i="9"/>
  <c r="P44" i="9"/>
  <c r="M66" i="9"/>
  <c r="Q66" i="9"/>
  <c r="O66" i="9"/>
  <c r="R66" i="9"/>
  <c r="P66" i="9"/>
  <c r="N66" i="9"/>
  <c r="R87" i="9"/>
  <c r="N87" i="9"/>
  <c r="P87" i="9"/>
  <c r="Q87" i="9"/>
  <c r="M87" i="9"/>
  <c r="O87" i="9"/>
  <c r="Q37" i="9"/>
  <c r="O37" i="9"/>
  <c r="M37" i="9"/>
  <c r="P37" i="9"/>
  <c r="R37" i="9"/>
  <c r="N37" i="9"/>
  <c r="O19" i="9"/>
  <c r="M19" i="9"/>
  <c r="Q19" i="9"/>
  <c r="N19" i="9"/>
  <c r="P19" i="9"/>
  <c r="R19" i="9"/>
  <c r="AB117" i="9"/>
  <c r="AA117" i="9"/>
  <c r="AE117" i="9"/>
  <c r="AC117" i="9"/>
  <c r="AF117" i="9"/>
  <c r="AD117" i="9"/>
  <c r="AB66" i="9"/>
  <c r="AF66" i="9"/>
  <c r="AA66" i="9"/>
  <c r="AC66" i="9"/>
  <c r="AE66" i="9"/>
  <c r="AD66" i="9"/>
  <c r="R119" i="9"/>
  <c r="N119" i="9"/>
  <c r="Q119" i="9"/>
  <c r="O119" i="9"/>
  <c r="M119" i="9"/>
  <c r="P119" i="9"/>
  <c r="AB10" i="9"/>
  <c r="AA9" i="9"/>
  <c r="AF91" i="9"/>
  <c r="AC91" i="9"/>
  <c r="AD91" i="9"/>
  <c r="AE91" i="9"/>
  <c r="AA91" i="9"/>
  <c r="AB91" i="9"/>
  <c r="AE114" i="9"/>
  <c r="AC114" i="9"/>
  <c r="AB114" i="9"/>
  <c r="AF114" i="9"/>
  <c r="AA114" i="9"/>
  <c r="AD114" i="9"/>
  <c r="AF123" i="9"/>
  <c r="AA123" i="9"/>
  <c r="AB123" i="9"/>
  <c r="AD123" i="9"/>
  <c r="AC123" i="9"/>
  <c r="AE123" i="9"/>
  <c r="AA60" i="9"/>
  <c r="AF60" i="9"/>
  <c r="AB60" i="9"/>
  <c r="AC60" i="9"/>
  <c r="AD60" i="9"/>
  <c r="AE60" i="9"/>
  <c r="AA50" i="9"/>
  <c r="AF50" i="9"/>
  <c r="AB50" i="9"/>
  <c r="AC50" i="9"/>
  <c r="AE50" i="9"/>
  <c r="AD50" i="9"/>
  <c r="AA125" i="9"/>
  <c r="AF125" i="9"/>
  <c r="AB125" i="9"/>
  <c r="AC125" i="9"/>
  <c r="AE125" i="9"/>
  <c r="AD125" i="9"/>
  <c r="AC51" i="9"/>
  <c r="AB51" i="9"/>
  <c r="AE51" i="9"/>
  <c r="AA51" i="9"/>
  <c r="AD51" i="9"/>
  <c r="AF51" i="9"/>
  <c r="AF94" i="9"/>
  <c r="AA94" i="9"/>
  <c r="AC94" i="9"/>
  <c r="AE94" i="9"/>
  <c r="AD94" i="9"/>
  <c r="AB94" i="9"/>
  <c r="AE115" i="9"/>
  <c r="AC115" i="9"/>
  <c r="AF115" i="9"/>
  <c r="AA115" i="9"/>
  <c r="AD115" i="9"/>
  <c r="AB115" i="9"/>
  <c r="P8" i="9"/>
  <c r="N8" i="9"/>
  <c r="M8" i="9"/>
  <c r="O8" i="9"/>
  <c r="Q8" i="9"/>
  <c r="R8" i="9"/>
  <c r="R42" i="9"/>
  <c r="M42" i="9"/>
  <c r="O42" i="9"/>
  <c r="N42" i="9"/>
  <c r="P42" i="9"/>
  <c r="Q42" i="9"/>
  <c r="P7" i="9"/>
  <c r="N7" i="9"/>
  <c r="Q7" i="9"/>
  <c r="R7" i="9"/>
  <c r="O7" i="9"/>
  <c r="O25" i="9"/>
  <c r="M25" i="9"/>
  <c r="P25" i="9"/>
  <c r="R25" i="9"/>
  <c r="N25" i="9"/>
  <c r="Q25" i="9"/>
  <c r="Q78" i="9"/>
  <c r="R78" i="9"/>
  <c r="N78" i="9"/>
  <c r="O78" i="9"/>
  <c r="M78" i="9"/>
  <c r="P78" i="9"/>
  <c r="O120" i="9"/>
  <c r="Q120" i="9"/>
  <c r="R120" i="9"/>
  <c r="M120" i="9"/>
  <c r="P120" i="9"/>
  <c r="N120" i="9"/>
  <c r="O77" i="9"/>
  <c r="N77" i="9"/>
  <c r="Q77" i="9"/>
  <c r="M77" i="9"/>
  <c r="R77" i="9"/>
  <c r="P77" i="9"/>
  <c r="Q105" i="9"/>
  <c r="R105" i="9"/>
  <c r="O105" i="9"/>
  <c r="P105" i="9"/>
  <c r="M105" i="9"/>
  <c r="N105" i="9"/>
  <c r="P118" i="9"/>
  <c r="O118" i="9"/>
  <c r="N118" i="9"/>
  <c r="M118" i="9"/>
  <c r="Q118" i="9"/>
  <c r="R118" i="9"/>
  <c r="P76" i="9"/>
  <c r="N76" i="9"/>
  <c r="O76" i="9"/>
  <c r="M76" i="9"/>
  <c r="R76" i="9"/>
  <c r="Q76" i="9"/>
  <c r="O125" i="9"/>
  <c r="P125" i="9"/>
  <c r="Q125" i="9"/>
  <c r="M125" i="9"/>
  <c r="R125" i="9"/>
  <c r="N125" i="9"/>
  <c r="R48" i="9"/>
  <c r="N48" i="9"/>
  <c r="M48" i="9"/>
  <c r="Q48" i="9"/>
  <c r="O48" i="9"/>
  <c r="P48" i="9"/>
  <c r="P60" i="9"/>
  <c r="Q60" i="9"/>
  <c r="O60" i="9"/>
  <c r="M60" i="9"/>
  <c r="R60" i="9"/>
  <c r="N60" i="9"/>
  <c r="O116" i="9"/>
  <c r="Q116" i="9"/>
  <c r="M116" i="9"/>
  <c r="P116" i="9"/>
  <c r="R116" i="9"/>
  <c r="N116" i="9"/>
  <c r="M127" i="9"/>
  <c r="P127" i="9"/>
  <c r="Q127" i="9"/>
  <c r="O127" i="9"/>
  <c r="N127" i="9"/>
  <c r="R127" i="9"/>
  <c r="R94" i="9"/>
  <c r="N94" i="9"/>
  <c r="Q94" i="9"/>
  <c r="M94" i="9"/>
  <c r="P94" i="9"/>
  <c r="O94" i="9"/>
  <c r="O40" i="9"/>
  <c r="Q40" i="9"/>
  <c r="R40" i="9"/>
  <c r="N40" i="9"/>
  <c r="P40" i="9"/>
  <c r="M40" i="9"/>
  <c r="M54" i="9"/>
  <c r="N54" i="9"/>
  <c r="O54" i="9"/>
  <c r="R54" i="9"/>
  <c r="Q54" i="9"/>
  <c r="P54" i="9"/>
  <c r="R112" i="9"/>
  <c r="N112" i="9"/>
  <c r="Q112" i="9"/>
  <c r="M112" i="9"/>
  <c r="P112" i="9"/>
  <c r="O112" i="9"/>
  <c r="M80" i="9"/>
  <c r="R80" i="9"/>
  <c r="P80" i="9"/>
  <c r="N80" i="9"/>
  <c r="O80" i="9"/>
  <c r="Q80" i="9"/>
  <c r="S46" i="9"/>
  <c r="AD103" i="9"/>
  <c r="AB103" i="9"/>
  <c r="AC103" i="9"/>
  <c r="AF103" i="9"/>
  <c r="AE103" i="9"/>
  <c r="AA103" i="9"/>
  <c r="AF27" i="9"/>
  <c r="AC27" i="9"/>
  <c r="AD27" i="9"/>
  <c r="AA27" i="9"/>
  <c r="AB27" i="9"/>
  <c r="AE27" i="9"/>
  <c r="AF80" i="9"/>
  <c r="AC80" i="9"/>
  <c r="AD80" i="9"/>
  <c r="AB80" i="9"/>
  <c r="AA80" i="9"/>
  <c r="AE80" i="9"/>
  <c r="AC118" i="9"/>
  <c r="AA118" i="9"/>
  <c r="AF118" i="9"/>
  <c r="AE118" i="9"/>
  <c r="AD118" i="9"/>
  <c r="AB118" i="9"/>
  <c r="N12" i="9"/>
  <c r="R12" i="9"/>
  <c r="P12" i="9"/>
  <c r="M12" i="9"/>
  <c r="O12" i="9"/>
  <c r="Q12" i="9"/>
  <c r="M36" i="9"/>
  <c r="Q36" i="9"/>
  <c r="O36" i="9"/>
  <c r="R36" i="9"/>
  <c r="N36" i="9"/>
  <c r="P36" i="9"/>
  <c r="Q62" i="9"/>
  <c r="M62" i="9"/>
  <c r="O62" i="9"/>
  <c r="P62" i="9"/>
  <c r="R62" i="9"/>
  <c r="N62" i="9"/>
  <c r="R22" i="9"/>
  <c r="P22" i="9"/>
  <c r="M22" i="9"/>
  <c r="O22" i="9"/>
  <c r="N22" i="9"/>
  <c r="Q22" i="9"/>
  <c r="P53" i="9"/>
  <c r="Q53" i="9"/>
  <c r="O53" i="9"/>
  <c r="R53" i="9"/>
  <c r="M53" i="9"/>
  <c r="N53" i="9"/>
  <c r="N74" i="9"/>
  <c r="R74" i="9"/>
  <c r="Q74" i="9"/>
  <c r="M74" i="9"/>
  <c r="O74" i="9"/>
  <c r="P74" i="9"/>
  <c r="P18" i="9"/>
  <c r="R18" i="9"/>
  <c r="Q18" i="9"/>
  <c r="O18" i="9"/>
  <c r="L14" i="5"/>
  <c r="M18" i="9"/>
  <c r="N18" i="9"/>
  <c r="R85" i="9"/>
  <c r="P85" i="9"/>
  <c r="N85" i="9"/>
  <c r="Q85" i="9"/>
  <c r="M85" i="9"/>
  <c r="O85" i="9"/>
  <c r="Q95" i="9"/>
  <c r="P95" i="9"/>
  <c r="M95" i="9"/>
  <c r="R95" i="9"/>
  <c r="O41" i="9"/>
  <c r="Q41" i="9"/>
  <c r="P41" i="9"/>
  <c r="R41" i="9"/>
  <c r="N41" i="9"/>
  <c r="M41" i="9"/>
  <c r="O92" i="9"/>
  <c r="N92" i="9"/>
  <c r="Q92" i="9"/>
  <c r="R92" i="9"/>
  <c r="M92" i="9"/>
  <c r="P92" i="9"/>
  <c r="N124" i="9"/>
  <c r="O124" i="9"/>
  <c r="Q124" i="9"/>
  <c r="P124" i="9"/>
  <c r="R124" i="9"/>
  <c r="M124" i="9"/>
  <c r="M47" i="9"/>
  <c r="P47" i="9"/>
  <c r="R47" i="9"/>
  <c r="N47" i="9"/>
  <c r="O47" i="9"/>
  <c r="Q47" i="9"/>
  <c r="N90" i="9"/>
  <c r="R90" i="9"/>
  <c r="O90" i="9"/>
  <c r="Q90" i="9"/>
  <c r="M90" i="9"/>
  <c r="P90" i="9"/>
  <c r="R9" i="9"/>
  <c r="M9" i="9"/>
  <c r="N9" i="9"/>
  <c r="Q9" i="9"/>
  <c r="O9" i="9"/>
  <c r="P9" i="9"/>
  <c r="Q24" i="9"/>
  <c r="R24" i="9"/>
  <c r="O24" i="9"/>
  <c r="N24" i="9"/>
  <c r="P24" i="9"/>
  <c r="M24" i="9"/>
  <c r="Q115" i="9"/>
  <c r="O115" i="9"/>
  <c r="M115" i="9"/>
  <c r="N115" i="9"/>
  <c r="R115" i="9"/>
  <c r="P115" i="9"/>
  <c r="R121" i="9"/>
  <c r="O121" i="9"/>
  <c r="Q121" i="9"/>
  <c r="N121" i="9"/>
  <c r="P121" i="9"/>
  <c r="M121" i="9"/>
  <c r="AD79" i="9"/>
  <c r="AF79" i="9"/>
  <c r="AE79" i="9"/>
  <c r="AB79" i="9"/>
  <c r="AC79" i="9"/>
  <c r="AA79" i="9"/>
  <c r="AE108" i="9"/>
  <c r="AA108" i="9"/>
  <c r="AF108" i="9"/>
  <c r="AD108" i="9"/>
  <c r="AC108" i="9"/>
  <c r="AB108" i="9"/>
  <c r="AD119" i="9"/>
  <c r="AF119" i="9"/>
  <c r="AC119" i="9"/>
  <c r="AB119" i="9"/>
  <c r="AA119" i="9"/>
  <c r="AE119" i="9"/>
  <c r="AD83" i="9"/>
  <c r="AB83" i="9"/>
  <c r="AC83" i="9"/>
  <c r="AE83" i="9"/>
  <c r="AA83" i="9"/>
  <c r="AF83" i="9"/>
  <c r="AA68" i="9"/>
  <c r="AC68" i="9"/>
  <c r="AE68" i="9"/>
  <c r="AD68" i="9"/>
  <c r="AB68" i="9"/>
  <c r="AF68" i="9"/>
  <c r="AC10" i="9"/>
  <c r="AF10" i="9"/>
  <c r="AD126" i="9"/>
  <c r="AC126" i="9"/>
  <c r="AF126" i="9"/>
  <c r="AB126" i="9"/>
  <c r="AE126" i="9"/>
  <c r="AA126" i="9"/>
  <c r="AD67" i="9"/>
  <c r="AB67" i="9"/>
  <c r="AF67" i="9"/>
  <c r="AE67" i="9"/>
  <c r="AA67" i="9"/>
  <c r="AC67" i="9"/>
  <c r="AA110" i="9"/>
  <c r="AC110" i="9"/>
  <c r="AD110" i="9"/>
  <c r="AB110" i="9"/>
  <c r="AF110" i="9"/>
  <c r="AE110" i="9"/>
  <c r="AB120" i="9"/>
  <c r="AC120" i="9"/>
  <c r="AE120" i="9"/>
  <c r="AF120" i="9"/>
  <c r="AD120" i="9"/>
  <c r="AA120" i="9"/>
  <c r="Q107" i="9"/>
  <c r="M107" i="9"/>
  <c r="O107" i="9"/>
  <c r="N107" i="9"/>
  <c r="R107" i="9"/>
  <c r="P107" i="9"/>
  <c r="P101" i="9"/>
  <c r="M101" i="9"/>
  <c r="N101" i="9"/>
  <c r="O101" i="9"/>
  <c r="Q101" i="9"/>
  <c r="R101" i="9"/>
  <c r="R83" i="9"/>
  <c r="Q83" i="9"/>
  <c r="M83" i="9"/>
  <c r="N83" i="9"/>
  <c r="O83" i="9"/>
  <c r="P83" i="9"/>
  <c r="R106" i="9"/>
  <c r="Q106" i="9"/>
  <c r="M106" i="9"/>
  <c r="P106" i="9"/>
  <c r="O106" i="9"/>
  <c r="N106" i="9"/>
  <c r="Q39" i="9"/>
  <c r="O39" i="9"/>
  <c r="M39" i="9"/>
  <c r="R39" i="9"/>
  <c r="P39" i="9"/>
  <c r="N39" i="9"/>
  <c r="Q88" i="9"/>
  <c r="M88" i="9"/>
  <c r="O88" i="9"/>
  <c r="R88" i="9"/>
  <c r="N88" i="9"/>
  <c r="P88" i="9"/>
  <c r="M84" i="9"/>
  <c r="Q84" i="9"/>
  <c r="O84" i="9"/>
  <c r="N84" i="9"/>
  <c r="P84" i="9"/>
  <c r="R84" i="9"/>
  <c r="P56" i="9"/>
  <c r="R56" i="9"/>
  <c r="O56" i="9"/>
  <c r="Q56" i="9"/>
  <c r="N56" i="9"/>
  <c r="M56" i="9"/>
  <c r="O117" i="9"/>
  <c r="M117" i="9"/>
  <c r="R117" i="9"/>
  <c r="P117" i="9"/>
  <c r="Q117" i="9"/>
  <c r="N117" i="9"/>
  <c r="M103" i="9"/>
  <c r="O103" i="9"/>
  <c r="N103" i="9"/>
  <c r="P103" i="9"/>
  <c r="R103" i="9"/>
  <c r="Q103" i="9"/>
  <c r="Q91" i="9"/>
  <c r="N91" i="9"/>
  <c r="O91" i="9"/>
  <c r="P91" i="9"/>
  <c r="R91" i="9"/>
  <c r="M91" i="9"/>
  <c r="R26" i="9"/>
  <c r="P26" i="9"/>
  <c r="N26" i="9"/>
  <c r="Q26" i="9"/>
  <c r="M26" i="9"/>
  <c r="O26" i="9"/>
  <c r="N102" i="9"/>
  <c r="Q102" i="9"/>
  <c r="R102" i="9"/>
  <c r="M102" i="9"/>
  <c r="O102" i="9"/>
  <c r="R126" i="9"/>
  <c r="Q126" i="9"/>
  <c r="O126" i="9"/>
  <c r="N126" i="9"/>
  <c r="M126" i="9"/>
  <c r="P126" i="9"/>
  <c r="R20" i="9"/>
  <c r="N20" i="9"/>
  <c r="P20" i="9"/>
  <c r="M20" i="9"/>
  <c r="O20" i="9"/>
  <c r="Q20" i="9"/>
  <c r="O51" i="9"/>
  <c r="P51" i="9"/>
  <c r="N51" i="9"/>
  <c r="Q51" i="9"/>
  <c r="M51" i="9"/>
  <c r="R51" i="9"/>
  <c r="N75" i="9"/>
  <c r="P75" i="9"/>
  <c r="M75" i="9"/>
  <c r="Q75" i="9"/>
  <c r="O75" i="9"/>
  <c r="R75" i="9"/>
  <c r="O93" i="9"/>
  <c r="M93" i="9"/>
  <c r="Q93" i="9"/>
  <c r="N93" i="9"/>
  <c r="P93" i="9"/>
  <c r="R93" i="9"/>
  <c r="P122" i="9"/>
  <c r="Q122" i="9"/>
  <c r="M122" i="9"/>
  <c r="R122" i="9"/>
  <c r="N122" i="9"/>
  <c r="O122" i="9"/>
  <c r="P15" i="9"/>
  <c r="R15" i="9"/>
  <c r="AC16" i="9"/>
  <c r="AD16" i="9"/>
  <c r="AE16" i="9"/>
  <c r="Q43" i="9"/>
  <c r="M43" i="9"/>
  <c r="N43" i="9"/>
  <c r="O43" i="9"/>
  <c r="P43" i="9"/>
  <c r="R43" i="9"/>
  <c r="O117" i="5"/>
  <c r="AA88" i="10"/>
  <c r="AF88" i="10"/>
  <c r="AD88" i="10"/>
  <c r="AC88" i="10"/>
  <c r="AB88" i="10"/>
  <c r="AB20" i="11"/>
  <c r="AA20" i="11"/>
  <c r="AC20" i="11"/>
  <c r="Z20" i="11"/>
  <c r="R20" i="11"/>
  <c r="AA95" i="9"/>
  <c r="AE95" i="9"/>
  <c r="AD95" i="9"/>
  <c r="AF95" i="9"/>
  <c r="AC95" i="9"/>
  <c r="AB13" i="10"/>
  <c r="AA24" i="10"/>
  <c r="AA13" i="10"/>
  <c r="O52" i="10"/>
  <c r="AD24" i="10"/>
  <c r="AF13" i="10"/>
  <c r="AB33" i="10"/>
  <c r="S13" i="10"/>
  <c r="AE13" i="10"/>
  <c r="AE24" i="10"/>
  <c r="AB41" i="10"/>
  <c r="AE41" i="10"/>
  <c r="AD42" i="10"/>
  <c r="AE42" i="10"/>
  <c r="AB42" i="10"/>
  <c r="AA42" i="10"/>
  <c r="AA12" i="10"/>
  <c r="AC12" i="10"/>
  <c r="AD12" i="10"/>
  <c r="AB12" i="10"/>
  <c r="AE12" i="10"/>
  <c r="AF12" i="10"/>
  <c r="AB29" i="10"/>
  <c r="AD29" i="10"/>
  <c r="AC29" i="10"/>
  <c r="AA29" i="10"/>
  <c r="AE29" i="10"/>
  <c r="AF29" i="10"/>
  <c r="AD31" i="10"/>
  <c r="AC31" i="10"/>
  <c r="AE31" i="10"/>
  <c r="AF31" i="10"/>
  <c r="AA31" i="10"/>
  <c r="AB31" i="10"/>
  <c r="AA19" i="10"/>
  <c r="AF19" i="10"/>
  <c r="AC19" i="10"/>
  <c r="AD19" i="10"/>
  <c r="AB19" i="10"/>
  <c r="AE19" i="10"/>
  <c r="AB40" i="10"/>
  <c r="AD40" i="10"/>
  <c r="AF40" i="10"/>
  <c r="AE40" i="10"/>
  <c r="AC40" i="10"/>
  <c r="AA40" i="10"/>
  <c r="AA15" i="10"/>
  <c r="AC15" i="10"/>
  <c r="AE15" i="10"/>
  <c r="AD15" i="10"/>
  <c r="AB15" i="10"/>
  <c r="AF15" i="10"/>
  <c r="AE25" i="10"/>
  <c r="AC25" i="10"/>
  <c r="AD25" i="10"/>
  <c r="AB25" i="10"/>
  <c r="AF25" i="10"/>
  <c r="AA25" i="10"/>
  <c r="AA102" i="9"/>
  <c r="AD102" i="9"/>
  <c r="AB102" i="9"/>
  <c r="AC102" i="9"/>
  <c r="AF102" i="9"/>
  <c r="J195" i="5"/>
  <c r="N117" i="5"/>
  <c r="S102" i="10"/>
  <c r="M52" i="10"/>
  <c r="P52" i="10"/>
  <c r="N32" i="10"/>
  <c r="R32" i="10"/>
  <c r="O32" i="10"/>
  <c r="P32" i="10"/>
  <c r="M32" i="10"/>
  <c r="Q32" i="10"/>
  <c r="AC81" i="10"/>
  <c r="AD81" i="10"/>
  <c r="AA81" i="10"/>
  <c r="AG64" i="10"/>
  <c r="AB81" i="10"/>
  <c r="Q52" i="10"/>
  <c r="AG32" i="10"/>
  <c r="AF76" i="10"/>
  <c r="AD76" i="10"/>
  <c r="AB76" i="10"/>
  <c r="AE76" i="10"/>
  <c r="AC76" i="10"/>
  <c r="AA76" i="10"/>
  <c r="AD38" i="10"/>
  <c r="AF38" i="10"/>
  <c r="AC38" i="10"/>
  <c r="AB38" i="10"/>
  <c r="AE38" i="10"/>
  <c r="AA38" i="10"/>
  <c r="AC47" i="10"/>
  <c r="AA47" i="10"/>
  <c r="AE47" i="10"/>
  <c r="AD47" i="10"/>
  <c r="AF47" i="10"/>
  <c r="AB47" i="10"/>
  <c r="R11" i="10"/>
  <c r="P11" i="10"/>
  <c r="O11" i="10"/>
  <c r="Q11" i="10"/>
  <c r="M11" i="10"/>
  <c r="N11" i="10"/>
  <c r="Q83" i="10"/>
  <c r="N83" i="10"/>
  <c r="M83" i="10"/>
  <c r="O83" i="10"/>
  <c r="P83" i="10"/>
  <c r="R83" i="10"/>
  <c r="Q9" i="10"/>
  <c r="N9" i="10"/>
  <c r="M9" i="10"/>
  <c r="O9" i="10"/>
  <c r="P9" i="10"/>
  <c r="R9" i="10"/>
  <c r="R61" i="10"/>
  <c r="M61" i="10"/>
  <c r="O61" i="10"/>
  <c r="Q61" i="10"/>
  <c r="N61" i="10"/>
  <c r="P61" i="10"/>
  <c r="Q86" i="10"/>
  <c r="M86" i="10"/>
  <c r="O86" i="10"/>
  <c r="P86" i="10"/>
  <c r="N86" i="10"/>
  <c r="R86" i="10"/>
  <c r="AB20" i="10"/>
  <c r="AD20" i="10"/>
  <c r="AC20" i="10"/>
  <c r="AE20" i="10"/>
  <c r="AA20" i="10"/>
  <c r="AF20" i="10"/>
  <c r="AE87" i="10"/>
  <c r="AC87" i="10"/>
  <c r="AD87" i="10"/>
  <c r="AB87" i="10"/>
  <c r="AA87" i="10"/>
  <c r="AF87" i="10"/>
  <c r="S45" i="10"/>
  <c r="AE72" i="10"/>
  <c r="AF72" i="10"/>
  <c r="AC72" i="10"/>
  <c r="AD72" i="10"/>
  <c r="AB72" i="10"/>
  <c r="AA72" i="10"/>
  <c r="AE8" i="10"/>
  <c r="AB8" i="10"/>
  <c r="AA8" i="10"/>
  <c r="AC8" i="10"/>
  <c r="AF8" i="10"/>
  <c r="AD8" i="10"/>
  <c r="AF75" i="10"/>
  <c r="AD75" i="10"/>
  <c r="AB75" i="10"/>
  <c r="AA75" i="10"/>
  <c r="AE75" i="10"/>
  <c r="AC75" i="10"/>
  <c r="AE55" i="10"/>
  <c r="AC55" i="10"/>
  <c r="AF55" i="10"/>
  <c r="AB55" i="10"/>
  <c r="AD55" i="10"/>
  <c r="AA55" i="10"/>
  <c r="AA14" i="10"/>
  <c r="AF14" i="10"/>
  <c r="AE14" i="10"/>
  <c r="AC14" i="10"/>
  <c r="AB14" i="10"/>
  <c r="AD14" i="10"/>
  <c r="AF74" i="10"/>
  <c r="AE74" i="10"/>
  <c r="AB74" i="10"/>
  <c r="AD74" i="10"/>
  <c r="AC74" i="10"/>
  <c r="AA74" i="10"/>
  <c r="AA35" i="10"/>
  <c r="AB35" i="10"/>
  <c r="AD35" i="10"/>
  <c r="AE35" i="10"/>
  <c r="AF35" i="10"/>
  <c r="AC35" i="10"/>
  <c r="M79" i="10"/>
  <c r="O79" i="10"/>
  <c r="Q79" i="10"/>
  <c r="R79" i="10"/>
  <c r="N79" i="10"/>
  <c r="P79" i="10"/>
  <c r="R50" i="10"/>
  <c r="M50" i="10"/>
  <c r="O50" i="10"/>
  <c r="N50" i="10"/>
  <c r="P50" i="10"/>
  <c r="Q50" i="10"/>
  <c r="P42" i="10"/>
  <c r="O42" i="10"/>
  <c r="R42" i="10"/>
  <c r="M42" i="10"/>
  <c r="N42" i="10"/>
  <c r="Q42" i="10"/>
  <c r="M12" i="10"/>
  <c r="R12" i="10"/>
  <c r="Q12" i="10"/>
  <c r="O12" i="10"/>
  <c r="P12" i="10"/>
  <c r="N12" i="10"/>
  <c r="M93" i="10"/>
  <c r="R93" i="10"/>
  <c r="P93" i="10"/>
  <c r="O93" i="10"/>
  <c r="Q93" i="10"/>
  <c r="N93" i="10"/>
  <c r="M68" i="10"/>
  <c r="Q68" i="10"/>
  <c r="N68" i="10"/>
  <c r="P68" i="10"/>
  <c r="O68" i="10"/>
  <c r="R68" i="10"/>
  <c r="N64" i="10"/>
  <c r="R64" i="10"/>
  <c r="Q64" i="10"/>
  <c r="M64" i="10"/>
  <c r="O64" i="10"/>
  <c r="P64" i="10"/>
  <c r="Q38" i="10"/>
  <c r="P38" i="10"/>
  <c r="N38" i="10"/>
  <c r="R38" i="10"/>
  <c r="M38" i="10"/>
  <c r="O38" i="10"/>
  <c r="M40" i="10"/>
  <c r="N40" i="10"/>
  <c r="Q40" i="10"/>
  <c r="O40" i="10"/>
  <c r="P40" i="10"/>
  <c r="R40" i="10"/>
  <c r="M10" i="10"/>
  <c r="R10" i="10"/>
  <c r="Q10" i="10"/>
  <c r="O10" i="10"/>
  <c r="P10" i="10"/>
  <c r="N10" i="10"/>
  <c r="N92" i="10"/>
  <c r="O92" i="10"/>
  <c r="P92" i="10"/>
  <c r="M92" i="10"/>
  <c r="Q92" i="10"/>
  <c r="R92" i="10"/>
  <c r="P67" i="10"/>
  <c r="M67" i="10"/>
  <c r="N67" i="10"/>
  <c r="Q67" i="10"/>
  <c r="O67" i="10"/>
  <c r="R67" i="10"/>
  <c r="M53" i="10"/>
  <c r="Q53" i="10"/>
  <c r="P53" i="10"/>
  <c r="O53" i="10"/>
  <c r="N53" i="10"/>
  <c r="R53" i="10"/>
  <c r="M47" i="10"/>
  <c r="N47" i="10"/>
  <c r="P47" i="10"/>
  <c r="O47" i="10"/>
  <c r="Q47" i="10"/>
  <c r="R47" i="10"/>
  <c r="M15" i="10"/>
  <c r="R15" i="10"/>
  <c r="N15" i="10"/>
  <c r="Q15" i="10"/>
  <c r="O15" i="10"/>
  <c r="P15" i="10"/>
  <c r="M91" i="10"/>
  <c r="R91" i="10"/>
  <c r="O91" i="10"/>
  <c r="P91" i="10"/>
  <c r="N91" i="10"/>
  <c r="Q91" i="10"/>
  <c r="P27" i="10"/>
  <c r="N27" i="10"/>
  <c r="Q27" i="10"/>
  <c r="O27" i="10"/>
  <c r="M27" i="10"/>
  <c r="R27" i="10"/>
  <c r="AA11" i="10"/>
  <c r="AF11" i="10"/>
  <c r="AD11" i="10"/>
  <c r="AE11" i="10"/>
  <c r="AB11" i="10"/>
  <c r="AC11" i="10"/>
  <c r="AF26" i="10"/>
  <c r="AA26" i="10"/>
  <c r="AC26" i="10"/>
  <c r="AB26" i="10"/>
  <c r="AD26" i="10"/>
  <c r="AE26" i="10"/>
  <c r="AF43" i="10"/>
  <c r="AD43" i="10"/>
  <c r="AC43" i="10"/>
  <c r="AA43" i="10"/>
  <c r="AE43" i="10"/>
  <c r="AB43" i="10"/>
  <c r="AA59" i="10"/>
  <c r="AD59" i="10"/>
  <c r="AF59" i="10"/>
  <c r="AC59" i="10"/>
  <c r="AB59" i="10"/>
  <c r="AE59" i="10"/>
  <c r="AB90" i="10"/>
  <c r="AD90" i="10"/>
  <c r="AF90" i="10"/>
  <c r="AE90" i="10"/>
  <c r="AC90" i="10"/>
  <c r="AA90" i="10"/>
  <c r="AG104" i="10"/>
  <c r="M193" i="5" s="1"/>
  <c r="S71" i="10"/>
  <c r="AF63" i="10"/>
  <c r="AE63" i="10"/>
  <c r="AC63" i="10"/>
  <c r="AD63" i="10"/>
  <c r="AB63" i="10"/>
  <c r="AA63" i="10"/>
  <c r="AC79" i="10"/>
  <c r="AF79" i="10"/>
  <c r="AE79" i="10"/>
  <c r="AA79" i="10"/>
  <c r="AD79" i="10"/>
  <c r="AB79" i="10"/>
  <c r="M82" i="10"/>
  <c r="O82" i="10"/>
  <c r="R82" i="10"/>
  <c r="Q82" i="10"/>
  <c r="P82" i="10"/>
  <c r="N82" i="10"/>
  <c r="Q19" i="10"/>
  <c r="N19" i="10"/>
  <c r="R19" i="10"/>
  <c r="P19" i="10"/>
  <c r="O19" i="10"/>
  <c r="M19" i="10"/>
  <c r="Q103" i="10"/>
  <c r="N103" i="10"/>
  <c r="O103" i="10"/>
  <c r="R103" i="10"/>
  <c r="P103" i="10"/>
  <c r="M103" i="10"/>
  <c r="N17" i="10"/>
  <c r="P17" i="10"/>
  <c r="O17" i="10"/>
  <c r="Q17" i="10"/>
  <c r="R17" i="10"/>
  <c r="M17" i="10"/>
  <c r="O80" i="10"/>
  <c r="N80" i="10"/>
  <c r="Q80" i="10"/>
  <c r="P80" i="10"/>
  <c r="M80" i="10"/>
  <c r="R80" i="10"/>
  <c r="N22" i="10"/>
  <c r="O22" i="10"/>
  <c r="P22" i="10"/>
  <c r="R22" i="10"/>
  <c r="M22" i="10"/>
  <c r="Q22" i="10"/>
  <c r="Q101" i="10"/>
  <c r="N101" i="10"/>
  <c r="O101" i="10"/>
  <c r="R101" i="10"/>
  <c r="P101" i="10"/>
  <c r="M101" i="10"/>
  <c r="AB37" i="10"/>
  <c r="AF37" i="10"/>
  <c r="AE37" i="10"/>
  <c r="AA37" i="10"/>
  <c r="AC37" i="10"/>
  <c r="AD37" i="10"/>
  <c r="AA98" i="10"/>
  <c r="AE98" i="10"/>
  <c r="AC98" i="10"/>
  <c r="AB98" i="10"/>
  <c r="AF98" i="10"/>
  <c r="AD98" i="10"/>
  <c r="AE60" i="10"/>
  <c r="AF60" i="10"/>
  <c r="AC60" i="10"/>
  <c r="AD60" i="10"/>
  <c r="AB60" i="10"/>
  <c r="AA60" i="10"/>
  <c r="AF45" i="10"/>
  <c r="AE45" i="10"/>
  <c r="AC45" i="10"/>
  <c r="AA45" i="10"/>
  <c r="AD45" i="10"/>
  <c r="AB45" i="10"/>
  <c r="AA71" i="10"/>
  <c r="AC71" i="10"/>
  <c r="AE71" i="10"/>
  <c r="AD71" i="10"/>
  <c r="AF71" i="10"/>
  <c r="AB71" i="10"/>
  <c r="AA39" i="10"/>
  <c r="AB39" i="10"/>
  <c r="AC39" i="10"/>
  <c r="AE39" i="10"/>
  <c r="AD39" i="10"/>
  <c r="AF39" i="10"/>
  <c r="AB7" i="10"/>
  <c r="AD7" i="10"/>
  <c r="AC7" i="10"/>
  <c r="AA7" i="10"/>
  <c r="AF7" i="10"/>
  <c r="AE7" i="10"/>
  <c r="AD66" i="10"/>
  <c r="AA66" i="10"/>
  <c r="AB66" i="10"/>
  <c r="AE66" i="10"/>
  <c r="AC66" i="10"/>
  <c r="AF66" i="10"/>
  <c r="N60" i="10"/>
  <c r="R60" i="10"/>
  <c r="P60" i="10"/>
  <c r="O60" i="10"/>
  <c r="M60" i="10"/>
  <c r="Q60" i="10"/>
  <c r="R74" i="10"/>
  <c r="P74" i="10"/>
  <c r="N74" i="10"/>
  <c r="M74" i="10"/>
  <c r="O74" i="10"/>
  <c r="Q74" i="10"/>
  <c r="Q48" i="10"/>
  <c r="O48" i="10"/>
  <c r="M48" i="10"/>
  <c r="P48" i="10"/>
  <c r="R48" i="10"/>
  <c r="N48" i="10"/>
  <c r="R31" i="10"/>
  <c r="P31" i="10"/>
  <c r="O31" i="10"/>
  <c r="Q31" i="10"/>
  <c r="N31" i="10"/>
  <c r="M31" i="10"/>
  <c r="M34" i="10"/>
  <c r="N34" i="10"/>
  <c r="P34" i="10"/>
  <c r="R34" i="10"/>
  <c r="O34" i="10"/>
  <c r="Q34" i="10"/>
  <c r="O97" i="10"/>
  <c r="N97" i="10"/>
  <c r="M97" i="10"/>
  <c r="Q97" i="10"/>
  <c r="R97" i="10"/>
  <c r="P97" i="10"/>
  <c r="Q85" i="10"/>
  <c r="R85" i="10"/>
  <c r="O85" i="10"/>
  <c r="N85" i="10"/>
  <c r="M85" i="10"/>
  <c r="P85" i="10"/>
  <c r="Q77" i="10"/>
  <c r="R77" i="10"/>
  <c r="M77" i="10"/>
  <c r="P77" i="10"/>
  <c r="N77" i="10"/>
  <c r="O77" i="10"/>
  <c r="Q39" i="10"/>
  <c r="O39" i="10"/>
  <c r="M39" i="10"/>
  <c r="P39" i="10"/>
  <c r="N39" i="10"/>
  <c r="R39" i="10"/>
  <c r="R29" i="10"/>
  <c r="P29" i="10"/>
  <c r="O29" i="10"/>
  <c r="M29" i="10"/>
  <c r="Q29" i="10"/>
  <c r="N29" i="10"/>
  <c r="R41" i="10"/>
  <c r="Q41" i="10"/>
  <c r="O41" i="10"/>
  <c r="M41" i="10"/>
  <c r="P41" i="10"/>
  <c r="N41" i="10"/>
  <c r="P84" i="10"/>
  <c r="R84" i="10"/>
  <c r="O84" i="10"/>
  <c r="N84" i="10"/>
  <c r="M84" i="10"/>
  <c r="Q84" i="10"/>
  <c r="M76" i="10"/>
  <c r="O76" i="10"/>
  <c r="Q76" i="10"/>
  <c r="R76" i="10"/>
  <c r="P76" i="10"/>
  <c r="N76" i="10"/>
  <c r="R36" i="10"/>
  <c r="M36" i="10"/>
  <c r="O36" i="10"/>
  <c r="N36" i="10"/>
  <c r="Q36" i="10"/>
  <c r="P36" i="10"/>
  <c r="R35" i="10"/>
  <c r="P35" i="10"/>
  <c r="N35" i="10"/>
  <c r="M35" i="10"/>
  <c r="Q35" i="10"/>
  <c r="O35" i="10"/>
  <c r="N8" i="10"/>
  <c r="Q8" i="10"/>
  <c r="O8" i="10"/>
  <c r="M8" i="10"/>
  <c r="P8" i="10"/>
  <c r="R8" i="10"/>
  <c r="Q95" i="10"/>
  <c r="O95" i="10"/>
  <c r="R95" i="10"/>
  <c r="N95" i="10"/>
  <c r="M95" i="10"/>
  <c r="P95" i="10"/>
  <c r="M30" i="10"/>
  <c r="O30" i="10"/>
  <c r="Q30" i="10"/>
  <c r="P30" i="10"/>
  <c r="R30" i="10"/>
  <c r="N30" i="10"/>
  <c r="AB16" i="10"/>
  <c r="AD16" i="10"/>
  <c r="AC16" i="10"/>
  <c r="AA16" i="10"/>
  <c r="AE16" i="10"/>
  <c r="AF16" i="10"/>
  <c r="AA28" i="10"/>
  <c r="AB28" i="10"/>
  <c r="AE28" i="10"/>
  <c r="AF28" i="10"/>
  <c r="AD28" i="10"/>
  <c r="AC28" i="10"/>
  <c r="AD46" i="10"/>
  <c r="AC46" i="10"/>
  <c r="AF46" i="10"/>
  <c r="AA46" i="10"/>
  <c r="AB46" i="10"/>
  <c r="AE46" i="10"/>
  <c r="AE69" i="10"/>
  <c r="AF69" i="10"/>
  <c r="AA69" i="10"/>
  <c r="AD69" i="10"/>
  <c r="AB69" i="10"/>
  <c r="AC69" i="10"/>
  <c r="AD92" i="10"/>
  <c r="AB92" i="10"/>
  <c r="AA92" i="10"/>
  <c r="AC92" i="10"/>
  <c r="AF92" i="10"/>
  <c r="AE92" i="10"/>
  <c r="AG51" i="10"/>
  <c r="M121" i="5" s="1"/>
  <c r="S55" i="10"/>
  <c r="AG103" i="10"/>
  <c r="S57" i="10"/>
  <c r="AB52" i="10"/>
  <c r="AC52" i="10"/>
  <c r="AA52" i="10"/>
  <c r="AF52" i="10"/>
  <c r="AE52" i="10"/>
  <c r="AD52" i="10"/>
  <c r="AB22" i="10"/>
  <c r="AD22" i="10"/>
  <c r="AC22" i="10"/>
  <c r="AE22" i="10"/>
  <c r="AA22" i="10"/>
  <c r="AF22" i="10"/>
  <c r="AB21" i="10"/>
  <c r="AD21" i="10"/>
  <c r="AC21" i="10"/>
  <c r="AE21" i="10"/>
  <c r="AA21" i="10"/>
  <c r="AF21" i="10"/>
  <c r="R54" i="10"/>
  <c r="M54" i="10"/>
  <c r="O54" i="10"/>
  <c r="Q54" i="10"/>
  <c r="P54" i="10"/>
  <c r="N54" i="10"/>
  <c r="P88" i="10"/>
  <c r="O88" i="10"/>
  <c r="N88" i="10"/>
  <c r="M88" i="10"/>
  <c r="R88" i="10"/>
  <c r="Q88" i="10"/>
  <c r="Q62" i="10"/>
  <c r="R62" i="10"/>
  <c r="M62" i="10"/>
  <c r="P62" i="10"/>
  <c r="N62" i="10"/>
  <c r="O62" i="10"/>
  <c r="P87" i="10"/>
  <c r="M87" i="10"/>
  <c r="Q87" i="10"/>
  <c r="R87" i="10"/>
  <c r="N87" i="10"/>
  <c r="O87" i="10"/>
  <c r="Q16" i="10"/>
  <c r="R16" i="10"/>
  <c r="O16" i="10"/>
  <c r="P16" i="10"/>
  <c r="M16" i="10"/>
  <c r="N16" i="10"/>
  <c r="P98" i="10"/>
  <c r="O98" i="10"/>
  <c r="N98" i="10"/>
  <c r="R98" i="10"/>
  <c r="Q98" i="10"/>
  <c r="M98" i="10"/>
  <c r="AD54" i="10"/>
  <c r="AA54" i="10"/>
  <c r="AB54" i="10"/>
  <c r="AC54" i="10"/>
  <c r="AE54" i="10"/>
  <c r="AF54" i="10"/>
  <c r="AA67" i="10"/>
  <c r="AB67" i="10"/>
  <c r="AE67" i="10"/>
  <c r="AF67" i="10"/>
  <c r="AD67" i="10"/>
  <c r="AC67" i="10"/>
  <c r="AE50" i="10"/>
  <c r="AD50" i="10"/>
  <c r="AB50" i="10"/>
  <c r="AC50" i="10"/>
  <c r="AA50" i="10"/>
  <c r="AF50" i="10"/>
  <c r="AA100" i="10"/>
  <c r="AC100" i="10"/>
  <c r="AF100" i="10"/>
  <c r="AD100" i="10"/>
  <c r="AB100" i="10"/>
  <c r="AE100" i="10"/>
  <c r="AD57" i="10"/>
  <c r="AA57" i="10"/>
  <c r="AB57" i="10"/>
  <c r="AC57" i="10"/>
  <c r="AF57" i="10"/>
  <c r="AE57" i="10"/>
  <c r="AA9" i="10"/>
  <c r="AF9" i="10"/>
  <c r="AC9" i="10"/>
  <c r="AE9" i="10"/>
  <c r="AD9" i="10"/>
  <c r="AB9" i="10"/>
  <c r="AD34" i="10"/>
  <c r="AE34" i="10"/>
  <c r="AC34" i="10"/>
  <c r="AA34" i="10"/>
  <c r="AF34" i="10"/>
  <c r="AB34" i="10"/>
  <c r="AE36" i="10"/>
  <c r="AB36" i="10"/>
  <c r="AC36" i="10"/>
  <c r="AA36" i="10"/>
  <c r="AD36" i="10"/>
  <c r="AF36" i="10"/>
  <c r="Q69" i="10"/>
  <c r="P69" i="10"/>
  <c r="N69" i="10"/>
  <c r="R69" i="10"/>
  <c r="O69" i="10"/>
  <c r="M69" i="10"/>
  <c r="M66" i="10"/>
  <c r="O66" i="10"/>
  <c r="Q66" i="10"/>
  <c r="R66" i="10"/>
  <c r="P66" i="10"/>
  <c r="N66" i="10"/>
  <c r="R20" i="10"/>
  <c r="P20" i="10"/>
  <c r="O20" i="10"/>
  <c r="N20" i="10"/>
  <c r="Q20" i="10"/>
  <c r="M20" i="10"/>
  <c r="O25" i="10"/>
  <c r="P25" i="10"/>
  <c r="M25" i="10"/>
  <c r="N25" i="10"/>
  <c r="R46" i="10"/>
  <c r="Q46" i="10"/>
  <c r="O46" i="10"/>
  <c r="N46" i="10"/>
  <c r="M46" i="10"/>
  <c r="P46" i="10"/>
  <c r="M100" i="10"/>
  <c r="R100" i="10"/>
  <c r="P100" i="10"/>
  <c r="Q100" i="10"/>
  <c r="N100" i="10"/>
  <c r="O100" i="10"/>
  <c r="N94" i="10"/>
  <c r="Q94" i="10"/>
  <c r="M94" i="10"/>
  <c r="R94" i="10"/>
  <c r="P94" i="10"/>
  <c r="O94" i="10"/>
  <c r="P73" i="10"/>
  <c r="N73" i="10"/>
  <c r="R73" i="10"/>
  <c r="M73" i="10"/>
  <c r="O73" i="10"/>
  <c r="Q73" i="10"/>
  <c r="R18" i="10"/>
  <c r="P18" i="10"/>
  <c r="O18" i="10"/>
  <c r="N18" i="10"/>
  <c r="Q18" i="10"/>
  <c r="M18" i="10"/>
  <c r="M23" i="10"/>
  <c r="R23" i="10"/>
  <c r="Q23" i="10"/>
  <c r="P23" i="10"/>
  <c r="N23" i="10"/>
  <c r="O23" i="10"/>
  <c r="Q96" i="10"/>
  <c r="P96" i="10"/>
  <c r="O96" i="10"/>
  <c r="R96" i="10"/>
  <c r="M96" i="10"/>
  <c r="N96" i="10"/>
  <c r="R65" i="10"/>
  <c r="M65" i="10"/>
  <c r="P65" i="10"/>
  <c r="Q65" i="10"/>
  <c r="O65" i="10"/>
  <c r="N65" i="10"/>
  <c r="Q72" i="10"/>
  <c r="R72" i="10"/>
  <c r="O72" i="10"/>
  <c r="P72" i="10"/>
  <c r="N72" i="10"/>
  <c r="M72" i="10"/>
  <c r="Q37" i="10"/>
  <c r="O37" i="10"/>
  <c r="M37" i="10"/>
  <c r="P37" i="10"/>
  <c r="R37" i="10"/>
  <c r="N37" i="10"/>
  <c r="M28" i="10"/>
  <c r="Q28" i="10"/>
  <c r="O28" i="10"/>
  <c r="P28" i="10"/>
  <c r="N28" i="10"/>
  <c r="R28" i="10"/>
  <c r="M43" i="10"/>
  <c r="N43" i="10"/>
  <c r="P43" i="10"/>
  <c r="O43" i="10"/>
  <c r="R43" i="10"/>
  <c r="Q43" i="10"/>
  <c r="M99" i="10"/>
  <c r="R99" i="10"/>
  <c r="N99" i="10"/>
  <c r="O99" i="10"/>
  <c r="Q99" i="10"/>
  <c r="P99" i="10"/>
  <c r="P90" i="10"/>
  <c r="Q90" i="10"/>
  <c r="O90" i="10"/>
  <c r="M90" i="10"/>
  <c r="R90" i="10"/>
  <c r="N90" i="10"/>
  <c r="AB18" i="10"/>
  <c r="AD18" i="10"/>
  <c r="AC18" i="10"/>
  <c r="AA18" i="10"/>
  <c r="AF18" i="10"/>
  <c r="AE18" i="10"/>
  <c r="AA30" i="10"/>
  <c r="AB30" i="10"/>
  <c r="AE30" i="10"/>
  <c r="AC30" i="10"/>
  <c r="AD30" i="10"/>
  <c r="AF30" i="10"/>
  <c r="AE48" i="10"/>
  <c r="AD48" i="10"/>
  <c r="AA48" i="10"/>
  <c r="AB48" i="10"/>
  <c r="AF48" i="10"/>
  <c r="AC48" i="10"/>
  <c r="AC83" i="10"/>
  <c r="AF83" i="10"/>
  <c r="AE83" i="10"/>
  <c r="AB83" i="10"/>
  <c r="AA83" i="10"/>
  <c r="AD83" i="10"/>
  <c r="AF96" i="10"/>
  <c r="AC96" i="10"/>
  <c r="AA96" i="10"/>
  <c r="AD96" i="10"/>
  <c r="AB96" i="10"/>
  <c r="AE96" i="10"/>
  <c r="G5" i="16"/>
  <c r="K4" i="16"/>
  <c r="O4" i="16"/>
  <c r="G4" i="16"/>
  <c r="O5" i="16"/>
  <c r="K3" i="16"/>
  <c r="K5" i="16"/>
  <c r="O3" i="16"/>
  <c r="G3" i="16"/>
  <c r="K6" i="16"/>
  <c r="G6" i="16"/>
  <c r="O6" i="16"/>
  <c r="AG73" i="9" l="1"/>
  <c r="AG88" i="9"/>
  <c r="M72" i="5" s="1"/>
  <c r="AG34" i="9"/>
  <c r="M26" i="5" s="1"/>
  <c r="S72" i="9"/>
  <c r="AG29" i="9"/>
  <c r="M22" i="5" s="1"/>
  <c r="S73" i="9"/>
  <c r="AG70" i="9"/>
  <c r="M65" i="5" s="1"/>
  <c r="S33" i="10"/>
  <c r="L140" i="5" s="1"/>
  <c r="S63" i="6"/>
  <c r="L64" i="5" s="1"/>
  <c r="R19" i="13"/>
  <c r="AF19" i="11"/>
  <c r="S86" i="6"/>
  <c r="L86" i="5" s="1"/>
  <c r="S34" i="6"/>
  <c r="L31" i="5" s="1"/>
  <c r="AG84" i="6"/>
  <c r="AF14" i="13"/>
  <c r="S114" i="6"/>
  <c r="L109" i="5" s="1"/>
  <c r="AG105" i="6"/>
  <c r="M103" i="5" s="1"/>
  <c r="R21" i="13"/>
  <c r="AG98" i="6"/>
  <c r="M98" i="5" s="1"/>
  <c r="AG108" i="6"/>
  <c r="M104" i="5" s="1"/>
  <c r="AF21" i="13"/>
  <c r="S93" i="6"/>
  <c r="L93" i="5" s="1"/>
  <c r="S27" i="6"/>
  <c r="S31" i="6"/>
  <c r="L28" i="5" s="1"/>
  <c r="S93" i="2"/>
  <c r="L188" i="5" s="1"/>
  <c r="R19" i="11"/>
  <c r="R25" i="13"/>
  <c r="S111" i="6"/>
  <c r="AF31" i="13"/>
  <c r="S25" i="6"/>
  <c r="L19" i="5" s="1"/>
  <c r="S105" i="6"/>
  <c r="L103" i="5" s="1"/>
  <c r="S9" i="6"/>
  <c r="L3" i="5" s="1"/>
  <c r="AG12" i="6"/>
  <c r="S28" i="6"/>
  <c r="S15" i="6"/>
  <c r="L10" i="5" s="1"/>
  <c r="AF17" i="11"/>
  <c r="S82" i="6"/>
  <c r="L82" i="5" s="1"/>
  <c r="S65" i="6"/>
  <c r="L66" i="5" s="1"/>
  <c r="AG65" i="6"/>
  <c r="M66" i="5" s="1"/>
  <c r="S44" i="6"/>
  <c r="S115" i="6"/>
  <c r="AF34" i="13"/>
  <c r="S60" i="6"/>
  <c r="L62" i="5" s="1"/>
  <c r="S42" i="6"/>
  <c r="L40" i="5" s="1"/>
  <c r="S110" i="6"/>
  <c r="L106" i="5" s="1"/>
  <c r="R13" i="11"/>
  <c r="AG49" i="6"/>
  <c r="R14" i="13"/>
  <c r="AG66" i="2"/>
  <c r="M164" i="5" s="1"/>
  <c r="S101" i="6"/>
  <c r="L101" i="5" s="1"/>
  <c r="R18" i="13"/>
  <c r="S21" i="6"/>
  <c r="L16" i="5" s="1"/>
  <c r="R17" i="13"/>
  <c r="S47" i="6"/>
  <c r="L45" i="5" s="1"/>
  <c r="AG74" i="6"/>
  <c r="M74" i="5" s="1"/>
  <c r="R12" i="13"/>
  <c r="AG94" i="6"/>
  <c r="M94" i="5" s="1"/>
  <c r="S57" i="6"/>
  <c r="L59" i="5" s="1"/>
  <c r="AF33" i="13"/>
  <c r="AG95" i="10"/>
  <c r="AF33" i="11"/>
  <c r="AF31" i="11"/>
  <c r="R26" i="13"/>
  <c r="S107" i="6"/>
  <c r="S12" i="6"/>
  <c r="R16" i="13"/>
  <c r="AG91" i="6"/>
  <c r="S58" i="2"/>
  <c r="S41" i="2"/>
  <c r="AG53" i="10"/>
  <c r="AG42" i="6"/>
  <c r="M40" i="5" s="1"/>
  <c r="S55" i="6"/>
  <c r="L55" i="5" s="1"/>
  <c r="S116" i="6"/>
  <c r="S95" i="6"/>
  <c r="R23" i="13"/>
  <c r="AG116" i="6"/>
  <c r="AG55" i="6"/>
  <c r="M55" i="5" s="1"/>
  <c r="S68" i="6"/>
  <c r="AG117" i="6"/>
  <c r="M112" i="5" s="1"/>
  <c r="AG11" i="6"/>
  <c r="M5" i="5" s="1"/>
  <c r="S92" i="6"/>
  <c r="L92" i="5" s="1"/>
  <c r="S81" i="6"/>
  <c r="L81" i="5" s="1"/>
  <c r="S34" i="9"/>
  <c r="L26" i="5" s="1"/>
  <c r="AG97" i="9"/>
  <c r="AG31" i="6"/>
  <c r="M28" i="5" s="1"/>
  <c r="S28" i="9"/>
  <c r="AF13" i="11"/>
  <c r="AG80" i="6"/>
  <c r="M80" i="5" s="1"/>
  <c r="AG45" i="6"/>
  <c r="M42" i="5" s="1"/>
  <c r="S112" i="6"/>
  <c r="AG73" i="10"/>
  <c r="S48" i="6"/>
  <c r="AF16" i="13"/>
  <c r="R16" i="11"/>
  <c r="AG104" i="6"/>
  <c r="M102" i="5" s="1"/>
  <c r="AG66" i="6"/>
  <c r="M67" i="5" s="1"/>
  <c r="S102" i="6"/>
  <c r="R34" i="11"/>
  <c r="AF19" i="13"/>
  <c r="R30" i="13"/>
  <c r="S27" i="2"/>
  <c r="L137" i="5" s="1"/>
  <c r="S18" i="6"/>
  <c r="R24" i="11"/>
  <c r="AF28" i="13"/>
  <c r="AF28" i="11"/>
  <c r="S100" i="6"/>
  <c r="AG28" i="6"/>
  <c r="AF30" i="11"/>
  <c r="R8" i="13"/>
  <c r="AG18" i="6"/>
  <c r="S73" i="6"/>
  <c r="R31" i="13"/>
  <c r="S41" i="6"/>
  <c r="L38" i="5" s="1"/>
  <c r="AF26" i="13"/>
  <c r="S70" i="6"/>
  <c r="L70" i="5" s="1"/>
  <c r="S84" i="2"/>
  <c r="L180" i="5" s="1"/>
  <c r="R32" i="13"/>
  <c r="AF36" i="11"/>
  <c r="AG23" i="6"/>
  <c r="M18" i="5" s="1"/>
  <c r="AF26" i="11"/>
  <c r="AG115" i="6"/>
  <c r="S46" i="6"/>
  <c r="L44" i="5" s="1"/>
  <c r="AG10" i="6"/>
  <c r="M4" i="5" s="1"/>
  <c r="S23" i="6"/>
  <c r="L18" i="5" s="1"/>
  <c r="R28" i="13"/>
  <c r="AF18" i="13"/>
  <c r="R11" i="13"/>
  <c r="AG16" i="6"/>
  <c r="AF9" i="13"/>
  <c r="AF34" i="11"/>
  <c r="AG17" i="6"/>
  <c r="M12" i="5" s="1"/>
  <c r="AG50" i="6"/>
  <c r="M48" i="5" s="1"/>
  <c r="R33" i="13"/>
  <c r="AG61" i="6"/>
  <c r="S8" i="6"/>
  <c r="AG57" i="9"/>
  <c r="AF12" i="13"/>
  <c r="AF23" i="13"/>
  <c r="AG53" i="2"/>
  <c r="AG35" i="6"/>
  <c r="AF16" i="11"/>
  <c r="AF15" i="13"/>
  <c r="S10" i="6"/>
  <c r="L4" i="5" s="1"/>
  <c r="S29" i="9"/>
  <c r="L22" i="5" s="1"/>
  <c r="AF35" i="13"/>
  <c r="AF29" i="13"/>
  <c r="S50" i="6"/>
  <c r="L48" i="5" s="1"/>
  <c r="AG69" i="6"/>
  <c r="S113" i="6"/>
  <c r="L108" i="5" s="1"/>
  <c r="S57" i="9"/>
  <c r="S37" i="6"/>
  <c r="L34" i="5" s="1"/>
  <c r="S13" i="6"/>
  <c r="L6" i="5" s="1"/>
  <c r="AF24" i="11"/>
  <c r="R27" i="11"/>
  <c r="S61" i="6"/>
  <c r="R30" i="11"/>
  <c r="AG114" i="6"/>
  <c r="M109" i="5" s="1"/>
  <c r="AG83" i="6"/>
  <c r="AF27" i="11"/>
  <c r="R15" i="13"/>
  <c r="S49" i="10"/>
  <c r="AF9" i="11"/>
  <c r="S17" i="6"/>
  <c r="L12" i="5" s="1"/>
  <c r="AF15" i="11"/>
  <c r="R10" i="13"/>
  <c r="S128" i="9"/>
  <c r="L115" i="5" s="1"/>
  <c r="S80" i="6"/>
  <c r="L80" i="5" s="1"/>
  <c r="AG44" i="6"/>
  <c r="AG79" i="6"/>
  <c r="S11" i="6"/>
  <c r="L5" i="5" s="1"/>
  <c r="S97" i="9"/>
  <c r="L85" i="5" s="1"/>
  <c r="AG22" i="6"/>
  <c r="AG73" i="6"/>
  <c r="AF10" i="11"/>
  <c r="S97" i="6"/>
  <c r="L97" i="5" s="1"/>
  <c r="AG9" i="6"/>
  <c r="M3" i="5" s="1"/>
  <c r="R29" i="13"/>
  <c r="R17" i="11"/>
  <c r="S51" i="6"/>
  <c r="L50" i="5" s="1"/>
  <c r="S21" i="9"/>
  <c r="L17" i="5" s="1"/>
  <c r="S117" i="6"/>
  <c r="L112" i="5" s="1"/>
  <c r="R13" i="13"/>
  <c r="AG54" i="6"/>
  <c r="M54" i="5" s="1"/>
  <c r="AG109" i="6"/>
  <c r="M105" i="5" s="1"/>
  <c r="S109" i="6"/>
  <c r="L105" i="5" s="1"/>
  <c r="AF10" i="13"/>
  <c r="AG101" i="10"/>
  <c r="S87" i="6"/>
  <c r="L87" i="5" s="1"/>
  <c r="AF30" i="13"/>
  <c r="AG128" i="9"/>
  <c r="M115" i="5" s="1"/>
  <c r="AG71" i="6"/>
  <c r="M71" i="5" s="1"/>
  <c r="S81" i="10"/>
  <c r="AG25" i="6"/>
  <c r="M19" i="5" s="1"/>
  <c r="AF7" i="11"/>
  <c r="AF32" i="13"/>
  <c r="AG63" i="6"/>
  <c r="M64" i="5" s="1"/>
  <c r="S108" i="6"/>
  <c r="L104" i="5" s="1"/>
  <c r="AG87" i="6"/>
  <c r="M87" i="5" s="1"/>
  <c r="S118" i="6"/>
  <c r="L113" i="5" s="1"/>
  <c r="AG90" i="6"/>
  <c r="R22" i="13"/>
  <c r="AG27" i="6"/>
  <c r="AG88" i="6"/>
  <c r="M88" i="5" s="1"/>
  <c r="S64" i="6"/>
  <c r="AG60" i="6"/>
  <c r="M62" i="5" s="1"/>
  <c r="S89" i="6"/>
  <c r="S98" i="6"/>
  <c r="L98" i="5" s="1"/>
  <c r="AG33" i="6"/>
  <c r="M30" i="5" s="1"/>
  <c r="S79" i="6"/>
  <c r="AG34" i="6"/>
  <c r="M31" i="5" s="1"/>
  <c r="AF17" i="13"/>
  <c r="S71" i="6"/>
  <c r="L71" i="5" s="1"/>
  <c r="R29" i="11"/>
  <c r="R26" i="11"/>
  <c r="R34" i="13"/>
  <c r="S75" i="6"/>
  <c r="L75" i="5" s="1"/>
  <c r="AG107" i="6"/>
  <c r="S104" i="6"/>
  <c r="L102" i="5" s="1"/>
  <c r="AG8" i="6"/>
  <c r="AG72" i="6"/>
  <c r="M73" i="5" s="1"/>
  <c r="AG113" i="6"/>
  <c r="M108" i="5" s="1"/>
  <c r="R35" i="13"/>
  <c r="AG58" i="6"/>
  <c r="S96" i="6"/>
  <c r="L96" i="5" s="1"/>
  <c r="S74" i="6"/>
  <c r="L74" i="5" s="1"/>
  <c r="AF11" i="11"/>
  <c r="S85" i="6"/>
  <c r="R12" i="11"/>
  <c r="S58" i="6"/>
  <c r="AG17" i="10"/>
  <c r="AG61" i="10"/>
  <c r="AG81" i="2"/>
  <c r="AG15" i="2"/>
  <c r="AG63" i="2"/>
  <c r="S29" i="2"/>
  <c r="L139" i="5" s="1"/>
  <c r="S81" i="2"/>
  <c r="AG21" i="2"/>
  <c r="M131" i="5" s="1"/>
  <c r="S51" i="2"/>
  <c r="L154" i="5" s="1"/>
  <c r="AG38" i="2"/>
  <c r="M146" i="5" s="1"/>
  <c r="AG11" i="2"/>
  <c r="M122" i="5" s="1"/>
  <c r="S70" i="2"/>
  <c r="L168" i="5" s="1"/>
  <c r="AG49" i="2"/>
  <c r="AG8" i="2"/>
  <c r="S88" i="2"/>
  <c r="AG45" i="2"/>
  <c r="AG90" i="2"/>
  <c r="AG96" i="2"/>
  <c r="S9" i="2"/>
  <c r="S54" i="2"/>
  <c r="AG17" i="2"/>
  <c r="S33" i="2"/>
  <c r="S49" i="2"/>
  <c r="S89" i="2"/>
  <c r="L185" i="5" s="1"/>
  <c r="AG36" i="2"/>
  <c r="M145" i="5" s="1"/>
  <c r="AG23" i="2"/>
  <c r="AG84" i="2"/>
  <c r="M180" i="5" s="1"/>
  <c r="AG94" i="2"/>
  <c r="M189" i="5" s="1"/>
  <c r="AG54" i="2"/>
  <c r="S32" i="2"/>
  <c r="AG77" i="2"/>
  <c r="M173" i="5" s="1"/>
  <c r="AG74" i="2"/>
  <c r="AG31" i="2"/>
  <c r="S23" i="2"/>
  <c r="S13" i="2"/>
  <c r="L123" i="5" s="1"/>
  <c r="AG62" i="2"/>
  <c r="AG82" i="2"/>
  <c r="S31" i="2"/>
  <c r="AG35" i="2"/>
  <c r="AG61" i="2"/>
  <c r="AG48" i="2"/>
  <c r="S37" i="2"/>
  <c r="S43" i="2"/>
  <c r="L150" i="5" s="1"/>
  <c r="S10" i="2"/>
  <c r="L120" i="5" s="1"/>
  <c r="AG19" i="2"/>
  <c r="AG33" i="2"/>
  <c r="AG57" i="2"/>
  <c r="AG44" i="2"/>
  <c r="AG89" i="2"/>
  <c r="M185" i="5" s="1"/>
  <c r="AG67" i="2"/>
  <c r="M165" i="5" s="1"/>
  <c r="S59" i="2"/>
  <c r="S92" i="2"/>
  <c r="L187" i="5" s="1"/>
  <c r="S56" i="2"/>
  <c r="S19" i="2"/>
  <c r="AG32" i="2"/>
  <c r="S35" i="2"/>
  <c r="AG47" i="2"/>
  <c r="AG13" i="2"/>
  <c r="M123" i="5" s="1"/>
  <c r="AG92" i="2"/>
  <c r="M187" i="5" s="1"/>
  <c r="S34" i="2"/>
  <c r="L143" i="5" s="1"/>
  <c r="S77" i="2"/>
  <c r="L173" i="5" s="1"/>
  <c r="AG39" i="2"/>
  <c r="AG12" i="2"/>
  <c r="S38" i="2"/>
  <c r="L146" i="5" s="1"/>
  <c r="S26" i="2"/>
  <c r="S61" i="2"/>
  <c r="S39" i="2"/>
  <c r="S95" i="2"/>
  <c r="AG70" i="2"/>
  <c r="M168" i="5" s="1"/>
  <c r="S11" i="2"/>
  <c r="L122" i="5" s="1"/>
  <c r="S24" i="2"/>
  <c r="L134" i="5" s="1"/>
  <c r="AG43" i="2"/>
  <c r="M150" i="5" s="1"/>
  <c r="AG30" i="2"/>
  <c r="AG9" i="2"/>
  <c r="S91" i="2"/>
  <c r="AG65" i="2"/>
  <c r="AG59" i="2"/>
  <c r="AG71" i="2"/>
  <c r="M169" i="5" s="1"/>
  <c r="S22" i="2"/>
  <c r="L132" i="5" s="1"/>
  <c r="AG73" i="2"/>
  <c r="M171" i="5" s="1"/>
  <c r="S12" i="2"/>
  <c r="AG10" i="2"/>
  <c r="M120" i="5" s="1"/>
  <c r="S79" i="2"/>
  <c r="S98" i="2"/>
  <c r="AG22" i="2"/>
  <c r="M132" i="5" s="1"/>
  <c r="S21" i="2"/>
  <c r="L131" i="5" s="1"/>
  <c r="S45" i="2"/>
  <c r="S46" i="2"/>
  <c r="AG26" i="2"/>
  <c r="AG40" i="2"/>
  <c r="S96" i="2"/>
  <c r="L191" i="5" s="1"/>
  <c r="S42" i="2"/>
  <c r="AG29" i="2"/>
  <c r="M139" i="5" s="1"/>
  <c r="S62" i="2"/>
  <c r="S74" i="2"/>
  <c r="S53" i="2"/>
  <c r="S44" i="2"/>
  <c r="AG88" i="2"/>
  <c r="S65" i="2"/>
  <c r="AG69" i="2"/>
  <c r="M167" i="5" s="1"/>
  <c r="S48" i="2"/>
  <c r="S66" i="2"/>
  <c r="L164" i="5" s="1"/>
  <c r="S18" i="2"/>
  <c r="L128" i="5" s="1"/>
  <c r="AG75" i="2"/>
  <c r="AG97" i="2"/>
  <c r="M192" i="5" s="1"/>
  <c r="S8" i="2"/>
  <c r="S25" i="2"/>
  <c r="AG98" i="2"/>
  <c r="AG93" i="2"/>
  <c r="M188" i="5" s="1"/>
  <c r="S40" i="2"/>
  <c r="S85" i="2"/>
  <c r="L181" i="5" s="1"/>
  <c r="S60" i="2"/>
  <c r="S55" i="2"/>
  <c r="L158" i="5" s="1"/>
  <c r="S71" i="2"/>
  <c r="L169" i="5" s="1"/>
  <c r="S82" i="2"/>
  <c r="AG14" i="2"/>
  <c r="M124" i="5" s="1"/>
  <c r="AG28" i="2"/>
  <c r="S67" i="2"/>
  <c r="L165" i="5" s="1"/>
  <c r="S76" i="2"/>
  <c r="L172" i="5" s="1"/>
  <c r="S73" i="2"/>
  <c r="L171" i="5" s="1"/>
  <c r="AG20" i="2"/>
  <c r="M130" i="5" s="1"/>
  <c r="S57" i="2"/>
  <c r="AG60" i="2"/>
  <c r="S78" i="2"/>
  <c r="L174" i="5" s="1"/>
  <c r="S15" i="2"/>
  <c r="S94" i="2"/>
  <c r="L189" i="5" s="1"/>
  <c r="AG55" i="2"/>
  <c r="M158" i="5" s="1"/>
  <c r="S14" i="2"/>
  <c r="L124" i="5" s="1"/>
  <c r="S17" i="2"/>
  <c r="AG27" i="2"/>
  <c r="M137" i="5" s="1"/>
  <c r="S80" i="2"/>
  <c r="L176" i="5" s="1"/>
  <c r="AG76" i="2"/>
  <c r="M172" i="5" s="1"/>
  <c r="AG46" i="2"/>
  <c r="S16" i="2"/>
  <c r="L126" i="5" s="1"/>
  <c r="S20" i="2"/>
  <c r="L130" i="5" s="1"/>
  <c r="S90" i="2"/>
  <c r="S68" i="2"/>
  <c r="S36" i="2"/>
  <c r="L145" i="5" s="1"/>
  <c r="AG80" i="2"/>
  <c r="M176" i="5" s="1"/>
  <c r="AG58" i="2"/>
  <c r="S28" i="2"/>
  <c r="S47" i="2"/>
  <c r="S86" i="2"/>
  <c r="L182" i="5" s="1"/>
  <c r="AG24" i="2"/>
  <c r="M134" i="5" s="1"/>
  <c r="AG37" i="2"/>
  <c r="S69" i="2"/>
  <c r="L167" i="5" s="1"/>
  <c r="AG78" i="2"/>
  <c r="M174" i="5" s="1"/>
  <c r="S63" i="2"/>
  <c r="AG33" i="10"/>
  <c r="M140" i="5" s="1"/>
  <c r="S52" i="10"/>
  <c r="L152" i="5" s="1"/>
  <c r="AG10" i="10"/>
  <c r="AG44" i="10"/>
  <c r="M149" i="5" s="1"/>
  <c r="AG106" i="9"/>
  <c r="S104" i="9"/>
  <c r="AG27" i="10"/>
  <c r="M135" i="5" s="1"/>
  <c r="AF20" i="11"/>
  <c r="AG41" i="10"/>
  <c r="AG104" i="9"/>
  <c r="AG71" i="9"/>
  <c r="AG84" i="9"/>
  <c r="AG62" i="9"/>
  <c r="AG52" i="9"/>
  <c r="S10" i="9"/>
  <c r="AG7" i="9"/>
  <c r="AG38" i="9"/>
  <c r="AG56" i="9"/>
  <c r="AG18" i="9"/>
  <c r="M14" i="5" s="1"/>
  <c r="AG26" i="9"/>
  <c r="AG17" i="9"/>
  <c r="AG40" i="9"/>
  <c r="M32" i="5" s="1"/>
  <c r="AG13" i="10"/>
  <c r="AG24" i="10"/>
  <c r="AG32" i="9"/>
  <c r="M23" i="5" s="1"/>
  <c r="AG93" i="9"/>
  <c r="AG92" i="9"/>
  <c r="S99" i="9"/>
  <c r="AG78" i="9"/>
  <c r="AG24" i="9"/>
  <c r="S79" i="9"/>
  <c r="AG85" i="9"/>
  <c r="AG100" i="9"/>
  <c r="AG86" i="9"/>
  <c r="AG42" i="9"/>
  <c r="AG25" i="9"/>
  <c r="AG58" i="9"/>
  <c r="AG81" i="9"/>
  <c r="AG46" i="9"/>
  <c r="AG28" i="9"/>
  <c r="AG44" i="9"/>
  <c r="AG37" i="9"/>
  <c r="AG12" i="9"/>
  <c r="S31" i="9"/>
  <c r="L24" i="5" s="1"/>
  <c r="AG122" i="9"/>
  <c r="AG41" i="9"/>
  <c r="M33" i="5" s="1"/>
  <c r="AG116" i="9"/>
  <c r="AG82" i="9"/>
  <c r="S114" i="9"/>
  <c r="S109" i="9"/>
  <c r="AG63" i="9"/>
  <c r="AG55" i="9"/>
  <c r="M47" i="5" s="1"/>
  <c r="AG14" i="9"/>
  <c r="S14" i="9"/>
  <c r="S17" i="9"/>
  <c r="AG8" i="9"/>
  <c r="AG43" i="9"/>
  <c r="AG22" i="9"/>
  <c r="S27" i="9"/>
  <c r="AG11" i="9"/>
  <c r="AG21" i="9"/>
  <c r="M17" i="5" s="1"/>
  <c r="AG36" i="9"/>
  <c r="AG96" i="9"/>
  <c r="M84" i="5" s="1"/>
  <c r="AG101" i="9"/>
  <c r="M89" i="5" s="1"/>
  <c r="S68" i="9"/>
  <c r="L60" i="5" s="1"/>
  <c r="AG53" i="9"/>
  <c r="S16" i="9"/>
  <c r="S11" i="9"/>
  <c r="M85" i="5"/>
  <c r="S81" i="9"/>
  <c r="S70" i="9"/>
  <c r="S69" i="9"/>
  <c r="AG69" i="9"/>
  <c r="S100" i="9"/>
  <c r="AG105" i="9"/>
  <c r="AG109" i="9"/>
  <c r="S123" i="9"/>
  <c r="L110" i="5" s="1"/>
  <c r="AG76" i="9"/>
  <c r="AG98" i="9"/>
  <c r="AG74" i="9"/>
  <c r="AG39" i="9"/>
  <c r="S50" i="9"/>
  <c r="AG72" i="9"/>
  <c r="S110" i="9"/>
  <c r="S96" i="9"/>
  <c r="L84" i="5" s="1"/>
  <c r="AG112" i="9"/>
  <c r="M100" i="5" s="1"/>
  <c r="AG9" i="9"/>
  <c r="AG59" i="9"/>
  <c r="AG19" i="9"/>
  <c r="M15" i="5" s="1"/>
  <c r="S64" i="9"/>
  <c r="AG16" i="9"/>
  <c r="AG10" i="9"/>
  <c r="S113" i="9"/>
  <c r="S33" i="9"/>
  <c r="L25" i="5" s="1"/>
  <c r="AG65" i="9"/>
  <c r="S65" i="9"/>
  <c r="S15" i="9"/>
  <c r="L11" i="5" s="1"/>
  <c r="S75" i="9"/>
  <c r="S117" i="9"/>
  <c r="S83" i="9"/>
  <c r="S101" i="9"/>
  <c r="L89" i="5" s="1"/>
  <c r="AG126" i="9"/>
  <c r="S92" i="9"/>
  <c r="S95" i="9"/>
  <c r="L83" i="5" s="1"/>
  <c r="S85" i="9"/>
  <c r="S74" i="9"/>
  <c r="L65" i="5" s="1"/>
  <c r="S12" i="9"/>
  <c r="AG118" i="9"/>
  <c r="S48" i="9"/>
  <c r="AG91" i="9"/>
  <c r="M79" i="5" s="1"/>
  <c r="AG33" i="9"/>
  <c r="M25" i="5" s="1"/>
  <c r="AG64" i="9"/>
  <c r="S102" i="9"/>
  <c r="L90" i="5" s="1"/>
  <c r="S32" i="9"/>
  <c r="L23" i="5" s="1"/>
  <c r="S38" i="9"/>
  <c r="AG15" i="9"/>
  <c r="M11" i="5" s="1"/>
  <c r="S51" i="9"/>
  <c r="S26" i="9"/>
  <c r="AG68" i="9"/>
  <c r="M60" i="5" s="1"/>
  <c r="AG95" i="9"/>
  <c r="M83" i="5" s="1"/>
  <c r="S43" i="9"/>
  <c r="S122" i="9"/>
  <c r="S88" i="9"/>
  <c r="L72" i="5" s="1"/>
  <c r="AG120" i="9"/>
  <c r="AG108" i="9"/>
  <c r="S115" i="9"/>
  <c r="S18" i="9"/>
  <c r="S62" i="9"/>
  <c r="AG27" i="9"/>
  <c r="AG103" i="9"/>
  <c r="M91" i="5" s="1"/>
  <c r="S80" i="9"/>
  <c r="S54" i="9"/>
  <c r="L46" i="5" s="1"/>
  <c r="S105" i="9"/>
  <c r="S78" i="9"/>
  <c r="S25" i="9"/>
  <c r="S42" i="9"/>
  <c r="S8" i="9"/>
  <c r="AG125" i="9"/>
  <c r="AG60" i="9"/>
  <c r="M43" i="5" s="1"/>
  <c r="AG114" i="9"/>
  <c r="S66" i="9"/>
  <c r="S44" i="9"/>
  <c r="S58" i="9"/>
  <c r="S71" i="9"/>
  <c r="S55" i="9"/>
  <c r="L47" i="5" s="1"/>
  <c r="S108" i="9"/>
  <c r="S59" i="9"/>
  <c r="AG20" i="9"/>
  <c r="AG107" i="9"/>
  <c r="M95" i="5" s="1"/>
  <c r="S126" i="9"/>
  <c r="S84" i="9"/>
  <c r="AG110" i="9"/>
  <c r="AG119" i="9"/>
  <c r="S93" i="9"/>
  <c r="S20" i="9"/>
  <c r="S91" i="9"/>
  <c r="L79" i="5" s="1"/>
  <c r="S103" i="9"/>
  <c r="L91" i="5" s="1"/>
  <c r="S56" i="9"/>
  <c r="S39" i="9"/>
  <c r="AG67" i="9"/>
  <c r="AG83" i="9"/>
  <c r="AG79" i="9"/>
  <c r="S9" i="9"/>
  <c r="S53" i="9"/>
  <c r="AG80" i="9"/>
  <c r="S40" i="9"/>
  <c r="L32" i="5" s="1"/>
  <c r="S94" i="9"/>
  <c r="S116" i="9"/>
  <c r="S7" i="9"/>
  <c r="AG123" i="9"/>
  <c r="M110" i="5" s="1"/>
  <c r="S67" i="9"/>
  <c r="AG124" i="9"/>
  <c r="M111" i="5" s="1"/>
  <c r="AG113" i="9"/>
  <c r="AG23" i="9"/>
  <c r="S86" i="9"/>
  <c r="AG31" i="9"/>
  <c r="M24" i="5" s="1"/>
  <c r="S47" i="9"/>
  <c r="L39" i="5" s="1"/>
  <c r="S127" i="9"/>
  <c r="L114" i="5" s="1"/>
  <c r="AG51" i="9"/>
  <c r="AG50" i="9"/>
  <c r="S119" i="9"/>
  <c r="AG117" i="9"/>
  <c r="S19" i="9"/>
  <c r="S87" i="9"/>
  <c r="S82" i="9"/>
  <c r="AG47" i="9"/>
  <c r="M39" i="5" s="1"/>
  <c r="S107" i="9"/>
  <c r="L95" i="5" s="1"/>
  <c r="S106" i="9"/>
  <c r="S121" i="9"/>
  <c r="S24" i="9"/>
  <c r="S90" i="9"/>
  <c r="S124" i="9"/>
  <c r="L111" i="5" s="1"/>
  <c r="S41" i="9"/>
  <c r="L33" i="5" s="1"/>
  <c r="S22" i="9"/>
  <c r="S36" i="9"/>
  <c r="S112" i="9"/>
  <c r="L100" i="5" s="1"/>
  <c r="S60" i="9"/>
  <c r="L43" i="5" s="1"/>
  <c r="S125" i="9"/>
  <c r="S76" i="9"/>
  <c r="S118" i="9"/>
  <c r="S77" i="9"/>
  <c r="S120" i="9"/>
  <c r="AG115" i="9"/>
  <c r="AG94" i="9"/>
  <c r="AG66" i="9"/>
  <c r="S37" i="9"/>
  <c r="S52" i="9"/>
  <c r="S63" i="9"/>
  <c r="AG90" i="9"/>
  <c r="AG30" i="9"/>
  <c r="AG54" i="9"/>
  <c r="M46" i="5" s="1"/>
  <c r="AG121" i="9"/>
  <c r="AG48" i="9"/>
  <c r="AG88" i="10"/>
  <c r="M178" i="5" s="1"/>
  <c r="AG81" i="10"/>
  <c r="AG25" i="10"/>
  <c r="M133" i="5" s="1"/>
  <c r="AG40" i="10"/>
  <c r="AG42" i="10"/>
  <c r="M147" i="5" s="1"/>
  <c r="AG15" i="10"/>
  <c r="AG19" i="10"/>
  <c r="AG31" i="10"/>
  <c r="AG29" i="10"/>
  <c r="AG12" i="10"/>
  <c r="AG102" i="9"/>
  <c r="M90" i="5" s="1"/>
  <c r="S72" i="10"/>
  <c r="S18" i="10"/>
  <c r="L127" i="5" s="1"/>
  <c r="S73" i="10"/>
  <c r="S66" i="10"/>
  <c r="L160" i="5" s="1"/>
  <c r="AG34" i="10"/>
  <c r="M141" i="5" s="1"/>
  <c r="S87" i="10"/>
  <c r="L177" i="5" s="1"/>
  <c r="AG46" i="10"/>
  <c r="AG16" i="10"/>
  <c r="M125" i="5" s="1"/>
  <c r="S95" i="10"/>
  <c r="S35" i="10"/>
  <c r="L142" i="5" s="1"/>
  <c r="S31" i="10"/>
  <c r="S74" i="10"/>
  <c r="L166" i="5" s="1"/>
  <c r="AG66" i="10"/>
  <c r="M160" i="5" s="1"/>
  <c r="AG7" i="10"/>
  <c r="AG37" i="10"/>
  <c r="M144" i="5" s="1"/>
  <c r="S101" i="10"/>
  <c r="S103" i="10"/>
  <c r="S82" i="10"/>
  <c r="AG79" i="10"/>
  <c r="AG63" i="10"/>
  <c r="S27" i="10"/>
  <c r="L135" i="5" s="1"/>
  <c r="S67" i="10"/>
  <c r="L161" i="5" s="1"/>
  <c r="AG72" i="10"/>
  <c r="AG87" i="10"/>
  <c r="M177" i="5" s="1"/>
  <c r="S86" i="10"/>
  <c r="S83" i="10"/>
  <c r="S11" i="10"/>
  <c r="S32" i="10"/>
  <c r="S90" i="10"/>
  <c r="S99" i="10"/>
  <c r="S28" i="10"/>
  <c r="S37" i="10"/>
  <c r="L144" i="5" s="1"/>
  <c r="S94" i="10"/>
  <c r="L184" i="5" s="1"/>
  <c r="AG9" i="10"/>
  <c r="M119" i="5" s="1"/>
  <c r="AG100" i="10"/>
  <c r="AG67" i="10"/>
  <c r="M161" i="5" s="1"/>
  <c r="S62" i="10"/>
  <c r="L159" i="5" s="1"/>
  <c r="AG21" i="10"/>
  <c r="M129" i="5" s="1"/>
  <c r="AG92" i="10"/>
  <c r="AG28" i="10"/>
  <c r="S30" i="10"/>
  <c r="L138" i="5" s="1"/>
  <c r="S8" i="10"/>
  <c r="L118" i="5" s="1"/>
  <c r="S84" i="10"/>
  <c r="S41" i="10"/>
  <c r="S29" i="10"/>
  <c r="S48" i="10"/>
  <c r="AG39" i="10"/>
  <c r="AG98" i="10"/>
  <c r="S80" i="10"/>
  <c r="AG11" i="10"/>
  <c r="S47" i="10"/>
  <c r="L151" i="5" s="1"/>
  <c r="S10" i="10"/>
  <c r="S38" i="10"/>
  <c r="S68" i="10"/>
  <c r="S12" i="10"/>
  <c r="AG35" i="10"/>
  <c r="M142" i="5" s="1"/>
  <c r="AG14" i="10"/>
  <c r="AG8" i="10"/>
  <c r="M118" i="5" s="1"/>
  <c r="S61" i="10"/>
  <c r="AG47" i="10"/>
  <c r="M151" i="5" s="1"/>
  <c r="AG76" i="10"/>
  <c r="AG90" i="10"/>
  <c r="AG18" i="10"/>
  <c r="M127" i="5" s="1"/>
  <c r="S65" i="10"/>
  <c r="S46" i="10"/>
  <c r="S20" i="10"/>
  <c r="S69" i="10"/>
  <c r="L162" i="5" s="1"/>
  <c r="AG36" i="10"/>
  <c r="AG57" i="10"/>
  <c r="AG54" i="10"/>
  <c r="S54" i="10"/>
  <c r="S36" i="10"/>
  <c r="AG45" i="10"/>
  <c r="AG60" i="10"/>
  <c r="M157" i="5" s="1"/>
  <c r="S19" i="10"/>
  <c r="AG43" i="10"/>
  <c r="M148" i="5" s="1"/>
  <c r="AG26" i="10"/>
  <c r="S91" i="10"/>
  <c r="S42" i="10"/>
  <c r="L147" i="5" s="1"/>
  <c r="S50" i="10"/>
  <c r="AG74" i="10"/>
  <c r="M166" i="5" s="1"/>
  <c r="AG55" i="10"/>
  <c r="AG75" i="10"/>
  <c r="AG20" i="10"/>
  <c r="S9" i="10"/>
  <c r="L119" i="5" s="1"/>
  <c r="AG96" i="10"/>
  <c r="M186" i="5" s="1"/>
  <c r="AG83" i="10"/>
  <c r="AG48" i="10"/>
  <c r="AG30" i="10"/>
  <c r="M138" i="5" s="1"/>
  <c r="S43" i="10"/>
  <c r="L148" i="5" s="1"/>
  <c r="S96" i="10"/>
  <c r="L186" i="5" s="1"/>
  <c r="S23" i="10"/>
  <c r="S100" i="10"/>
  <c r="S25" i="10"/>
  <c r="L133" i="5" s="1"/>
  <c r="AG50" i="10"/>
  <c r="S98" i="10"/>
  <c r="S16" i="10"/>
  <c r="L125" i="5" s="1"/>
  <c r="S88" i="10"/>
  <c r="L178" i="5" s="1"/>
  <c r="AG22" i="10"/>
  <c r="AG52" i="10"/>
  <c r="M152" i="5" s="1"/>
  <c r="AG69" i="10"/>
  <c r="M162" i="5" s="1"/>
  <c r="S76" i="10"/>
  <c r="S39" i="10"/>
  <c r="S77" i="10"/>
  <c r="S85" i="10"/>
  <c r="L175" i="5" s="1"/>
  <c r="S97" i="10"/>
  <c r="S34" i="10"/>
  <c r="L141" i="5" s="1"/>
  <c r="S60" i="10"/>
  <c r="L157" i="5" s="1"/>
  <c r="AG71" i="10"/>
  <c r="S22" i="10"/>
  <c r="S17" i="10"/>
  <c r="AG59" i="10"/>
  <c r="M156" i="5" s="1"/>
  <c r="S15" i="10"/>
  <c r="S53" i="10"/>
  <c r="S92" i="10"/>
  <c r="S40" i="10"/>
  <c r="S64" i="10"/>
  <c r="S93" i="10"/>
  <c r="S79" i="10"/>
  <c r="AG38" i="10"/>
  <c r="M41" i="5" l="1"/>
  <c r="L37" i="5"/>
  <c r="M77" i="5"/>
  <c r="L9" i="5"/>
  <c r="M27" i="5"/>
  <c r="M37" i="5"/>
  <c r="H27" i="5"/>
  <c r="H117" i="5" s="1"/>
  <c r="L41" i="5"/>
  <c r="M9" i="5"/>
  <c r="L27" i="5"/>
  <c r="J27" i="5"/>
  <c r="J117" i="5" s="1"/>
  <c r="I27" i="5"/>
  <c r="L170" i="5"/>
  <c r="M194" i="5"/>
  <c r="M170" i="5"/>
  <c r="L194" i="5"/>
  <c r="L116" i="5"/>
  <c r="L179" i="5"/>
  <c r="M179" i="5"/>
  <c r="L77" i="5"/>
  <c r="M116" i="5"/>
  <c r="L53" i="5"/>
  <c r="L99" i="5"/>
  <c r="M99" i="5"/>
  <c r="M53" i="5"/>
  <c r="M153" i="5"/>
  <c r="L153" i="5"/>
  <c r="M163" i="5"/>
  <c r="L163" i="5"/>
  <c r="L117" i="5" l="1"/>
  <c r="M117" i="5"/>
  <c r="M195" i="5"/>
  <c r="L195" i="5"/>
  <c r="AG80" i="10" l="1"/>
  <c r="AA80" i="10"/>
  <c r="AF80" i="10"/>
  <c r="AE80" i="10"/>
  <c r="AB80" i="10"/>
  <c r="AD80" i="10"/>
  <c r="V80" i="10"/>
  <c r="T80" i="10"/>
  <c r="AC80" i="10"/>
</calcChain>
</file>

<file path=xl/sharedStrings.xml><?xml version="1.0" encoding="utf-8"?>
<sst xmlns="http://schemas.openxmlformats.org/spreadsheetml/2006/main" count="1230" uniqueCount="694">
  <si>
    <t>no</t>
    <phoneticPr fontId="7" type="noConversion"/>
  </si>
  <si>
    <t>구분</t>
    <phoneticPr fontId="7" type="noConversion"/>
  </si>
  <si>
    <t>매장명</t>
    <phoneticPr fontId="7" type="noConversion"/>
  </si>
  <si>
    <t>KS하남검단산</t>
    <phoneticPr fontId="6" type="noConversion"/>
  </si>
  <si>
    <t>KS서울화곡</t>
    <phoneticPr fontId="6" type="noConversion"/>
  </si>
  <si>
    <t>KS안양만안</t>
    <phoneticPr fontId="6" type="noConversion"/>
  </si>
  <si>
    <t>KS인천구월</t>
    <phoneticPr fontId="6" type="noConversion"/>
  </si>
  <si>
    <t>KS김포장기</t>
    <phoneticPr fontId="6" type="noConversion"/>
  </si>
  <si>
    <t>KS인천계양</t>
    <phoneticPr fontId="6" type="noConversion"/>
  </si>
  <si>
    <t>백화점</t>
    <phoneticPr fontId="7" type="noConversion"/>
  </si>
  <si>
    <t>KS AK분당</t>
    <phoneticPr fontId="6" type="noConversion"/>
  </si>
  <si>
    <t>KS AK평택</t>
    <phoneticPr fontId="6" type="noConversion"/>
  </si>
  <si>
    <t>KS롯강남</t>
    <phoneticPr fontId="6" type="noConversion"/>
  </si>
  <si>
    <t>KS롯관악</t>
    <phoneticPr fontId="6" type="noConversion"/>
  </si>
  <si>
    <t>KS롯김포공항</t>
    <phoneticPr fontId="6" type="noConversion"/>
  </si>
  <si>
    <t>KS롯노원</t>
    <phoneticPr fontId="6" type="noConversion"/>
  </si>
  <si>
    <t>KS롯미아</t>
    <phoneticPr fontId="6" type="noConversion"/>
  </si>
  <si>
    <t>KS롯본점</t>
    <phoneticPr fontId="6" type="noConversion"/>
  </si>
  <si>
    <t>KS롯분당</t>
    <phoneticPr fontId="6" type="noConversion"/>
  </si>
  <si>
    <t>KS롯스타시티</t>
    <phoneticPr fontId="6" type="noConversion"/>
  </si>
  <si>
    <t>KS롯안산</t>
    <phoneticPr fontId="6" type="noConversion"/>
  </si>
  <si>
    <t>KS롯영등포</t>
    <phoneticPr fontId="6" type="noConversion"/>
  </si>
  <si>
    <t>KS롯잠실</t>
    <phoneticPr fontId="6" type="noConversion"/>
  </si>
  <si>
    <t>KS롯중동</t>
    <phoneticPr fontId="6" type="noConversion"/>
  </si>
  <si>
    <t>KS롯평촌</t>
    <phoneticPr fontId="6" type="noConversion"/>
  </si>
  <si>
    <t>KS스타필드고양</t>
    <phoneticPr fontId="10" type="noConversion"/>
  </si>
  <si>
    <t>KS스타필드하남</t>
    <phoneticPr fontId="6" type="noConversion"/>
  </si>
  <si>
    <t>KS신강남</t>
    <phoneticPr fontId="6" type="noConversion"/>
  </si>
  <si>
    <t>KS 신본점</t>
    <phoneticPr fontId="6" type="noConversion"/>
  </si>
  <si>
    <t>KS 신영등포</t>
    <phoneticPr fontId="6" type="noConversion"/>
  </si>
  <si>
    <t>KS신하남</t>
    <phoneticPr fontId="6" type="noConversion"/>
  </si>
  <si>
    <t>KS아이파크용산</t>
    <phoneticPr fontId="10" type="noConversion"/>
  </si>
  <si>
    <t>KS 디큐브신도림</t>
    <phoneticPr fontId="6" type="noConversion"/>
  </si>
  <si>
    <t>KS현신촌</t>
    <phoneticPr fontId="6" type="noConversion"/>
  </si>
  <si>
    <t>KS현중동</t>
    <phoneticPr fontId="6" type="noConversion"/>
  </si>
  <si>
    <t>KS현천호</t>
    <phoneticPr fontId="6" type="noConversion"/>
  </si>
  <si>
    <t>KS현킨텍스</t>
    <phoneticPr fontId="6" type="noConversion"/>
  </si>
  <si>
    <t>KS현판교</t>
    <phoneticPr fontId="6" type="noConversion"/>
  </si>
  <si>
    <t>KS VPLUS 양주</t>
  </si>
  <si>
    <t>KS 엔터6동탄</t>
    <phoneticPr fontId="6" type="noConversion"/>
  </si>
  <si>
    <t>KS NC강서</t>
    <phoneticPr fontId="6" type="noConversion"/>
  </si>
  <si>
    <t>KS W몰</t>
  </si>
  <si>
    <t>강원</t>
    <phoneticPr fontId="7" type="noConversion"/>
  </si>
  <si>
    <t>대리점</t>
    <phoneticPr fontId="7" type="noConversion"/>
  </si>
  <si>
    <t>KS속초</t>
    <phoneticPr fontId="6" type="noConversion"/>
  </si>
  <si>
    <t>KS동해</t>
    <phoneticPr fontId="6" type="noConversion"/>
  </si>
  <si>
    <t>KS원주중앙</t>
    <phoneticPr fontId="6" type="noConversion"/>
  </si>
  <si>
    <t>KS원주단계</t>
    <phoneticPr fontId="6" type="noConversion"/>
  </si>
  <si>
    <t>KS강릉성내</t>
    <phoneticPr fontId="6" type="noConversion"/>
  </si>
  <si>
    <t>KS춘천명동</t>
    <phoneticPr fontId="6" type="noConversion"/>
  </si>
  <si>
    <t>KS춘천온의</t>
    <phoneticPr fontId="6" type="noConversion"/>
  </si>
  <si>
    <t>KS삼척</t>
    <phoneticPr fontId="6" type="noConversion"/>
  </si>
  <si>
    <t>KS홍천</t>
    <phoneticPr fontId="6" type="noConversion"/>
  </si>
  <si>
    <t>KS AK원주</t>
    <phoneticPr fontId="6" type="noConversion"/>
  </si>
  <si>
    <t>제주</t>
    <phoneticPr fontId="7" type="noConversion"/>
  </si>
  <si>
    <t>KS서귀포명동로</t>
    <phoneticPr fontId="6" type="noConversion"/>
  </si>
  <si>
    <t>KS제주일도</t>
    <phoneticPr fontId="6" type="noConversion"/>
  </si>
  <si>
    <t>KS청주성안길</t>
    <phoneticPr fontId="6" type="noConversion"/>
  </si>
  <si>
    <t>KS당진중앙</t>
    <phoneticPr fontId="6" type="noConversion"/>
  </si>
  <si>
    <t>KS충주성서</t>
    <phoneticPr fontId="6" type="noConversion"/>
  </si>
  <si>
    <t>KS제천중앙</t>
    <phoneticPr fontId="6" type="noConversion"/>
  </si>
  <si>
    <t>KS보령대천</t>
    <phoneticPr fontId="6" type="noConversion"/>
  </si>
  <si>
    <t>KS서산중앙</t>
    <phoneticPr fontId="6" type="noConversion"/>
  </si>
  <si>
    <t>KS대전유성</t>
    <phoneticPr fontId="6" type="noConversion"/>
  </si>
  <si>
    <t>KS청주분평</t>
    <phoneticPr fontId="6" type="noConversion"/>
  </si>
  <si>
    <t>KS홍성</t>
    <phoneticPr fontId="6" type="noConversion"/>
  </si>
  <si>
    <t>KS갤타임월드</t>
    <phoneticPr fontId="6" type="noConversion"/>
  </si>
  <si>
    <t>KS롯데영플청주</t>
    <phoneticPr fontId="6" type="noConversion"/>
  </si>
  <si>
    <t>KS세이관저</t>
  </si>
  <si>
    <t>KS광주첨단</t>
    <phoneticPr fontId="6" type="noConversion"/>
  </si>
  <si>
    <t>KS군산수송</t>
    <phoneticPr fontId="6" type="noConversion"/>
  </si>
  <si>
    <t>KS익산영등</t>
    <phoneticPr fontId="6" type="noConversion"/>
  </si>
  <si>
    <t>KS순천연향</t>
    <phoneticPr fontId="6" type="noConversion"/>
  </si>
  <si>
    <t>KS전주신도시</t>
    <phoneticPr fontId="6" type="noConversion"/>
  </si>
  <si>
    <t>KS정읍수성</t>
    <phoneticPr fontId="6" type="noConversion"/>
  </si>
  <si>
    <t>KS전주중앙</t>
    <phoneticPr fontId="6" type="noConversion"/>
  </si>
  <si>
    <t>KS순천중앙</t>
    <phoneticPr fontId="6" type="noConversion"/>
  </si>
  <si>
    <t>KS목포하당</t>
    <phoneticPr fontId="6" type="noConversion"/>
  </si>
  <si>
    <t>KS여수학동</t>
    <phoneticPr fontId="6" type="noConversion"/>
  </si>
  <si>
    <t>KS남원쌍교</t>
    <phoneticPr fontId="6" type="noConversion"/>
  </si>
  <si>
    <t>KS전주인후</t>
    <phoneticPr fontId="6" type="noConversion"/>
  </si>
  <si>
    <t>KS전주평화</t>
    <phoneticPr fontId="6" type="noConversion"/>
  </si>
  <si>
    <t>KS해남수성</t>
    <phoneticPr fontId="6" type="noConversion"/>
  </si>
  <si>
    <t>KS김제요촌</t>
    <phoneticPr fontId="6" type="noConversion"/>
  </si>
  <si>
    <t>KS익산모현</t>
    <phoneticPr fontId="6" type="noConversion"/>
  </si>
  <si>
    <t>KS광주송하</t>
    <phoneticPr fontId="10" type="noConversion"/>
  </si>
  <si>
    <t>LF광양아울렛</t>
    <phoneticPr fontId="6" type="noConversion"/>
  </si>
  <si>
    <t>KS 롯남악아울렛</t>
    <phoneticPr fontId="6" type="noConversion"/>
  </si>
  <si>
    <t>KS롯아울렛수완</t>
    <phoneticPr fontId="6" type="noConversion"/>
  </si>
  <si>
    <t>KS롯아울렛월드컵</t>
    <phoneticPr fontId="6" type="noConversion"/>
  </si>
  <si>
    <t>KS롯전주</t>
    <phoneticPr fontId="6" type="noConversion"/>
  </si>
  <si>
    <t>KS신광주</t>
    <phoneticPr fontId="6" type="noConversion"/>
  </si>
  <si>
    <t>KS대구광장</t>
    <phoneticPr fontId="6" type="noConversion"/>
  </si>
  <si>
    <t>KS대구동구</t>
    <phoneticPr fontId="6" type="noConversion"/>
  </si>
  <si>
    <t>KS대구서부</t>
    <phoneticPr fontId="6" type="noConversion"/>
  </si>
  <si>
    <t>KS대구칠곡</t>
    <phoneticPr fontId="6" type="noConversion"/>
  </si>
  <si>
    <t>KS포항영일대</t>
    <phoneticPr fontId="6" type="noConversion"/>
  </si>
  <si>
    <t>KS포항오광장</t>
    <phoneticPr fontId="6" type="noConversion"/>
  </si>
  <si>
    <t>KS대구동성로</t>
    <phoneticPr fontId="6" type="noConversion"/>
  </si>
  <si>
    <t>KS대구팔공산</t>
    <phoneticPr fontId="6" type="noConversion"/>
  </si>
  <si>
    <t>KS경주중앙로</t>
    <phoneticPr fontId="6" type="noConversion"/>
  </si>
  <si>
    <t>KS김천신음</t>
    <phoneticPr fontId="6" type="noConversion"/>
  </si>
  <si>
    <t>KS영천완산</t>
    <phoneticPr fontId="6" type="noConversion"/>
  </si>
  <si>
    <t>KS구미원평</t>
    <phoneticPr fontId="6" type="noConversion"/>
  </si>
  <si>
    <t>KS대구성서</t>
    <phoneticPr fontId="6" type="noConversion"/>
  </si>
  <si>
    <t>KS경산중방</t>
    <phoneticPr fontId="6" type="noConversion"/>
  </si>
  <si>
    <t>KS영주중앙로</t>
    <phoneticPr fontId="6" type="noConversion"/>
  </si>
  <si>
    <t>KS안동천리</t>
    <phoneticPr fontId="6" type="noConversion"/>
  </si>
  <si>
    <t>KS구미인동</t>
    <phoneticPr fontId="6" type="noConversion"/>
  </si>
  <si>
    <t>KS대구시지</t>
    <phoneticPr fontId="6" type="noConversion"/>
  </si>
  <si>
    <t>KS문경모전</t>
    <phoneticPr fontId="6" type="noConversion"/>
  </si>
  <si>
    <t>KS상주중앙점</t>
    <phoneticPr fontId="6" type="noConversion"/>
  </si>
  <si>
    <t>KS대구달성</t>
    <phoneticPr fontId="10" type="noConversion"/>
  </si>
  <si>
    <t>KS대백프라자</t>
    <phoneticPr fontId="6" type="noConversion"/>
  </si>
  <si>
    <t>KS동아쇼핑</t>
    <phoneticPr fontId="6" type="noConversion"/>
  </si>
  <si>
    <t>KS동아수성</t>
    <phoneticPr fontId="6" type="noConversion"/>
  </si>
  <si>
    <t>KS롯대구</t>
    <phoneticPr fontId="6" type="noConversion"/>
  </si>
  <si>
    <t>KS롯상인</t>
    <phoneticPr fontId="6" type="noConversion"/>
  </si>
  <si>
    <t>KS롯아울렛율하</t>
    <phoneticPr fontId="6" type="noConversion"/>
  </si>
  <si>
    <t>KS롯이시아</t>
    <phoneticPr fontId="6" type="noConversion"/>
  </si>
  <si>
    <t>KS롯포항</t>
    <phoneticPr fontId="6" type="noConversion"/>
  </si>
  <si>
    <t>KS신대구</t>
    <phoneticPr fontId="6" type="noConversion"/>
  </si>
  <si>
    <t>KS현대구</t>
    <phoneticPr fontId="6" type="noConversion"/>
  </si>
  <si>
    <t>KS울산달동</t>
    <phoneticPr fontId="6" type="noConversion"/>
  </si>
  <si>
    <t>KS 창원세븐시티</t>
    <phoneticPr fontId="6" type="noConversion"/>
  </si>
  <si>
    <t>KS김해서상</t>
    <phoneticPr fontId="6" type="noConversion"/>
  </si>
  <si>
    <t>KS진주상대</t>
    <phoneticPr fontId="6" type="noConversion"/>
  </si>
  <si>
    <t>KS부산남포</t>
    <phoneticPr fontId="6" type="noConversion"/>
  </si>
  <si>
    <t>KS양산중부</t>
    <phoneticPr fontId="6" type="noConversion"/>
  </si>
  <si>
    <t>KS부산하단</t>
    <phoneticPr fontId="6" type="noConversion"/>
  </si>
  <si>
    <t>KS부산덕천</t>
    <phoneticPr fontId="6" type="noConversion"/>
  </si>
  <si>
    <t>KS울산중구</t>
    <phoneticPr fontId="6" type="noConversion"/>
  </si>
  <si>
    <t>KS울산무거</t>
    <phoneticPr fontId="6" type="noConversion"/>
  </si>
  <si>
    <t>KS울산동구</t>
    <phoneticPr fontId="6" type="noConversion"/>
  </si>
  <si>
    <t>KS통영무전</t>
    <phoneticPr fontId="6" type="noConversion"/>
  </si>
  <si>
    <t>KS진해석동</t>
    <phoneticPr fontId="6" type="noConversion"/>
  </si>
  <si>
    <t>KS마산무학</t>
    <phoneticPr fontId="6" type="noConversion"/>
  </si>
  <si>
    <t>KS마산합성</t>
    <phoneticPr fontId="6" type="noConversion"/>
  </si>
  <si>
    <t>KS김해진영</t>
    <phoneticPr fontId="6" type="noConversion"/>
  </si>
  <si>
    <t>KS부산범일</t>
    <phoneticPr fontId="6" type="noConversion"/>
  </si>
  <si>
    <t>KS양산서창</t>
    <phoneticPr fontId="10" type="noConversion"/>
  </si>
  <si>
    <t>대리점</t>
    <phoneticPr fontId="6" type="noConversion"/>
  </si>
  <si>
    <t>전라</t>
  </si>
  <si>
    <t>직영점</t>
  </si>
  <si>
    <t>KS 청담직영</t>
  </si>
  <si>
    <t>KS 문정직영</t>
  </si>
  <si>
    <t>전주송천직영(정상)</t>
  </si>
  <si>
    <t>구미우정관</t>
  </si>
  <si>
    <t>서울
경기
인천</t>
  </si>
  <si>
    <t xml:space="preserve">대전
충청              </t>
  </si>
  <si>
    <t>부산
경남</t>
    <phoneticPr fontId="6" type="noConversion"/>
  </si>
  <si>
    <t>KS용인시청</t>
    <phoneticPr fontId="6" type="noConversion"/>
  </si>
  <si>
    <t>KS 마곡디자인랩</t>
    <phoneticPr fontId="6" type="noConversion"/>
  </si>
  <si>
    <t>조이코오롱 과천(복)</t>
    <phoneticPr fontId="6" type="noConversion"/>
  </si>
  <si>
    <t>KS광주무등산</t>
    <phoneticPr fontId="6" type="noConversion"/>
  </si>
  <si>
    <t>KS여수교동</t>
    <phoneticPr fontId="6" type="noConversion"/>
  </si>
  <si>
    <t>KS거창중앙</t>
    <phoneticPr fontId="6" type="noConversion"/>
  </si>
  <si>
    <t xml:space="preserve">광주
전라      </t>
    <phoneticPr fontId="7" type="noConversion"/>
  </si>
  <si>
    <t>KS인천신포</t>
    <phoneticPr fontId="6" type="noConversion"/>
  </si>
  <si>
    <t>KS오산중앙</t>
    <phoneticPr fontId="6" type="noConversion"/>
  </si>
  <si>
    <t>KS서울시흥</t>
    <phoneticPr fontId="6" type="noConversion"/>
  </si>
  <si>
    <t>KS양평중앙</t>
    <phoneticPr fontId="6" type="noConversion"/>
  </si>
  <si>
    <t>대리점</t>
    <phoneticPr fontId="10" type="noConversion"/>
  </si>
  <si>
    <t>배낭</t>
    <phoneticPr fontId="6" type="noConversion"/>
  </si>
  <si>
    <t>의류</t>
    <phoneticPr fontId="6" type="noConversion"/>
  </si>
  <si>
    <t>용품</t>
    <phoneticPr fontId="6" type="noConversion"/>
  </si>
  <si>
    <t>중앙행거</t>
    <phoneticPr fontId="6" type="noConversion"/>
  </si>
  <si>
    <t>남</t>
    <phoneticPr fontId="6" type="noConversion"/>
  </si>
  <si>
    <t>여</t>
    <phoneticPr fontId="6" type="noConversion"/>
  </si>
  <si>
    <t>700mm</t>
    <phoneticPr fontId="6" type="noConversion"/>
  </si>
  <si>
    <t>1200mm</t>
    <phoneticPr fontId="6" type="noConversion"/>
  </si>
  <si>
    <t>1400mm</t>
    <phoneticPr fontId="6" type="noConversion"/>
  </si>
  <si>
    <t>SS</t>
    <phoneticPr fontId="6" type="noConversion"/>
  </si>
  <si>
    <t>FW</t>
    <phoneticPr fontId="6" type="noConversion"/>
  </si>
  <si>
    <t>600mm</t>
    <phoneticPr fontId="6" type="noConversion"/>
  </si>
  <si>
    <t>벽장1</t>
    <phoneticPr fontId="6" type="noConversion"/>
  </si>
  <si>
    <t>벽장2</t>
    <phoneticPr fontId="6" type="noConversion"/>
  </si>
  <si>
    <t>서울경기인천</t>
    <phoneticPr fontId="6" type="noConversion"/>
  </si>
  <si>
    <t>합계</t>
    <phoneticPr fontId="6" type="noConversion"/>
  </si>
  <si>
    <t>신발</t>
  </si>
  <si>
    <t>대전충청</t>
    <phoneticPr fontId="10" type="noConversion"/>
  </si>
  <si>
    <t>광주전라</t>
    <phoneticPr fontId="10" type="noConversion"/>
  </si>
  <si>
    <t>대리점</t>
  </si>
  <si>
    <t>자켓.티셔츠</t>
    <phoneticPr fontId="6" type="noConversion"/>
  </si>
  <si>
    <t>바지</t>
    <phoneticPr fontId="6" type="noConversion"/>
  </si>
  <si>
    <t>직영점</t>
    <phoneticPr fontId="6" type="noConversion"/>
  </si>
  <si>
    <t xml:space="preserve">대전충청              </t>
    <phoneticPr fontId="7" type="noConversion"/>
  </si>
  <si>
    <t xml:space="preserve">광주전라           </t>
    <phoneticPr fontId="10" type="noConversion"/>
  </si>
  <si>
    <t>부산경남</t>
    <phoneticPr fontId="10" type="noConversion"/>
  </si>
  <si>
    <t>대리점</t>
    <phoneticPr fontId="10" type="noConversion"/>
  </si>
  <si>
    <t>부산경남</t>
    <phoneticPr fontId="10" type="noConversion"/>
  </si>
  <si>
    <t>KS AK수원</t>
    <phoneticPr fontId="6" type="noConversion"/>
  </si>
  <si>
    <t>KS롯구리</t>
    <phoneticPr fontId="6" type="noConversion"/>
  </si>
  <si>
    <t>KS롯수원</t>
    <phoneticPr fontId="6" type="noConversion"/>
  </si>
  <si>
    <t>KS롯인천터미널</t>
    <phoneticPr fontId="6" type="noConversion"/>
  </si>
  <si>
    <t>KS롯청량리</t>
    <phoneticPr fontId="6" type="noConversion"/>
  </si>
  <si>
    <t>KS신경기</t>
    <phoneticPr fontId="6" type="noConversion"/>
  </si>
  <si>
    <t>KS신의정부</t>
    <phoneticPr fontId="6" type="noConversion"/>
  </si>
  <si>
    <t>KS현목동</t>
    <phoneticPr fontId="6" type="noConversion"/>
  </si>
  <si>
    <t>KS현미아</t>
    <phoneticPr fontId="6" type="noConversion"/>
  </si>
  <si>
    <t>KS 갤수원</t>
    <phoneticPr fontId="6" type="noConversion"/>
  </si>
  <si>
    <t>KS롯부평</t>
    <phoneticPr fontId="6" type="noConversion"/>
  </si>
  <si>
    <t>KS 롯일산</t>
    <phoneticPr fontId="6" type="noConversion"/>
  </si>
  <si>
    <t>백화점</t>
    <phoneticPr fontId="7" type="noConversion"/>
  </si>
  <si>
    <t>KS갤센터시티</t>
    <phoneticPr fontId="6" type="noConversion"/>
  </si>
  <si>
    <t>KS롯대전</t>
    <phoneticPr fontId="6" type="noConversion"/>
  </si>
  <si>
    <t>KS세이대전</t>
    <phoneticPr fontId="6" type="noConversion"/>
  </si>
  <si>
    <t>KS신대전</t>
    <phoneticPr fontId="6" type="noConversion"/>
  </si>
  <si>
    <t>KS신충청</t>
    <phoneticPr fontId="6" type="noConversion"/>
  </si>
  <si>
    <t>KS패션아일랜드대전</t>
    <phoneticPr fontId="6" type="noConversion"/>
  </si>
  <si>
    <t>KS현충청</t>
    <phoneticPr fontId="6" type="noConversion"/>
  </si>
  <si>
    <t>KS롯광주</t>
    <phoneticPr fontId="6" type="noConversion"/>
  </si>
  <si>
    <t xml:space="preserve">대구
경북            </t>
    <phoneticPr fontId="7" type="noConversion"/>
  </si>
  <si>
    <t>부산
경남</t>
    <phoneticPr fontId="7" type="noConversion"/>
  </si>
  <si>
    <t>백화점</t>
    <phoneticPr fontId="7" type="noConversion"/>
  </si>
  <si>
    <t>KS갤진주</t>
    <phoneticPr fontId="6" type="noConversion"/>
  </si>
  <si>
    <t>KS롯광복</t>
    <phoneticPr fontId="6" type="noConversion"/>
  </si>
  <si>
    <t>KS롯동래</t>
    <phoneticPr fontId="6" type="noConversion"/>
  </si>
  <si>
    <t>KS롯마산</t>
    <phoneticPr fontId="6" type="noConversion"/>
  </si>
  <si>
    <t>KS롯부산</t>
    <phoneticPr fontId="6" type="noConversion"/>
  </si>
  <si>
    <t>KS롯센텀시티</t>
    <phoneticPr fontId="6" type="noConversion"/>
  </si>
  <si>
    <t>KS롯울산</t>
    <phoneticPr fontId="6" type="noConversion"/>
  </si>
  <si>
    <t>KS 롯데몰진주</t>
    <phoneticPr fontId="10" type="noConversion"/>
  </si>
  <si>
    <t>KS롯창원</t>
    <phoneticPr fontId="6" type="noConversion"/>
  </si>
  <si>
    <t>KS신김해</t>
    <phoneticPr fontId="6" type="noConversion"/>
  </si>
  <si>
    <t>KS신마산</t>
    <phoneticPr fontId="6" type="noConversion"/>
  </si>
  <si>
    <t>KS신센텀시티</t>
    <phoneticPr fontId="6" type="noConversion"/>
  </si>
  <si>
    <t>KS현동구</t>
    <phoneticPr fontId="6" type="noConversion"/>
  </si>
  <si>
    <t>KS현부산</t>
    <phoneticPr fontId="6" type="noConversion"/>
  </si>
  <si>
    <t>KS현울산</t>
    <phoneticPr fontId="6" type="noConversion"/>
  </si>
  <si>
    <t>KS AK구로</t>
    <phoneticPr fontId="6" type="noConversion"/>
  </si>
  <si>
    <t>KS하남검단산</t>
    <phoneticPr fontId="6" type="noConversion"/>
  </si>
  <si>
    <t>KS서울화곡</t>
    <phoneticPr fontId="6" type="noConversion"/>
  </si>
  <si>
    <t>KS서울시흥</t>
    <phoneticPr fontId="6" type="noConversion"/>
  </si>
  <si>
    <t>KS구리수택</t>
    <phoneticPr fontId="6" type="noConversion"/>
  </si>
  <si>
    <t>KS김포장기</t>
    <phoneticPr fontId="6" type="noConversion"/>
  </si>
  <si>
    <t>KS부천</t>
    <phoneticPr fontId="6" type="noConversion"/>
  </si>
  <si>
    <t>KS오산중앙</t>
    <phoneticPr fontId="6" type="noConversion"/>
  </si>
  <si>
    <t>KS부평아이즈빌</t>
    <phoneticPr fontId="6" type="noConversion"/>
  </si>
  <si>
    <t>KS안양만안</t>
    <phoneticPr fontId="6" type="noConversion"/>
  </si>
  <si>
    <t>KS인천구월</t>
    <phoneticPr fontId="6" type="noConversion"/>
  </si>
  <si>
    <t>KS평택장당</t>
    <phoneticPr fontId="6" type="noConversion"/>
  </si>
  <si>
    <t>KS양평중앙</t>
    <phoneticPr fontId="6" type="noConversion"/>
  </si>
  <si>
    <t>KS인천계양</t>
    <phoneticPr fontId="6" type="noConversion"/>
  </si>
  <si>
    <t>KS안성중앙</t>
    <phoneticPr fontId="10" type="noConversion"/>
  </si>
  <si>
    <t>KS동해</t>
    <phoneticPr fontId="6" type="noConversion"/>
  </si>
  <si>
    <t>KS원주중앙</t>
    <phoneticPr fontId="6" type="noConversion"/>
  </si>
  <si>
    <t>KS홍천</t>
    <phoneticPr fontId="6" type="noConversion"/>
  </si>
  <si>
    <t>KS광주첨단</t>
    <phoneticPr fontId="6" type="noConversion"/>
  </si>
  <si>
    <t>KS광주무등산</t>
    <phoneticPr fontId="6" type="noConversion"/>
  </si>
  <si>
    <t>KS군산수송</t>
    <phoneticPr fontId="6" type="noConversion"/>
  </si>
  <si>
    <t>KS익산영등</t>
    <phoneticPr fontId="6" type="noConversion"/>
  </si>
  <si>
    <t>KS순천연향</t>
    <phoneticPr fontId="6" type="noConversion"/>
  </si>
  <si>
    <t>KS전주신도시</t>
    <phoneticPr fontId="6" type="noConversion"/>
  </si>
  <si>
    <t>KS정읍수성</t>
    <phoneticPr fontId="6" type="noConversion"/>
  </si>
  <si>
    <t>KS광주금남로</t>
    <phoneticPr fontId="6" type="noConversion"/>
  </si>
  <si>
    <t>KS전주중앙</t>
    <phoneticPr fontId="6" type="noConversion"/>
  </si>
  <si>
    <t>KS순천중앙</t>
    <phoneticPr fontId="6" type="noConversion"/>
  </si>
  <si>
    <t>KS여수교동</t>
    <phoneticPr fontId="6" type="noConversion"/>
  </si>
  <si>
    <t>KS목포하당</t>
    <phoneticPr fontId="6" type="noConversion"/>
  </si>
  <si>
    <t>KS여수학동</t>
    <phoneticPr fontId="6" type="noConversion"/>
  </si>
  <si>
    <t>KS남원쌍교</t>
    <phoneticPr fontId="6" type="noConversion"/>
  </si>
  <si>
    <t>KS광양중동</t>
    <phoneticPr fontId="6" type="noConversion"/>
  </si>
  <si>
    <t>KS나주빛가람</t>
    <phoneticPr fontId="6" type="noConversion"/>
  </si>
  <si>
    <t>KS전주평화</t>
    <phoneticPr fontId="6" type="noConversion"/>
  </si>
  <si>
    <t>KS광주용봉</t>
    <phoneticPr fontId="6" type="noConversion"/>
  </si>
  <si>
    <t>KS포항영일대</t>
    <phoneticPr fontId="6" type="noConversion"/>
  </si>
  <si>
    <t>KS경주중앙</t>
    <phoneticPr fontId="6" type="noConversion"/>
  </si>
  <si>
    <t>KS경산중방</t>
    <phoneticPr fontId="6" type="noConversion"/>
  </si>
  <si>
    <t>KS안동천리</t>
    <phoneticPr fontId="6" type="noConversion"/>
  </si>
  <si>
    <t>KS상주중앙</t>
    <phoneticPr fontId="6" type="noConversion"/>
  </si>
  <si>
    <t>KS울산달동</t>
    <phoneticPr fontId="6" type="noConversion"/>
  </si>
  <si>
    <t>KS창원시티세븐</t>
    <phoneticPr fontId="6" type="noConversion"/>
  </si>
  <si>
    <t>KS양산</t>
    <phoneticPr fontId="6" type="noConversion"/>
  </si>
  <si>
    <t>FIXTURE
SKU
(7cm간격)</t>
    <phoneticPr fontId="10" type="noConversion"/>
  </si>
  <si>
    <t>1000이하</t>
    <phoneticPr fontId="6" type="noConversion"/>
  </si>
  <si>
    <t>1500이상</t>
    <phoneticPr fontId="10" type="noConversion"/>
  </si>
  <si>
    <t>FIXTURE
 SKU
(10cm 간격)</t>
    <phoneticPr fontId="6" type="noConversion"/>
  </si>
  <si>
    <t>광주/전라</t>
    <phoneticPr fontId="6" type="noConversion"/>
  </si>
  <si>
    <t>대구/경북</t>
    <phoneticPr fontId="6" type="noConversion"/>
  </si>
  <si>
    <t>KS롯아울렛청주</t>
    <phoneticPr fontId="10" type="noConversion"/>
  </si>
  <si>
    <t>매장면적</t>
    <phoneticPr fontId="10" type="noConversion"/>
  </si>
  <si>
    <t>SKU(S/S)</t>
    <phoneticPr fontId="6" type="noConversion"/>
  </si>
  <si>
    <t>SKU(F/W)</t>
    <phoneticPr fontId="6" type="noConversion"/>
  </si>
  <si>
    <t>KS롯아울렛청주</t>
    <phoneticPr fontId="10" type="noConversion"/>
  </si>
  <si>
    <t>창고면적</t>
    <phoneticPr fontId="10" type="noConversion"/>
  </si>
  <si>
    <t>총면적</t>
    <phoneticPr fontId="10" type="noConversion"/>
  </si>
  <si>
    <t>.</t>
    <phoneticPr fontId="10" type="noConversion"/>
  </si>
  <si>
    <t>.</t>
    <phoneticPr fontId="10" type="noConversion"/>
  </si>
  <si>
    <t>캠핑면적</t>
    <phoneticPr fontId="10" type="noConversion"/>
  </si>
  <si>
    <t>층</t>
    <phoneticPr fontId="10" type="noConversion"/>
  </si>
  <si>
    <t>스타필드 부천</t>
    <phoneticPr fontId="10" type="noConversion"/>
  </si>
  <si>
    <t>KS양산서창</t>
    <phoneticPr fontId="10" type="noConversion"/>
  </si>
  <si>
    <t>KS부산범일</t>
    <phoneticPr fontId="6" type="noConversion"/>
  </si>
  <si>
    <t>KS김해진영</t>
    <phoneticPr fontId="6" type="noConversion"/>
  </si>
  <si>
    <t>KS마산합성</t>
    <phoneticPr fontId="6" type="noConversion"/>
  </si>
  <si>
    <t>KS마산무학</t>
    <phoneticPr fontId="6" type="noConversion"/>
  </si>
  <si>
    <t>KS진해석동</t>
    <phoneticPr fontId="6" type="noConversion"/>
  </si>
  <si>
    <t>KS울산동구</t>
    <phoneticPr fontId="6" type="noConversion"/>
  </si>
  <si>
    <t>KS거창중앙</t>
    <phoneticPr fontId="6" type="noConversion"/>
  </si>
  <si>
    <t>KS울산무거</t>
    <phoneticPr fontId="6" type="noConversion"/>
  </si>
  <si>
    <t>KS울산중구</t>
    <phoneticPr fontId="6" type="noConversion"/>
  </si>
  <si>
    <t>KS양산</t>
    <phoneticPr fontId="6" type="noConversion"/>
  </si>
  <si>
    <t>KS부산남포</t>
    <phoneticPr fontId="6" type="noConversion"/>
  </si>
  <si>
    <t>KS진주상대</t>
    <phoneticPr fontId="6" type="noConversion"/>
  </si>
  <si>
    <t>KS창원시티세븐</t>
    <phoneticPr fontId="6" type="noConversion"/>
  </si>
  <si>
    <t>KS대구달성</t>
    <phoneticPr fontId="10" type="noConversion"/>
  </si>
  <si>
    <t>KS상주중앙</t>
    <phoneticPr fontId="6" type="noConversion"/>
  </si>
  <si>
    <t>KS대구시지</t>
    <phoneticPr fontId="6" type="noConversion"/>
  </si>
  <si>
    <t>KS구미인동</t>
    <phoneticPr fontId="6" type="noConversion"/>
  </si>
  <si>
    <t>KS안동천리</t>
    <phoneticPr fontId="6" type="noConversion"/>
  </si>
  <si>
    <t>KS영주중앙로</t>
    <phoneticPr fontId="6" type="noConversion"/>
  </si>
  <si>
    <t>KS경산중방</t>
    <phoneticPr fontId="6" type="noConversion"/>
  </si>
  <si>
    <t>KS대구성서</t>
    <phoneticPr fontId="6" type="noConversion"/>
  </si>
  <si>
    <t>KS영천완산</t>
    <phoneticPr fontId="6" type="noConversion"/>
  </si>
  <si>
    <t>KS김천신음</t>
    <phoneticPr fontId="6" type="noConversion"/>
  </si>
  <si>
    <t>KS경주중앙</t>
    <phoneticPr fontId="6" type="noConversion"/>
  </si>
  <si>
    <t>KS대구팔공산</t>
    <phoneticPr fontId="6" type="noConversion"/>
  </si>
  <si>
    <t>KS대구동성로</t>
    <phoneticPr fontId="6" type="noConversion"/>
  </si>
  <si>
    <t>KS포항오광장</t>
    <phoneticPr fontId="6" type="noConversion"/>
  </si>
  <si>
    <t>KS포항영일대</t>
    <phoneticPr fontId="6" type="noConversion"/>
  </si>
  <si>
    <t>KS대구서부</t>
    <phoneticPr fontId="6" type="noConversion"/>
  </si>
  <si>
    <t>KS대구동구</t>
    <phoneticPr fontId="6" type="noConversion"/>
  </si>
  <si>
    <t>KS익산모현</t>
    <phoneticPr fontId="6" type="noConversion"/>
  </si>
  <si>
    <t>KS김제요촌</t>
    <phoneticPr fontId="6" type="noConversion"/>
  </si>
  <si>
    <t>KS광주용봉</t>
    <phoneticPr fontId="6" type="noConversion"/>
  </si>
  <si>
    <t>KS해남수성</t>
    <phoneticPr fontId="6" type="noConversion"/>
  </si>
  <si>
    <t>KS전주평화</t>
    <phoneticPr fontId="6" type="noConversion"/>
  </si>
  <si>
    <t>KS나주빛가람</t>
    <phoneticPr fontId="6" type="noConversion"/>
  </si>
  <si>
    <t>KS전주인후</t>
    <phoneticPr fontId="6" type="noConversion"/>
  </si>
  <si>
    <t>KS광양중동</t>
    <phoneticPr fontId="6" type="noConversion"/>
  </si>
  <si>
    <t>KS남원쌍교</t>
    <phoneticPr fontId="6" type="noConversion"/>
  </si>
  <si>
    <t>KS여수학동</t>
    <phoneticPr fontId="6" type="noConversion"/>
  </si>
  <si>
    <t>KS목포하당</t>
    <phoneticPr fontId="6" type="noConversion"/>
  </si>
  <si>
    <t>KS여수교동</t>
    <phoneticPr fontId="6" type="noConversion"/>
  </si>
  <si>
    <t>KS순천중앙</t>
    <phoneticPr fontId="6" type="noConversion"/>
  </si>
  <si>
    <t>KS전주중앙</t>
    <phoneticPr fontId="6" type="noConversion"/>
  </si>
  <si>
    <t>KS광주금남로</t>
    <phoneticPr fontId="6" type="noConversion"/>
  </si>
  <si>
    <t>KS정읍수성</t>
    <phoneticPr fontId="6" type="noConversion"/>
  </si>
  <si>
    <t>KS전주신도시</t>
    <phoneticPr fontId="6" type="noConversion"/>
  </si>
  <si>
    <t>KS순천연향</t>
    <phoneticPr fontId="6" type="noConversion"/>
  </si>
  <si>
    <t>KS광주무등산</t>
    <phoneticPr fontId="6" type="noConversion"/>
  </si>
  <si>
    <t>KS광주첨단</t>
    <phoneticPr fontId="6" type="noConversion"/>
  </si>
  <si>
    <t xml:space="preserve">광주전라           </t>
    <phoneticPr fontId="10" type="noConversion"/>
  </si>
  <si>
    <t>KS청주분평</t>
    <phoneticPr fontId="6" type="noConversion"/>
  </si>
  <si>
    <t>KS대전유성</t>
    <phoneticPr fontId="6" type="noConversion"/>
  </si>
  <si>
    <t>KS서산중앙</t>
    <phoneticPr fontId="6" type="noConversion"/>
  </si>
  <si>
    <t>KS당진중앙</t>
    <phoneticPr fontId="6" type="noConversion"/>
  </si>
  <si>
    <t>KS청주성안길</t>
    <phoneticPr fontId="6" type="noConversion"/>
  </si>
  <si>
    <t>KS제주일도</t>
    <phoneticPr fontId="6" type="noConversion"/>
  </si>
  <si>
    <t>KS홍천</t>
    <phoneticPr fontId="6" type="noConversion"/>
  </si>
  <si>
    <t>KS삼척</t>
    <phoneticPr fontId="6" type="noConversion"/>
  </si>
  <si>
    <t>KS춘천온의</t>
    <phoneticPr fontId="6" type="noConversion"/>
  </si>
  <si>
    <t>KS춘천명동</t>
    <phoneticPr fontId="6" type="noConversion"/>
  </si>
  <si>
    <t>KS강릉성내</t>
    <phoneticPr fontId="6" type="noConversion"/>
  </si>
  <si>
    <t>KS원주단계</t>
    <phoneticPr fontId="6" type="noConversion"/>
  </si>
  <si>
    <t>KS원주중앙</t>
    <phoneticPr fontId="6" type="noConversion"/>
  </si>
  <si>
    <t>KS동해</t>
    <phoneticPr fontId="6" type="noConversion"/>
  </si>
  <si>
    <t>KS속초</t>
    <phoneticPr fontId="6" type="noConversion"/>
  </si>
  <si>
    <t>강원</t>
    <phoneticPr fontId="7" type="noConversion"/>
  </si>
  <si>
    <t>KS인천계양</t>
    <phoneticPr fontId="6" type="noConversion"/>
  </si>
  <si>
    <t>KS평택장당</t>
    <phoneticPr fontId="6" type="noConversion"/>
  </si>
  <si>
    <t>KS인천구월</t>
    <phoneticPr fontId="6" type="noConversion"/>
  </si>
  <si>
    <t>KS안양만안</t>
    <phoneticPr fontId="6" type="noConversion"/>
  </si>
  <si>
    <t>KS부평아이즈빌</t>
    <phoneticPr fontId="6" type="noConversion"/>
  </si>
  <si>
    <t>KS오산중앙</t>
    <phoneticPr fontId="6" type="noConversion"/>
  </si>
  <si>
    <t>KS인천신포</t>
    <phoneticPr fontId="6" type="noConversion"/>
  </si>
  <si>
    <t>KS용인시청</t>
    <phoneticPr fontId="6" type="noConversion"/>
  </si>
  <si>
    <t>KS부천</t>
    <phoneticPr fontId="6" type="noConversion"/>
  </si>
  <si>
    <t>KS김포장기</t>
    <phoneticPr fontId="6" type="noConversion"/>
  </si>
  <si>
    <t>KS구리수택</t>
    <phoneticPr fontId="6" type="noConversion"/>
  </si>
  <si>
    <t>KS서울시흥</t>
    <phoneticPr fontId="6" type="noConversion"/>
  </si>
  <si>
    <t>KS서울화곡</t>
    <phoneticPr fontId="6" type="noConversion"/>
  </si>
  <si>
    <t>KS하남검단산</t>
    <phoneticPr fontId="6" type="noConversion"/>
  </si>
  <si>
    <t>대리점</t>
    <phoneticPr fontId="6" type="noConversion"/>
  </si>
  <si>
    <t>서울경기인천</t>
    <phoneticPr fontId="6" type="noConversion"/>
  </si>
  <si>
    <t>대구/경북</t>
    <phoneticPr fontId="6" type="noConversion"/>
  </si>
  <si>
    <t>광주/전라</t>
    <phoneticPr fontId="6" type="noConversion"/>
  </si>
  <si>
    <t>KS 마곡디자인랩</t>
    <phoneticPr fontId="6" type="noConversion"/>
  </si>
  <si>
    <t>조이코오롱 과천(복)</t>
    <phoneticPr fontId="6" type="noConversion"/>
  </si>
  <si>
    <t>1400mm</t>
    <phoneticPr fontId="6" type="noConversion"/>
  </si>
  <si>
    <t>1200mm</t>
    <phoneticPr fontId="6" type="noConversion"/>
  </si>
  <si>
    <t>600mm</t>
    <phoneticPr fontId="10" type="noConversion"/>
  </si>
  <si>
    <t>1300mm</t>
    <phoneticPr fontId="6" type="noConversion"/>
  </si>
  <si>
    <t>1300mm</t>
    <phoneticPr fontId="6" type="noConversion"/>
  </si>
  <si>
    <t>600mm</t>
    <phoneticPr fontId="10" type="noConversion"/>
  </si>
  <si>
    <t>배낭</t>
    <phoneticPr fontId="6" type="noConversion"/>
  </si>
  <si>
    <t>합계</t>
    <phoneticPr fontId="6" type="noConversion"/>
  </si>
  <si>
    <t>X코드</t>
    <phoneticPr fontId="10" type="noConversion"/>
  </si>
  <si>
    <t>중앙행거</t>
    <phoneticPr fontId="6" type="noConversion"/>
  </si>
  <si>
    <t>벽장2</t>
    <phoneticPr fontId="6" type="noConversion"/>
  </si>
  <si>
    <t>벽장1</t>
    <phoneticPr fontId="6" type="noConversion"/>
  </si>
  <si>
    <t>FIXTURE
 SKU
(10cm 간격)</t>
    <phoneticPr fontId="6" type="noConversion"/>
  </si>
  <si>
    <t>벽장3</t>
    <phoneticPr fontId="6" type="noConversion"/>
  </si>
  <si>
    <t>FIXTURE
SKU
(7cm간격)</t>
    <phoneticPr fontId="10" type="noConversion"/>
  </si>
  <si>
    <t>FW</t>
    <phoneticPr fontId="6" type="noConversion"/>
  </si>
  <si>
    <t>SS</t>
    <phoneticPr fontId="6" type="noConversion"/>
  </si>
  <si>
    <t>용품</t>
    <phoneticPr fontId="6" type="noConversion"/>
  </si>
  <si>
    <t>의류</t>
    <phoneticPr fontId="6" type="noConversion"/>
  </si>
  <si>
    <t>매 장</t>
    <phoneticPr fontId="10" type="noConversion"/>
  </si>
  <si>
    <t>구 분</t>
    <phoneticPr fontId="10" type="noConversion"/>
  </si>
  <si>
    <t>지 역</t>
    <phoneticPr fontId="10" type="noConversion"/>
  </si>
  <si>
    <t>번 호</t>
    <phoneticPr fontId="10" type="noConversion"/>
  </si>
  <si>
    <t>KS현울산</t>
    <phoneticPr fontId="6" type="noConversion"/>
  </si>
  <si>
    <t>KS현부산</t>
    <phoneticPr fontId="6" type="noConversion"/>
  </si>
  <si>
    <t>KS현동구</t>
    <phoneticPr fontId="6" type="noConversion"/>
  </si>
  <si>
    <t>KS신센텀시티</t>
    <phoneticPr fontId="6" type="noConversion"/>
  </si>
  <si>
    <t>KS신마산</t>
    <phoneticPr fontId="6" type="noConversion"/>
  </si>
  <si>
    <t>KS신김해</t>
    <phoneticPr fontId="6" type="noConversion"/>
  </si>
  <si>
    <t>KS롯창원</t>
    <phoneticPr fontId="6" type="noConversion"/>
  </si>
  <si>
    <t>KS 롯데몰진주</t>
    <phoneticPr fontId="10" type="noConversion"/>
  </si>
  <si>
    <t>KS롯울산</t>
    <phoneticPr fontId="6" type="noConversion"/>
  </si>
  <si>
    <t>KS롯센텀시티</t>
    <phoneticPr fontId="6" type="noConversion"/>
  </si>
  <si>
    <t>KS롯마산</t>
    <phoneticPr fontId="6" type="noConversion"/>
  </si>
  <si>
    <t>KS롯동래</t>
    <phoneticPr fontId="6" type="noConversion"/>
  </si>
  <si>
    <t>KS롯광복</t>
    <phoneticPr fontId="6" type="noConversion"/>
  </si>
  <si>
    <t>KS갤진주</t>
    <phoneticPr fontId="6" type="noConversion"/>
  </si>
  <si>
    <t>백화점</t>
    <phoneticPr fontId="7" type="noConversion"/>
  </si>
  <si>
    <t>부산
경남</t>
    <phoneticPr fontId="7" type="noConversion"/>
  </si>
  <si>
    <t>KS현대구</t>
    <phoneticPr fontId="6" type="noConversion"/>
  </si>
  <si>
    <t>KS신대구</t>
    <phoneticPr fontId="6" type="noConversion"/>
  </si>
  <si>
    <t>KS롯포항</t>
    <phoneticPr fontId="6" type="noConversion"/>
  </si>
  <si>
    <t>KS롯이시아</t>
    <phoneticPr fontId="6" type="noConversion"/>
  </si>
  <si>
    <t>KS롯아울렛율하</t>
    <phoneticPr fontId="6" type="noConversion"/>
  </si>
  <si>
    <t>KS롯상인</t>
    <phoneticPr fontId="6" type="noConversion"/>
  </si>
  <si>
    <t>KS롯대구</t>
    <phoneticPr fontId="6" type="noConversion"/>
  </si>
  <si>
    <t>KS동아수성</t>
    <phoneticPr fontId="6" type="noConversion"/>
  </si>
  <si>
    <t>KS동아쇼핑</t>
    <phoneticPr fontId="6" type="noConversion"/>
  </si>
  <si>
    <t>KS대백프라자</t>
    <phoneticPr fontId="6" type="noConversion"/>
  </si>
  <si>
    <t xml:space="preserve">대구
경북            </t>
    <phoneticPr fontId="7" type="noConversion"/>
  </si>
  <si>
    <t>KS신광주</t>
    <phoneticPr fontId="6" type="noConversion"/>
  </si>
  <si>
    <t>KS롯전주</t>
    <phoneticPr fontId="6" type="noConversion"/>
  </si>
  <si>
    <t>KS롯아울렛월드컵</t>
    <phoneticPr fontId="6" type="noConversion"/>
  </si>
  <si>
    <t>KS롯아울렛수완</t>
    <phoneticPr fontId="6" type="noConversion"/>
  </si>
  <si>
    <t>KS 롯남악아울렛</t>
    <phoneticPr fontId="6" type="noConversion"/>
  </si>
  <si>
    <t>KS롯광주</t>
    <phoneticPr fontId="6" type="noConversion"/>
  </si>
  <si>
    <t>LF광양아울렛</t>
    <phoneticPr fontId="6" type="noConversion"/>
  </si>
  <si>
    <t>백화점</t>
    <phoneticPr fontId="7" type="noConversion"/>
  </si>
  <si>
    <t xml:space="preserve">광주
전라      </t>
    <phoneticPr fontId="7" type="noConversion"/>
  </si>
  <si>
    <t>KS현충청</t>
    <phoneticPr fontId="6" type="noConversion"/>
  </si>
  <si>
    <t>KS패션아일랜드대전</t>
    <phoneticPr fontId="6" type="noConversion"/>
  </si>
  <si>
    <t>KS신충청</t>
    <phoneticPr fontId="6" type="noConversion"/>
  </si>
  <si>
    <t>KS세이대전</t>
    <phoneticPr fontId="6" type="noConversion"/>
  </si>
  <si>
    <t>KS롯데영플청주</t>
    <phoneticPr fontId="6" type="noConversion"/>
  </si>
  <si>
    <t>KS롯아울렛청주</t>
    <phoneticPr fontId="10" type="noConversion"/>
  </si>
  <si>
    <t>KS롯대전</t>
    <phoneticPr fontId="6" type="noConversion"/>
  </si>
  <si>
    <t>KS갤타임월드</t>
    <phoneticPr fontId="6" type="noConversion"/>
  </si>
  <si>
    <t>KS갤센터시티</t>
    <phoneticPr fontId="6" type="noConversion"/>
  </si>
  <si>
    <t>백화점</t>
    <phoneticPr fontId="7" type="noConversion"/>
  </si>
  <si>
    <t>KS AK원주</t>
    <phoneticPr fontId="6" type="noConversion"/>
  </si>
  <si>
    <t>강원</t>
    <phoneticPr fontId="7" type="noConversion"/>
  </si>
  <si>
    <t>KS NC강서</t>
    <phoneticPr fontId="6" type="noConversion"/>
  </si>
  <si>
    <t>KS 엔터6동탄</t>
    <phoneticPr fontId="6" type="noConversion"/>
  </si>
  <si>
    <t>갤러리아광교</t>
    <phoneticPr fontId="10" type="noConversion"/>
  </si>
  <si>
    <t>스타필드 부천</t>
    <phoneticPr fontId="10" type="noConversion"/>
  </si>
  <si>
    <t>KS현아울렛가산</t>
    <phoneticPr fontId="6" type="noConversion"/>
  </si>
  <si>
    <t>KS현판교</t>
    <phoneticPr fontId="6" type="noConversion"/>
  </si>
  <si>
    <t>KS현신촌</t>
    <phoneticPr fontId="6" type="noConversion"/>
  </si>
  <si>
    <t>KS현미아</t>
    <phoneticPr fontId="6" type="noConversion"/>
  </si>
  <si>
    <t>KS 디큐브신도림</t>
    <phoneticPr fontId="6" type="noConversion"/>
  </si>
  <si>
    <t>KS아이파크용산</t>
    <phoneticPr fontId="10" type="noConversion"/>
  </si>
  <si>
    <t>KS 신본점</t>
    <phoneticPr fontId="6" type="noConversion"/>
  </si>
  <si>
    <t>KS신경기</t>
    <phoneticPr fontId="6" type="noConversion"/>
  </si>
  <si>
    <t>KS신강남</t>
    <phoneticPr fontId="6" type="noConversion"/>
  </si>
  <si>
    <t>KS스타필드하남</t>
    <phoneticPr fontId="6" type="noConversion"/>
  </si>
  <si>
    <t>KS스타필드고양</t>
    <phoneticPr fontId="10" type="noConversion"/>
  </si>
  <si>
    <t>KS롯평촌</t>
    <phoneticPr fontId="6" type="noConversion"/>
  </si>
  <si>
    <t>KS롯청량리</t>
    <phoneticPr fontId="6" type="noConversion"/>
  </si>
  <si>
    <t>KS롯중동</t>
    <phoneticPr fontId="6" type="noConversion"/>
  </si>
  <si>
    <t>KS롯잠실</t>
    <phoneticPr fontId="6" type="noConversion"/>
  </si>
  <si>
    <t>KS 롯일산</t>
    <phoneticPr fontId="6" type="noConversion"/>
  </si>
  <si>
    <t>KS롯영등포</t>
    <phoneticPr fontId="6" type="noConversion"/>
  </si>
  <si>
    <t>KS롯안산</t>
    <phoneticPr fontId="6" type="noConversion"/>
  </si>
  <si>
    <t>KS롯스타시티</t>
    <phoneticPr fontId="6" type="noConversion"/>
  </si>
  <si>
    <t>KS롯수원</t>
    <phoneticPr fontId="6" type="noConversion"/>
  </si>
  <si>
    <t>KS롯분당</t>
    <phoneticPr fontId="6" type="noConversion"/>
  </si>
  <si>
    <t>KS롯본점</t>
    <phoneticPr fontId="6" type="noConversion"/>
  </si>
  <si>
    <t>KS롯미아</t>
    <phoneticPr fontId="6" type="noConversion"/>
  </si>
  <si>
    <t>KS롯노원</t>
    <phoneticPr fontId="6" type="noConversion"/>
  </si>
  <si>
    <t>KS롯김포공항</t>
    <phoneticPr fontId="6" type="noConversion"/>
  </si>
  <si>
    <t>KS롯구리</t>
    <phoneticPr fontId="6" type="noConversion"/>
  </si>
  <si>
    <t>KS롯관악</t>
    <phoneticPr fontId="6" type="noConversion"/>
  </si>
  <si>
    <t>KS롯강남</t>
    <phoneticPr fontId="6" type="noConversion"/>
  </si>
  <si>
    <t>KS AK평택</t>
    <phoneticPr fontId="6" type="noConversion"/>
  </si>
  <si>
    <t>총 합계</t>
    <phoneticPr fontId="6" type="noConversion"/>
  </si>
  <si>
    <t>KS롯데아울렛부여</t>
    <phoneticPr fontId="6" type="noConversion"/>
  </si>
  <si>
    <t>KS롯데아울렛김해</t>
    <phoneticPr fontId="6" type="noConversion"/>
  </si>
  <si>
    <t>KS롯데아울렛동부산</t>
    <phoneticPr fontId="6" type="noConversion"/>
  </si>
  <si>
    <t>KS신세계사이먼부산</t>
    <phoneticPr fontId="6" type="noConversion"/>
  </si>
  <si>
    <t>KS부산상설(복)</t>
    <phoneticPr fontId="6" type="noConversion"/>
  </si>
  <si>
    <t>KS모다아울렛행담도</t>
    <phoneticPr fontId="6" type="noConversion"/>
  </si>
  <si>
    <t>KS모다아울렛대전</t>
    <phoneticPr fontId="6" type="noConversion"/>
  </si>
  <si>
    <t>KS모다아울렛충주</t>
    <phoneticPr fontId="6" type="noConversion"/>
  </si>
  <si>
    <t>충청</t>
    <phoneticPr fontId="6" type="noConversion"/>
  </si>
  <si>
    <t>KS모다인천청라</t>
    <phoneticPr fontId="6" type="noConversion"/>
  </si>
  <si>
    <t>KS현대아울렛가산</t>
    <phoneticPr fontId="6" type="noConversion"/>
  </si>
  <si>
    <t>KS현대아울렛송도</t>
    <phoneticPr fontId="6" type="noConversion"/>
  </si>
  <si>
    <t>KS현대아울렛김포</t>
    <phoneticPr fontId="6" type="noConversion"/>
  </si>
  <si>
    <t>KS신세계사이먼시흥</t>
    <phoneticPr fontId="6" type="noConversion"/>
  </si>
  <si>
    <t>KS신세계사이먼파주</t>
    <phoneticPr fontId="6" type="noConversion"/>
  </si>
  <si>
    <t>KS롯데아울렛기흥</t>
    <phoneticPr fontId="6" type="noConversion"/>
  </si>
  <si>
    <t>KS롯데아울렛광교</t>
    <phoneticPr fontId="6" type="noConversion"/>
  </si>
  <si>
    <t>KS롯데아울렛광명</t>
    <phoneticPr fontId="6" type="noConversion"/>
  </si>
  <si>
    <t>KS롯데아울렛파주</t>
    <phoneticPr fontId="6" type="noConversion"/>
  </si>
  <si>
    <t>KS롯데몰은평상설</t>
    <phoneticPr fontId="10" type="noConversion"/>
  </si>
  <si>
    <t>KS덕평상설</t>
    <phoneticPr fontId="6" type="noConversion"/>
  </si>
  <si>
    <t>KS뉴코아평택상설</t>
    <phoneticPr fontId="6" type="noConversion"/>
  </si>
  <si>
    <t>KS수유상설</t>
    <phoneticPr fontId="6" type="noConversion"/>
  </si>
  <si>
    <t>KS시흥신천리상설</t>
    <phoneticPr fontId="6" type="noConversion"/>
  </si>
  <si>
    <t>KS남양주삼패상설</t>
    <phoneticPr fontId="6" type="noConversion"/>
  </si>
  <si>
    <t>KS용인기흥상설</t>
    <phoneticPr fontId="6" type="noConversion"/>
  </si>
  <si>
    <t>KS화성봉담상설</t>
    <phoneticPr fontId="6" type="noConversion"/>
  </si>
  <si>
    <t>1400mm</t>
    <phoneticPr fontId="6" type="noConversion"/>
  </si>
  <si>
    <t>600mm</t>
    <phoneticPr fontId="10" type="noConversion"/>
  </si>
  <si>
    <t>600mm</t>
    <phoneticPr fontId="10" type="noConversion"/>
  </si>
  <si>
    <t>1300mm</t>
    <phoneticPr fontId="6" type="noConversion"/>
  </si>
  <si>
    <t>1200mm</t>
    <phoneticPr fontId="6" type="noConversion"/>
  </si>
  <si>
    <t>합계</t>
    <phoneticPr fontId="6" type="noConversion"/>
  </si>
  <si>
    <t>벽장2</t>
    <phoneticPr fontId="6" type="noConversion"/>
  </si>
  <si>
    <t>FIXTURE
 SKU
(10cm 간격)</t>
    <phoneticPr fontId="6" type="noConversion"/>
  </si>
  <si>
    <t>중앙행거</t>
    <phoneticPr fontId="6" type="noConversion"/>
  </si>
  <si>
    <t>벽장3</t>
    <phoneticPr fontId="6" type="noConversion"/>
  </si>
  <si>
    <t>벽장1</t>
    <phoneticPr fontId="6" type="noConversion"/>
  </si>
  <si>
    <t>FIXTURE
SKU
(7cm간격)</t>
    <phoneticPr fontId="10" type="noConversion"/>
  </si>
  <si>
    <t>FW</t>
    <phoneticPr fontId="6" type="noConversion"/>
  </si>
  <si>
    <t>용품</t>
    <phoneticPr fontId="6" type="noConversion"/>
  </si>
  <si>
    <t>의류</t>
    <phoneticPr fontId="6" type="noConversion"/>
  </si>
  <si>
    <t>매장명</t>
    <phoneticPr fontId="7" type="noConversion"/>
  </si>
  <si>
    <t>하의</t>
    <phoneticPr fontId="6" type="noConversion"/>
  </si>
  <si>
    <t>티셔츠</t>
    <phoneticPr fontId="6" type="noConversion"/>
  </si>
  <si>
    <t>상의</t>
    <phoneticPr fontId="6" type="noConversion"/>
  </si>
  <si>
    <t>구분</t>
    <phoneticPr fontId="6" type="noConversion"/>
  </si>
  <si>
    <t>점코드</t>
    <phoneticPr fontId="10" type="noConversion"/>
  </si>
  <si>
    <t>점 코드</t>
    <phoneticPr fontId="10" type="noConversion"/>
  </si>
  <si>
    <t>번호</t>
    <phoneticPr fontId="10" type="noConversion"/>
  </si>
  <si>
    <t>지역</t>
    <phoneticPr fontId="10" type="noConversion"/>
  </si>
  <si>
    <t>구분</t>
    <phoneticPr fontId="10" type="noConversion"/>
  </si>
  <si>
    <t>매장명</t>
    <phoneticPr fontId="10" type="noConversion"/>
  </si>
  <si>
    <t>점 코드</t>
    <phoneticPr fontId="10" type="noConversion"/>
  </si>
  <si>
    <t>번호</t>
    <phoneticPr fontId="10" type="noConversion"/>
  </si>
  <si>
    <t>지역</t>
    <phoneticPr fontId="10" type="noConversion"/>
  </si>
  <si>
    <t>솟솟618</t>
    <phoneticPr fontId="10" type="noConversion"/>
  </si>
  <si>
    <t>대구 경북</t>
    <phoneticPr fontId="10" type="noConversion"/>
  </si>
  <si>
    <t>대리점</t>
    <phoneticPr fontId="7" type="noConversion"/>
  </si>
  <si>
    <t>KS현디큐브</t>
    <phoneticPr fontId="6" type="noConversion"/>
  </si>
  <si>
    <t>KS 갤러리아 광교</t>
    <phoneticPr fontId="6" type="noConversion"/>
  </si>
  <si>
    <t>KS롯데아울렛이천</t>
    <phoneticPr fontId="10" type="noConversion"/>
  </si>
  <si>
    <t>서울경기인천</t>
  </si>
  <si>
    <t>직영점</t>
    <phoneticPr fontId="10" type="noConversion"/>
  </si>
  <si>
    <t>특백점</t>
    <phoneticPr fontId="10" type="noConversion"/>
  </si>
  <si>
    <t>신발</t>
    <phoneticPr fontId="6" type="noConversion"/>
  </si>
  <si>
    <t>가방</t>
    <phoneticPr fontId="6" type="noConversion"/>
  </si>
  <si>
    <t>대구경북</t>
    <phoneticPr fontId="10" type="noConversion"/>
  </si>
  <si>
    <t>백화점</t>
    <phoneticPr fontId="10" type="noConversion"/>
  </si>
  <si>
    <t>서울
경기
인천</t>
    <phoneticPr fontId="10" type="noConversion"/>
  </si>
  <si>
    <t>특백점</t>
    <phoneticPr fontId="10" type="noConversion"/>
  </si>
  <si>
    <t>합</t>
    <phoneticPr fontId="10" type="noConversion"/>
  </si>
  <si>
    <t>KS롯일산</t>
    <phoneticPr fontId="6" type="noConversion"/>
  </si>
  <si>
    <t>점 코드</t>
    <phoneticPr fontId="10" type="noConversion"/>
  </si>
  <si>
    <t>KS포천송우</t>
    <phoneticPr fontId="10" type="noConversion"/>
  </si>
  <si>
    <t>KS 현대아울렛스페이스원</t>
    <phoneticPr fontId="6" type="noConversion"/>
  </si>
  <si>
    <t>중앙행거</t>
    <phoneticPr fontId="10" type="noConversion"/>
  </si>
  <si>
    <t>한남FSS</t>
    <phoneticPr fontId="10" type="noConversion"/>
  </si>
  <si>
    <t>KS 현대아울렛대전</t>
    <phoneticPr fontId="10" type="noConversion"/>
  </si>
  <si>
    <t>소계</t>
    <phoneticPr fontId="6" type="noConversion"/>
  </si>
  <si>
    <t>여X</t>
    <phoneticPr fontId="6" type="noConversion"/>
  </si>
  <si>
    <t>남X</t>
    <phoneticPr fontId="6" type="noConversion"/>
  </si>
  <si>
    <t>여M</t>
    <phoneticPr fontId="6" type="noConversion"/>
  </si>
  <si>
    <t>여S</t>
    <phoneticPr fontId="6" type="noConversion"/>
  </si>
  <si>
    <t>남M</t>
    <phoneticPr fontId="6" type="noConversion"/>
  </si>
  <si>
    <t>남S</t>
    <phoneticPr fontId="6" type="noConversion"/>
  </si>
  <si>
    <t>시즌</t>
    <phoneticPr fontId="6" type="noConversion"/>
  </si>
  <si>
    <t>KS용인죽전</t>
    <phoneticPr fontId="10" type="noConversion"/>
  </si>
  <si>
    <t>서울경기</t>
    <phoneticPr fontId="10" type="noConversion"/>
  </si>
  <si>
    <t>KS롯데부산</t>
    <phoneticPr fontId="6" type="noConversion"/>
  </si>
  <si>
    <t>KS신본점</t>
    <phoneticPr fontId="6" type="noConversion"/>
  </si>
  <si>
    <t>구성비</t>
    <phoneticPr fontId="6" type="noConversion"/>
  </si>
  <si>
    <t>KS신대전엑스포</t>
    <phoneticPr fontId="6" type="noConversion"/>
  </si>
  <si>
    <t>KS롯동탄</t>
    <phoneticPr fontId="10" type="noConversion"/>
  </si>
  <si>
    <t>롯데동탄</t>
    <phoneticPr fontId="10" type="noConversion"/>
  </si>
  <si>
    <t>KS광주진월</t>
    <phoneticPr fontId="10" type="noConversion"/>
  </si>
  <si>
    <t>KS전주송천</t>
    <phoneticPr fontId="6" type="noConversion"/>
  </si>
  <si>
    <t>KS거제고현</t>
    <phoneticPr fontId="10" type="noConversion"/>
  </si>
  <si>
    <t>KS광양중마</t>
    <phoneticPr fontId="10" type="noConversion"/>
  </si>
  <si>
    <t>KS논산중앙</t>
    <phoneticPr fontId="6" type="noConversion"/>
  </si>
  <si>
    <t>KS거제고현</t>
    <phoneticPr fontId="10" type="noConversion"/>
  </si>
  <si>
    <t>KS제주노형</t>
    <phoneticPr fontId="10" type="noConversion"/>
  </si>
  <si>
    <t>KS논산중앙</t>
    <phoneticPr fontId="10" type="noConversion"/>
  </si>
  <si>
    <t>KS청주성안길</t>
    <phoneticPr fontId="10" type="noConversion"/>
  </si>
  <si>
    <t>KS전주송천</t>
    <phoneticPr fontId="10" type="noConversion"/>
  </si>
  <si>
    <t>KS광양중마</t>
    <phoneticPr fontId="10" type="noConversion"/>
  </si>
  <si>
    <t>2022 매장별 AREA  &amp; SKU</t>
    <phoneticPr fontId="10" type="noConversion"/>
  </si>
  <si>
    <t>■2022SS SKU현황</t>
    <phoneticPr fontId="6" type="noConversion"/>
  </si>
  <si>
    <t>남 계</t>
    <phoneticPr fontId="6" type="noConversion"/>
  </si>
  <si>
    <t>여 계</t>
    <phoneticPr fontId="6" type="noConversion"/>
  </si>
  <si>
    <t>남여X계</t>
    <phoneticPr fontId="6" type="noConversion"/>
  </si>
  <si>
    <t>재킷</t>
    <phoneticPr fontId="6" type="noConversion"/>
  </si>
  <si>
    <t>총합계</t>
    <phoneticPr fontId="6" type="noConversion"/>
  </si>
  <si>
    <t>2022 매장 SKU</t>
    <phoneticPr fontId="6" type="noConversion"/>
  </si>
  <si>
    <t>2022 매장 SKU</t>
    <phoneticPr fontId="10" type="noConversion"/>
  </si>
  <si>
    <t>2022 VER.5</t>
    <phoneticPr fontId="6" type="noConversion"/>
  </si>
  <si>
    <t>2022년 New SI. SKU적용</t>
    <phoneticPr fontId="10" type="noConversion"/>
  </si>
  <si>
    <t>KS안성공도</t>
    <phoneticPr fontId="10" type="noConversion"/>
  </si>
  <si>
    <t>KS광주세정</t>
    <phoneticPr fontId="10" type="noConversion"/>
  </si>
  <si>
    <t>KS광주상무</t>
    <phoneticPr fontId="10" type="noConversion"/>
  </si>
  <si>
    <t>KS통영무전</t>
    <phoneticPr fontId="10" type="noConversion"/>
  </si>
  <si>
    <t>KS구리수택</t>
    <phoneticPr fontId="10" type="noConversion"/>
  </si>
  <si>
    <t>KS광주세정</t>
    <phoneticPr fontId="10" type="noConversion"/>
  </si>
  <si>
    <t>KS광주상무</t>
    <phoneticPr fontId="10" type="noConversion"/>
  </si>
  <si>
    <t>KS대전중리</t>
    <phoneticPr fontId="10" type="noConversion"/>
  </si>
  <si>
    <t>■2022FW SKU현황</t>
    <phoneticPr fontId="6" type="noConversion"/>
  </si>
  <si>
    <t>남A</t>
    <phoneticPr fontId="6" type="noConversion"/>
  </si>
  <si>
    <t>남W</t>
    <phoneticPr fontId="6" type="noConversion"/>
  </si>
  <si>
    <t>여A</t>
    <phoneticPr fontId="6" type="noConversion"/>
  </si>
  <si>
    <t>여W</t>
    <phoneticPr fontId="6" type="noConversion"/>
  </si>
  <si>
    <t>KS더현대서울</t>
    <phoneticPr fontId="10" type="noConversion"/>
  </si>
  <si>
    <t>KS광명사거리</t>
    <phoneticPr fontId="10" type="noConversion"/>
  </si>
  <si>
    <t>KS수원남문</t>
    <phoneticPr fontId="10" type="noConversion"/>
  </si>
  <si>
    <t>KS수원남문</t>
    <phoneticPr fontId="10" type="noConversion"/>
  </si>
  <si>
    <t>KS AK분당</t>
  </si>
  <si>
    <t>KS AK평택</t>
  </si>
  <si>
    <t>KS AK수원</t>
  </si>
  <si>
    <t>KS 갤러리아 광교</t>
  </si>
  <si>
    <t>KS롯강남</t>
  </si>
  <si>
    <t>KS롯구리</t>
  </si>
  <si>
    <t>KS롯김포공항</t>
  </si>
  <si>
    <t>KS롯노원</t>
  </si>
  <si>
    <t>KS롯미아</t>
  </si>
  <si>
    <t>KS롯본점</t>
  </si>
  <si>
    <t>KS롯분당</t>
  </si>
  <si>
    <t>KS롯수원</t>
  </si>
  <si>
    <t>KS롯스타시티</t>
  </si>
  <si>
    <t>KS롯안산</t>
  </si>
  <si>
    <t>KS롯인천터미널</t>
  </si>
  <si>
    <t>KS롯영등포</t>
  </si>
  <si>
    <t>KS롯일산</t>
  </si>
  <si>
    <t>KS롯잠실</t>
  </si>
  <si>
    <t>KS롯중동</t>
  </si>
  <si>
    <t>KS롯청량리</t>
  </si>
  <si>
    <t>KS롯평촌</t>
  </si>
  <si>
    <t>KS스타필드고양</t>
  </si>
  <si>
    <t>KS신강남</t>
  </si>
  <si>
    <t>KS신경기</t>
  </si>
  <si>
    <t>KS신본점</t>
  </si>
  <si>
    <t>KS 신영등포</t>
  </si>
  <si>
    <t>KS신의정부</t>
  </si>
  <si>
    <t>KS신하남</t>
  </si>
  <si>
    <t>KS현디큐브</t>
  </si>
  <si>
    <t>KS현미아</t>
  </si>
  <si>
    <t>KS현신촌</t>
  </si>
  <si>
    <t>KS현중동</t>
  </si>
  <si>
    <t>KS현천호</t>
  </si>
  <si>
    <t>KS현판교</t>
  </si>
  <si>
    <t>KS롯동탄</t>
  </si>
  <si>
    <t>KS AK원주</t>
  </si>
  <si>
    <t>KS갤센터시티</t>
  </si>
  <si>
    <t>KS갤타임월드</t>
  </si>
  <si>
    <t>KS롯대전</t>
  </si>
  <si>
    <t>KS롯아울렛청주</t>
  </si>
  <si>
    <t>KS신대전</t>
  </si>
  <si>
    <t>KS신충청</t>
  </si>
  <si>
    <t>KS현충청</t>
  </si>
  <si>
    <t>KS롯광주</t>
  </si>
  <si>
    <t>KS 롯남악아울렛</t>
  </si>
  <si>
    <t>KS롯아울렛수완</t>
  </si>
  <si>
    <t>KS롯아울렛월드컵</t>
  </si>
  <si>
    <t>KS롯전주</t>
  </si>
  <si>
    <t>KS신광주</t>
  </si>
  <si>
    <t>KS대백프라자</t>
  </si>
  <si>
    <t>KS롯대구</t>
  </si>
  <si>
    <t>KS롯상인</t>
  </si>
  <si>
    <t>KS롯아울렛율하</t>
  </si>
  <si>
    <t>KS롯이시아</t>
  </si>
  <si>
    <t>KS롯포항</t>
  </si>
  <si>
    <t>KS신대구</t>
  </si>
  <si>
    <t>KS현대구</t>
  </si>
  <si>
    <t>KS갤진주</t>
  </si>
  <si>
    <t>KS롯광복</t>
  </si>
  <si>
    <t>KS롯동래</t>
  </si>
  <si>
    <t>KS롯마산</t>
  </si>
  <si>
    <t>KS롯데부산</t>
  </si>
  <si>
    <t>KS롯센텀시티</t>
  </si>
  <si>
    <t>KS롯울산</t>
  </si>
  <si>
    <t>KS롯창원</t>
  </si>
  <si>
    <t>KS신김해</t>
  </si>
  <si>
    <t>KS신마산</t>
  </si>
  <si>
    <t>KS신센텀시티</t>
  </si>
  <si>
    <t>KS현동구</t>
  </si>
  <si>
    <t>KS현부산</t>
  </si>
  <si>
    <t>KS현울산</t>
  </si>
  <si>
    <t>71개</t>
    <phoneticPr fontId="10" type="noConversion"/>
  </si>
  <si>
    <t>서울
수도권</t>
  </si>
  <si>
    <t>서울
수도권</t>
    <phoneticPr fontId="6" type="noConversion"/>
  </si>
  <si>
    <t>직대리점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</si>
</sst>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#,##0;[Red]#,##0"/>
    <numFmt numFmtId="178" formatCode="#,##0_);[Red]\(#,##0\)"/>
    <numFmt numFmtId="179" formatCode="0_);[Red]\(0\)"/>
  </numFmts>
  <fonts count="4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3" tint="0.3999755851924192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medium">
        <color indexed="64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6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/>
    <xf numFmtId="0" fontId="22" fillId="2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0"/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716">
    <xf numFmtId="0" fontId="0" fillId="0" borderId="0" xfId="0">
      <alignment vertical="center"/>
    </xf>
    <xf numFmtId="0" fontId="19" fillId="0" borderId="0" xfId="2" applyFont="1" applyFill="1" applyAlignment="1">
      <alignment horizontal="center" vertical="center"/>
    </xf>
    <xf numFmtId="0" fontId="19" fillId="7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178" fontId="8" fillId="0" borderId="0" xfId="2" applyNumberFormat="1" applyFont="1" applyFill="1" applyAlignment="1">
      <alignment horizontal="center" vertical="center"/>
    </xf>
    <xf numFmtId="41" fontId="8" fillId="0" borderId="0" xfId="2" applyNumberFormat="1" applyFont="1" applyFill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41" fontId="12" fillId="0" borderId="0" xfId="4" applyFont="1" applyFill="1" applyBorder="1" applyAlignment="1">
      <alignment horizontal="center" vertical="center"/>
    </xf>
    <xf numFmtId="178" fontId="12" fillId="0" borderId="0" xfId="2" applyNumberFormat="1" applyFont="1" applyFill="1" applyBorder="1" applyAlignment="1">
      <alignment horizontal="center" vertical="center"/>
    </xf>
    <xf numFmtId="3" fontId="9" fillId="0" borderId="0" xfId="2" applyNumberFormat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78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41" fontId="8" fillId="0" borderId="0" xfId="2" applyNumberFormat="1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 applyProtection="1">
      <alignment horizontal="center" vertical="center"/>
      <protection locked="0"/>
    </xf>
    <xf numFmtId="0" fontId="8" fillId="0" borderId="0" xfId="2" applyNumberFormat="1" applyFont="1" applyFill="1" applyAlignment="1" applyProtection="1">
      <alignment horizontal="center" vertical="center"/>
      <protection locked="0"/>
    </xf>
    <xf numFmtId="0" fontId="14" fillId="0" borderId="0" xfId="2" applyFont="1" applyFill="1" applyAlignment="1">
      <alignment horizontal="center" vertical="center"/>
    </xf>
    <xf numFmtId="177" fontId="17" fillId="0" borderId="0" xfId="2" applyNumberFormat="1" applyFont="1" applyFill="1" applyBorder="1" applyAlignment="1">
      <alignment horizontal="center" vertical="center"/>
    </xf>
    <xf numFmtId="178" fontId="17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177" fontId="9" fillId="0" borderId="0" xfId="1" applyNumberFormat="1" applyFont="1" applyFill="1" applyBorder="1" applyAlignment="1">
      <alignment horizontal="center" vertical="center"/>
    </xf>
    <xf numFmtId="177" fontId="12" fillId="0" borderId="0" xfId="2" applyNumberFormat="1" applyFont="1" applyFill="1" applyBorder="1" applyAlignment="1">
      <alignment horizontal="center" vertical="center"/>
    </xf>
    <xf numFmtId="177" fontId="20" fillId="0" borderId="0" xfId="0" applyNumberFormat="1" applyFont="1" applyFill="1" applyBorder="1" applyAlignment="1">
      <alignment horizontal="center" vertical="center"/>
    </xf>
    <xf numFmtId="177" fontId="8" fillId="0" borderId="0" xfId="2" applyNumberFormat="1" applyFont="1" applyFill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41" fontId="8" fillId="0" borderId="0" xfId="4" applyFont="1" applyFill="1" applyBorder="1" applyAlignment="1">
      <alignment horizontal="center" vertical="center"/>
    </xf>
    <xf numFmtId="178" fontId="8" fillId="7" borderId="0" xfId="2" applyNumberFormat="1" applyFont="1" applyFill="1" applyAlignment="1">
      <alignment horizontal="center" vertical="center"/>
    </xf>
    <xf numFmtId="177" fontId="8" fillId="7" borderId="0" xfId="2" applyNumberFormat="1" applyFont="1" applyFill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3" fontId="12" fillId="0" borderId="0" xfId="2" applyNumberFormat="1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79" fontId="30" fillId="8" borderId="42" xfId="0" applyNumberFormat="1" applyFont="1" applyFill="1" applyBorder="1">
      <alignment vertical="center"/>
    </xf>
    <xf numFmtId="179" fontId="30" fillId="8" borderId="43" xfId="0" applyNumberFormat="1" applyFont="1" applyFill="1" applyBorder="1">
      <alignment vertical="center"/>
    </xf>
    <xf numFmtId="179" fontId="30" fillId="8" borderId="60" xfId="0" applyNumberFormat="1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41" fontId="9" fillId="0" borderId="0" xfId="4" applyFont="1" applyFill="1" applyBorder="1" applyAlignment="1">
      <alignment horizontal="center" vertical="center"/>
    </xf>
    <xf numFmtId="178" fontId="36" fillId="0" borderId="0" xfId="2" applyNumberFormat="1" applyFont="1" applyFill="1" applyBorder="1" applyAlignment="1">
      <alignment horizontal="center" vertical="center"/>
    </xf>
    <xf numFmtId="178" fontId="35" fillId="0" borderId="0" xfId="2" applyNumberFormat="1" applyFont="1" applyFill="1" applyBorder="1" applyAlignment="1">
      <alignment horizontal="center" vertical="center"/>
    </xf>
    <xf numFmtId="178" fontId="36" fillId="0" borderId="0" xfId="2" applyNumberFormat="1" applyFont="1" applyFill="1" applyAlignment="1">
      <alignment horizontal="center" vertical="center"/>
    </xf>
    <xf numFmtId="178" fontId="36" fillId="7" borderId="0" xfId="2" applyNumberFormat="1" applyFont="1" applyFill="1" applyAlignment="1">
      <alignment horizontal="center" vertical="center"/>
    </xf>
    <xf numFmtId="179" fontId="36" fillId="0" borderId="10" xfId="2" applyNumberFormat="1" applyFont="1" applyFill="1" applyBorder="1" applyAlignment="1">
      <alignment horizontal="center" vertical="center"/>
    </xf>
    <xf numFmtId="179" fontId="34" fillId="0" borderId="0" xfId="2" applyNumberFormat="1" applyFont="1" applyFill="1" applyAlignment="1">
      <alignment horizontal="left" vertical="center"/>
    </xf>
    <xf numFmtId="179" fontId="33" fillId="0" borderId="0" xfId="2" applyNumberFormat="1" applyFont="1" applyFill="1" applyAlignment="1">
      <alignment horizontal="center" vertical="center"/>
    </xf>
    <xf numFmtId="179" fontId="32" fillId="0" borderId="0" xfId="2" applyNumberFormat="1" applyFont="1" applyFill="1" applyAlignment="1">
      <alignment horizontal="center" vertical="center"/>
    </xf>
    <xf numFmtId="179" fontId="33" fillId="0" borderId="0" xfId="2" applyNumberFormat="1" applyFont="1" applyFill="1" applyBorder="1" applyAlignment="1">
      <alignment horizontal="center" vertical="center"/>
    </xf>
    <xf numFmtId="179" fontId="32" fillId="7" borderId="0" xfId="2" applyNumberFormat="1" applyFont="1" applyFill="1" applyAlignment="1">
      <alignment horizontal="center" vertical="center"/>
    </xf>
    <xf numFmtId="179" fontId="31" fillId="12" borderId="26" xfId="0" applyNumberFormat="1" applyFont="1" applyFill="1" applyBorder="1" applyAlignment="1">
      <alignment horizontal="center" vertical="center"/>
    </xf>
    <xf numFmtId="179" fontId="31" fillId="12" borderId="3" xfId="0" applyNumberFormat="1" applyFont="1" applyFill="1" applyBorder="1" applyAlignment="1">
      <alignment horizontal="center" vertical="center"/>
    </xf>
    <xf numFmtId="179" fontId="31" fillId="12" borderId="27" xfId="0" applyNumberFormat="1" applyFont="1" applyFill="1" applyBorder="1" applyAlignment="1">
      <alignment horizontal="center" vertical="center"/>
    </xf>
    <xf numFmtId="179" fontId="30" fillId="8" borderId="50" xfId="0" applyNumberFormat="1" applyFont="1" applyFill="1" applyBorder="1" applyAlignment="1">
      <alignment horizontal="center" vertical="center"/>
    </xf>
    <xf numFmtId="179" fontId="30" fillId="8" borderId="34" xfId="0" applyNumberFormat="1" applyFont="1" applyFill="1" applyBorder="1" applyAlignment="1">
      <alignment horizontal="center" vertical="center"/>
    </xf>
    <xf numFmtId="179" fontId="30" fillId="8" borderId="59" xfId="0" applyNumberFormat="1" applyFont="1" applyFill="1" applyBorder="1" applyAlignment="1">
      <alignment horizontal="center" vertical="center"/>
    </xf>
    <xf numFmtId="179" fontId="30" fillId="8" borderId="50" xfId="0" applyNumberFormat="1" applyFont="1" applyFill="1" applyBorder="1" applyAlignment="1">
      <alignment horizontal="center" vertical="center" wrapText="1"/>
    </xf>
    <xf numFmtId="179" fontId="30" fillId="8" borderId="34" xfId="0" applyNumberFormat="1" applyFont="1" applyFill="1" applyBorder="1" applyAlignment="1">
      <alignment horizontal="center" vertical="center" wrapText="1"/>
    </xf>
    <xf numFmtId="179" fontId="30" fillId="8" borderId="59" xfId="0" applyNumberFormat="1" applyFont="1" applyFill="1" applyBorder="1" applyAlignment="1">
      <alignment horizontal="center" vertical="center" wrapText="1"/>
    </xf>
    <xf numFmtId="179" fontId="33" fillId="0" borderId="20" xfId="2" applyNumberFormat="1" applyFont="1" applyFill="1" applyBorder="1" applyAlignment="1">
      <alignment horizontal="center" vertical="center"/>
    </xf>
    <xf numFmtId="179" fontId="33" fillId="0" borderId="39" xfId="3" applyNumberFormat="1" applyFont="1" applyFill="1" applyBorder="1" applyAlignment="1">
      <alignment horizontal="center" vertical="center"/>
    </xf>
    <xf numFmtId="179" fontId="32" fillId="7" borderId="39" xfId="2" applyNumberFormat="1" applyFont="1" applyFill="1" applyBorder="1" applyAlignment="1">
      <alignment horizontal="center" vertical="center"/>
    </xf>
    <xf numFmtId="179" fontId="29" fillId="0" borderId="61" xfId="0" applyNumberFormat="1" applyFont="1" applyFill="1" applyBorder="1" applyAlignment="1">
      <alignment horizontal="center" vertical="center"/>
    </xf>
    <xf numFmtId="179" fontId="29" fillId="0" borderId="62" xfId="0" applyNumberFormat="1" applyFont="1" applyFill="1" applyBorder="1" applyAlignment="1">
      <alignment horizontal="center" vertical="center"/>
    </xf>
    <xf numFmtId="179" fontId="33" fillId="0" borderId="13" xfId="2" applyNumberFormat="1" applyFont="1" applyFill="1" applyBorder="1" applyAlignment="1">
      <alignment horizontal="center" vertical="center"/>
    </xf>
    <xf numFmtId="179" fontId="33" fillId="0" borderId="10" xfId="3" applyNumberFormat="1" applyFont="1" applyFill="1" applyBorder="1" applyAlignment="1">
      <alignment horizontal="center" vertical="center"/>
    </xf>
    <xf numFmtId="179" fontId="29" fillId="0" borderId="10" xfId="0" applyNumberFormat="1" applyFont="1" applyFill="1" applyBorder="1" applyAlignment="1">
      <alignment horizontal="center" vertical="center" wrapText="1"/>
    </xf>
    <xf numFmtId="179" fontId="29" fillId="0" borderId="10" xfId="0" applyNumberFormat="1" applyFont="1" applyFill="1" applyBorder="1" applyAlignment="1">
      <alignment horizontal="center" vertical="center"/>
    </xf>
    <xf numFmtId="179" fontId="29" fillId="0" borderId="36" xfId="0" applyNumberFormat="1" applyFont="1" applyFill="1" applyBorder="1" applyAlignment="1">
      <alignment horizontal="center" vertical="center"/>
    </xf>
    <xf numFmtId="179" fontId="29" fillId="0" borderId="24" xfId="0" applyNumberFormat="1" applyFont="1" applyFill="1" applyBorder="1" applyAlignment="1">
      <alignment horizontal="center" vertical="center"/>
    </xf>
    <xf numFmtId="179" fontId="33" fillId="7" borderId="10" xfId="2" applyNumberFormat="1" applyFont="1" applyFill="1" applyBorder="1" applyAlignment="1">
      <alignment horizontal="center" vertical="center" wrapText="1"/>
    </xf>
    <xf numFmtId="179" fontId="33" fillId="0" borderId="10" xfId="3" applyNumberFormat="1" applyFont="1" applyFill="1" applyBorder="1" applyAlignment="1">
      <alignment horizontal="center" vertical="center" wrapText="1"/>
    </xf>
    <xf numFmtId="179" fontId="33" fillId="0" borderId="18" xfId="2" applyNumberFormat="1" applyFont="1" applyFill="1" applyBorder="1" applyAlignment="1">
      <alignment horizontal="center" vertical="center"/>
    </xf>
    <xf numFmtId="179" fontId="33" fillId="7" borderId="19" xfId="2" applyNumberFormat="1" applyFont="1" applyFill="1" applyBorder="1" applyAlignment="1">
      <alignment horizontal="center" vertical="center" wrapText="1"/>
    </xf>
    <xf numFmtId="179" fontId="33" fillId="0" borderId="19" xfId="3" applyNumberFormat="1" applyFont="1" applyFill="1" applyBorder="1" applyAlignment="1">
      <alignment horizontal="center" vertical="center" wrapText="1"/>
    </xf>
    <xf numFmtId="179" fontId="33" fillId="0" borderId="36" xfId="2" applyNumberFormat="1" applyFont="1" applyFill="1" applyBorder="1" applyAlignment="1">
      <alignment horizontal="center" vertical="center"/>
    </xf>
    <xf numFmtId="179" fontId="32" fillId="12" borderId="53" xfId="2" applyNumberFormat="1" applyFont="1" applyFill="1" applyBorder="1" applyAlignment="1">
      <alignment horizontal="center" vertical="center"/>
    </xf>
    <xf numFmtId="179" fontId="32" fillId="12" borderId="10" xfId="2" applyNumberFormat="1" applyFont="1" applyFill="1" applyBorder="1" applyAlignment="1">
      <alignment horizontal="center" vertical="center"/>
    </xf>
    <xf numFmtId="179" fontId="32" fillId="12" borderId="36" xfId="2" applyNumberFormat="1" applyFont="1" applyFill="1" applyBorder="1" applyAlignment="1">
      <alignment horizontal="center" vertical="center"/>
    </xf>
    <xf numFmtId="179" fontId="33" fillId="12" borderId="36" xfId="2" applyNumberFormat="1" applyFont="1" applyFill="1" applyBorder="1" applyAlignment="1">
      <alignment horizontal="center" vertical="center"/>
    </xf>
    <xf numFmtId="179" fontId="33" fillId="12" borderId="37" xfId="2" applyNumberFormat="1" applyFont="1" applyFill="1" applyBorder="1" applyAlignment="1">
      <alignment horizontal="center" vertical="center"/>
    </xf>
    <xf numFmtId="179" fontId="33" fillId="12" borderId="10" xfId="2" applyNumberFormat="1" applyFont="1" applyFill="1" applyBorder="1" applyAlignment="1">
      <alignment horizontal="center" vertical="center"/>
    </xf>
    <xf numFmtId="179" fontId="33" fillId="12" borderId="24" xfId="2" applyNumberFormat="1" applyFont="1" applyFill="1" applyBorder="1" applyAlignment="1">
      <alignment horizontal="center" vertical="center"/>
    </xf>
    <xf numFmtId="179" fontId="33" fillId="0" borderId="12" xfId="2" applyNumberFormat="1" applyFont="1" applyFill="1" applyBorder="1" applyAlignment="1">
      <alignment horizontal="center" vertical="center"/>
    </xf>
    <xf numFmtId="179" fontId="33" fillId="0" borderId="11" xfId="3" applyNumberFormat="1" applyFont="1" applyFill="1" applyBorder="1" applyAlignment="1">
      <alignment horizontal="center" vertical="center"/>
    </xf>
    <xf numFmtId="179" fontId="29" fillId="0" borderId="11" xfId="0" applyNumberFormat="1" applyFont="1" applyFill="1" applyBorder="1" applyAlignment="1">
      <alignment horizontal="center" vertical="center"/>
    </xf>
    <xf numFmtId="179" fontId="29" fillId="0" borderId="52" xfId="0" applyNumberFormat="1" applyFont="1" applyFill="1" applyBorder="1" applyAlignment="1">
      <alignment horizontal="center" vertical="center"/>
    </xf>
    <xf numFmtId="179" fontId="29" fillId="13" borderId="11" xfId="0" applyNumberFormat="1" applyFont="1" applyFill="1" applyBorder="1" applyAlignment="1">
      <alignment horizontal="center" vertical="center"/>
    </xf>
    <xf numFmtId="179" fontId="29" fillId="14" borderId="11" xfId="0" applyNumberFormat="1" applyFont="1" applyFill="1" applyBorder="1" applyAlignment="1">
      <alignment horizontal="center" vertical="center"/>
    </xf>
    <xf numFmtId="179" fontId="29" fillId="0" borderId="31" xfId="0" applyNumberFormat="1" applyFont="1" applyFill="1" applyBorder="1" applyAlignment="1">
      <alignment horizontal="center" vertical="center"/>
    </xf>
    <xf numFmtId="179" fontId="33" fillId="0" borderId="37" xfId="2" applyNumberFormat="1" applyFont="1" applyFill="1" applyBorder="1" applyAlignment="1">
      <alignment horizontal="center" vertical="center"/>
    </xf>
    <xf numFmtId="179" fontId="33" fillId="0" borderId="10" xfId="2" applyNumberFormat="1" applyFont="1" applyFill="1" applyBorder="1" applyAlignment="1">
      <alignment horizontal="center" vertical="center"/>
    </xf>
    <xf numFmtId="179" fontId="33" fillId="0" borderId="24" xfId="2" applyNumberFormat="1" applyFont="1" applyFill="1" applyBorder="1" applyAlignment="1">
      <alignment horizontal="center" vertical="center"/>
    </xf>
    <xf numFmtId="179" fontId="33" fillId="11" borderId="10" xfId="3" applyNumberFormat="1" applyFont="1" applyFill="1" applyBorder="1" applyAlignment="1">
      <alignment horizontal="center" vertical="center"/>
    </xf>
    <xf numFmtId="179" fontId="33" fillId="11" borderId="0" xfId="2" applyNumberFormat="1" applyFont="1" applyFill="1" applyAlignment="1">
      <alignment horizontal="center" vertical="center"/>
    </xf>
    <xf numFmtId="179" fontId="32" fillId="12" borderId="13" xfId="2" applyNumberFormat="1" applyFont="1" applyFill="1" applyBorder="1" applyAlignment="1">
      <alignment horizontal="center" vertical="center"/>
    </xf>
    <xf numFmtId="179" fontId="33" fillId="0" borderId="10" xfId="2" applyNumberFormat="1" applyFont="1" applyFill="1" applyBorder="1" applyAlignment="1">
      <alignment horizontal="center" vertical="center" wrapText="1"/>
    </xf>
    <xf numFmtId="179" fontId="33" fillId="0" borderId="14" xfId="2" applyNumberFormat="1" applyFont="1" applyFill="1" applyBorder="1" applyAlignment="1">
      <alignment horizontal="center" vertical="center"/>
    </xf>
    <xf numFmtId="179" fontId="33" fillId="14" borderId="10" xfId="2" applyNumberFormat="1" applyFont="1" applyFill="1" applyBorder="1" applyAlignment="1">
      <alignment horizontal="center" vertical="center"/>
    </xf>
    <xf numFmtId="179" fontId="32" fillId="0" borderId="10" xfId="2" applyNumberFormat="1" applyFont="1" applyFill="1" applyBorder="1" applyAlignment="1">
      <alignment horizontal="center" vertical="center"/>
    </xf>
    <xf numFmtId="179" fontId="33" fillId="0" borderId="35" xfId="2" applyNumberFormat="1" applyFont="1" applyFill="1" applyBorder="1" applyAlignment="1">
      <alignment horizontal="center" vertical="center"/>
    </xf>
    <xf numFmtId="179" fontId="33" fillId="0" borderId="23" xfId="2" applyNumberFormat="1" applyFont="1" applyFill="1" applyBorder="1" applyAlignment="1">
      <alignment horizontal="center" vertical="center"/>
    </xf>
    <xf numFmtId="179" fontId="33" fillId="12" borderId="35" xfId="2" applyNumberFormat="1" applyFont="1" applyFill="1" applyBorder="1" applyAlignment="1">
      <alignment horizontal="center" vertical="center"/>
    </xf>
    <xf numFmtId="179" fontId="33" fillId="12" borderId="14" xfId="2" applyNumberFormat="1" applyFont="1" applyFill="1" applyBorder="1" applyAlignment="1">
      <alignment horizontal="center" vertical="center"/>
    </xf>
    <xf numFmtId="179" fontId="33" fillId="7" borderId="13" xfId="2" applyNumberFormat="1" applyFont="1" applyFill="1" applyBorder="1" applyAlignment="1">
      <alignment horizontal="center" vertical="center"/>
    </xf>
    <xf numFmtId="179" fontId="33" fillId="9" borderId="0" xfId="2" applyNumberFormat="1" applyFont="1" applyFill="1" applyAlignment="1">
      <alignment horizontal="center" vertical="center"/>
    </xf>
    <xf numFmtId="179" fontId="32" fillId="0" borderId="36" xfId="2" applyNumberFormat="1" applyFont="1" applyFill="1" applyBorder="1" applyAlignment="1">
      <alignment horizontal="center" vertical="center"/>
    </xf>
    <xf numFmtId="179" fontId="33" fillId="13" borderId="36" xfId="2" applyNumberFormat="1" applyFont="1" applyFill="1" applyBorder="1" applyAlignment="1">
      <alignment horizontal="center" vertical="center"/>
    </xf>
    <xf numFmtId="179" fontId="33" fillId="14" borderId="36" xfId="2" applyNumberFormat="1" applyFont="1" applyFill="1" applyBorder="1" applyAlignment="1">
      <alignment horizontal="center" vertical="center"/>
    </xf>
    <xf numFmtId="179" fontId="32" fillId="12" borderId="15" xfId="2" applyNumberFormat="1" applyFont="1" applyFill="1" applyBorder="1" applyAlignment="1">
      <alignment horizontal="center" vertical="center"/>
    </xf>
    <xf numFmtId="179" fontId="32" fillId="12" borderId="16" xfId="2" applyNumberFormat="1" applyFont="1" applyFill="1" applyBorder="1" applyAlignment="1">
      <alignment horizontal="center" vertical="center"/>
    </xf>
    <xf numFmtId="179" fontId="33" fillId="12" borderId="16" xfId="3" applyNumberFormat="1" applyFont="1" applyFill="1" applyBorder="1" applyAlignment="1">
      <alignment horizontal="center" vertical="center" wrapText="1"/>
    </xf>
    <xf numFmtId="179" fontId="33" fillId="12" borderId="16" xfId="2" applyNumberFormat="1" applyFont="1" applyFill="1" applyBorder="1" applyAlignment="1">
      <alignment horizontal="center" vertical="center"/>
    </xf>
    <xf numFmtId="179" fontId="33" fillId="12" borderId="17" xfId="2" applyNumberFormat="1" applyFont="1" applyFill="1" applyBorder="1" applyAlignment="1">
      <alignment horizontal="center" vertical="center"/>
    </xf>
    <xf numFmtId="179" fontId="33" fillId="7" borderId="0" xfId="2" applyNumberFormat="1" applyFont="1" applyFill="1" applyAlignment="1">
      <alignment horizontal="center" vertical="center"/>
    </xf>
    <xf numFmtId="179" fontId="32" fillId="0" borderId="0" xfId="2" applyNumberFormat="1" applyFont="1" applyFill="1" applyBorder="1" applyAlignment="1">
      <alignment horizontal="center" vertical="center"/>
    </xf>
    <xf numFmtId="179" fontId="32" fillId="0" borderId="0" xfId="1" applyNumberFormat="1" applyFont="1" applyFill="1" applyBorder="1" applyAlignment="1">
      <alignment horizontal="center" vertical="center"/>
    </xf>
    <xf numFmtId="179" fontId="21" fillId="0" borderId="11" xfId="0" applyNumberFormat="1" applyFont="1" applyFill="1" applyBorder="1" applyAlignment="1">
      <alignment horizontal="center" vertical="center"/>
    </xf>
    <xf numFmtId="179" fontId="36" fillId="0" borderId="37" xfId="2" applyNumberFormat="1" applyFont="1" applyFill="1" applyBorder="1" applyAlignment="1">
      <alignment horizontal="center" vertical="center"/>
    </xf>
    <xf numFmtId="179" fontId="36" fillId="0" borderId="36" xfId="2" applyNumberFormat="1" applyFont="1" applyFill="1" applyBorder="1" applyAlignment="1">
      <alignment horizontal="center" vertical="center"/>
    </xf>
    <xf numFmtId="179" fontId="36" fillId="0" borderId="24" xfId="2" applyNumberFormat="1" applyFont="1" applyFill="1" applyBorder="1" applyAlignment="1">
      <alignment horizontal="center" vertical="center"/>
    </xf>
    <xf numFmtId="178" fontId="28" fillId="12" borderId="3" xfId="0" applyNumberFormat="1" applyFont="1" applyFill="1" applyBorder="1" applyAlignment="1">
      <alignment horizontal="center" vertical="center"/>
    </xf>
    <xf numFmtId="178" fontId="35" fillId="0" borderId="0" xfId="2" applyNumberFormat="1" applyFont="1" applyFill="1" applyAlignment="1">
      <alignment horizontal="center" vertical="center"/>
    </xf>
    <xf numFmtId="178" fontId="35" fillId="0" borderId="0" xfId="4" applyNumberFormat="1" applyFont="1" applyFill="1" applyBorder="1" applyAlignment="1">
      <alignment horizontal="center" vertical="center"/>
    </xf>
    <xf numFmtId="178" fontId="35" fillId="0" borderId="0" xfId="1" applyNumberFormat="1" applyFont="1" applyFill="1" applyBorder="1" applyAlignment="1">
      <alignment horizontal="center" vertical="center"/>
    </xf>
    <xf numFmtId="178" fontId="37" fillId="0" borderId="0" xfId="2" applyNumberFormat="1" applyFont="1" applyFill="1" applyBorder="1" applyAlignment="1">
      <alignment horizontal="center" vertical="center"/>
    </xf>
    <xf numFmtId="178" fontId="35" fillId="7" borderId="0" xfId="2" applyNumberFormat="1" applyFont="1" applyFill="1" applyAlignment="1">
      <alignment horizontal="center" vertical="center"/>
    </xf>
    <xf numFmtId="178" fontId="28" fillId="0" borderId="0" xfId="0" applyNumberFormat="1" applyFont="1" applyFill="1" applyBorder="1" applyAlignment="1">
      <alignment horizontal="center" vertical="center"/>
    </xf>
    <xf numFmtId="178" fontId="21" fillId="0" borderId="0" xfId="0" applyNumberFormat="1" applyFont="1" applyFill="1" applyBorder="1" applyAlignment="1">
      <alignment horizontal="center" vertical="center"/>
    </xf>
    <xf numFmtId="178" fontId="36" fillId="0" borderId="0" xfId="4" applyNumberFormat="1" applyFont="1" applyFill="1" applyBorder="1" applyAlignment="1">
      <alignment horizontal="center" vertical="center"/>
    </xf>
    <xf numFmtId="0" fontId="36" fillId="0" borderId="10" xfId="3" applyFont="1" applyFill="1" applyBorder="1" applyAlignment="1">
      <alignment horizontal="center" vertical="center"/>
    </xf>
    <xf numFmtId="0" fontId="36" fillId="0" borderId="10" xfId="2" applyFont="1" applyFill="1" applyBorder="1" applyAlignment="1">
      <alignment horizontal="center" vertical="center" wrapText="1"/>
    </xf>
    <xf numFmtId="0" fontId="36" fillId="0" borderId="19" xfId="3" applyFont="1" applyFill="1" applyBorder="1" applyAlignment="1">
      <alignment horizontal="center" vertical="center" wrapText="1"/>
    </xf>
    <xf numFmtId="0" fontId="36" fillId="0" borderId="34" xfId="2" applyFont="1" applyFill="1" applyBorder="1" applyAlignment="1">
      <alignment horizontal="center" vertical="center" wrapText="1"/>
    </xf>
    <xf numFmtId="9" fontId="30" fillId="8" borderId="42" xfId="0" applyNumberFormat="1" applyFont="1" applyFill="1" applyBorder="1" applyAlignment="1">
      <alignment horizontal="center" vertical="center"/>
    </xf>
    <xf numFmtId="9" fontId="30" fillId="8" borderId="43" xfId="0" applyNumberFormat="1" applyFont="1" applyFill="1" applyBorder="1" applyAlignment="1">
      <alignment horizontal="center" vertical="center"/>
    </xf>
    <xf numFmtId="9" fontId="30" fillId="8" borderId="60" xfId="0" applyNumberFormat="1" applyFont="1" applyFill="1" applyBorder="1" applyAlignment="1">
      <alignment horizontal="center" vertical="center"/>
    </xf>
    <xf numFmtId="9" fontId="30" fillId="8" borderId="51" xfId="0" applyNumberFormat="1" applyFont="1" applyFill="1" applyBorder="1" applyAlignment="1">
      <alignment horizontal="center" vertical="center"/>
    </xf>
    <xf numFmtId="179" fontId="38" fillId="0" borderId="10" xfId="3" applyNumberFormat="1" applyFont="1" applyFill="1" applyBorder="1" applyAlignment="1">
      <alignment horizontal="center" vertical="center" wrapText="1"/>
    </xf>
    <xf numFmtId="179" fontId="39" fillId="0" borderId="10" xfId="3" applyNumberFormat="1" applyFont="1" applyFill="1" applyBorder="1" applyAlignment="1">
      <alignment horizontal="center" vertical="center" wrapText="1"/>
    </xf>
    <xf numFmtId="0" fontId="36" fillId="0" borderId="74" xfId="3" applyFont="1" applyFill="1" applyBorder="1" applyAlignment="1">
      <alignment horizontal="center" vertical="center"/>
    </xf>
    <xf numFmtId="0" fontId="36" fillId="0" borderId="23" xfId="3" applyFont="1" applyFill="1" applyBorder="1" applyAlignment="1">
      <alignment horizontal="center" vertical="center"/>
    </xf>
    <xf numFmtId="0" fontId="36" fillId="0" borderId="74" xfId="3" applyFont="1" applyFill="1" applyBorder="1" applyAlignment="1">
      <alignment horizontal="center" vertical="center" wrapText="1"/>
    </xf>
    <xf numFmtId="179" fontId="32" fillId="0" borderId="0" xfId="1" applyNumberFormat="1" applyFont="1" applyFill="1" applyBorder="1" applyAlignment="1">
      <alignment horizontal="center" vertical="center"/>
    </xf>
    <xf numFmtId="179" fontId="32" fillId="0" borderId="0" xfId="2" applyNumberFormat="1" applyFont="1" applyFill="1" applyBorder="1" applyAlignment="1">
      <alignment horizontal="center" vertical="center"/>
    </xf>
    <xf numFmtId="179" fontId="31" fillId="12" borderId="26" xfId="0" applyNumberFormat="1" applyFont="1" applyFill="1" applyBorder="1" applyAlignment="1">
      <alignment horizontal="center" vertical="center"/>
    </xf>
    <xf numFmtId="179" fontId="31" fillId="12" borderId="27" xfId="0" applyNumberFormat="1" applyFont="1" applyFill="1" applyBorder="1" applyAlignment="1">
      <alignment horizontal="center" vertical="center"/>
    </xf>
    <xf numFmtId="179" fontId="33" fillId="0" borderId="19" xfId="2" applyNumberFormat="1" applyFont="1" applyFill="1" applyBorder="1" applyAlignment="1">
      <alignment horizontal="center" vertical="center" wrapText="1"/>
    </xf>
    <xf numFmtId="179" fontId="33" fillId="0" borderId="23" xfId="2" applyNumberFormat="1" applyFont="1" applyFill="1" applyBorder="1" applyAlignment="1">
      <alignment horizontal="center" vertical="center" wrapText="1"/>
    </xf>
    <xf numFmtId="179" fontId="33" fillId="0" borderId="11" xfId="2" applyNumberFormat="1" applyFont="1" applyFill="1" applyBorder="1" applyAlignment="1">
      <alignment horizontal="center" vertical="center" wrapText="1"/>
    </xf>
    <xf numFmtId="179" fontId="33" fillId="0" borderId="19" xfId="3" applyNumberFormat="1" applyFont="1" applyFill="1" applyBorder="1" applyAlignment="1">
      <alignment horizontal="center" vertical="center" wrapText="1"/>
    </xf>
    <xf numFmtId="179" fontId="33" fillId="0" borderId="23" xfId="3" applyNumberFormat="1" applyFont="1" applyFill="1" applyBorder="1" applyAlignment="1">
      <alignment horizontal="center" vertical="center" wrapText="1"/>
    </xf>
    <xf numFmtId="179" fontId="33" fillId="0" borderId="11" xfId="3" applyNumberFormat="1" applyFont="1" applyFill="1" applyBorder="1" applyAlignment="1">
      <alignment horizontal="center" vertical="center" wrapText="1"/>
    </xf>
    <xf numFmtId="179" fontId="33" fillId="7" borderId="19" xfId="2" applyNumberFormat="1" applyFont="1" applyFill="1" applyBorder="1" applyAlignment="1">
      <alignment horizontal="center" vertical="center" wrapText="1"/>
    </xf>
    <xf numFmtId="179" fontId="33" fillId="0" borderId="23" xfId="3" applyNumberFormat="1" applyFont="1" applyFill="1" applyBorder="1" applyAlignment="1">
      <alignment horizontal="center" vertical="center"/>
    </xf>
    <xf numFmtId="179" fontId="33" fillId="0" borderId="11" xfId="3" applyNumberFormat="1" applyFont="1" applyFill="1" applyBorder="1" applyAlignment="1">
      <alignment horizontal="center" vertical="center"/>
    </xf>
    <xf numFmtId="178" fontId="28" fillId="12" borderId="26" xfId="0" applyNumberFormat="1" applyFont="1" applyFill="1" applyBorder="1" applyAlignment="1">
      <alignment horizontal="center" vertical="center"/>
    </xf>
    <xf numFmtId="178" fontId="28" fillId="12" borderId="27" xfId="0" applyNumberFormat="1" applyFont="1" applyFill="1" applyBorder="1" applyAlignment="1">
      <alignment horizontal="center" vertical="center"/>
    </xf>
    <xf numFmtId="178" fontId="36" fillId="0" borderId="0" xfId="2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179" fontId="33" fillId="16" borderId="24" xfId="2" applyNumberFormat="1" applyFont="1" applyFill="1" applyBorder="1" applyAlignment="1">
      <alignment horizontal="center" vertical="center"/>
    </xf>
    <xf numFmtId="179" fontId="33" fillId="16" borderId="36" xfId="2" applyNumberFormat="1" applyFont="1" applyFill="1" applyBorder="1" applyAlignment="1">
      <alignment horizontal="center" vertical="center"/>
    </xf>
    <xf numFmtId="179" fontId="33" fillId="16" borderId="10" xfId="2" applyNumberFormat="1" applyFont="1" applyFill="1" applyBorder="1" applyAlignment="1">
      <alignment horizontal="center" vertical="center"/>
    </xf>
    <xf numFmtId="179" fontId="33" fillId="16" borderId="10" xfId="3" applyNumberFormat="1" applyFont="1" applyFill="1" applyBorder="1" applyAlignment="1">
      <alignment horizontal="center" vertical="center" wrapText="1"/>
    </xf>
    <xf numFmtId="179" fontId="29" fillId="16" borderId="11" xfId="0" applyNumberFormat="1" applyFont="1" applyFill="1" applyBorder="1" applyAlignment="1">
      <alignment horizontal="center" vertical="center"/>
    </xf>
    <xf numFmtId="179" fontId="29" fillId="16" borderId="52" xfId="0" applyNumberFormat="1" applyFont="1" applyFill="1" applyBorder="1" applyAlignment="1">
      <alignment horizontal="center" vertical="center"/>
    </xf>
    <xf numFmtId="179" fontId="30" fillId="8" borderId="93" xfId="0" applyNumberFormat="1" applyFont="1" applyFill="1" applyBorder="1">
      <alignment vertical="center"/>
    </xf>
    <xf numFmtId="179" fontId="30" fillId="8" borderId="94" xfId="0" applyNumberFormat="1" applyFont="1" applyFill="1" applyBorder="1" applyAlignment="1">
      <alignment horizontal="center" vertical="center"/>
    </xf>
    <xf numFmtId="0" fontId="36" fillId="0" borderId="0" xfId="2" applyNumberFormat="1" applyFont="1" applyFill="1" applyAlignment="1">
      <alignment horizontal="center" vertical="center"/>
    </xf>
    <xf numFmtId="0" fontId="36" fillId="7" borderId="0" xfId="2" applyNumberFormat="1" applyFont="1" applyFill="1" applyAlignment="1">
      <alignment horizontal="center" vertical="center"/>
    </xf>
    <xf numFmtId="0" fontId="36" fillId="0" borderId="0" xfId="2" applyNumberFormat="1" applyFont="1" applyFill="1" applyBorder="1" applyAlignment="1">
      <alignment horizontal="center" vertical="center"/>
    </xf>
    <xf numFmtId="0" fontId="35" fillId="0" borderId="0" xfId="2" applyNumberFormat="1" applyFont="1" applyFill="1" applyBorder="1" applyAlignment="1">
      <alignment horizontal="center" vertical="center"/>
    </xf>
    <xf numFmtId="0" fontId="35" fillId="0" borderId="0" xfId="1" applyNumberFormat="1" applyFont="1" applyFill="1" applyBorder="1" applyAlignment="1">
      <alignment horizontal="center" vertical="center"/>
    </xf>
    <xf numFmtId="0" fontId="32" fillId="0" borderId="0" xfId="2" applyNumberFormat="1" applyFont="1" applyFill="1" applyAlignment="1">
      <alignment horizontal="center" vertical="center"/>
    </xf>
    <xf numFmtId="0" fontId="33" fillId="0" borderId="23" xfId="3" applyNumberFormat="1" applyFont="1" applyFill="1" applyBorder="1" applyAlignment="1">
      <alignment horizontal="center" vertical="center"/>
    </xf>
    <xf numFmtId="0" fontId="32" fillId="12" borderId="10" xfId="2" applyNumberFormat="1" applyFont="1" applyFill="1" applyBorder="1" applyAlignment="1">
      <alignment horizontal="center" vertical="center"/>
    </xf>
    <xf numFmtId="0" fontId="33" fillId="0" borderId="11" xfId="3" applyNumberFormat="1" applyFont="1" applyFill="1" applyBorder="1" applyAlignment="1">
      <alignment horizontal="center" vertical="center"/>
    </xf>
    <xf numFmtId="0" fontId="33" fillId="0" borderId="19" xfId="3" applyNumberFormat="1" applyFont="1" applyFill="1" applyBorder="1" applyAlignment="1">
      <alignment horizontal="center" vertical="center" wrapText="1"/>
    </xf>
    <xf numFmtId="0" fontId="33" fillId="0" borderId="23" xfId="3" applyNumberFormat="1" applyFont="1" applyFill="1" applyBorder="1" applyAlignment="1">
      <alignment horizontal="center" vertical="center" wrapText="1"/>
    </xf>
    <xf numFmtId="0" fontId="33" fillId="0" borderId="11" xfId="3" applyNumberFormat="1" applyFont="1" applyFill="1" applyBorder="1" applyAlignment="1">
      <alignment horizontal="center" vertical="center" wrapText="1"/>
    </xf>
    <xf numFmtId="0" fontId="32" fillId="12" borderId="16" xfId="2" applyNumberFormat="1" applyFont="1" applyFill="1" applyBorder="1" applyAlignment="1">
      <alignment horizontal="center" vertical="center"/>
    </xf>
    <xf numFmtId="0" fontId="33" fillId="0" borderId="0" xfId="2" applyNumberFormat="1" applyFont="1" applyFill="1" applyAlignment="1">
      <alignment horizontal="center" vertical="center"/>
    </xf>
    <xf numFmtId="0" fontId="33" fillId="7" borderId="0" xfId="2" applyNumberFormat="1" applyFont="1" applyFill="1" applyAlignment="1">
      <alignment horizontal="center" vertical="center"/>
    </xf>
    <xf numFmtId="0" fontId="36" fillId="16" borderId="23" xfId="3" applyFont="1" applyFill="1" applyBorder="1" applyAlignment="1">
      <alignment horizontal="center" vertical="center"/>
    </xf>
    <xf numFmtId="179" fontId="33" fillId="16" borderId="10" xfId="3" applyNumberFormat="1" applyFont="1" applyFill="1" applyBorder="1" applyAlignment="1">
      <alignment horizontal="center" vertical="center"/>
    </xf>
    <xf numFmtId="179" fontId="33" fillId="16" borderId="37" xfId="2" applyNumberFormat="1" applyFont="1" applyFill="1" applyBorder="1" applyAlignment="1">
      <alignment horizontal="center" vertical="center"/>
    </xf>
    <xf numFmtId="179" fontId="36" fillId="16" borderId="36" xfId="2" applyNumberFormat="1" applyFont="1" applyFill="1" applyBorder="1" applyAlignment="1">
      <alignment horizontal="center" vertical="center"/>
    </xf>
    <xf numFmtId="179" fontId="33" fillId="16" borderId="0" xfId="2" applyNumberFormat="1" applyFont="1" applyFill="1" applyBorder="1" applyAlignment="1">
      <alignment horizontal="center" vertical="center"/>
    </xf>
    <xf numFmtId="179" fontId="36" fillId="16" borderId="24" xfId="2" applyNumberFormat="1" applyFont="1" applyFill="1" applyBorder="1" applyAlignment="1">
      <alignment horizontal="center" vertical="center"/>
    </xf>
    <xf numFmtId="0" fontId="36" fillId="16" borderId="10" xfId="2" applyFont="1" applyFill="1" applyBorder="1" applyAlignment="1">
      <alignment horizontal="center" vertical="center" wrapText="1"/>
    </xf>
    <xf numFmtId="0" fontId="36" fillId="16" borderId="19" xfId="3" applyFont="1" applyFill="1" applyBorder="1" applyAlignment="1">
      <alignment horizontal="center" vertical="center" wrapText="1"/>
    </xf>
    <xf numFmtId="179" fontId="33" fillId="0" borderId="40" xfId="3" applyNumberFormat="1" applyFont="1" applyFill="1" applyBorder="1" applyAlignment="1">
      <alignment horizontal="center" vertical="center"/>
    </xf>
    <xf numFmtId="178" fontId="33" fillId="0" borderId="67" xfId="2" applyNumberFormat="1" applyFont="1" applyFill="1" applyBorder="1" applyAlignment="1">
      <alignment horizontal="center" vertical="center"/>
    </xf>
    <xf numFmtId="0" fontId="33" fillId="0" borderId="40" xfId="2" applyNumberFormat="1" applyFont="1" applyFill="1" applyBorder="1" applyAlignment="1">
      <alignment horizontal="center" vertical="center"/>
    </xf>
    <xf numFmtId="178" fontId="33" fillId="0" borderId="10" xfId="2" applyNumberFormat="1" applyFont="1" applyFill="1" applyBorder="1" applyAlignment="1">
      <alignment horizontal="center" vertical="center" wrapText="1"/>
    </xf>
    <xf numFmtId="178" fontId="29" fillId="0" borderId="11" xfId="0" applyNumberFormat="1" applyFont="1" applyFill="1" applyBorder="1" applyAlignment="1">
      <alignment horizontal="center" vertical="center"/>
    </xf>
    <xf numFmtId="178" fontId="29" fillId="0" borderId="52" xfId="0" applyNumberFormat="1" applyFont="1" applyFill="1" applyBorder="1" applyAlignment="1">
      <alignment horizontal="center" vertical="center"/>
    </xf>
    <xf numFmtId="178" fontId="29" fillId="13" borderId="11" xfId="0" applyNumberFormat="1" applyFont="1" applyFill="1" applyBorder="1" applyAlignment="1">
      <alignment horizontal="center" vertical="center"/>
    </xf>
    <xf numFmtId="178" fontId="29" fillId="14" borderId="11" xfId="0" applyNumberFormat="1" applyFont="1" applyFill="1" applyBorder="1" applyAlignment="1">
      <alignment horizontal="center" vertical="center"/>
    </xf>
    <xf numFmtId="178" fontId="33" fillId="0" borderId="10" xfId="2" applyNumberFormat="1" applyFont="1" applyFill="1" applyBorder="1" applyAlignment="1">
      <alignment horizontal="center" vertical="center"/>
    </xf>
    <xf numFmtId="178" fontId="33" fillId="0" borderId="70" xfId="2" applyNumberFormat="1" applyFont="1" applyFill="1" applyBorder="1" applyAlignment="1">
      <alignment horizontal="center" vertical="center"/>
    </xf>
    <xf numFmtId="178" fontId="33" fillId="0" borderId="0" xfId="2" applyNumberFormat="1" applyFont="1" applyFill="1" applyAlignment="1">
      <alignment horizontal="center" vertical="center"/>
    </xf>
    <xf numFmtId="0" fontId="33" fillId="0" borderId="23" xfId="2" applyNumberFormat="1" applyFont="1" applyFill="1" applyBorder="1" applyAlignment="1">
      <alignment horizontal="center" vertical="center"/>
    </xf>
    <xf numFmtId="178" fontId="29" fillId="0" borderId="10" xfId="2" applyNumberFormat="1" applyFont="1" applyFill="1" applyBorder="1" applyAlignment="1">
      <alignment horizontal="center" vertical="center" wrapText="1"/>
    </xf>
    <xf numFmtId="178" fontId="29" fillId="0" borderId="10" xfId="0" applyNumberFormat="1" applyFont="1" applyFill="1" applyBorder="1" applyAlignment="1">
      <alignment horizontal="center" vertical="center"/>
    </xf>
    <xf numFmtId="178" fontId="33" fillId="11" borderId="0" xfId="2" applyNumberFormat="1" applyFont="1" applyFill="1" applyAlignment="1">
      <alignment horizontal="center" vertical="center"/>
    </xf>
    <xf numFmtId="178" fontId="33" fillId="0" borderId="10" xfId="4" applyNumberFormat="1" applyFont="1" applyFill="1" applyBorder="1" applyAlignment="1">
      <alignment horizontal="center" vertical="center"/>
    </xf>
    <xf numFmtId="178" fontId="33" fillId="13" borderId="10" xfId="2" applyNumberFormat="1" applyFont="1" applyFill="1" applyBorder="1" applyAlignment="1">
      <alignment horizontal="center" vertical="center"/>
    </xf>
    <xf numFmtId="178" fontId="33" fillId="14" borderId="10" xfId="2" applyNumberFormat="1" applyFont="1" applyFill="1" applyBorder="1" applyAlignment="1">
      <alignment horizontal="center" vertical="center"/>
    </xf>
    <xf numFmtId="178" fontId="32" fillId="0" borderId="0" xfId="2" applyNumberFormat="1" applyFont="1" applyFill="1" applyAlignment="1">
      <alignment horizontal="center" vertical="center"/>
    </xf>
    <xf numFmtId="178" fontId="39" fillId="0" borderId="10" xfId="2" applyNumberFormat="1" applyFont="1" applyFill="1" applyBorder="1" applyAlignment="1">
      <alignment horizontal="center" vertical="center" wrapText="1"/>
    </xf>
    <xf numFmtId="178" fontId="33" fillId="9" borderId="0" xfId="2" applyNumberFormat="1" applyFont="1" applyFill="1" applyAlignment="1">
      <alignment horizontal="center" vertical="center"/>
    </xf>
    <xf numFmtId="178" fontId="38" fillId="0" borderId="10" xfId="3" applyNumberFormat="1" applyFont="1" applyFill="1" applyBorder="1" applyAlignment="1">
      <alignment horizontal="center" vertical="center"/>
    </xf>
    <xf numFmtId="178" fontId="33" fillId="0" borderId="10" xfId="3" applyNumberFormat="1" applyFont="1" applyFill="1" applyBorder="1" applyAlignment="1">
      <alignment horizontal="center" vertical="center"/>
    </xf>
    <xf numFmtId="178" fontId="32" fillId="12" borderId="68" xfId="2" applyNumberFormat="1" applyFont="1" applyFill="1" applyBorder="1" applyAlignment="1">
      <alignment horizontal="center" vertical="center"/>
    </xf>
    <xf numFmtId="178" fontId="32" fillId="12" borderId="10" xfId="2" applyNumberFormat="1" applyFont="1" applyFill="1" applyBorder="1" applyAlignment="1">
      <alignment horizontal="center" vertical="center"/>
    </xf>
    <xf numFmtId="178" fontId="33" fillId="12" borderId="10" xfId="2" applyNumberFormat="1" applyFont="1" applyFill="1" applyBorder="1" applyAlignment="1">
      <alignment horizontal="center" vertical="center"/>
    </xf>
    <xf numFmtId="178" fontId="33" fillId="12" borderId="36" xfId="2" applyNumberFormat="1" applyFont="1" applyFill="1" applyBorder="1" applyAlignment="1">
      <alignment horizontal="center" vertical="center"/>
    </xf>
    <xf numFmtId="178" fontId="33" fillId="12" borderId="37" xfId="2" applyNumberFormat="1" applyFont="1" applyFill="1" applyBorder="1" applyAlignment="1">
      <alignment horizontal="center" vertical="center"/>
    </xf>
    <xf numFmtId="178" fontId="33" fillId="12" borderId="69" xfId="2" applyNumberFormat="1" applyFont="1" applyFill="1" applyBorder="1" applyAlignment="1">
      <alignment horizontal="center" vertical="center"/>
    </xf>
    <xf numFmtId="0" fontId="33" fillId="0" borderId="10" xfId="2" applyNumberFormat="1" applyFont="1" applyFill="1" applyBorder="1" applyAlignment="1">
      <alignment horizontal="center" vertical="center" wrapText="1"/>
    </xf>
    <xf numFmtId="0" fontId="33" fillId="0" borderId="19" xfId="3" applyNumberFormat="1" applyFont="1" applyFill="1" applyBorder="1" applyAlignment="1">
      <alignment horizontal="center" vertical="center"/>
    </xf>
    <xf numFmtId="178" fontId="32" fillId="10" borderId="67" xfId="2" applyNumberFormat="1" applyFont="1" applyFill="1" applyBorder="1" applyAlignment="1">
      <alignment horizontal="center" vertical="center"/>
    </xf>
    <xf numFmtId="178" fontId="32" fillId="10" borderId="10" xfId="2" applyNumberFormat="1" applyFont="1" applyFill="1" applyBorder="1" applyAlignment="1">
      <alignment horizontal="center" vertical="center"/>
    </xf>
    <xf numFmtId="178" fontId="32" fillId="12" borderId="36" xfId="2" applyNumberFormat="1" applyFont="1" applyFill="1" applyBorder="1" applyAlignment="1">
      <alignment horizontal="center" vertical="center"/>
    </xf>
    <xf numFmtId="0" fontId="32" fillId="12" borderId="36" xfId="2" applyNumberFormat="1" applyFont="1" applyFill="1" applyBorder="1" applyAlignment="1">
      <alignment horizontal="center" vertical="center"/>
    </xf>
    <xf numFmtId="178" fontId="33" fillId="12" borderId="70" xfId="2" applyNumberFormat="1" applyFont="1" applyFill="1" applyBorder="1" applyAlignment="1">
      <alignment horizontal="center" vertical="center"/>
    </xf>
    <xf numFmtId="178" fontId="33" fillId="0" borderId="10" xfId="3" applyNumberFormat="1" applyFont="1" applyFill="1" applyBorder="1" applyAlignment="1">
      <alignment horizontal="center" vertical="center" wrapText="1"/>
    </xf>
    <xf numFmtId="178" fontId="33" fillId="0" borderId="10" xfId="1" applyNumberFormat="1" applyFont="1" applyFill="1" applyBorder="1" applyAlignment="1">
      <alignment horizontal="center" vertical="center"/>
    </xf>
    <xf numFmtId="178" fontId="29" fillId="0" borderId="11" xfId="0" applyNumberFormat="1" applyFont="1" applyFill="1" applyBorder="1">
      <alignment vertical="center"/>
    </xf>
    <xf numFmtId="178" fontId="29" fillId="0" borderId="52" xfId="0" applyNumberFormat="1" applyFont="1" applyFill="1" applyBorder="1">
      <alignment vertical="center"/>
    </xf>
    <xf numFmtId="178" fontId="29" fillId="0" borderId="52" xfId="0" applyNumberFormat="1" applyFont="1" applyFill="1" applyBorder="1" applyAlignment="1">
      <alignment vertical="center"/>
    </xf>
    <xf numFmtId="178" fontId="33" fillId="0" borderId="0" xfId="2" applyNumberFormat="1" applyFont="1" applyFill="1" applyBorder="1" applyAlignment="1">
      <alignment horizontal="center" vertical="center"/>
    </xf>
    <xf numFmtId="178" fontId="33" fillId="0" borderId="41" xfId="2" applyNumberFormat="1" applyFont="1" applyFill="1" applyBorder="1" applyAlignment="1">
      <alignment horizontal="center" vertical="center"/>
    </xf>
    <xf numFmtId="178" fontId="32" fillId="10" borderId="71" xfId="2" applyNumberFormat="1" applyFont="1" applyFill="1" applyBorder="1" applyAlignment="1">
      <alignment horizontal="center" vertical="center"/>
    </xf>
    <xf numFmtId="178" fontId="32" fillId="10" borderId="63" xfId="2" applyNumberFormat="1" applyFont="1" applyFill="1" applyBorder="1" applyAlignment="1">
      <alignment horizontal="center" vertical="center"/>
    </xf>
    <xf numFmtId="178" fontId="32" fillId="12" borderId="64" xfId="2" applyNumberFormat="1" applyFont="1" applyFill="1" applyBorder="1" applyAlignment="1">
      <alignment horizontal="center" vertical="center"/>
    </xf>
    <xf numFmtId="0" fontId="32" fillId="12" borderId="64" xfId="2" applyNumberFormat="1" applyFont="1" applyFill="1" applyBorder="1" applyAlignment="1">
      <alignment horizontal="center" vertical="center"/>
    </xf>
    <xf numFmtId="178" fontId="32" fillId="12" borderId="63" xfId="2" applyNumberFormat="1" applyFont="1" applyFill="1" applyBorder="1" applyAlignment="1">
      <alignment horizontal="center" vertical="center"/>
    </xf>
    <xf numFmtId="178" fontId="33" fillId="12" borderId="64" xfId="2" applyNumberFormat="1" applyFont="1" applyFill="1" applyBorder="1" applyAlignment="1">
      <alignment horizontal="center" vertical="center"/>
    </xf>
    <xf numFmtId="178" fontId="33" fillId="12" borderId="65" xfId="2" applyNumberFormat="1" applyFont="1" applyFill="1" applyBorder="1" applyAlignment="1">
      <alignment horizontal="center" vertical="center"/>
    </xf>
    <xf numFmtId="178" fontId="33" fillId="12" borderId="72" xfId="2" applyNumberFormat="1" applyFont="1" applyFill="1" applyBorder="1" applyAlignment="1">
      <alignment horizontal="center" vertical="center"/>
    </xf>
    <xf numFmtId="178" fontId="33" fillId="16" borderId="67" xfId="2" applyNumberFormat="1" applyFont="1" applyFill="1" applyBorder="1" applyAlignment="1">
      <alignment horizontal="center" vertical="center"/>
    </xf>
    <xf numFmtId="178" fontId="33" fillId="16" borderId="10" xfId="2" applyNumberFormat="1" applyFont="1" applyFill="1" applyBorder="1" applyAlignment="1">
      <alignment horizontal="center" vertical="center" wrapText="1"/>
    </xf>
    <xf numFmtId="178" fontId="29" fillId="16" borderId="10" xfId="0" applyNumberFormat="1" applyFont="1" applyFill="1" applyBorder="1" applyAlignment="1">
      <alignment horizontal="center" vertical="center"/>
    </xf>
    <xf numFmtId="178" fontId="33" fillId="16" borderId="10" xfId="2" applyNumberFormat="1" applyFont="1" applyFill="1" applyBorder="1" applyAlignment="1">
      <alignment horizontal="center" vertical="center"/>
    </xf>
    <xf numFmtId="178" fontId="33" fillId="16" borderId="10" xfId="4" applyNumberFormat="1" applyFont="1" applyFill="1" applyBorder="1" applyAlignment="1">
      <alignment horizontal="center" vertical="center"/>
    </xf>
    <xf numFmtId="178" fontId="33" fillId="16" borderId="70" xfId="2" applyNumberFormat="1" applyFont="1" applyFill="1" applyBorder="1" applyAlignment="1">
      <alignment horizontal="center" vertical="center"/>
    </xf>
    <xf numFmtId="178" fontId="33" fillId="16" borderId="0" xfId="2" applyNumberFormat="1" applyFont="1" applyFill="1" applyAlignment="1">
      <alignment horizontal="center" vertical="center"/>
    </xf>
    <xf numFmtId="0" fontId="33" fillId="0" borderId="11" xfId="2" applyNumberFormat="1" applyFont="1" applyFill="1" applyBorder="1" applyAlignment="1">
      <alignment horizontal="center" vertical="center"/>
    </xf>
    <xf numFmtId="178" fontId="29" fillId="16" borderId="10" xfId="3" applyNumberFormat="1" applyFont="1" applyFill="1" applyBorder="1" applyAlignment="1">
      <alignment horizontal="center" vertical="center"/>
    </xf>
    <xf numFmtId="178" fontId="33" fillId="17" borderId="67" xfId="2" applyNumberFormat="1" applyFont="1" applyFill="1" applyBorder="1" applyAlignment="1">
      <alignment horizontal="center" vertical="center"/>
    </xf>
    <xf numFmtId="178" fontId="29" fillId="16" borderId="11" xfId="0" applyNumberFormat="1" applyFont="1" applyFill="1" applyBorder="1" applyAlignment="1">
      <alignment horizontal="center" vertical="center"/>
    </xf>
    <xf numFmtId="178" fontId="29" fillId="16" borderId="52" xfId="0" applyNumberFormat="1" applyFont="1" applyFill="1" applyBorder="1" applyAlignment="1">
      <alignment horizontal="center" vertical="center"/>
    </xf>
    <xf numFmtId="14" fontId="33" fillId="16" borderId="0" xfId="2" applyNumberFormat="1" applyFont="1" applyFill="1" applyAlignment="1">
      <alignment horizontal="center" vertical="center"/>
    </xf>
    <xf numFmtId="178" fontId="33" fillId="17" borderId="0" xfId="2" applyNumberFormat="1" applyFont="1" applyFill="1" applyAlignment="1">
      <alignment horizontal="center" vertical="center"/>
    </xf>
    <xf numFmtId="0" fontId="8" fillId="11" borderId="0" xfId="2" applyFont="1" applyFill="1" applyAlignment="1">
      <alignment horizontal="center" vertical="center"/>
    </xf>
    <xf numFmtId="0" fontId="8" fillId="9" borderId="0" xfId="2" applyFont="1" applyFill="1" applyAlignment="1">
      <alignment horizontal="center" vertical="center"/>
    </xf>
    <xf numFmtId="0" fontId="40" fillId="0" borderId="0" xfId="2" applyFont="1" applyFill="1" applyBorder="1" applyAlignment="1">
      <alignment horizontal="center" vertical="center"/>
    </xf>
    <xf numFmtId="0" fontId="41" fillId="0" borderId="20" xfId="3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center" vertical="center" wrapText="1"/>
    </xf>
    <xf numFmtId="0" fontId="41" fillId="0" borderId="21" xfId="3" applyFont="1" applyFill="1" applyBorder="1" applyAlignment="1">
      <alignment horizontal="center" vertical="center"/>
    </xf>
    <xf numFmtId="179" fontId="29" fillId="0" borderId="39" xfId="0" applyNumberFormat="1" applyFont="1" applyFill="1" applyBorder="1" applyAlignment="1">
      <alignment horizontal="center" vertical="center"/>
    </xf>
    <xf numFmtId="179" fontId="33" fillId="0" borderId="39" xfId="2" applyNumberFormat="1" applyFont="1" applyFill="1" applyBorder="1" applyAlignment="1">
      <alignment horizontal="center" vertical="center"/>
    </xf>
    <xf numFmtId="179" fontId="33" fillId="0" borderId="73" xfId="2" applyNumberFormat="1" applyFont="1" applyFill="1" applyBorder="1" applyAlignment="1">
      <alignment horizontal="center" vertical="center"/>
    </xf>
    <xf numFmtId="0" fontId="41" fillId="0" borderId="13" xfId="3" applyFont="1" applyFill="1" applyBorder="1" applyAlignment="1">
      <alignment horizontal="center" vertical="center"/>
    </xf>
    <xf numFmtId="0" fontId="11" fillId="0" borderId="23" xfId="2" applyFont="1" applyFill="1" applyBorder="1" applyAlignment="1">
      <alignment horizontal="center" vertical="center" wrapText="1"/>
    </xf>
    <xf numFmtId="0" fontId="41" fillId="0" borderId="10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9" fillId="10" borderId="98" xfId="2" applyFont="1" applyFill="1" applyBorder="1" applyAlignment="1">
      <alignment horizontal="center" vertical="center"/>
    </xf>
    <xf numFmtId="0" fontId="9" fillId="10" borderId="7" xfId="2" applyFont="1" applyFill="1" applyBorder="1" applyAlignment="1">
      <alignment horizontal="center" vertical="center"/>
    </xf>
    <xf numFmtId="0" fontId="11" fillId="10" borderId="8" xfId="2" applyFont="1" applyFill="1" applyBorder="1" applyAlignment="1">
      <alignment vertical="center"/>
    </xf>
    <xf numFmtId="0" fontId="11" fillId="10" borderId="5" xfId="2" applyFont="1" applyFill="1" applyBorder="1" applyAlignment="1">
      <alignment vertical="center"/>
    </xf>
    <xf numFmtId="0" fontId="11" fillId="10" borderId="9" xfId="2" applyFont="1" applyFill="1" applyBorder="1" applyAlignment="1">
      <alignment vertical="center"/>
    </xf>
    <xf numFmtId="0" fontId="11" fillId="16" borderId="10" xfId="3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 applyProtection="1">
      <alignment horizontal="left" vertical="center"/>
      <protection locked="0"/>
    </xf>
    <xf numFmtId="0" fontId="12" fillId="0" borderId="0" xfId="2" applyNumberFormat="1" applyFont="1" applyFill="1" applyBorder="1" applyAlignment="1" applyProtection="1">
      <alignment horizontal="center" vertical="center"/>
    </xf>
    <xf numFmtId="178" fontId="12" fillId="0" borderId="0" xfId="4" applyNumberFormat="1" applyFont="1" applyFill="1" applyBorder="1" applyAlignment="1" applyProtection="1">
      <alignment horizontal="center" vertical="center"/>
    </xf>
    <xf numFmtId="178" fontId="12" fillId="0" borderId="0" xfId="2" applyNumberFormat="1" applyFont="1" applyFill="1" applyBorder="1" applyAlignment="1" applyProtection="1">
      <alignment horizontal="center" vertical="center"/>
    </xf>
    <xf numFmtId="3" fontId="12" fillId="18" borderId="0" xfId="2" applyNumberFormat="1" applyFont="1" applyFill="1" applyBorder="1" applyAlignment="1" applyProtection="1">
      <alignment horizontal="left" vertical="center"/>
    </xf>
    <xf numFmtId="178" fontId="18" fillId="18" borderId="0" xfId="2" applyNumberFormat="1" applyFont="1" applyFill="1" applyAlignment="1" applyProtection="1">
      <alignment horizontal="center" vertical="center"/>
      <protection locked="0"/>
    </xf>
    <xf numFmtId="0" fontId="35" fillId="10" borderId="82" xfId="2" applyFont="1" applyFill="1" applyBorder="1" applyAlignment="1">
      <alignment horizontal="center" vertical="center"/>
    </xf>
    <xf numFmtId="0" fontId="35" fillId="10" borderId="83" xfId="2" applyFont="1" applyFill="1" applyBorder="1" applyAlignment="1">
      <alignment horizontal="center" vertical="center"/>
    </xf>
    <xf numFmtId="178" fontId="35" fillId="10" borderId="84" xfId="3" applyNumberFormat="1" applyFont="1" applyFill="1" applyBorder="1" applyAlignment="1">
      <alignment horizontal="center" vertical="center" wrapText="1"/>
    </xf>
    <xf numFmtId="178" fontId="35" fillId="10" borderId="83" xfId="3" applyNumberFormat="1" applyFont="1" applyFill="1" applyBorder="1" applyAlignment="1">
      <alignment horizontal="center" vertical="center" wrapText="1"/>
    </xf>
    <xf numFmtId="178" fontId="35" fillId="10" borderId="85" xfId="3" applyNumberFormat="1" applyFont="1" applyFill="1" applyBorder="1" applyAlignment="1">
      <alignment horizontal="center" vertical="center" wrapText="1"/>
    </xf>
    <xf numFmtId="0" fontId="36" fillId="0" borderId="13" xfId="2" applyFont="1" applyFill="1" applyBorder="1" applyAlignment="1">
      <alignment horizontal="center" vertical="center"/>
    </xf>
    <xf numFmtId="178" fontId="36" fillId="0" borderId="10" xfId="2" applyNumberFormat="1" applyFont="1" applyFill="1" applyBorder="1" applyAlignment="1">
      <alignment horizontal="center" vertical="center"/>
    </xf>
    <xf numFmtId="178" fontId="36" fillId="0" borderId="39" xfId="2" applyNumberFormat="1" applyFont="1" applyFill="1" applyBorder="1" applyAlignment="1">
      <alignment horizontal="center" vertical="center"/>
    </xf>
    <xf numFmtId="0" fontId="17" fillId="0" borderId="39" xfId="2" applyNumberFormat="1" applyFont="1" applyFill="1" applyBorder="1" applyAlignment="1" applyProtection="1">
      <alignment horizontal="center" vertical="center"/>
    </xf>
    <xf numFmtId="0" fontId="17" fillId="0" borderId="104" xfId="2" applyNumberFormat="1" applyFont="1" applyFill="1" applyBorder="1" applyAlignment="1" applyProtection="1">
      <alignment horizontal="center" vertical="center"/>
    </xf>
    <xf numFmtId="0" fontId="17" fillId="0" borderId="10" xfId="2" applyNumberFormat="1" applyFont="1" applyFill="1" applyBorder="1" applyAlignment="1" applyProtection="1">
      <alignment horizontal="center" vertical="center"/>
    </xf>
    <xf numFmtId="0" fontId="17" fillId="0" borderId="14" xfId="2" applyNumberFormat="1" applyFont="1" applyFill="1" applyBorder="1" applyAlignment="1" applyProtection="1">
      <alignment horizontal="center" vertical="center"/>
    </xf>
    <xf numFmtId="0" fontId="36" fillId="0" borderId="10" xfId="3" applyFont="1" applyFill="1" applyBorder="1" applyAlignment="1">
      <alignment horizontal="center" vertical="center" wrapText="1"/>
    </xf>
    <xf numFmtId="0" fontId="36" fillId="0" borderId="19" xfId="3" applyFont="1" applyFill="1" applyBorder="1" applyAlignment="1">
      <alignment horizontal="center" vertical="center"/>
    </xf>
    <xf numFmtId="178" fontId="36" fillId="0" borderId="19" xfId="2" applyNumberFormat="1" applyFont="1" applyFill="1" applyBorder="1" applyAlignment="1">
      <alignment horizontal="center" vertical="center"/>
    </xf>
    <xf numFmtId="178" fontId="18" fillId="0" borderId="10" xfId="2" applyNumberFormat="1" applyFont="1" applyFill="1" applyBorder="1" applyAlignment="1" applyProtection="1">
      <alignment horizontal="center" vertical="center"/>
      <protection locked="0"/>
    </xf>
    <xf numFmtId="0" fontId="18" fillId="0" borderId="14" xfId="2" applyNumberFormat="1" applyFont="1" applyFill="1" applyBorder="1" applyAlignment="1" applyProtection="1">
      <alignment horizontal="center" vertical="center"/>
      <protection locked="0"/>
    </xf>
    <xf numFmtId="0" fontId="35" fillId="12" borderId="77" xfId="2" applyFont="1" applyFill="1" applyBorder="1" applyAlignment="1">
      <alignment horizontal="center" vertical="center"/>
    </xf>
    <xf numFmtId="0" fontId="35" fillId="12" borderId="63" xfId="2" applyFont="1" applyFill="1" applyBorder="1" applyAlignment="1">
      <alignment horizontal="center" vertical="center"/>
    </xf>
    <xf numFmtId="178" fontId="35" fillId="12" borderId="63" xfId="2" applyNumberFormat="1" applyFont="1" applyFill="1" applyBorder="1" applyAlignment="1">
      <alignment horizontal="center" vertical="center"/>
    </xf>
    <xf numFmtId="177" fontId="36" fillId="12" borderId="63" xfId="2" applyNumberFormat="1" applyFont="1" applyFill="1" applyBorder="1" applyAlignment="1">
      <alignment horizontal="center" vertical="center"/>
    </xf>
    <xf numFmtId="178" fontId="35" fillId="12" borderId="78" xfId="2" applyNumberFormat="1" applyFont="1" applyFill="1" applyBorder="1" applyAlignment="1">
      <alignment horizontal="center" vertical="center"/>
    </xf>
    <xf numFmtId="0" fontId="36" fillId="0" borderId="12" xfId="2" applyFont="1" applyFill="1" applyBorder="1" applyAlignment="1">
      <alignment horizontal="center" vertical="center"/>
    </xf>
    <xf numFmtId="0" fontId="36" fillId="0" borderId="11" xfId="3" applyFont="1" applyFill="1" applyBorder="1" applyAlignment="1">
      <alignment horizontal="center" vertical="center"/>
    </xf>
    <xf numFmtId="178" fontId="36" fillId="0" borderId="11" xfId="2" applyNumberFormat="1" applyFont="1" applyFill="1" applyBorder="1" applyAlignment="1">
      <alignment horizontal="center" vertical="center"/>
    </xf>
    <xf numFmtId="178" fontId="17" fillId="0" borderId="34" xfId="2" applyNumberFormat="1" applyFont="1" applyFill="1" applyBorder="1" applyAlignment="1">
      <alignment horizontal="center" vertical="center"/>
    </xf>
    <xf numFmtId="178" fontId="17" fillId="0" borderId="87" xfId="2" applyNumberFormat="1" applyFont="1" applyFill="1" applyBorder="1" applyAlignment="1">
      <alignment horizontal="center" vertical="center"/>
    </xf>
    <xf numFmtId="0" fontId="36" fillId="11" borderId="10" xfId="3" applyFont="1" applyFill="1" applyBorder="1" applyAlignment="1">
      <alignment horizontal="center" vertical="center"/>
    </xf>
    <xf numFmtId="178" fontId="17" fillId="0" borderId="10" xfId="2" applyNumberFormat="1" applyFont="1" applyFill="1" applyBorder="1" applyAlignment="1">
      <alignment horizontal="center" vertical="center"/>
    </xf>
    <xf numFmtId="178" fontId="17" fillId="0" borderId="14" xfId="2" applyNumberFormat="1" applyFont="1" applyFill="1" applyBorder="1" applyAlignment="1">
      <alignment horizontal="center" vertical="center"/>
    </xf>
    <xf numFmtId="0" fontId="35" fillId="18" borderId="10" xfId="3" applyFont="1" applyFill="1" applyBorder="1" applyAlignment="1">
      <alignment horizontal="center" vertical="center"/>
    </xf>
    <xf numFmtId="0" fontId="36" fillId="18" borderId="10" xfId="3" applyFont="1" applyFill="1" applyBorder="1" applyAlignment="1">
      <alignment horizontal="center" vertical="center"/>
    </xf>
    <xf numFmtId="0" fontId="36" fillId="18" borderId="11" xfId="3" applyFont="1" applyFill="1" applyBorder="1" applyAlignment="1">
      <alignment horizontal="center" vertical="center"/>
    </xf>
    <xf numFmtId="178" fontId="36" fillId="18" borderId="11" xfId="2" applyNumberFormat="1" applyFont="1" applyFill="1" applyBorder="1" applyAlignment="1">
      <alignment horizontal="center" vertical="center"/>
    </xf>
    <xf numFmtId="0" fontId="36" fillId="0" borderId="86" xfId="2" applyFont="1" applyFill="1" applyBorder="1" applyAlignment="1">
      <alignment horizontal="center" vertical="center"/>
    </xf>
    <xf numFmtId="0" fontId="36" fillId="0" borderId="34" xfId="3" applyFont="1" applyFill="1" applyBorder="1" applyAlignment="1">
      <alignment horizontal="center" vertical="center"/>
    </xf>
    <xf numFmtId="178" fontId="36" fillId="0" borderId="34" xfId="2" applyNumberFormat="1" applyFont="1" applyFill="1" applyBorder="1" applyAlignment="1">
      <alignment horizontal="center" vertical="center"/>
    </xf>
    <xf numFmtId="0" fontId="36" fillId="7" borderId="86" xfId="2" applyFont="1" applyFill="1" applyBorder="1" applyAlignment="1">
      <alignment horizontal="center" vertical="center"/>
    </xf>
    <xf numFmtId="0" fontId="36" fillId="7" borderId="13" xfId="2" applyFont="1" applyFill="1" applyBorder="1" applyAlignment="1">
      <alignment horizontal="center" vertical="center"/>
    </xf>
    <xf numFmtId="0" fontId="36" fillId="0" borderId="34" xfId="3" applyFont="1" applyFill="1" applyBorder="1" applyAlignment="1">
      <alignment horizontal="center" vertical="center" wrapText="1"/>
    </xf>
    <xf numFmtId="0" fontId="36" fillId="18" borderId="10" xfId="2" applyFont="1" applyFill="1" applyBorder="1" applyAlignment="1">
      <alignment horizontal="center" vertical="center" wrapText="1"/>
    </xf>
    <xf numFmtId="0" fontId="35" fillId="18" borderId="10" xfId="3" applyFont="1" applyFill="1" applyBorder="1" applyAlignment="1">
      <alignment horizontal="center" vertical="center" wrapText="1"/>
    </xf>
    <xf numFmtId="0" fontId="36" fillId="18" borderId="10" xfId="3" applyFont="1" applyFill="1" applyBorder="1" applyAlignment="1">
      <alignment horizontal="center" vertical="center" wrapText="1"/>
    </xf>
    <xf numFmtId="0" fontId="35" fillId="12" borderId="18" xfId="2" applyFont="1" applyFill="1" applyBorder="1" applyAlignment="1">
      <alignment horizontal="center" vertical="center"/>
    </xf>
    <xf numFmtId="0" fontId="35" fillId="12" borderId="19" xfId="2" applyFont="1" applyFill="1" applyBorder="1" applyAlignment="1">
      <alignment horizontal="center" vertical="center"/>
    </xf>
    <xf numFmtId="178" fontId="35" fillId="12" borderId="19" xfId="2" applyNumberFormat="1" applyFont="1" applyFill="1" applyBorder="1" applyAlignment="1">
      <alignment horizontal="center" vertical="center"/>
    </xf>
    <xf numFmtId="178" fontId="35" fillId="12" borderId="76" xfId="2" applyNumberFormat="1" applyFont="1" applyFill="1" applyBorder="1" applyAlignment="1">
      <alignment horizontal="center" vertical="center"/>
    </xf>
    <xf numFmtId="0" fontId="35" fillId="15" borderId="90" xfId="2" applyFont="1" applyFill="1" applyBorder="1" applyAlignment="1">
      <alignment horizontal="center" vertical="center"/>
    </xf>
    <xf numFmtId="0" fontId="36" fillId="0" borderId="10" xfId="2" applyFont="1" applyFill="1" applyBorder="1" applyAlignment="1">
      <alignment horizontal="center" vertical="center"/>
    </xf>
    <xf numFmtId="178" fontId="36" fillId="0" borderId="14" xfId="2" applyNumberFormat="1" applyFont="1" applyFill="1" applyBorder="1" applyAlignment="1">
      <alignment horizontal="center" vertical="center"/>
    </xf>
    <xf numFmtId="0" fontId="36" fillId="18" borderId="10" xfId="2" applyFont="1" applyFill="1" applyBorder="1" applyAlignment="1">
      <alignment horizontal="center" vertical="center"/>
    </xf>
    <xf numFmtId="0" fontId="35" fillId="18" borderId="10" xfId="2" applyFont="1" applyFill="1" applyBorder="1" applyAlignment="1">
      <alignment horizontal="center" vertical="center" wrapText="1"/>
    </xf>
    <xf numFmtId="0" fontId="21" fillId="0" borderId="10" xfId="2" applyFont="1" applyFill="1" applyBorder="1" applyAlignment="1">
      <alignment horizontal="center" vertical="center" wrapText="1"/>
    </xf>
    <xf numFmtId="0" fontId="35" fillId="12" borderId="88" xfId="2" applyFont="1" applyFill="1" applyBorder="1" applyAlignment="1">
      <alignment horizontal="center" vertical="center"/>
    </xf>
    <xf numFmtId="0" fontId="36" fillId="0" borderId="34" xfId="2" applyFont="1" applyFill="1" applyBorder="1" applyAlignment="1">
      <alignment horizontal="center" vertical="center"/>
    </xf>
    <xf numFmtId="0" fontId="36" fillId="0" borderId="74" xfId="2" applyFont="1" applyFill="1" applyBorder="1" applyAlignment="1">
      <alignment horizontal="center" vertical="center" wrapText="1"/>
    </xf>
    <xf numFmtId="0" fontId="36" fillId="7" borderId="74" xfId="2" applyFont="1" applyFill="1" applyBorder="1" applyAlignment="1">
      <alignment horizontal="center" vertical="center"/>
    </xf>
    <xf numFmtId="178" fontId="36" fillId="0" borderId="74" xfId="2" applyNumberFormat="1" applyFont="1" applyFill="1" applyBorder="1" applyAlignment="1">
      <alignment horizontal="center" vertical="center"/>
    </xf>
    <xf numFmtId="178" fontId="36" fillId="0" borderId="89" xfId="2" applyNumberFormat="1" applyFont="1" applyFill="1" applyBorder="1" applyAlignment="1">
      <alignment horizontal="center" vertical="center"/>
    </xf>
    <xf numFmtId="0" fontId="35" fillId="12" borderId="75" xfId="2" applyFont="1" applyFill="1" applyBorder="1" applyAlignment="1">
      <alignment horizontal="center" vertical="center"/>
    </xf>
    <xf numFmtId="0" fontId="36" fillId="12" borderId="75" xfId="2" applyFont="1" applyFill="1" applyBorder="1" applyAlignment="1">
      <alignment horizontal="center" vertical="center"/>
    </xf>
    <xf numFmtId="178" fontId="36" fillId="12" borderId="75" xfId="2" applyNumberFormat="1" applyFont="1" applyFill="1" applyBorder="1" applyAlignment="1">
      <alignment horizontal="center" vertical="center"/>
    </xf>
    <xf numFmtId="178" fontId="36" fillId="12" borderId="102" xfId="2" applyNumberFormat="1" applyFont="1" applyFill="1" applyBorder="1" applyAlignment="1">
      <alignment horizontal="center" vertical="center"/>
    </xf>
    <xf numFmtId="178" fontId="36" fillId="12" borderId="33" xfId="2" applyNumberFormat="1" applyFont="1" applyFill="1" applyBorder="1" applyAlignment="1">
      <alignment horizontal="center" vertical="center"/>
    </xf>
    <xf numFmtId="178" fontId="36" fillId="0" borderId="87" xfId="2" applyNumberFormat="1" applyFont="1" applyFill="1" applyBorder="1" applyAlignment="1">
      <alignment horizontal="center" vertical="center"/>
    </xf>
    <xf numFmtId="0" fontId="35" fillId="12" borderId="64" xfId="2" applyFont="1" applyFill="1" applyBorder="1" applyAlignment="1">
      <alignment horizontal="center" vertical="center"/>
    </xf>
    <xf numFmtId="0" fontId="35" fillId="12" borderId="79" xfId="2" applyFont="1" applyFill="1" applyBorder="1" applyAlignment="1">
      <alignment horizontal="center" vertical="center"/>
    </xf>
    <xf numFmtId="0" fontId="35" fillId="12" borderId="0" xfId="2" applyFont="1" applyFill="1" applyBorder="1" applyAlignment="1">
      <alignment horizontal="center" vertical="center"/>
    </xf>
    <xf numFmtId="0" fontId="36" fillId="12" borderId="0" xfId="2" applyFont="1" applyFill="1" applyBorder="1" applyAlignment="1">
      <alignment horizontal="center" vertical="center"/>
    </xf>
    <xf numFmtId="0" fontId="35" fillId="15" borderId="80" xfId="2" applyFont="1" applyFill="1" applyBorder="1" applyAlignment="1">
      <alignment horizontal="center" vertical="center"/>
    </xf>
    <xf numFmtId="0" fontId="35" fillId="15" borderId="81" xfId="2" applyFont="1" applyFill="1" applyBorder="1" applyAlignment="1">
      <alignment horizontal="center" vertical="center"/>
    </xf>
    <xf numFmtId="178" fontId="35" fillId="15" borderId="81" xfId="2" applyNumberFormat="1" applyFont="1" applyFill="1" applyBorder="1" applyAlignment="1">
      <alignment horizontal="center" vertical="center"/>
    </xf>
    <xf numFmtId="178" fontId="35" fillId="15" borderId="103" xfId="2" applyNumberFormat="1" applyFont="1" applyFill="1" applyBorder="1" applyAlignment="1">
      <alignment horizontal="center" vertical="center"/>
    </xf>
    <xf numFmtId="179" fontId="31" fillId="12" borderId="26" xfId="0" applyNumberFormat="1" applyFont="1" applyFill="1" applyBorder="1" applyAlignment="1">
      <alignment horizontal="center" vertical="center"/>
    </xf>
    <xf numFmtId="179" fontId="30" fillId="8" borderId="105" xfId="0" applyNumberFormat="1" applyFont="1" applyFill="1" applyBorder="1" applyAlignment="1">
      <alignment horizontal="center" vertical="center"/>
    </xf>
    <xf numFmtId="179" fontId="30" fillId="8" borderId="51" xfId="0" applyNumberFormat="1" applyFont="1" applyFill="1" applyBorder="1">
      <alignment vertical="center"/>
    </xf>
    <xf numFmtId="179" fontId="33" fillId="16" borderId="14" xfId="2" applyNumberFormat="1" applyFont="1" applyFill="1" applyBorder="1" applyAlignment="1">
      <alignment horizontal="center" vertical="center"/>
    </xf>
    <xf numFmtId="178" fontId="18" fillId="0" borderId="19" xfId="2" applyNumberFormat="1" applyFont="1" applyFill="1" applyBorder="1" applyAlignment="1" applyProtection="1">
      <alignment horizontal="center" vertical="center"/>
      <protection locked="0"/>
    </xf>
    <xf numFmtId="0" fontId="18" fillId="0" borderId="76" xfId="2" applyNumberFormat="1" applyFont="1" applyFill="1" applyBorder="1" applyAlignment="1" applyProtection="1">
      <alignment horizontal="center" vertical="center"/>
      <protection locked="0"/>
    </xf>
    <xf numFmtId="0" fontId="11" fillId="0" borderId="23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179" fontId="33" fillId="0" borderId="10" xfId="4" applyNumberFormat="1" applyFont="1" applyFill="1" applyBorder="1" applyAlignment="1">
      <alignment horizontal="center" vertical="center"/>
    </xf>
    <xf numFmtId="179" fontId="33" fillId="0" borderId="10" xfId="1" applyNumberFormat="1" applyFont="1" applyFill="1" applyBorder="1" applyAlignment="1">
      <alignment horizontal="center" vertical="center"/>
    </xf>
    <xf numFmtId="0" fontId="11" fillId="16" borderId="10" xfId="2" applyFont="1" applyFill="1" applyBorder="1" applyAlignment="1">
      <alignment horizontal="center" vertical="center" wrapText="1"/>
    </xf>
    <xf numFmtId="179" fontId="33" fillId="16" borderId="10" xfId="1" applyNumberFormat="1" applyFont="1" applyFill="1" applyBorder="1" applyAlignment="1">
      <alignment horizontal="center" vertical="center"/>
    </xf>
    <xf numFmtId="179" fontId="33" fillId="16" borderId="10" xfId="4" applyNumberFormat="1" applyFont="1" applyFill="1" applyBorder="1" applyAlignment="1">
      <alignment horizontal="center" vertical="center"/>
    </xf>
    <xf numFmtId="178" fontId="29" fillId="13" borderId="10" xfId="0" applyNumberFormat="1" applyFont="1" applyFill="1" applyBorder="1" applyAlignment="1">
      <alignment horizontal="center" vertical="center"/>
    </xf>
    <xf numFmtId="178" fontId="29" fillId="14" borderId="10" xfId="0" applyNumberFormat="1" applyFont="1" applyFill="1" applyBorder="1" applyAlignment="1">
      <alignment horizontal="center" vertical="center"/>
    </xf>
    <xf numFmtId="179" fontId="33" fillId="14" borderId="39" xfId="2" applyNumberFormat="1" applyFont="1" applyFill="1" applyBorder="1" applyAlignment="1">
      <alignment horizontal="center" vertical="center"/>
    </xf>
    <xf numFmtId="179" fontId="33" fillId="13" borderId="39" xfId="2" applyNumberFormat="1" applyFont="1" applyFill="1" applyBorder="1" applyAlignment="1">
      <alignment horizontal="center" vertical="center"/>
    </xf>
    <xf numFmtId="179" fontId="33" fillId="13" borderId="10" xfId="2" applyNumberFormat="1" applyFont="1" applyFill="1" applyBorder="1" applyAlignment="1">
      <alignment horizontal="center" vertical="center"/>
    </xf>
    <xf numFmtId="0" fontId="33" fillId="16" borderId="23" xfId="2" applyNumberFormat="1" applyFont="1" applyFill="1" applyBorder="1" applyAlignment="1">
      <alignment horizontal="center" vertical="center"/>
    </xf>
    <xf numFmtId="179" fontId="31" fillId="12" borderId="26" xfId="0" applyNumberFormat="1" applyFont="1" applyFill="1" applyBorder="1" applyAlignment="1">
      <alignment horizontal="center" vertical="center"/>
    </xf>
    <xf numFmtId="0" fontId="33" fillId="16" borderId="23" xfId="3" applyNumberFormat="1" applyFont="1" applyFill="1" applyBorder="1" applyAlignment="1">
      <alignment horizontal="center" vertical="center" wrapText="1"/>
    </xf>
    <xf numFmtId="178" fontId="33" fillId="16" borderId="10" xfId="3" applyNumberFormat="1" applyFont="1" applyFill="1" applyBorder="1" applyAlignment="1">
      <alignment horizontal="center" vertical="center" wrapText="1"/>
    </xf>
    <xf numFmtId="179" fontId="31" fillId="12" borderId="26" xfId="0" applyNumberFormat="1" applyFont="1" applyFill="1" applyBorder="1" applyAlignment="1">
      <alignment vertical="center"/>
    </xf>
    <xf numFmtId="179" fontId="30" fillId="8" borderId="11" xfId="0" applyNumberFormat="1" applyFont="1" applyFill="1" applyBorder="1" applyAlignment="1">
      <alignment horizontal="center" vertical="center"/>
    </xf>
    <xf numFmtId="179" fontId="31" fillId="12" borderId="27" xfId="0" applyNumberFormat="1" applyFont="1" applyFill="1" applyBorder="1" applyAlignment="1">
      <alignment vertical="center"/>
    </xf>
    <xf numFmtId="179" fontId="31" fillId="12" borderId="29" xfId="0" applyNumberFormat="1" applyFont="1" applyFill="1" applyBorder="1" applyAlignment="1">
      <alignment vertical="center"/>
    </xf>
    <xf numFmtId="0" fontId="36" fillId="16" borderId="74" xfId="3" applyFont="1" applyFill="1" applyBorder="1" applyAlignment="1">
      <alignment horizontal="center" vertical="center" wrapText="1"/>
    </xf>
    <xf numFmtId="0" fontId="35" fillId="18" borderId="74" xfId="3" applyFont="1" applyFill="1" applyBorder="1" applyAlignment="1">
      <alignment horizontal="center" vertical="center" wrapText="1"/>
    </xf>
    <xf numFmtId="0" fontId="35" fillId="18" borderId="34" xfId="3" applyFont="1" applyFill="1" applyBorder="1" applyAlignment="1">
      <alignment horizontal="center" vertical="center" wrapText="1"/>
    </xf>
    <xf numFmtId="178" fontId="35" fillId="18" borderId="34" xfId="2" applyNumberFormat="1" applyFont="1" applyFill="1" applyBorder="1" applyAlignment="1">
      <alignment horizontal="center" vertical="center"/>
    </xf>
    <xf numFmtId="178" fontId="12" fillId="18" borderId="34" xfId="2" applyNumberFormat="1" applyFont="1" applyFill="1" applyBorder="1" applyAlignment="1">
      <alignment horizontal="center" vertical="center"/>
    </xf>
    <xf numFmtId="178" fontId="12" fillId="18" borderId="87" xfId="2" applyNumberFormat="1" applyFont="1" applyFill="1" applyBorder="1" applyAlignment="1">
      <alignment horizontal="center" vertical="center"/>
    </xf>
    <xf numFmtId="0" fontId="33" fillId="16" borderId="11" xfId="3" applyNumberFormat="1" applyFont="1" applyFill="1" applyBorder="1" applyAlignment="1">
      <alignment horizontal="center" vertical="center"/>
    </xf>
    <xf numFmtId="0" fontId="33" fillId="16" borderId="0" xfId="2" applyNumberFormat="1" applyFont="1" applyFill="1" applyAlignment="1">
      <alignment horizontal="center" vertical="center"/>
    </xf>
    <xf numFmtId="0" fontId="35" fillId="18" borderId="10" xfId="2" applyFont="1" applyFill="1" applyBorder="1" applyAlignment="1">
      <alignment horizontal="center" vertical="center"/>
    </xf>
    <xf numFmtId="178" fontId="35" fillId="18" borderId="10" xfId="2" applyNumberFormat="1" applyFont="1" applyFill="1" applyBorder="1" applyAlignment="1">
      <alignment horizontal="center" vertical="center"/>
    </xf>
    <xf numFmtId="178" fontId="35" fillId="18" borderId="14" xfId="2" applyNumberFormat="1" applyFont="1" applyFill="1" applyBorder="1" applyAlignment="1">
      <alignment horizontal="center" vertical="center"/>
    </xf>
    <xf numFmtId="0" fontId="35" fillId="18" borderId="19" xfId="3" applyFont="1" applyFill="1" applyBorder="1" applyAlignment="1">
      <alignment horizontal="center" vertical="center" wrapText="1"/>
    </xf>
    <xf numFmtId="178" fontId="12" fillId="18" borderId="10" xfId="2" applyNumberFormat="1" applyFont="1" applyFill="1" applyBorder="1" applyAlignment="1">
      <alignment horizontal="center" vertical="center"/>
    </xf>
    <xf numFmtId="178" fontId="12" fillId="18" borderId="14" xfId="2" applyNumberFormat="1" applyFont="1" applyFill="1" applyBorder="1" applyAlignment="1">
      <alignment horizontal="center" vertical="center"/>
    </xf>
    <xf numFmtId="3" fontId="12" fillId="18" borderId="0" xfId="2" applyNumberFormat="1" applyFont="1" applyFill="1" applyBorder="1" applyAlignment="1">
      <alignment horizontal="center" vertical="center"/>
    </xf>
    <xf numFmtId="3" fontId="12" fillId="18" borderId="97" xfId="2" applyNumberFormat="1" applyFont="1" applyFill="1" applyBorder="1" applyAlignment="1">
      <alignment horizontal="center" vertical="center"/>
    </xf>
    <xf numFmtId="0" fontId="33" fillId="16" borderId="23" xfId="3" applyNumberFormat="1" applyFont="1" applyFill="1" applyBorder="1" applyAlignment="1">
      <alignment horizontal="center" vertical="center"/>
    </xf>
    <xf numFmtId="178" fontId="29" fillId="16" borderId="11" xfId="0" applyNumberFormat="1" applyFont="1" applyFill="1" applyBorder="1">
      <alignment vertical="center"/>
    </xf>
    <xf numFmtId="178" fontId="29" fillId="16" borderId="52" xfId="0" applyNumberFormat="1" applyFont="1" applyFill="1" applyBorder="1">
      <alignment vertical="center"/>
    </xf>
    <xf numFmtId="178" fontId="29" fillId="16" borderId="52" xfId="0" applyNumberFormat="1" applyFont="1" applyFill="1" applyBorder="1" applyAlignment="1">
      <alignment vertical="center"/>
    </xf>
    <xf numFmtId="178" fontId="33" fillId="16" borderId="0" xfId="2" applyNumberFormat="1" applyFont="1" applyFill="1" applyBorder="1" applyAlignment="1">
      <alignment horizontal="center" vertical="center"/>
    </xf>
    <xf numFmtId="178" fontId="33" fillId="16" borderId="41" xfId="2" applyNumberFormat="1" applyFont="1" applyFill="1" applyBorder="1" applyAlignment="1">
      <alignment horizontal="center" vertical="center"/>
    </xf>
    <xf numFmtId="178" fontId="32" fillId="16" borderId="0" xfId="2" applyNumberFormat="1" applyFont="1" applyFill="1" applyAlignment="1">
      <alignment horizontal="center" vertical="center"/>
    </xf>
    <xf numFmtId="179" fontId="33" fillId="19" borderId="13" xfId="2" applyNumberFormat="1" applyFont="1" applyFill="1" applyBorder="1" applyAlignment="1">
      <alignment horizontal="center" vertical="center"/>
    </xf>
    <xf numFmtId="179" fontId="33" fillId="19" borderId="23" xfId="3" applyNumberFormat="1" applyFont="1" applyFill="1" applyBorder="1" applyAlignment="1">
      <alignment horizontal="center" vertical="center" wrapText="1"/>
    </xf>
    <xf numFmtId="179" fontId="33" fillId="19" borderId="10" xfId="3" applyNumberFormat="1" applyFont="1" applyFill="1" applyBorder="1" applyAlignment="1">
      <alignment horizontal="center" vertical="center" wrapText="1"/>
    </xf>
    <xf numFmtId="179" fontId="33" fillId="19" borderId="11" xfId="0" applyNumberFormat="1" applyFont="1" applyFill="1" applyBorder="1" applyAlignment="1">
      <alignment horizontal="center" vertical="center"/>
    </xf>
    <xf numFmtId="179" fontId="33" fillId="19" borderId="52" xfId="0" applyNumberFormat="1" applyFont="1" applyFill="1" applyBorder="1" applyAlignment="1">
      <alignment horizontal="center" vertical="center"/>
    </xf>
    <xf numFmtId="179" fontId="33" fillId="19" borderId="10" xfId="2" applyNumberFormat="1" applyFont="1" applyFill="1" applyBorder="1" applyAlignment="1">
      <alignment horizontal="center" vertical="center"/>
    </xf>
    <xf numFmtId="179" fontId="33" fillId="19" borderId="14" xfId="2" applyNumberFormat="1" applyFont="1" applyFill="1" applyBorder="1" applyAlignment="1">
      <alignment horizontal="center" vertical="center"/>
    </xf>
    <xf numFmtId="179" fontId="33" fillId="19" borderId="0" xfId="2" applyNumberFormat="1" applyFont="1" applyFill="1" applyAlignment="1">
      <alignment horizontal="center" vertical="center"/>
    </xf>
    <xf numFmtId="179" fontId="33" fillId="16" borderId="10" xfId="2" applyNumberFormat="1" applyFont="1" applyFill="1" applyBorder="1" applyAlignment="1">
      <alignment horizontal="right" vertical="center"/>
    </xf>
    <xf numFmtId="178" fontId="29" fillId="16" borderId="10" xfId="2" applyNumberFormat="1" applyFont="1" applyFill="1" applyBorder="1" applyAlignment="1">
      <alignment horizontal="center" vertical="center" wrapText="1"/>
    </xf>
    <xf numFmtId="0" fontId="36" fillId="7" borderId="23" xfId="2" applyFont="1" applyFill="1" applyBorder="1" applyAlignment="1">
      <alignment horizontal="center" vertical="center" wrapText="1"/>
    </xf>
    <xf numFmtId="178" fontId="33" fillId="0" borderId="23" xfId="2" applyNumberFormat="1" applyFont="1" applyFill="1" applyBorder="1" applyAlignment="1">
      <alignment horizontal="center" vertical="center"/>
    </xf>
    <xf numFmtId="179" fontId="33" fillId="16" borderId="10" xfId="2" applyNumberFormat="1" applyFont="1" applyFill="1" applyBorder="1" applyAlignment="1">
      <alignment horizontal="center" vertical="center" wrapText="1"/>
    </xf>
    <xf numFmtId="179" fontId="32" fillId="16" borderId="36" xfId="2" applyNumberFormat="1" applyFont="1" applyFill="1" applyBorder="1" applyAlignment="1">
      <alignment horizontal="center" vertical="center"/>
    </xf>
    <xf numFmtId="179" fontId="31" fillId="12" borderId="26" xfId="0" applyNumberFormat="1" applyFont="1" applyFill="1" applyBorder="1" applyAlignment="1">
      <alignment horizontal="center" vertical="center"/>
    </xf>
    <xf numFmtId="179" fontId="33" fillId="16" borderId="13" xfId="2" applyNumberFormat="1" applyFont="1" applyFill="1" applyBorder="1" applyAlignment="1">
      <alignment horizontal="center" vertical="center"/>
    </xf>
    <xf numFmtId="179" fontId="33" fillId="16" borderId="0" xfId="2" applyNumberFormat="1" applyFont="1" applyFill="1" applyAlignment="1">
      <alignment horizontal="center" vertical="center"/>
    </xf>
    <xf numFmtId="179" fontId="29" fillId="0" borderId="10" xfId="3" applyNumberFormat="1" applyFont="1" applyFill="1" applyBorder="1" applyAlignment="1">
      <alignment horizontal="center" vertical="center" wrapText="1"/>
    </xf>
    <xf numFmtId="0" fontId="36" fillId="16" borderId="34" xfId="2" applyFont="1" applyFill="1" applyBorder="1" applyAlignment="1">
      <alignment horizontal="center" vertical="center" wrapText="1"/>
    </xf>
    <xf numFmtId="178" fontId="35" fillId="18" borderId="19" xfId="2" applyNumberFormat="1" applyFont="1" applyFill="1" applyBorder="1" applyAlignment="1">
      <alignment horizontal="center" vertical="center"/>
    </xf>
    <xf numFmtId="0" fontId="36" fillId="7" borderId="12" xfId="2" applyFont="1" applyFill="1" applyBorder="1" applyAlignment="1">
      <alignment horizontal="center" vertical="center"/>
    </xf>
    <xf numFmtId="0" fontId="35" fillId="18" borderId="11" xfId="2" applyFont="1" applyFill="1" applyBorder="1" applyAlignment="1">
      <alignment horizontal="center" vertical="center" wrapText="1"/>
    </xf>
    <xf numFmtId="0" fontId="36" fillId="18" borderId="11" xfId="2" applyFont="1" applyFill="1" applyBorder="1" applyAlignment="1">
      <alignment horizontal="center" vertical="center" wrapText="1"/>
    </xf>
    <xf numFmtId="0" fontId="35" fillId="18" borderId="11" xfId="3" applyFont="1" applyFill="1" applyBorder="1" applyAlignment="1">
      <alignment horizontal="center" vertical="center"/>
    </xf>
    <xf numFmtId="0" fontId="35" fillId="18" borderId="34" xfId="3" applyFont="1" applyFill="1" applyBorder="1" applyAlignment="1">
      <alignment horizontal="center" vertical="center"/>
    </xf>
    <xf numFmtId="0" fontId="35" fillId="18" borderId="34" xfId="2" applyFont="1" applyFill="1" applyBorder="1" applyAlignment="1">
      <alignment horizontal="center" vertical="center" wrapText="1"/>
    </xf>
    <xf numFmtId="0" fontId="28" fillId="18" borderId="10" xfId="2" applyFont="1" applyFill="1" applyBorder="1" applyAlignment="1">
      <alignment horizontal="center" vertical="center" wrapText="1"/>
    </xf>
    <xf numFmtId="178" fontId="35" fillId="18" borderId="11" xfId="2" applyNumberFormat="1" applyFont="1" applyFill="1" applyBorder="1" applyAlignment="1">
      <alignment horizontal="center" vertical="center"/>
    </xf>
    <xf numFmtId="0" fontId="42" fillId="0" borderId="0" xfId="21" applyFont="1">
      <alignment vertical="center"/>
    </xf>
    <xf numFmtId="0" fontId="2" fillId="0" borderId="0" xfId="21">
      <alignment vertical="center"/>
    </xf>
    <xf numFmtId="0" fontId="43" fillId="20" borderId="3" xfId="21" applyFont="1" applyFill="1" applyBorder="1" applyAlignment="1">
      <alignment horizontal="center" vertical="center"/>
    </xf>
    <xf numFmtId="0" fontId="43" fillId="20" borderId="108" xfId="21" applyFont="1" applyFill="1" applyBorder="1" applyAlignment="1">
      <alignment horizontal="center" vertical="center"/>
    </xf>
    <xf numFmtId="0" fontId="43" fillId="20" borderId="109" xfId="21" applyFont="1" applyFill="1" applyBorder="1" applyAlignment="1">
      <alignment horizontal="center" vertical="center"/>
    </xf>
    <xf numFmtId="0" fontId="43" fillId="20" borderId="110" xfId="21" applyFont="1" applyFill="1" applyBorder="1" applyAlignment="1">
      <alignment horizontal="center" vertical="center"/>
    </xf>
    <xf numFmtId="0" fontId="2" fillId="0" borderId="26" xfId="21" applyBorder="1" applyAlignment="1">
      <alignment horizontal="center" vertical="center"/>
    </xf>
    <xf numFmtId="0" fontId="2" fillId="0" borderId="111" xfId="21" applyBorder="1" applyAlignment="1">
      <alignment horizontal="center" vertical="center"/>
    </xf>
    <xf numFmtId="0" fontId="2" fillId="0" borderId="3" xfId="21" applyBorder="1" applyAlignment="1">
      <alignment horizontal="center" vertical="center"/>
    </xf>
    <xf numFmtId="9" fontId="0" fillId="0" borderId="112" xfId="22" applyFont="1" applyBorder="1" applyAlignment="1">
      <alignment horizontal="center" vertical="center"/>
    </xf>
    <xf numFmtId="0" fontId="2" fillId="0" borderId="27" xfId="21" applyBorder="1" applyAlignment="1">
      <alignment horizontal="center" vertical="center"/>
    </xf>
    <xf numFmtId="0" fontId="2" fillId="0" borderId="113" xfId="21" applyBorder="1" applyAlignment="1">
      <alignment horizontal="center" vertical="center"/>
    </xf>
    <xf numFmtId="0" fontId="2" fillId="0" borderId="114" xfId="21" applyBorder="1" applyAlignment="1">
      <alignment horizontal="center" vertical="center"/>
    </xf>
    <xf numFmtId="0" fontId="43" fillId="20" borderId="114" xfId="21" applyFont="1" applyFill="1" applyBorder="1" applyAlignment="1">
      <alignment horizontal="center" vertical="center"/>
    </xf>
    <xf numFmtId="9" fontId="0" fillId="0" borderId="115" xfId="22" applyFont="1" applyBorder="1" applyAlignment="1">
      <alignment horizontal="center" vertical="center"/>
    </xf>
    <xf numFmtId="0" fontId="43" fillId="0" borderId="26" xfId="21" applyFont="1" applyBorder="1" applyAlignment="1">
      <alignment horizontal="center" vertical="center"/>
    </xf>
    <xf numFmtId="0" fontId="43" fillId="0" borderId="27" xfId="21" applyFont="1" applyBorder="1" applyAlignment="1">
      <alignment horizontal="center" vertical="center"/>
    </xf>
    <xf numFmtId="0" fontId="43" fillId="0" borderId="75" xfId="21" applyFont="1" applyBorder="1" applyAlignment="1">
      <alignment horizontal="center" vertical="center"/>
    </xf>
    <xf numFmtId="0" fontId="43" fillId="0" borderId="116" xfId="21" applyFont="1" applyBorder="1" applyAlignment="1">
      <alignment horizontal="center" vertical="center"/>
    </xf>
    <xf numFmtId="0" fontId="43" fillId="0" borderId="28" xfId="21" applyFont="1" applyBorder="1" applyAlignment="1">
      <alignment horizontal="center" vertical="center"/>
    </xf>
    <xf numFmtId="178" fontId="33" fillId="21" borderId="67" xfId="2" applyNumberFormat="1" applyFont="1" applyFill="1" applyBorder="1" applyAlignment="1">
      <alignment horizontal="center" vertical="center"/>
    </xf>
    <xf numFmtId="0" fontId="33" fillId="21" borderId="23" xfId="2" applyNumberFormat="1" applyFont="1" applyFill="1" applyBorder="1" applyAlignment="1">
      <alignment horizontal="center" vertical="center"/>
    </xf>
    <xf numFmtId="178" fontId="33" fillId="21" borderId="10" xfId="2" applyNumberFormat="1" applyFont="1" applyFill="1" applyBorder="1" applyAlignment="1">
      <alignment horizontal="center" vertical="center" wrapText="1"/>
    </xf>
    <xf numFmtId="178" fontId="29" fillId="21" borderId="10" xfId="0" applyNumberFormat="1" applyFont="1" applyFill="1" applyBorder="1" applyAlignment="1">
      <alignment horizontal="center" vertical="center"/>
    </xf>
    <xf numFmtId="178" fontId="33" fillId="21" borderId="10" xfId="2" applyNumberFormat="1" applyFont="1" applyFill="1" applyBorder="1" applyAlignment="1">
      <alignment horizontal="center" vertical="center"/>
    </xf>
    <xf numFmtId="178" fontId="33" fillId="21" borderId="10" xfId="4" applyNumberFormat="1" applyFont="1" applyFill="1" applyBorder="1" applyAlignment="1">
      <alignment horizontal="center" vertical="center"/>
    </xf>
    <xf numFmtId="178" fontId="33" fillId="21" borderId="70" xfId="2" applyNumberFormat="1" applyFont="1" applyFill="1" applyBorder="1" applyAlignment="1">
      <alignment horizontal="center" vertical="center"/>
    </xf>
    <xf numFmtId="178" fontId="33" fillId="21" borderId="0" xfId="2" applyNumberFormat="1" applyFont="1" applyFill="1" applyAlignment="1">
      <alignment horizontal="center" vertical="center"/>
    </xf>
    <xf numFmtId="178" fontId="29" fillId="21" borderId="11" xfId="0" applyNumberFormat="1" applyFont="1" applyFill="1" applyBorder="1" applyAlignment="1">
      <alignment horizontal="center" vertical="center"/>
    </xf>
    <xf numFmtId="178" fontId="29" fillId="21" borderId="52" xfId="0" applyNumberFormat="1" applyFont="1" applyFill="1" applyBorder="1" applyAlignment="1">
      <alignment horizontal="center" vertical="center"/>
    </xf>
    <xf numFmtId="178" fontId="33" fillId="21" borderId="66" xfId="2" applyNumberFormat="1" applyFont="1" applyFill="1" applyBorder="1" applyAlignment="1">
      <alignment horizontal="center" vertical="center"/>
    </xf>
    <xf numFmtId="0" fontId="33" fillId="21" borderId="40" xfId="2" applyNumberFormat="1" applyFont="1" applyFill="1" applyBorder="1" applyAlignment="1">
      <alignment horizontal="center" vertical="center"/>
    </xf>
    <xf numFmtId="178" fontId="33" fillId="21" borderId="39" xfId="2" applyNumberFormat="1" applyFont="1" applyFill="1" applyBorder="1" applyAlignment="1">
      <alignment horizontal="center" vertical="center" wrapText="1"/>
    </xf>
    <xf numFmtId="178" fontId="29" fillId="21" borderId="39" xfId="0" applyNumberFormat="1" applyFont="1" applyFill="1" applyBorder="1" applyAlignment="1">
      <alignment horizontal="center" vertical="center"/>
    </xf>
    <xf numFmtId="178" fontId="33" fillId="21" borderId="39" xfId="2" applyNumberFormat="1" applyFont="1" applyFill="1" applyBorder="1" applyAlignment="1">
      <alignment horizontal="center" vertical="center"/>
    </xf>
    <xf numFmtId="178" fontId="33" fillId="21" borderId="40" xfId="2" applyNumberFormat="1" applyFont="1" applyFill="1" applyBorder="1" applyAlignment="1">
      <alignment horizontal="center" vertical="center"/>
    </xf>
    <xf numFmtId="178" fontId="33" fillId="21" borderId="73" xfId="2" applyNumberFormat="1" applyFont="1" applyFill="1" applyBorder="1" applyAlignment="1">
      <alignment horizontal="center" vertical="center"/>
    </xf>
    <xf numFmtId="178" fontId="38" fillId="21" borderId="10" xfId="3" applyNumberFormat="1" applyFont="1" applyFill="1" applyBorder="1" applyAlignment="1">
      <alignment horizontal="center" vertical="center"/>
    </xf>
    <xf numFmtId="178" fontId="33" fillId="21" borderId="10" xfId="3" applyNumberFormat="1" applyFont="1" applyFill="1" applyBorder="1" applyAlignment="1">
      <alignment horizontal="center" vertical="center"/>
    </xf>
    <xf numFmtId="0" fontId="33" fillId="21" borderId="23" xfId="3" applyNumberFormat="1" applyFont="1" applyFill="1" applyBorder="1" applyAlignment="1">
      <alignment horizontal="center" vertical="center"/>
    </xf>
    <xf numFmtId="0" fontId="33" fillId="21" borderId="0" xfId="2" applyNumberFormat="1" applyFont="1" applyFill="1" applyAlignment="1">
      <alignment horizontal="center" vertical="center"/>
    </xf>
    <xf numFmtId="0" fontId="33" fillId="21" borderId="19" xfId="3" applyNumberFormat="1" applyFont="1" applyFill="1" applyBorder="1" applyAlignment="1">
      <alignment horizontal="center" vertical="center" wrapText="1"/>
    </xf>
    <xf numFmtId="0" fontId="33" fillId="21" borderId="23" xfId="3" applyNumberFormat="1" applyFont="1" applyFill="1" applyBorder="1" applyAlignment="1">
      <alignment horizontal="center" vertical="center" wrapText="1"/>
    </xf>
    <xf numFmtId="178" fontId="33" fillId="21" borderId="10" xfId="3" applyNumberFormat="1" applyFont="1" applyFill="1" applyBorder="1" applyAlignment="1">
      <alignment horizontal="center" vertical="center" wrapText="1"/>
    </xf>
    <xf numFmtId="178" fontId="29" fillId="21" borderId="11" xfId="0" applyNumberFormat="1" applyFont="1" applyFill="1" applyBorder="1">
      <alignment vertical="center"/>
    </xf>
    <xf numFmtId="178" fontId="29" fillId="21" borderId="52" xfId="0" applyNumberFormat="1" applyFont="1" applyFill="1" applyBorder="1">
      <alignment vertical="center"/>
    </xf>
    <xf numFmtId="178" fontId="29" fillId="21" borderId="52" xfId="0" applyNumberFormat="1" applyFont="1" applyFill="1" applyBorder="1" applyAlignment="1">
      <alignment vertical="center"/>
    </xf>
    <xf numFmtId="178" fontId="33" fillId="21" borderId="0" xfId="2" applyNumberFormat="1" applyFont="1" applyFill="1" applyBorder="1" applyAlignment="1">
      <alignment horizontal="center" vertical="center"/>
    </xf>
    <xf numFmtId="178" fontId="33" fillId="21" borderId="41" xfId="2" applyNumberFormat="1" applyFont="1" applyFill="1" applyBorder="1" applyAlignment="1">
      <alignment horizontal="center" vertical="center"/>
    </xf>
    <xf numFmtId="0" fontId="33" fillId="0" borderId="19" xfId="3" applyFont="1" applyFill="1" applyBorder="1" applyAlignment="1">
      <alignment horizontal="center" vertical="center" wrapText="1"/>
    </xf>
    <xf numFmtId="179" fontId="33" fillId="21" borderId="13" xfId="2" applyNumberFormat="1" applyFont="1" applyFill="1" applyBorder="1" applyAlignment="1">
      <alignment horizontal="center" vertical="center"/>
    </xf>
    <xf numFmtId="179" fontId="33" fillId="21" borderId="10" xfId="2" applyNumberFormat="1" applyFont="1" applyFill="1" applyBorder="1" applyAlignment="1">
      <alignment horizontal="center" vertical="center" wrapText="1"/>
    </xf>
    <xf numFmtId="0" fontId="36" fillId="21" borderId="10" xfId="3" applyFont="1" applyFill="1" applyBorder="1" applyAlignment="1">
      <alignment horizontal="center" vertical="center"/>
    </xf>
    <xf numFmtId="179" fontId="33" fillId="21" borderId="10" xfId="3" applyNumberFormat="1" applyFont="1" applyFill="1" applyBorder="1" applyAlignment="1">
      <alignment horizontal="center" vertical="center" wrapText="1"/>
    </xf>
    <xf numFmtId="179" fontId="29" fillId="21" borderId="11" xfId="0" applyNumberFormat="1" applyFont="1" applyFill="1" applyBorder="1" applyAlignment="1">
      <alignment horizontal="center" vertical="center"/>
    </xf>
    <xf numFmtId="179" fontId="29" fillId="21" borderId="10" xfId="0" applyNumberFormat="1" applyFont="1" applyFill="1" applyBorder="1" applyAlignment="1">
      <alignment horizontal="center" vertical="center" wrapText="1"/>
    </xf>
    <xf numFmtId="179" fontId="29" fillId="21" borderId="10" xfId="0" applyNumberFormat="1" applyFont="1" applyFill="1" applyBorder="1" applyAlignment="1">
      <alignment horizontal="center" vertical="center"/>
    </xf>
    <xf numFmtId="179" fontId="29" fillId="21" borderId="52" xfId="0" applyNumberFormat="1" applyFont="1" applyFill="1" applyBorder="1" applyAlignment="1">
      <alignment horizontal="center" vertical="center"/>
    </xf>
    <xf numFmtId="179" fontId="36" fillId="21" borderId="36" xfId="2" applyNumberFormat="1" applyFont="1" applyFill="1" applyBorder="1" applyAlignment="1">
      <alignment horizontal="center" vertical="center"/>
    </xf>
    <xf numFmtId="179" fontId="29" fillId="21" borderId="36" xfId="0" applyNumberFormat="1" applyFont="1" applyFill="1" applyBorder="1" applyAlignment="1">
      <alignment horizontal="center" vertical="center"/>
    </xf>
    <xf numFmtId="179" fontId="29" fillId="21" borderId="24" xfId="0" applyNumberFormat="1" applyFont="1" applyFill="1" applyBorder="1" applyAlignment="1">
      <alignment horizontal="center" vertical="center"/>
    </xf>
    <xf numFmtId="179" fontId="32" fillId="21" borderId="0" xfId="2" applyNumberFormat="1" applyFont="1" applyFill="1" applyAlignment="1">
      <alignment horizontal="center" vertical="center"/>
    </xf>
    <xf numFmtId="0" fontId="36" fillId="21" borderId="23" xfId="3" applyFont="1" applyFill="1" applyBorder="1" applyAlignment="1">
      <alignment horizontal="center" vertical="center"/>
    </xf>
    <xf numFmtId="179" fontId="33" fillId="21" borderId="10" xfId="3" applyNumberFormat="1" applyFont="1" applyFill="1" applyBorder="1" applyAlignment="1">
      <alignment horizontal="center" vertical="center"/>
    </xf>
    <xf numFmtId="179" fontId="33" fillId="21" borderId="37" xfId="2" applyNumberFormat="1" applyFont="1" applyFill="1" applyBorder="1" applyAlignment="1">
      <alignment horizontal="center" vertical="center"/>
    </xf>
    <xf numFmtId="179" fontId="33" fillId="21" borderId="10" xfId="2" applyNumberFormat="1" applyFont="1" applyFill="1" applyBorder="1" applyAlignment="1">
      <alignment horizontal="center" vertical="center"/>
    </xf>
    <xf numFmtId="179" fontId="33" fillId="21" borderId="36" xfId="2" applyNumberFormat="1" applyFont="1" applyFill="1" applyBorder="1" applyAlignment="1">
      <alignment horizontal="center" vertical="center"/>
    </xf>
    <xf numFmtId="179" fontId="33" fillId="21" borderId="0" xfId="2" applyNumberFormat="1" applyFont="1" applyFill="1" applyBorder="1" applyAlignment="1">
      <alignment horizontal="center" vertical="center"/>
    </xf>
    <xf numFmtId="179" fontId="36" fillId="21" borderId="24" xfId="2" applyNumberFormat="1" applyFont="1" applyFill="1" applyBorder="1" applyAlignment="1">
      <alignment horizontal="center" vertical="center"/>
    </xf>
    <xf numFmtId="179" fontId="33" fillId="21" borderId="0" xfId="2" applyNumberFormat="1" applyFont="1" applyFill="1" applyAlignment="1">
      <alignment horizontal="center" vertical="center"/>
    </xf>
    <xf numFmtId="0" fontId="33" fillId="16" borderId="11" xfId="2" applyFont="1" applyFill="1" applyBorder="1" applyAlignment="1">
      <alignment horizontal="center" vertical="center" wrapText="1"/>
    </xf>
    <xf numFmtId="0" fontId="36" fillId="21" borderId="10" xfId="2" applyFont="1" applyFill="1" applyBorder="1" applyAlignment="1">
      <alignment horizontal="center" vertical="center" wrapText="1"/>
    </xf>
    <xf numFmtId="179" fontId="33" fillId="21" borderId="24" xfId="2" applyNumberFormat="1" applyFont="1" applyFill="1" applyBorder="1" applyAlignment="1">
      <alignment horizontal="center" vertical="center"/>
    </xf>
    <xf numFmtId="0" fontId="33" fillId="16" borderId="11" xfId="3" applyNumberFormat="1" applyFont="1" applyFill="1" applyBorder="1" applyAlignment="1">
      <alignment horizontal="center" vertical="center" wrapText="1"/>
    </xf>
    <xf numFmtId="0" fontId="32" fillId="12" borderId="19" xfId="2" applyNumberFormat="1" applyFont="1" applyFill="1" applyBorder="1" applyAlignment="1">
      <alignment horizontal="center" vertical="center"/>
    </xf>
    <xf numFmtId="0" fontId="35" fillId="18" borderId="19" xfId="3" applyFont="1" applyFill="1" applyBorder="1" applyAlignment="1">
      <alignment horizontal="center" vertical="center"/>
    </xf>
    <xf numFmtId="0" fontId="36" fillId="18" borderId="19" xfId="3" applyFont="1" applyFill="1" applyBorder="1" applyAlignment="1">
      <alignment horizontal="center" vertical="center"/>
    </xf>
    <xf numFmtId="178" fontId="35" fillId="18" borderId="117" xfId="2" applyNumberFormat="1" applyFont="1" applyFill="1" applyBorder="1" applyAlignment="1">
      <alignment horizontal="center" vertical="center"/>
    </xf>
    <xf numFmtId="179" fontId="29" fillId="13" borderId="52" xfId="0" applyNumberFormat="1" applyFont="1" applyFill="1" applyBorder="1" applyAlignment="1">
      <alignment horizontal="center" vertical="center"/>
    </xf>
    <xf numFmtId="179" fontId="32" fillId="21" borderId="10" xfId="2" applyNumberFormat="1" applyFont="1" applyFill="1" applyBorder="1" applyAlignment="1">
      <alignment horizontal="center" vertical="center"/>
    </xf>
    <xf numFmtId="179" fontId="33" fillId="16" borderId="19" xfId="3" applyNumberFormat="1" applyFont="1" applyFill="1" applyBorder="1" applyAlignment="1">
      <alignment horizontal="center" vertical="center" wrapText="1"/>
    </xf>
    <xf numFmtId="179" fontId="29" fillId="16" borderId="107" xfId="0" applyNumberFormat="1" applyFont="1" applyFill="1" applyBorder="1" applyAlignment="1">
      <alignment horizontal="center" vertical="center"/>
    </xf>
    <xf numFmtId="179" fontId="29" fillId="16" borderId="23" xfId="0" applyNumberFormat="1" applyFont="1" applyFill="1" applyBorder="1" applyAlignment="1">
      <alignment horizontal="center" vertical="center"/>
    </xf>
    <xf numFmtId="179" fontId="33" fillId="16" borderId="19" xfId="2" applyNumberFormat="1" applyFont="1" applyFill="1" applyBorder="1" applyAlignment="1">
      <alignment horizontal="center" vertical="center"/>
    </xf>
    <xf numFmtId="179" fontId="33" fillId="16" borderId="76" xfId="2" applyNumberFormat="1" applyFont="1" applyFill="1" applyBorder="1" applyAlignment="1">
      <alignment horizontal="center" vertical="center"/>
    </xf>
    <xf numFmtId="179" fontId="33" fillId="22" borderId="13" xfId="2" applyNumberFormat="1" applyFont="1" applyFill="1" applyBorder="1" applyAlignment="1">
      <alignment horizontal="center" vertical="center"/>
    </xf>
    <xf numFmtId="0" fontId="36" fillId="22" borderId="19" xfId="3" applyFont="1" applyFill="1" applyBorder="1" applyAlignment="1">
      <alignment horizontal="center" vertical="center" wrapText="1"/>
    </xf>
    <xf numFmtId="179" fontId="33" fillId="22" borderId="10" xfId="3" applyNumberFormat="1" applyFont="1" applyFill="1" applyBorder="1" applyAlignment="1">
      <alignment horizontal="center" vertical="center" wrapText="1"/>
    </xf>
    <xf numFmtId="179" fontId="29" fillId="22" borderId="11" xfId="0" applyNumberFormat="1" applyFont="1" applyFill="1" applyBorder="1" applyAlignment="1">
      <alignment horizontal="center" vertical="center"/>
    </xf>
    <xf numFmtId="179" fontId="29" fillId="22" borderId="52" xfId="0" applyNumberFormat="1" applyFont="1" applyFill="1" applyBorder="1" applyAlignment="1">
      <alignment horizontal="center" vertical="center"/>
    </xf>
    <xf numFmtId="179" fontId="33" fillId="22" borderId="10" xfId="2" applyNumberFormat="1" applyFont="1" applyFill="1" applyBorder="1" applyAlignment="1">
      <alignment horizontal="center" vertical="center"/>
    </xf>
    <xf numFmtId="179" fontId="33" fillId="22" borderId="14" xfId="2" applyNumberFormat="1" applyFont="1" applyFill="1" applyBorder="1" applyAlignment="1">
      <alignment horizontal="center" vertical="center"/>
    </xf>
    <xf numFmtId="179" fontId="33" fillId="22" borderId="0" xfId="2" applyNumberFormat="1" applyFont="1" applyFill="1" applyAlignment="1">
      <alignment horizontal="center" vertical="center"/>
    </xf>
    <xf numFmtId="0" fontId="42" fillId="0" borderId="0" xfId="23" applyFont="1">
      <alignment vertical="center"/>
    </xf>
    <xf numFmtId="0" fontId="1" fillId="0" borderId="0" xfId="23">
      <alignment vertical="center"/>
    </xf>
    <xf numFmtId="0" fontId="43" fillId="20" borderId="3" xfId="23" applyFont="1" applyFill="1" applyBorder="1" applyAlignment="1">
      <alignment horizontal="center" vertical="center"/>
    </xf>
    <xf numFmtId="0" fontId="43" fillId="20" borderId="108" xfId="23" applyFont="1" applyFill="1" applyBorder="1" applyAlignment="1">
      <alignment horizontal="center" vertical="center"/>
    </xf>
    <xf numFmtId="0" fontId="43" fillId="20" borderId="109" xfId="23" applyFont="1" applyFill="1" applyBorder="1" applyAlignment="1">
      <alignment horizontal="center" vertical="center"/>
    </xf>
    <xf numFmtId="0" fontId="43" fillId="20" borderId="110" xfId="23" applyFont="1" applyFill="1" applyBorder="1" applyAlignment="1">
      <alignment horizontal="center" vertical="center"/>
    </xf>
    <xf numFmtId="0" fontId="1" fillId="0" borderId="26" xfId="23" applyBorder="1" applyAlignment="1">
      <alignment horizontal="center" vertical="center"/>
    </xf>
    <xf numFmtId="0" fontId="1" fillId="0" borderId="111" xfId="23" applyBorder="1" applyAlignment="1">
      <alignment horizontal="center" vertical="center"/>
    </xf>
    <xf numFmtId="0" fontId="1" fillId="0" borderId="3" xfId="23" applyBorder="1" applyAlignment="1">
      <alignment horizontal="center" vertical="center"/>
    </xf>
    <xf numFmtId="9" fontId="0" fillId="0" borderId="112" xfId="24" applyFont="1" applyBorder="1" applyAlignment="1">
      <alignment horizontal="center" vertical="center"/>
    </xf>
    <xf numFmtId="0" fontId="1" fillId="0" borderId="27" xfId="23" applyBorder="1" applyAlignment="1">
      <alignment horizontal="center" vertical="center"/>
    </xf>
    <xf numFmtId="0" fontId="1" fillId="0" borderId="113" xfId="23" applyBorder="1" applyAlignment="1">
      <alignment horizontal="center" vertical="center"/>
    </xf>
    <xf numFmtId="0" fontId="1" fillId="0" borderId="114" xfId="23" applyBorder="1" applyAlignment="1">
      <alignment horizontal="center" vertical="center"/>
    </xf>
    <xf numFmtId="0" fontId="43" fillId="20" borderId="114" xfId="23" applyFont="1" applyFill="1" applyBorder="1" applyAlignment="1">
      <alignment horizontal="center" vertical="center"/>
    </xf>
    <xf numFmtId="9" fontId="0" fillId="0" borderId="115" xfId="24" applyFont="1" applyBorder="1" applyAlignment="1">
      <alignment horizontal="center" vertical="center"/>
    </xf>
    <xf numFmtId="0" fontId="43" fillId="0" borderId="26" xfId="23" applyFont="1" applyBorder="1" applyAlignment="1">
      <alignment horizontal="center" vertical="center"/>
    </xf>
    <xf numFmtId="0" fontId="43" fillId="0" borderId="27" xfId="23" applyFont="1" applyBorder="1" applyAlignment="1">
      <alignment horizontal="center" vertical="center"/>
    </xf>
    <xf numFmtId="0" fontId="43" fillId="0" borderId="75" xfId="23" applyFont="1" applyBorder="1" applyAlignment="1">
      <alignment horizontal="center" vertical="center"/>
    </xf>
    <xf numFmtId="0" fontId="43" fillId="0" borderId="116" xfId="23" applyFont="1" applyBorder="1" applyAlignment="1">
      <alignment horizontal="center" vertical="center"/>
    </xf>
    <xf numFmtId="0" fontId="43" fillId="0" borderId="28" xfId="23" applyFont="1" applyBorder="1" applyAlignment="1">
      <alignment horizontal="center" vertical="center"/>
    </xf>
    <xf numFmtId="179" fontId="33" fillId="11" borderId="13" xfId="2" applyNumberFormat="1" applyFont="1" applyFill="1" applyBorder="1" applyAlignment="1">
      <alignment horizontal="center" vertical="center"/>
    </xf>
    <xf numFmtId="0" fontId="36" fillId="11" borderId="10" xfId="2" applyFont="1" applyFill="1" applyBorder="1" applyAlignment="1">
      <alignment horizontal="center" vertical="center" wrapText="1"/>
    </xf>
    <xf numFmtId="179" fontId="33" fillId="11" borderId="10" xfId="2" applyNumberFormat="1" applyFont="1" applyFill="1" applyBorder="1" applyAlignment="1">
      <alignment horizontal="center" vertical="center" wrapText="1"/>
    </xf>
    <xf numFmtId="179" fontId="33" fillId="11" borderId="10" xfId="2" applyNumberFormat="1" applyFont="1" applyFill="1" applyBorder="1" applyAlignment="1">
      <alignment horizontal="center" vertical="center"/>
    </xf>
    <xf numFmtId="179" fontId="32" fillId="11" borderId="10" xfId="2" applyNumberFormat="1" applyFont="1" applyFill="1" applyBorder="1" applyAlignment="1">
      <alignment horizontal="center" vertical="center"/>
    </xf>
    <xf numFmtId="179" fontId="29" fillId="11" borderId="11" xfId="0" applyNumberFormat="1" applyFont="1" applyFill="1" applyBorder="1" applyAlignment="1">
      <alignment horizontal="center" vertical="center"/>
    </xf>
    <xf numFmtId="179" fontId="33" fillId="11" borderId="14" xfId="2" applyNumberFormat="1" applyFont="1" applyFill="1" applyBorder="1" applyAlignment="1">
      <alignment horizontal="center" vertical="center"/>
    </xf>
    <xf numFmtId="179" fontId="32" fillId="11" borderId="0" xfId="2" applyNumberFormat="1" applyFont="1" applyFill="1" applyAlignment="1">
      <alignment horizontal="center" vertical="center"/>
    </xf>
    <xf numFmtId="178" fontId="12" fillId="18" borderId="11" xfId="2" applyNumberFormat="1" applyFont="1" applyFill="1" applyBorder="1" applyAlignment="1">
      <alignment horizontal="center" vertical="center"/>
    </xf>
    <xf numFmtId="179" fontId="32" fillId="16" borderId="0" xfId="2" applyNumberFormat="1" applyFont="1" applyFill="1" applyAlignment="1">
      <alignment horizontal="center" vertical="center"/>
    </xf>
    <xf numFmtId="0" fontId="36" fillId="0" borderId="74" xfId="2" applyFont="1" applyFill="1" applyBorder="1" applyAlignment="1">
      <alignment horizontal="center" vertical="center" wrapText="1"/>
    </xf>
    <xf numFmtId="0" fontId="36" fillId="7" borderId="74" xfId="2" applyFont="1" applyFill="1" applyBorder="1" applyAlignment="1">
      <alignment horizontal="center" vertical="center"/>
    </xf>
    <xf numFmtId="0" fontId="36" fillId="7" borderId="23" xfId="2" applyFont="1" applyFill="1" applyBorder="1" applyAlignment="1">
      <alignment horizontal="center" vertical="center" wrapText="1"/>
    </xf>
    <xf numFmtId="0" fontId="36" fillId="0" borderId="74" xfId="3" applyFont="1" applyFill="1" applyBorder="1" applyAlignment="1">
      <alignment horizontal="center" vertical="center" wrapText="1"/>
    </xf>
    <xf numFmtId="0" fontId="36" fillId="0" borderId="11" xfId="3" applyFont="1" applyFill="1" applyBorder="1" applyAlignment="1">
      <alignment horizontal="center" vertical="center"/>
    </xf>
    <xf numFmtId="9" fontId="8" fillId="0" borderId="0" xfId="25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horizontal="center" vertical="center"/>
    </xf>
    <xf numFmtId="178" fontId="44" fillId="0" borderId="0" xfId="2" applyNumberFormat="1" applyFont="1" applyFill="1" applyAlignment="1">
      <alignment horizontal="center" vertical="center"/>
    </xf>
    <xf numFmtId="0" fontId="37" fillId="15" borderId="91" xfId="2" applyFont="1" applyFill="1" applyBorder="1" applyAlignment="1">
      <alignment horizontal="center" vertical="center"/>
    </xf>
    <xf numFmtId="178" fontId="37" fillId="15" borderId="91" xfId="2" applyNumberFormat="1" applyFont="1" applyFill="1" applyBorder="1" applyAlignment="1">
      <alignment horizontal="center" vertical="center"/>
    </xf>
    <xf numFmtId="178" fontId="37" fillId="15" borderId="92" xfId="2" applyNumberFormat="1" applyFont="1" applyFill="1" applyBorder="1" applyAlignment="1">
      <alignment horizontal="center" vertical="center"/>
    </xf>
    <xf numFmtId="0" fontId="37" fillId="10" borderId="83" xfId="2" applyFont="1" applyFill="1" applyBorder="1" applyAlignment="1">
      <alignment horizontal="center" vertical="center"/>
    </xf>
    <xf numFmtId="0" fontId="35" fillId="10" borderId="84" xfId="2" applyFont="1" applyFill="1" applyBorder="1" applyAlignment="1">
      <alignment horizontal="center" vertical="center"/>
    </xf>
    <xf numFmtId="0" fontId="36" fillId="0" borderId="74" xfId="2" applyFont="1" applyFill="1" applyBorder="1" applyAlignment="1">
      <alignment horizontal="center" vertical="center" wrapText="1"/>
    </xf>
    <xf numFmtId="0" fontId="36" fillId="0" borderId="23" xfId="2" applyFont="1" applyFill="1" applyBorder="1" applyAlignment="1">
      <alignment horizontal="center" vertical="center" wrapText="1"/>
    </xf>
    <xf numFmtId="0" fontId="36" fillId="0" borderId="11" xfId="2" applyFont="1" applyFill="1" applyBorder="1" applyAlignment="1">
      <alignment horizontal="center" vertical="center" wrapText="1"/>
    </xf>
    <xf numFmtId="0" fontId="36" fillId="0" borderId="74" xfId="3" applyFont="1" applyFill="1" applyBorder="1" applyAlignment="1">
      <alignment horizontal="center" vertical="center" wrapText="1"/>
    </xf>
    <xf numFmtId="0" fontId="36" fillId="0" borderId="23" xfId="3" applyFont="1" applyFill="1" applyBorder="1" applyAlignment="1">
      <alignment horizontal="center" vertical="center" wrapText="1"/>
    </xf>
    <xf numFmtId="0" fontId="36" fillId="0" borderId="11" xfId="3" applyFont="1" applyFill="1" applyBorder="1" applyAlignment="1">
      <alignment horizontal="center" vertical="center" wrapText="1"/>
    </xf>
    <xf numFmtId="0" fontId="36" fillId="0" borderId="74" xfId="3" applyFont="1" applyFill="1" applyBorder="1" applyAlignment="1">
      <alignment horizontal="center" vertical="center"/>
    </xf>
    <xf numFmtId="0" fontId="36" fillId="0" borderId="23" xfId="3" applyFont="1" applyFill="1" applyBorder="1" applyAlignment="1">
      <alignment horizontal="center" vertical="center"/>
    </xf>
    <xf numFmtId="0" fontId="36" fillId="0" borderId="11" xfId="3" applyFont="1" applyFill="1" applyBorder="1" applyAlignment="1">
      <alignment horizontal="center" vertical="center"/>
    </xf>
    <xf numFmtId="0" fontId="36" fillId="7" borderId="22" xfId="2" applyFont="1" applyFill="1" applyBorder="1" applyAlignment="1">
      <alignment horizontal="center" vertical="center" wrapText="1"/>
    </xf>
    <xf numFmtId="0" fontId="36" fillId="7" borderId="23" xfId="2" applyFont="1" applyFill="1" applyBorder="1" applyAlignment="1">
      <alignment horizontal="center" vertical="center" wrapText="1"/>
    </xf>
    <xf numFmtId="0" fontId="36" fillId="0" borderId="22" xfId="2" applyFont="1" applyFill="1" applyBorder="1" applyAlignment="1">
      <alignment horizontal="center" vertical="center"/>
    </xf>
    <xf numFmtId="0" fontId="36" fillId="0" borderId="23" xfId="2" applyFont="1" applyFill="1" applyBorder="1" applyAlignment="1">
      <alignment horizontal="center" vertical="center"/>
    </xf>
    <xf numFmtId="0" fontId="36" fillId="0" borderId="11" xfId="2" applyFont="1" applyFill="1" applyBorder="1" applyAlignment="1">
      <alignment horizontal="center" vertical="center"/>
    </xf>
    <xf numFmtId="0" fontId="36" fillId="7" borderId="40" xfId="2" applyFont="1" applyFill="1" applyBorder="1" applyAlignment="1">
      <alignment horizontal="center" vertical="center"/>
    </xf>
    <xf numFmtId="0" fontId="36" fillId="7" borderId="23" xfId="2" applyFont="1" applyFill="1" applyBorder="1" applyAlignment="1">
      <alignment horizontal="center" vertical="center"/>
    </xf>
    <xf numFmtId="0" fontId="36" fillId="7" borderId="11" xfId="2" applyFont="1" applyFill="1" applyBorder="1" applyAlignment="1">
      <alignment horizontal="center" vertical="center"/>
    </xf>
    <xf numFmtId="0" fontId="36" fillId="0" borderId="40" xfId="3" applyFont="1" applyFill="1" applyBorder="1" applyAlignment="1">
      <alignment horizontal="center" vertical="center"/>
    </xf>
    <xf numFmtId="0" fontId="36" fillId="7" borderId="74" xfId="2" applyFont="1" applyFill="1" applyBorder="1" applyAlignment="1">
      <alignment horizontal="center" vertical="center"/>
    </xf>
    <xf numFmtId="0" fontId="36" fillId="7" borderId="74" xfId="2" applyFont="1" applyFill="1" applyBorder="1" applyAlignment="1">
      <alignment horizontal="center" vertical="center" wrapText="1"/>
    </xf>
    <xf numFmtId="0" fontId="36" fillId="7" borderId="11" xfId="2" applyFont="1" applyFill="1" applyBorder="1" applyAlignment="1">
      <alignment horizontal="center" vertical="center" wrapText="1"/>
    </xf>
    <xf numFmtId="179" fontId="31" fillId="12" borderId="26" xfId="0" applyNumberFormat="1" applyFont="1" applyFill="1" applyBorder="1" applyAlignment="1">
      <alignment horizontal="center" vertical="center"/>
    </xf>
    <xf numFmtId="179" fontId="31" fillId="12" borderId="29" xfId="0" applyNumberFormat="1" applyFont="1" applyFill="1" applyBorder="1" applyAlignment="1">
      <alignment horizontal="center" vertical="center"/>
    </xf>
    <xf numFmtId="179" fontId="32" fillId="12" borderId="57" xfId="2" applyNumberFormat="1" applyFont="1" applyFill="1" applyBorder="1" applyAlignment="1">
      <alignment horizontal="center" vertical="center"/>
    </xf>
    <xf numFmtId="179" fontId="32" fillId="12" borderId="58" xfId="2" applyNumberFormat="1" applyFont="1" applyFill="1" applyBorder="1" applyAlignment="1">
      <alignment horizontal="center" vertical="center"/>
    </xf>
    <xf numFmtId="179" fontId="29" fillId="0" borderId="58" xfId="0" applyNumberFormat="1" applyFont="1" applyBorder="1" applyAlignment="1">
      <alignment horizontal="center" vertical="center"/>
    </xf>
    <xf numFmtId="179" fontId="29" fillId="0" borderId="6" xfId="0" applyNumberFormat="1" applyFont="1" applyBorder="1" applyAlignment="1">
      <alignment horizontal="center" vertical="center"/>
    </xf>
    <xf numFmtId="179" fontId="32" fillId="12" borderId="54" xfId="2" applyNumberFormat="1" applyFont="1" applyFill="1" applyBorder="1" applyAlignment="1">
      <alignment horizontal="center" vertical="center"/>
    </xf>
    <xf numFmtId="179" fontId="32" fillId="12" borderId="46" xfId="2" applyNumberFormat="1" applyFont="1" applyFill="1" applyBorder="1" applyAlignment="1">
      <alignment horizontal="center" vertical="center"/>
    </xf>
    <xf numFmtId="179" fontId="29" fillId="0" borderId="46" xfId="0" applyNumberFormat="1" applyFont="1" applyBorder="1" applyAlignment="1">
      <alignment horizontal="center" vertical="center"/>
    </xf>
    <xf numFmtId="179" fontId="29" fillId="0" borderId="7" xfId="0" applyNumberFormat="1" applyFont="1" applyBorder="1" applyAlignment="1">
      <alignment horizontal="center" vertical="center"/>
    </xf>
    <xf numFmtId="179" fontId="29" fillId="12" borderId="46" xfId="0" applyNumberFormat="1" applyFont="1" applyFill="1" applyBorder="1" applyAlignment="1">
      <alignment horizontal="center" vertical="center"/>
    </xf>
    <xf numFmtId="179" fontId="29" fillId="12" borderId="47" xfId="0" applyNumberFormat="1" applyFont="1" applyFill="1" applyBorder="1" applyAlignment="1">
      <alignment horizontal="center" vertical="center"/>
    </xf>
    <xf numFmtId="179" fontId="33" fillId="0" borderId="23" xfId="3" applyNumberFormat="1" applyFont="1" applyFill="1" applyBorder="1" applyAlignment="1">
      <alignment horizontal="center" vertical="center"/>
    </xf>
    <xf numFmtId="179" fontId="33" fillId="0" borderId="11" xfId="3" applyNumberFormat="1" applyFont="1" applyFill="1" applyBorder="1" applyAlignment="1">
      <alignment horizontal="center" vertical="center"/>
    </xf>
    <xf numFmtId="179" fontId="33" fillId="7" borderId="22" xfId="2" applyNumberFormat="1" applyFont="1" applyFill="1" applyBorder="1" applyAlignment="1">
      <alignment horizontal="center" vertical="center" wrapText="1"/>
    </xf>
    <xf numFmtId="179" fontId="33" fillId="7" borderId="23" xfId="2" applyNumberFormat="1" applyFont="1" applyFill="1" applyBorder="1" applyAlignment="1">
      <alignment horizontal="center" vertical="center" wrapText="1"/>
    </xf>
    <xf numFmtId="179" fontId="33" fillId="7" borderId="11" xfId="2" applyNumberFormat="1" applyFont="1" applyFill="1" applyBorder="1" applyAlignment="1">
      <alignment horizontal="center" vertical="center" wrapText="1"/>
    </xf>
    <xf numFmtId="0" fontId="32" fillId="12" borderId="54" xfId="2" applyNumberFormat="1" applyFont="1" applyFill="1" applyBorder="1" applyAlignment="1">
      <alignment horizontal="center" vertical="center"/>
    </xf>
    <xf numFmtId="0" fontId="32" fillId="12" borderId="46" xfId="2" applyNumberFormat="1" applyFont="1" applyFill="1" applyBorder="1" applyAlignment="1">
      <alignment horizontal="center" vertical="center"/>
    </xf>
    <xf numFmtId="0" fontId="32" fillId="12" borderId="47" xfId="2" applyNumberFormat="1" applyFont="1" applyFill="1" applyBorder="1" applyAlignment="1">
      <alignment horizontal="center" vertical="center"/>
    </xf>
    <xf numFmtId="179" fontId="33" fillId="7" borderId="19" xfId="2" applyNumberFormat="1" applyFont="1" applyFill="1" applyBorder="1" applyAlignment="1">
      <alignment horizontal="center" vertical="center" wrapText="1"/>
    </xf>
    <xf numFmtId="179" fontId="33" fillId="0" borderId="19" xfId="3" applyNumberFormat="1" applyFont="1" applyFill="1" applyBorder="1" applyAlignment="1">
      <alignment horizontal="center" vertical="center"/>
    </xf>
    <xf numFmtId="179" fontId="20" fillId="12" borderId="32" xfId="0" applyNumberFormat="1" applyFont="1" applyFill="1" applyBorder="1" applyAlignment="1">
      <alignment horizontal="center" vertical="center"/>
    </xf>
    <xf numFmtId="179" fontId="29" fillId="12" borderId="25" xfId="0" applyNumberFormat="1" applyFont="1" applyFill="1" applyBorder="1" applyAlignment="1">
      <alignment horizontal="center" vertical="center"/>
    </xf>
    <xf numFmtId="179" fontId="29" fillId="12" borderId="30" xfId="0" applyNumberFormat="1" applyFont="1" applyFill="1" applyBorder="1" applyAlignment="1">
      <alignment horizontal="center" vertical="center"/>
    </xf>
    <xf numFmtId="179" fontId="29" fillId="12" borderId="33" xfId="0" applyNumberFormat="1" applyFont="1" applyFill="1" applyBorder="1" applyAlignment="1">
      <alignment horizontal="center" vertical="center"/>
    </xf>
    <xf numFmtId="179" fontId="20" fillId="12" borderId="44" xfId="0" applyNumberFormat="1" applyFont="1" applyFill="1" applyBorder="1" applyAlignment="1">
      <alignment horizontal="center" vertical="center"/>
    </xf>
    <xf numFmtId="179" fontId="29" fillId="12" borderId="45" xfId="0" applyNumberFormat="1" applyFont="1" applyFill="1" applyBorder="1" applyAlignment="1">
      <alignment horizontal="center" vertical="center"/>
    </xf>
    <xf numFmtId="179" fontId="31" fillId="12" borderId="55" xfId="0" applyNumberFormat="1" applyFont="1" applyFill="1" applyBorder="1" applyAlignment="1">
      <alignment horizontal="center" vertical="center" wrapText="1"/>
    </xf>
    <xf numFmtId="179" fontId="30" fillId="0" borderId="41" xfId="0" applyNumberFormat="1" applyFont="1" applyBorder="1" applyAlignment="1">
      <alignment horizontal="center" vertical="center"/>
    </xf>
    <xf numFmtId="179" fontId="30" fillId="0" borderId="56" xfId="0" applyNumberFormat="1" applyFont="1" applyBorder="1" applyAlignment="1">
      <alignment horizontal="center" vertical="center"/>
    </xf>
    <xf numFmtId="179" fontId="20" fillId="14" borderId="26" xfId="0" applyNumberFormat="1" applyFont="1" applyFill="1" applyBorder="1" applyAlignment="1">
      <alignment horizontal="center" vertical="center"/>
    </xf>
    <xf numFmtId="179" fontId="29" fillId="0" borderId="27" xfId="0" applyNumberFormat="1" applyFont="1" applyBorder="1" applyAlignment="1">
      <alignment horizontal="center" vertical="center"/>
    </xf>
    <xf numFmtId="179" fontId="29" fillId="0" borderId="29" xfId="0" applyNumberFormat="1" applyFont="1" applyBorder="1" applyAlignment="1">
      <alignment horizontal="center" vertical="center"/>
    </xf>
    <xf numFmtId="179" fontId="20" fillId="13" borderId="27" xfId="0" applyNumberFormat="1" applyFont="1" applyFill="1" applyBorder="1" applyAlignment="1">
      <alignment horizontal="center" vertical="center"/>
    </xf>
    <xf numFmtId="179" fontId="31" fillId="12" borderId="4" xfId="0" applyNumberFormat="1" applyFont="1" applyFill="1" applyBorder="1" applyAlignment="1">
      <alignment horizontal="center" vertical="center" wrapText="1"/>
    </xf>
    <xf numFmtId="179" fontId="30" fillId="0" borderId="46" xfId="0" applyNumberFormat="1" applyFont="1" applyBorder="1" applyAlignment="1">
      <alignment horizontal="center" vertical="center"/>
    </xf>
    <xf numFmtId="179" fontId="30" fillId="0" borderId="47" xfId="0" applyNumberFormat="1" applyFont="1" applyBorder="1" applyAlignment="1">
      <alignment horizontal="center" vertical="center"/>
    </xf>
    <xf numFmtId="179" fontId="20" fillId="14" borderId="4" xfId="0" applyNumberFormat="1" applyFont="1" applyFill="1" applyBorder="1" applyAlignment="1">
      <alignment horizontal="center" vertical="center"/>
    </xf>
    <xf numFmtId="179" fontId="29" fillId="14" borderId="46" xfId="0" applyNumberFormat="1" applyFont="1" applyFill="1" applyBorder="1" applyAlignment="1">
      <alignment vertical="center"/>
    </xf>
    <xf numFmtId="179" fontId="29" fillId="14" borderId="47" xfId="0" applyNumberFormat="1" applyFont="1" applyFill="1" applyBorder="1" applyAlignment="1">
      <alignment vertical="center"/>
    </xf>
    <xf numFmtId="179" fontId="20" fillId="12" borderId="4" xfId="0" applyNumberFormat="1" applyFont="1" applyFill="1" applyBorder="1" applyAlignment="1">
      <alignment horizontal="center" vertical="center"/>
    </xf>
    <xf numFmtId="179" fontId="29" fillId="0" borderId="47" xfId="0" applyNumberFormat="1" applyFont="1" applyBorder="1" applyAlignment="1">
      <alignment horizontal="center" vertical="center"/>
    </xf>
    <xf numFmtId="179" fontId="20" fillId="12" borderId="38" xfId="0" applyNumberFormat="1" applyFont="1" applyFill="1" applyBorder="1" applyAlignment="1">
      <alignment horizontal="center" vertical="center"/>
    </xf>
    <xf numFmtId="179" fontId="29" fillId="0" borderId="48" xfId="0" applyNumberFormat="1" applyFont="1" applyBorder="1" applyAlignment="1">
      <alignment horizontal="center" vertical="center"/>
    </xf>
    <xf numFmtId="179" fontId="29" fillId="0" borderId="49" xfId="0" applyNumberFormat="1" applyFont="1" applyBorder="1" applyAlignment="1">
      <alignment horizontal="center" vertical="center"/>
    </xf>
    <xf numFmtId="179" fontId="30" fillId="12" borderId="26" xfId="0" applyNumberFormat="1" applyFont="1" applyFill="1" applyBorder="1" applyAlignment="1">
      <alignment horizontal="center" vertical="center"/>
    </xf>
    <xf numFmtId="179" fontId="30" fillId="0" borderId="29" xfId="0" applyNumberFormat="1" applyFont="1" applyBorder="1" applyAlignment="1">
      <alignment vertical="center"/>
    </xf>
    <xf numFmtId="179" fontId="30" fillId="12" borderId="29" xfId="0" applyNumberFormat="1" applyFont="1" applyFill="1" applyBorder="1" applyAlignment="1">
      <alignment vertical="center"/>
    </xf>
    <xf numFmtId="179" fontId="30" fillId="12" borderId="27" xfId="0" applyNumberFormat="1" applyFont="1" applyFill="1" applyBorder="1" applyAlignment="1">
      <alignment vertical="center"/>
    </xf>
    <xf numFmtId="179" fontId="31" fillId="13" borderId="4" xfId="0" applyNumberFormat="1" applyFont="1" applyFill="1" applyBorder="1" applyAlignment="1">
      <alignment horizontal="center" vertical="center"/>
    </xf>
    <xf numFmtId="179" fontId="30" fillId="13" borderId="46" xfId="0" applyNumberFormat="1" applyFont="1" applyFill="1" applyBorder="1" applyAlignment="1">
      <alignment vertical="center"/>
    </xf>
    <xf numFmtId="179" fontId="30" fillId="13" borderId="47" xfId="0" applyNumberFormat="1" applyFont="1" applyFill="1" applyBorder="1" applyAlignment="1">
      <alignment vertical="center"/>
    </xf>
    <xf numFmtId="179" fontId="30" fillId="12" borderId="29" xfId="0" applyNumberFormat="1" applyFont="1" applyFill="1" applyBorder="1" applyAlignment="1">
      <alignment horizontal="center" vertical="center"/>
    </xf>
    <xf numFmtId="179" fontId="31" fillId="12" borderId="27" xfId="0" applyNumberFormat="1" applyFont="1" applyFill="1" applyBorder="1" applyAlignment="1">
      <alignment horizontal="center" vertical="center"/>
    </xf>
    <xf numFmtId="179" fontId="33" fillId="0" borderId="19" xfId="2" applyNumberFormat="1" applyFont="1" applyFill="1" applyBorder="1" applyAlignment="1">
      <alignment horizontal="center" vertical="center" wrapText="1"/>
    </xf>
    <xf numFmtId="179" fontId="33" fillId="0" borderId="23" xfId="2" applyNumberFormat="1" applyFont="1" applyFill="1" applyBorder="1" applyAlignment="1">
      <alignment horizontal="center" vertical="center" wrapText="1"/>
    </xf>
    <xf numFmtId="179" fontId="33" fillId="0" borderId="11" xfId="2" applyNumberFormat="1" applyFont="1" applyFill="1" applyBorder="1" applyAlignment="1">
      <alignment horizontal="center" vertical="center" wrapText="1"/>
    </xf>
    <xf numFmtId="179" fontId="33" fillId="0" borderId="19" xfId="3" applyNumberFormat="1" applyFont="1" applyFill="1" applyBorder="1" applyAlignment="1">
      <alignment horizontal="center" vertical="center" wrapText="1"/>
    </xf>
    <xf numFmtId="179" fontId="33" fillId="0" borderId="23" xfId="3" applyNumberFormat="1" applyFont="1" applyFill="1" applyBorder="1" applyAlignment="1">
      <alignment horizontal="center" vertical="center" wrapText="1"/>
    </xf>
    <xf numFmtId="179" fontId="33" fillId="0" borderId="11" xfId="3" applyNumberFormat="1" applyFont="1" applyFill="1" applyBorder="1" applyAlignment="1">
      <alignment horizontal="center" vertical="center" wrapText="1"/>
    </xf>
    <xf numFmtId="179" fontId="33" fillId="7" borderId="19" xfId="2" applyNumberFormat="1" applyFont="1" applyFill="1" applyBorder="1" applyAlignment="1">
      <alignment horizontal="center" vertical="center"/>
    </xf>
    <xf numFmtId="179" fontId="33" fillId="7" borderId="23" xfId="2" applyNumberFormat="1" applyFont="1" applyFill="1" applyBorder="1" applyAlignment="1">
      <alignment horizontal="center" vertical="center"/>
    </xf>
    <xf numFmtId="179" fontId="32" fillId="0" borderId="0" xfId="1" applyNumberFormat="1" applyFont="1" applyFill="1" applyBorder="1" applyAlignment="1">
      <alignment horizontal="center" vertical="center"/>
    </xf>
    <xf numFmtId="179" fontId="32" fillId="0" borderId="0" xfId="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79" fontId="29" fillId="0" borderId="106" xfId="0" applyNumberFormat="1" applyFont="1" applyBorder="1" applyAlignment="1">
      <alignment horizontal="center" vertical="center"/>
    </xf>
    <xf numFmtId="178" fontId="36" fillId="0" borderId="0" xfId="2" applyNumberFormat="1" applyFont="1" applyFill="1" applyBorder="1" applyAlignment="1">
      <alignment horizontal="center" vertical="center"/>
    </xf>
    <xf numFmtId="178" fontId="33" fillId="0" borderId="19" xfId="2" applyNumberFormat="1" applyFont="1" applyFill="1" applyBorder="1" applyAlignment="1">
      <alignment horizontal="center" vertical="center" wrapText="1"/>
    </xf>
    <xf numFmtId="178" fontId="33" fillId="0" borderId="23" xfId="2" applyNumberFormat="1" applyFont="1" applyFill="1" applyBorder="1" applyAlignment="1">
      <alignment horizontal="center" vertical="center" wrapText="1"/>
    </xf>
    <xf numFmtId="178" fontId="33" fillId="0" borderId="11" xfId="2" applyNumberFormat="1" applyFont="1" applyFill="1" applyBorder="1" applyAlignment="1">
      <alignment horizontal="center" vertical="center" wrapText="1"/>
    </xf>
    <xf numFmtId="178" fontId="33" fillId="0" borderId="19" xfId="3" applyNumberFormat="1" applyFont="1" applyFill="1" applyBorder="1" applyAlignment="1">
      <alignment horizontal="center" vertical="center" wrapText="1"/>
    </xf>
    <xf numFmtId="178" fontId="33" fillId="0" borderId="23" xfId="3" applyNumberFormat="1" applyFont="1" applyFill="1" applyBorder="1" applyAlignment="1">
      <alignment horizontal="center" vertical="center" wrapText="1"/>
    </xf>
    <xf numFmtId="178" fontId="33" fillId="0" borderId="11" xfId="3" applyNumberFormat="1" applyFont="1" applyFill="1" applyBorder="1" applyAlignment="1">
      <alignment horizontal="center" vertical="center" wrapText="1"/>
    </xf>
    <xf numFmtId="178" fontId="33" fillId="0" borderId="19" xfId="3" applyNumberFormat="1" applyFont="1" applyFill="1" applyBorder="1" applyAlignment="1">
      <alignment horizontal="center" vertical="center"/>
    </xf>
    <xf numFmtId="178" fontId="33" fillId="0" borderId="23" xfId="3" applyNumberFormat="1" applyFont="1" applyFill="1" applyBorder="1" applyAlignment="1">
      <alignment horizontal="center" vertical="center"/>
    </xf>
    <xf numFmtId="178" fontId="33" fillId="0" borderId="11" xfId="3" applyNumberFormat="1" applyFont="1" applyFill="1" applyBorder="1" applyAlignment="1">
      <alignment horizontal="center" vertical="center"/>
    </xf>
    <xf numFmtId="178" fontId="33" fillId="21" borderId="23" xfId="2" applyNumberFormat="1" applyFont="1" applyFill="1" applyBorder="1" applyAlignment="1">
      <alignment horizontal="center" vertical="center"/>
    </xf>
    <xf numFmtId="178" fontId="33" fillId="7" borderId="40" xfId="2" applyNumberFormat="1" applyFont="1" applyFill="1" applyBorder="1" applyAlignment="1">
      <alignment horizontal="center" vertical="center" wrapText="1"/>
    </xf>
    <xf numFmtId="178" fontId="33" fillId="7" borderId="23" xfId="2" applyNumberFormat="1" applyFont="1" applyFill="1" applyBorder="1" applyAlignment="1">
      <alignment horizontal="center" vertical="center" wrapText="1"/>
    </xf>
    <xf numFmtId="178" fontId="33" fillId="0" borderId="40" xfId="2" applyNumberFormat="1" applyFont="1" applyFill="1" applyBorder="1" applyAlignment="1">
      <alignment horizontal="center" vertical="center"/>
    </xf>
    <xf numFmtId="178" fontId="33" fillId="0" borderId="23" xfId="2" applyNumberFormat="1" applyFont="1" applyFill="1" applyBorder="1" applyAlignment="1">
      <alignment horizontal="center" vertical="center"/>
    </xf>
    <xf numFmtId="178" fontId="33" fillId="0" borderId="11" xfId="2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178" fontId="35" fillId="12" borderId="54" xfId="2" applyNumberFormat="1" applyFont="1" applyFill="1" applyBorder="1" applyAlignment="1">
      <alignment horizontal="center" vertical="center"/>
    </xf>
    <xf numFmtId="178" fontId="35" fillId="12" borderId="46" xfId="2" applyNumberFormat="1" applyFont="1" applyFill="1" applyBorder="1" applyAlignment="1">
      <alignment horizontal="center" vertical="center"/>
    </xf>
    <xf numFmtId="178" fontId="35" fillId="12" borderId="7" xfId="2" applyNumberFormat="1" applyFont="1" applyFill="1" applyBorder="1" applyAlignment="1">
      <alignment horizontal="center" vertical="center"/>
    </xf>
    <xf numFmtId="0" fontId="9" fillId="10" borderId="96" xfId="2" applyFont="1" applyFill="1" applyBorder="1" applyAlignment="1">
      <alignment horizontal="center" vertical="center"/>
    </xf>
    <xf numFmtId="0" fontId="9" fillId="10" borderId="95" xfId="2" applyFont="1" applyFill="1" applyBorder="1" applyAlignment="1">
      <alignment horizontal="center" vertical="center"/>
    </xf>
    <xf numFmtId="178" fontId="35" fillId="12" borderId="57" xfId="2" applyNumberFormat="1" applyFont="1" applyFill="1" applyBorder="1" applyAlignment="1">
      <alignment horizontal="center" vertical="center"/>
    </xf>
    <xf numFmtId="178" fontId="35" fillId="12" borderId="58" xfId="2" applyNumberFormat="1" applyFont="1" applyFill="1" applyBorder="1" applyAlignment="1">
      <alignment horizontal="center" vertical="center"/>
    </xf>
    <xf numFmtId="178" fontId="21" fillId="12" borderId="46" xfId="0" applyNumberFormat="1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center" vertical="center" wrapText="1"/>
    </xf>
    <xf numFmtId="0" fontId="11" fillId="0" borderId="23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43" fillId="20" borderId="26" xfId="21" applyFont="1" applyFill="1" applyBorder="1" applyAlignment="1">
      <alignment horizontal="center" vertical="center"/>
    </xf>
    <xf numFmtId="0" fontId="43" fillId="20" borderId="27" xfId="21" applyFont="1" applyFill="1" applyBorder="1" applyAlignment="1">
      <alignment horizontal="center" vertical="center"/>
    </xf>
    <xf numFmtId="0" fontId="2" fillId="0" borderId="4" xfId="21" applyBorder="1" applyAlignment="1">
      <alignment horizontal="center" vertical="center"/>
    </xf>
    <xf numFmtId="0" fontId="2" fillId="0" borderId="46" xfId="21" applyBorder="1" applyAlignment="1">
      <alignment horizontal="center" vertical="center"/>
    </xf>
    <xf numFmtId="0" fontId="2" fillId="0" borderId="28" xfId="21" applyBorder="1" applyAlignment="1">
      <alignment horizontal="center" vertical="center"/>
    </xf>
    <xf numFmtId="0" fontId="43" fillId="20" borderId="26" xfId="23" applyFont="1" applyFill="1" applyBorder="1" applyAlignment="1">
      <alignment horizontal="center" vertical="center"/>
    </xf>
    <xf numFmtId="0" fontId="43" fillId="20" borderId="27" xfId="23" applyFont="1" applyFill="1" applyBorder="1" applyAlignment="1">
      <alignment horizontal="center" vertical="center"/>
    </xf>
    <xf numFmtId="0" fontId="1" fillId="0" borderId="4" xfId="23" applyBorder="1" applyAlignment="1">
      <alignment horizontal="center" vertical="center"/>
    </xf>
    <xf numFmtId="0" fontId="1" fillId="0" borderId="46" xfId="23" applyBorder="1" applyAlignment="1">
      <alignment horizontal="center" vertical="center"/>
    </xf>
    <xf numFmtId="0" fontId="1" fillId="0" borderId="28" xfId="23" applyBorder="1" applyAlignment="1">
      <alignment horizontal="center" vertical="center"/>
    </xf>
    <xf numFmtId="179" fontId="33" fillId="0" borderId="22" xfId="3" applyNumberFormat="1" applyFont="1" applyFill="1" applyBorder="1" applyAlignment="1">
      <alignment horizontal="center" vertical="center"/>
    </xf>
    <xf numFmtId="179" fontId="31" fillId="0" borderId="27" xfId="0" applyNumberFormat="1" applyFont="1" applyBorder="1" applyAlignment="1">
      <alignment horizontal="center" vertical="center"/>
    </xf>
    <xf numFmtId="179" fontId="20" fillId="12" borderId="46" xfId="0" applyNumberFormat="1" applyFont="1" applyFill="1" applyBorder="1" applyAlignment="1">
      <alignment horizontal="center" vertical="center"/>
    </xf>
    <xf numFmtId="179" fontId="20" fillId="12" borderId="47" xfId="0" applyNumberFormat="1" applyFont="1" applyFill="1" applyBorder="1" applyAlignment="1">
      <alignment horizontal="center" vertical="center"/>
    </xf>
    <xf numFmtId="179" fontId="20" fillId="12" borderId="48" xfId="0" applyNumberFormat="1" applyFont="1" applyFill="1" applyBorder="1" applyAlignment="1">
      <alignment horizontal="center" vertical="center"/>
    </xf>
    <xf numFmtId="179" fontId="20" fillId="12" borderId="49" xfId="0" applyNumberFormat="1" applyFont="1" applyFill="1" applyBorder="1" applyAlignment="1">
      <alignment horizontal="center" vertical="center"/>
    </xf>
    <xf numFmtId="179" fontId="31" fillId="13" borderId="46" xfId="0" applyNumberFormat="1" applyFont="1" applyFill="1" applyBorder="1" applyAlignment="1">
      <alignment horizontal="center" vertical="center"/>
    </xf>
    <xf numFmtId="179" fontId="31" fillId="13" borderId="47" xfId="0" applyNumberFormat="1" applyFont="1" applyFill="1" applyBorder="1" applyAlignment="1">
      <alignment horizontal="center" vertical="center"/>
    </xf>
    <xf numFmtId="179" fontId="20" fillId="12" borderId="99" xfId="0" applyNumberFormat="1" applyFont="1" applyFill="1" applyBorder="1" applyAlignment="1">
      <alignment horizontal="center" vertical="center"/>
    </xf>
    <xf numFmtId="179" fontId="20" fillId="12" borderId="100" xfId="0" applyNumberFormat="1" applyFont="1" applyFill="1" applyBorder="1" applyAlignment="1">
      <alignment horizontal="center" vertical="center"/>
    </xf>
    <xf numFmtId="179" fontId="20" fillId="12" borderId="101" xfId="0" applyNumberFormat="1" applyFont="1" applyFill="1" applyBorder="1" applyAlignment="1">
      <alignment horizontal="center" vertical="center"/>
    </xf>
    <xf numFmtId="179" fontId="20" fillId="12" borderId="25" xfId="0" applyNumberFormat="1" applyFont="1" applyFill="1" applyBorder="1" applyAlignment="1">
      <alignment horizontal="center" vertical="center"/>
    </xf>
    <xf numFmtId="179" fontId="20" fillId="12" borderId="30" xfId="0" applyNumberFormat="1" applyFont="1" applyFill="1" applyBorder="1" applyAlignment="1">
      <alignment horizontal="center" vertical="center"/>
    </xf>
    <xf numFmtId="179" fontId="20" fillId="12" borderId="33" xfId="0" applyNumberFormat="1" applyFont="1" applyFill="1" applyBorder="1" applyAlignment="1">
      <alignment horizontal="center" vertical="center"/>
    </xf>
    <xf numFmtId="179" fontId="20" fillId="13" borderId="26" xfId="0" applyNumberFormat="1" applyFont="1" applyFill="1" applyBorder="1" applyAlignment="1">
      <alignment horizontal="center" vertical="center"/>
    </xf>
    <xf numFmtId="179" fontId="20" fillId="13" borderId="29" xfId="0" applyNumberFormat="1" applyFont="1" applyFill="1" applyBorder="1" applyAlignment="1">
      <alignment horizontal="center" vertical="center"/>
    </xf>
    <xf numFmtId="179" fontId="20" fillId="14" borderId="27" xfId="0" applyNumberFormat="1" applyFont="1" applyFill="1" applyBorder="1" applyAlignment="1">
      <alignment horizontal="center" vertical="center"/>
    </xf>
    <xf numFmtId="179" fontId="20" fillId="14" borderId="29" xfId="0" applyNumberFormat="1" applyFont="1" applyFill="1" applyBorder="1" applyAlignment="1">
      <alignment horizontal="center" vertical="center"/>
    </xf>
  </cellXfs>
  <cellStyles count="26">
    <cellStyle name="㼿" xfId="6" xr:uid="{00000000-0005-0000-0000-000000000000}"/>
    <cellStyle name="㼿?" xfId="7" xr:uid="{00000000-0005-0000-0000-000001000000}"/>
    <cellStyle name="㼿㼿" xfId="8" xr:uid="{00000000-0005-0000-0000-000002000000}"/>
    <cellStyle name="㼿㼿?Ā؅" xfId="9" xr:uid="{00000000-0005-0000-0000-000003000000}"/>
    <cellStyle name="㼿㼿㼿Āᰁ˿" xfId="10" xr:uid="{00000000-0005-0000-0000-000004000000}"/>
    <cellStyle name="㼿㼿㼿㼿㼿" xfId="11" xr:uid="{00000000-0005-0000-0000-000005000000}"/>
    <cellStyle name="㼿㼿㼿㼿㼿૿㈀　─ " xfId="12" xr:uid="{00000000-0005-0000-0000-000006000000}"/>
    <cellStyle name="㼿㼿㼿㼿㼿૿㐀　─ " xfId="13" xr:uid="{00000000-0005-0000-0000-000007000000}"/>
    <cellStyle name="㼿㼿㼿㼿㼿૿㘀　─ " xfId="14" xr:uid="{00000000-0005-0000-0000-000008000000}"/>
    <cellStyle name="백분율" xfId="25" builtinId="5"/>
    <cellStyle name="백분율 2" xfId="18" xr:uid="{00000000-0005-0000-0000-000009000000}"/>
    <cellStyle name="백분율 3" xfId="20" xr:uid="{00000000-0005-0000-0000-00000A000000}"/>
    <cellStyle name="백분율 4" xfId="22" xr:uid="{00000000-0005-0000-0000-00000B000000}"/>
    <cellStyle name="백분율 4 2" xfId="24" xr:uid="{00000000-0005-0000-0000-00000C000000}"/>
    <cellStyle name="쉼표 [0]" xfId="1" builtinId="6"/>
    <cellStyle name="쉼표 [0] 2" xfId="4" xr:uid="{00000000-0005-0000-0000-00000E000000}"/>
    <cellStyle name="통화 [0] 2" xfId="5" xr:uid="{00000000-0005-0000-0000-00000F000000}"/>
    <cellStyle name="표준" xfId="0" builtinId="0"/>
    <cellStyle name="표준 2" xfId="2" xr:uid="{00000000-0005-0000-0000-000011000000}"/>
    <cellStyle name="표준 3" xfId="3" xr:uid="{00000000-0005-0000-0000-000012000000}"/>
    <cellStyle name="표준 4" xfId="15" xr:uid="{00000000-0005-0000-0000-000013000000}"/>
    <cellStyle name="표준 4 2" xfId="16" xr:uid="{00000000-0005-0000-0000-000014000000}"/>
    <cellStyle name="표준 5" xfId="17" xr:uid="{00000000-0005-0000-0000-000015000000}"/>
    <cellStyle name="표준 6" xfId="19" xr:uid="{00000000-0005-0000-0000-000016000000}"/>
    <cellStyle name="표준 7" xfId="21" xr:uid="{00000000-0005-0000-0000-000017000000}"/>
    <cellStyle name="표준 7 2" xfId="23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IU198"/>
  <sheetViews>
    <sheetView tabSelected="1" view="pageBreakPreview" topLeftCell="C1" zoomScale="80" zoomScaleNormal="100" zoomScaleSheetLayoutView="80" workbookViewId="0">
      <pane ySplit="2" topLeftCell="A45" activePane="bottomLeft" state="frozen"/>
      <selection pane="bottomLeft" activeCell="S1" sqref="S1:S1048576"/>
    </sheetView>
  </sheetViews>
  <sheetFormatPr defaultColWidth="9" defaultRowHeight="13.2" x14ac:dyDescent="0.4"/>
  <cols>
    <col min="1" max="1" width="4.09765625" style="6" customWidth="1"/>
    <col min="2" max="2" width="10.19921875" style="6" customWidth="1"/>
    <col min="3" max="4" width="7.69921875" style="6" customWidth="1"/>
    <col min="5" max="5" width="17" style="6" customWidth="1"/>
    <col min="6" max="6" width="3.09765625" style="6" customWidth="1"/>
    <col min="7" max="11" width="6.59765625" style="6" customWidth="1"/>
    <col min="12" max="13" width="10.59765625" style="30" customWidth="1"/>
    <col min="14" max="14" width="9.69921875" style="13" customWidth="1"/>
    <col min="15" max="15" width="10.59765625" style="30" customWidth="1"/>
    <col min="16" max="16" width="8.59765625" style="29" customWidth="1"/>
    <col min="17" max="17" width="12.09765625" style="16" customWidth="1"/>
    <col min="18" max="18" width="9" style="16" customWidth="1"/>
    <col min="19" max="20" width="9" style="16"/>
    <col min="21" max="21" width="9" style="16" customWidth="1"/>
    <col min="22" max="22" width="9" style="16"/>
    <col min="23" max="24" width="9" style="16" customWidth="1"/>
    <col min="25" max="34" width="9" style="16"/>
    <col min="35" max="255" width="9" style="3"/>
    <col min="256" max="16384" width="9" style="6"/>
  </cols>
  <sheetData>
    <row r="1" spans="1:242" s="19" customFormat="1" ht="27" customHeight="1" thickBot="1" x14ac:dyDescent="0.45">
      <c r="A1" s="279" t="s">
        <v>591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1"/>
      <c r="M1" s="282"/>
      <c r="N1" s="283" t="s">
        <v>601</v>
      </c>
      <c r="O1" s="284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242" s="19" customFormat="1" ht="20.100000000000001" customHeight="1" thickBot="1" x14ac:dyDescent="0.45">
      <c r="A2" s="285" t="s">
        <v>0</v>
      </c>
      <c r="B2" s="569" t="s">
        <v>693</v>
      </c>
      <c r="C2" s="286" t="s">
        <v>1</v>
      </c>
      <c r="D2" s="286" t="s">
        <v>532</v>
      </c>
      <c r="E2" s="286" t="s">
        <v>2</v>
      </c>
      <c r="F2" s="286" t="s">
        <v>290</v>
      </c>
      <c r="G2" s="286" t="s">
        <v>281</v>
      </c>
      <c r="H2" s="286" t="s">
        <v>285</v>
      </c>
      <c r="I2" s="286" t="s">
        <v>289</v>
      </c>
      <c r="J2" s="286" t="s">
        <v>286</v>
      </c>
      <c r="K2" s="570"/>
      <c r="L2" s="287" t="s">
        <v>282</v>
      </c>
      <c r="M2" s="288" t="s">
        <v>283</v>
      </c>
      <c r="N2" s="288" t="s">
        <v>550</v>
      </c>
      <c r="O2" s="289" t="s">
        <v>551</v>
      </c>
      <c r="P2" s="285" t="s">
        <v>0</v>
      </c>
      <c r="Q2" s="569" t="s">
        <v>9</v>
      </c>
      <c r="R2" s="286" t="s">
        <v>1</v>
      </c>
      <c r="S2" s="286" t="s">
        <v>532</v>
      </c>
      <c r="T2" s="286" t="s">
        <v>2</v>
      </c>
      <c r="U2" s="286" t="s">
        <v>290</v>
      </c>
      <c r="V2" s="286" t="s">
        <v>281</v>
      </c>
      <c r="W2" s="286" t="s">
        <v>285</v>
      </c>
      <c r="X2" s="286" t="s">
        <v>289</v>
      </c>
      <c r="Y2" s="286" t="s">
        <v>286</v>
      </c>
      <c r="Z2" s="287" t="s">
        <v>282</v>
      </c>
      <c r="AA2" s="288" t="s">
        <v>283</v>
      </c>
      <c r="AB2" s="288" t="s">
        <v>550</v>
      </c>
      <c r="AC2" s="289" t="s">
        <v>551</v>
      </c>
      <c r="AD2" s="18"/>
      <c r="AE2" s="18"/>
      <c r="AF2" s="18"/>
      <c r="AG2" s="18"/>
      <c r="AH2" s="18"/>
    </row>
    <row r="3" spans="1:242" s="19" customFormat="1" ht="13.2" customHeight="1" thickTop="1" x14ac:dyDescent="0.4">
      <c r="A3" s="290">
        <v>1</v>
      </c>
      <c r="B3" s="585" t="s">
        <v>691</v>
      </c>
      <c r="C3" s="588" t="s">
        <v>143</v>
      </c>
      <c r="D3" s="131">
        <v>4090</v>
      </c>
      <c r="E3" s="131" t="s">
        <v>145</v>
      </c>
      <c r="F3" s="131">
        <v>4</v>
      </c>
      <c r="G3" s="131">
        <v>88.6</v>
      </c>
      <c r="H3" s="131">
        <v>90</v>
      </c>
      <c r="I3" s="131">
        <v>41</v>
      </c>
      <c r="J3" s="131">
        <f>G3+H3+I3</f>
        <v>219.6</v>
      </c>
      <c r="K3" s="131"/>
      <c r="L3" s="291">
        <f>직영점.대리점!S9</f>
        <v>730.00000000000011</v>
      </c>
      <c r="M3" s="292">
        <f>직영점.대리점!AG9</f>
        <v>505.89000000000004</v>
      </c>
      <c r="N3" s="293">
        <f>직영점.대리점!AH9</f>
        <v>70</v>
      </c>
      <c r="O3" s="294">
        <f>직영점.대리점!AI9</f>
        <v>30</v>
      </c>
      <c r="P3" s="290">
        <v>1</v>
      </c>
      <c r="Q3" s="580" t="s">
        <v>691</v>
      </c>
      <c r="R3" s="582" t="s">
        <v>9</v>
      </c>
      <c r="S3" s="392">
        <v>4186</v>
      </c>
      <c r="T3" s="336" t="s">
        <v>619</v>
      </c>
      <c r="U3" s="336"/>
      <c r="V3" s="326">
        <v>14.83</v>
      </c>
      <c r="W3" s="326">
        <v>2.1</v>
      </c>
      <c r="X3" s="326"/>
      <c r="Y3" s="326">
        <v>16.93</v>
      </c>
      <c r="Z3" s="393">
        <v>200</v>
      </c>
      <c r="AA3" s="393">
        <v>138.88000000000002</v>
      </c>
      <c r="AB3" s="393">
        <v>20</v>
      </c>
      <c r="AC3" s="393">
        <v>18</v>
      </c>
      <c r="AD3" s="18"/>
      <c r="AE3" s="18"/>
      <c r="AF3" s="18"/>
      <c r="AG3" s="18"/>
    </row>
    <row r="4" spans="1:242" s="19" customFormat="1" ht="13.2" customHeight="1" x14ac:dyDescent="0.4">
      <c r="A4" s="290">
        <v>2</v>
      </c>
      <c r="B4" s="586"/>
      <c r="C4" s="578"/>
      <c r="D4" s="131">
        <v>1000</v>
      </c>
      <c r="E4" s="131" t="s">
        <v>153</v>
      </c>
      <c r="F4" s="131">
        <v>1</v>
      </c>
      <c r="G4" s="131">
        <v>33.700000000000003</v>
      </c>
      <c r="H4" s="131">
        <v>4.9000000000000004</v>
      </c>
      <c r="I4" s="131"/>
      <c r="J4" s="131">
        <f>G4+H4+I4</f>
        <v>38.6</v>
      </c>
      <c r="K4" s="131"/>
      <c r="L4" s="291">
        <f>직영점.대리점!S10</f>
        <v>444.28571428571433</v>
      </c>
      <c r="M4" s="291">
        <f>직영점.대리점!AG10</f>
        <v>307.89000000000004</v>
      </c>
      <c r="N4" s="295">
        <f>직영점.대리점!AH10</f>
        <v>70</v>
      </c>
      <c r="O4" s="296">
        <f>직영점.대리점!AI10</f>
        <v>18</v>
      </c>
      <c r="P4" s="290">
        <v>2</v>
      </c>
      <c r="Q4" s="581"/>
      <c r="R4" s="583"/>
      <c r="S4" s="392">
        <v>4239</v>
      </c>
      <c r="T4" s="336" t="s">
        <v>620</v>
      </c>
      <c r="U4" s="336"/>
      <c r="V4" s="326">
        <v>23.19</v>
      </c>
      <c r="W4" s="326"/>
      <c r="X4" s="326"/>
      <c r="Y4" s="326">
        <v>23.19</v>
      </c>
      <c r="Z4" s="393">
        <v>388.57142857142856</v>
      </c>
      <c r="AA4" s="393">
        <v>269.82400000000007</v>
      </c>
      <c r="AB4" s="393">
        <v>48</v>
      </c>
      <c r="AC4" s="393">
        <v>6</v>
      </c>
    </row>
    <row r="5" spans="1:242" s="19" customFormat="1" ht="13.2" customHeight="1" x14ac:dyDescent="0.4">
      <c r="A5" s="290">
        <v>3</v>
      </c>
      <c r="B5" s="586"/>
      <c r="C5" s="578"/>
      <c r="D5" s="131">
        <v>7282</v>
      </c>
      <c r="E5" s="131" t="s">
        <v>152</v>
      </c>
      <c r="F5" s="131">
        <v>1</v>
      </c>
      <c r="G5" s="131" t="s">
        <v>287</v>
      </c>
      <c r="H5" s="131" t="s">
        <v>288</v>
      </c>
      <c r="I5" s="131"/>
      <c r="J5" s="131"/>
      <c r="K5" s="131"/>
      <c r="L5" s="291">
        <f>직영점.대리점!S11</f>
        <v>291.42857142857144</v>
      </c>
      <c r="M5" s="291">
        <f>직영점.대리점!AG11</f>
        <v>201.96</v>
      </c>
      <c r="N5" s="295">
        <f>직영점.대리점!AH11</f>
        <v>34</v>
      </c>
      <c r="O5" s="296">
        <f>직영점.대리점!AI11</f>
        <v>15</v>
      </c>
      <c r="P5" s="290">
        <v>3</v>
      </c>
      <c r="Q5" s="581"/>
      <c r="R5" s="583"/>
      <c r="S5" s="333">
        <v>4157</v>
      </c>
      <c r="T5" s="132" t="s">
        <v>621</v>
      </c>
      <c r="U5" s="132"/>
      <c r="V5" s="297">
        <v>30.5</v>
      </c>
      <c r="W5" s="297">
        <v>3</v>
      </c>
      <c r="X5" s="297"/>
      <c r="Y5" s="297">
        <v>33.5</v>
      </c>
      <c r="Z5" s="291">
        <v>638.57142857142844</v>
      </c>
      <c r="AA5" s="291">
        <v>442.53</v>
      </c>
      <c r="AB5" s="291">
        <v>63</v>
      </c>
      <c r="AC5" s="334">
        <v>21</v>
      </c>
    </row>
    <row r="6" spans="1:242" s="19" customFormat="1" ht="13.2" customHeight="1" x14ac:dyDescent="0.4">
      <c r="A6" s="290">
        <v>4</v>
      </c>
      <c r="B6" s="586"/>
      <c r="C6" s="578"/>
      <c r="D6" s="131">
        <v>1107</v>
      </c>
      <c r="E6" s="297" t="s">
        <v>147</v>
      </c>
      <c r="F6" s="297">
        <v>1</v>
      </c>
      <c r="G6" s="131">
        <v>35.5</v>
      </c>
      <c r="H6" s="131"/>
      <c r="I6" s="131"/>
      <c r="J6" s="131">
        <f>G6+H6+I6</f>
        <v>35.5</v>
      </c>
      <c r="K6" s="131"/>
      <c r="L6" s="291">
        <f>직영점.대리점!S13</f>
        <v>452.85714285714289</v>
      </c>
      <c r="M6" s="291">
        <f>직영점.대리점!AG13</f>
        <v>313.83</v>
      </c>
      <c r="N6" s="295">
        <f>직영점.대리점!AH13</f>
        <v>70</v>
      </c>
      <c r="O6" s="296">
        <f>직영점.대리점!AI13</f>
        <v>24</v>
      </c>
      <c r="P6" s="290">
        <v>4</v>
      </c>
      <c r="Q6" s="581"/>
      <c r="R6" s="583"/>
      <c r="S6" s="392">
        <v>7486</v>
      </c>
      <c r="T6" s="336" t="s">
        <v>622</v>
      </c>
      <c r="U6" s="325"/>
      <c r="V6" s="326">
        <v>15.75</v>
      </c>
      <c r="W6" s="326">
        <v>1.9</v>
      </c>
      <c r="X6" s="326"/>
      <c r="Y6" s="326">
        <v>17.649999999999999</v>
      </c>
      <c r="Z6" s="393">
        <v>214.28571428571431</v>
      </c>
      <c r="AA6" s="393">
        <v>148.80000000000001</v>
      </c>
      <c r="AB6" s="398">
        <v>15</v>
      </c>
      <c r="AC6" s="399">
        <v>6</v>
      </c>
    </row>
    <row r="7" spans="1:242" s="19" customFormat="1" ht="13.2" customHeight="1" x14ac:dyDescent="0.4">
      <c r="A7" s="290">
        <v>5</v>
      </c>
      <c r="B7" s="586"/>
      <c r="C7" s="578"/>
      <c r="D7" s="298">
        <v>7437</v>
      </c>
      <c r="E7" s="133" t="s">
        <v>541</v>
      </c>
      <c r="F7" s="133"/>
      <c r="G7" s="298"/>
      <c r="H7" s="298"/>
      <c r="I7" s="298"/>
      <c r="J7" s="298"/>
      <c r="K7" s="298"/>
      <c r="L7" s="299"/>
      <c r="M7" s="299"/>
      <c r="N7" s="300"/>
      <c r="O7" s="301"/>
      <c r="P7" s="290">
        <v>5</v>
      </c>
      <c r="Q7" s="581"/>
      <c r="R7" s="583"/>
      <c r="S7" s="333">
        <v>4227</v>
      </c>
      <c r="T7" s="337" t="s">
        <v>623</v>
      </c>
      <c r="U7" s="337"/>
      <c r="V7" s="297">
        <v>19.3</v>
      </c>
      <c r="W7" s="297">
        <v>2.2999999999999998</v>
      </c>
      <c r="X7" s="297"/>
      <c r="Y7" s="297">
        <v>21.6</v>
      </c>
      <c r="Z7" s="291">
        <v>354.28571428571433</v>
      </c>
      <c r="AA7" s="291">
        <v>245.52</v>
      </c>
      <c r="AB7" s="291">
        <v>46</v>
      </c>
      <c r="AC7" s="334">
        <v>14</v>
      </c>
    </row>
    <row r="8" spans="1:242" s="19" customFormat="1" ht="13.2" customHeight="1" x14ac:dyDescent="0.4">
      <c r="A8" s="290">
        <v>6</v>
      </c>
      <c r="B8" s="587"/>
      <c r="C8" s="579"/>
      <c r="D8" s="298">
        <v>7643</v>
      </c>
      <c r="E8" s="133" t="s">
        <v>562</v>
      </c>
      <c r="F8" s="133"/>
      <c r="G8" s="298">
        <v>82.44</v>
      </c>
      <c r="H8" s="298"/>
      <c r="I8" s="298"/>
      <c r="J8" s="298">
        <v>104.04</v>
      </c>
      <c r="K8" s="298"/>
      <c r="L8" s="299">
        <v>247</v>
      </c>
      <c r="M8" s="299">
        <v>175</v>
      </c>
      <c r="N8" s="362">
        <v>30</v>
      </c>
      <c r="O8" s="363">
        <v>10</v>
      </c>
      <c r="P8" s="290">
        <v>6</v>
      </c>
      <c r="Q8" s="581"/>
      <c r="R8" s="583"/>
      <c r="S8" s="333">
        <v>4220</v>
      </c>
      <c r="T8" s="132" t="s">
        <v>624</v>
      </c>
      <c r="U8" s="132"/>
      <c r="V8" s="297">
        <v>19.600000000000001</v>
      </c>
      <c r="W8" s="297">
        <v>3.7</v>
      </c>
      <c r="X8" s="297"/>
      <c r="Y8" s="297">
        <v>23.3</v>
      </c>
      <c r="Z8" s="291">
        <v>364.28571428571433</v>
      </c>
      <c r="AA8" s="291">
        <v>252.45000000000002</v>
      </c>
      <c r="AB8" s="291">
        <v>70</v>
      </c>
      <c r="AC8" s="334">
        <v>15</v>
      </c>
    </row>
    <row r="9" spans="1:242" s="19" customFormat="1" ht="13.2" customHeight="1" x14ac:dyDescent="0.4">
      <c r="A9" s="302"/>
      <c r="B9" s="303">
        <f>COUNT(A3:A8)</f>
        <v>6</v>
      </c>
      <c r="C9" s="303"/>
      <c r="D9" s="303"/>
      <c r="E9" s="303"/>
      <c r="F9" s="303"/>
      <c r="G9" s="304">
        <f>AVERAGE(G3:G8)</f>
        <v>60.06</v>
      </c>
      <c r="H9" s="304">
        <f>AVERAGE(H3:H6)</f>
        <v>47.45</v>
      </c>
      <c r="I9" s="305"/>
      <c r="J9" s="304">
        <f>AVERAGE(J3:J8)</f>
        <v>99.435000000000002</v>
      </c>
      <c r="K9" s="304"/>
      <c r="L9" s="304">
        <f>AVERAGE(L3:L8)</f>
        <v>433.1142857142857</v>
      </c>
      <c r="M9" s="304">
        <f>AVERAGE(M3:M8)</f>
        <v>300.91400000000004</v>
      </c>
      <c r="N9" s="304">
        <f>AVERAGE(N3:N8)</f>
        <v>54.8</v>
      </c>
      <c r="O9" s="306">
        <f>AVERAGE(O3:O8)</f>
        <v>19.399999999999999</v>
      </c>
      <c r="P9" s="290">
        <v>7</v>
      </c>
      <c r="Q9" s="581"/>
      <c r="R9" s="583"/>
      <c r="S9" s="333">
        <v>4103</v>
      </c>
      <c r="T9" s="132" t="s">
        <v>625</v>
      </c>
      <c r="U9" s="132"/>
      <c r="V9" s="297">
        <v>17.100000000000001</v>
      </c>
      <c r="W9" s="297">
        <v>3.4</v>
      </c>
      <c r="X9" s="297"/>
      <c r="Y9" s="297">
        <v>20.5</v>
      </c>
      <c r="Z9" s="291">
        <v>248.57142857142858</v>
      </c>
      <c r="AA9" s="291">
        <v>172.26000000000002</v>
      </c>
      <c r="AB9" s="291">
        <v>49</v>
      </c>
      <c r="AC9" s="334">
        <v>15</v>
      </c>
    </row>
    <row r="10" spans="1:242" s="3" customFormat="1" ht="13.2" customHeight="1" x14ac:dyDescent="0.4">
      <c r="A10" s="307">
        <v>1</v>
      </c>
      <c r="B10" s="590" t="s">
        <v>692</v>
      </c>
      <c r="C10" s="577" t="s">
        <v>141</v>
      </c>
      <c r="D10" s="142">
        <v>4367</v>
      </c>
      <c r="E10" s="308" t="s">
        <v>3</v>
      </c>
      <c r="F10" s="308">
        <v>2</v>
      </c>
      <c r="G10" s="308">
        <v>64.400000000000006</v>
      </c>
      <c r="H10" s="308">
        <v>7.8</v>
      </c>
      <c r="I10" s="308">
        <v>64.400000000000006</v>
      </c>
      <c r="J10" s="308">
        <f>G10+H10+I10</f>
        <v>136.60000000000002</v>
      </c>
      <c r="K10" s="562"/>
      <c r="L10" s="309">
        <f>직영점.대리점!S15</f>
        <v>668.57142857142867</v>
      </c>
      <c r="M10" s="309">
        <f>직영점.대리점!AG15</f>
        <v>308.88000000000005</v>
      </c>
      <c r="N10" s="310">
        <f>직영점.대리점!AH15</f>
        <v>64</v>
      </c>
      <c r="O10" s="311">
        <f>직영점.대리점!AI15</f>
        <v>24</v>
      </c>
      <c r="P10" s="290">
        <v>8</v>
      </c>
      <c r="Q10" s="581"/>
      <c r="R10" s="583"/>
      <c r="S10" s="392">
        <v>4198</v>
      </c>
      <c r="T10" s="336" t="s">
        <v>626</v>
      </c>
      <c r="U10" s="336"/>
      <c r="V10" s="326">
        <v>23.52</v>
      </c>
      <c r="W10" s="326"/>
      <c r="X10" s="326"/>
      <c r="Y10" s="326">
        <v>23.52</v>
      </c>
      <c r="Z10" s="393">
        <v>342.85714285714283</v>
      </c>
      <c r="AA10" s="393">
        <v>238.07999999999998</v>
      </c>
      <c r="AB10" s="393">
        <v>30</v>
      </c>
      <c r="AC10" s="393">
        <v>6</v>
      </c>
    </row>
    <row r="11" spans="1:242" s="3" customFormat="1" ht="13.2" customHeight="1" x14ac:dyDescent="0.4">
      <c r="A11" s="290">
        <v>2</v>
      </c>
      <c r="B11" s="581"/>
      <c r="C11" s="578"/>
      <c r="D11" s="315">
        <v>4260</v>
      </c>
      <c r="E11" s="315" t="s">
        <v>4</v>
      </c>
      <c r="F11" s="315">
        <v>1</v>
      </c>
      <c r="G11" s="315">
        <v>39.4</v>
      </c>
      <c r="H11" s="315">
        <v>17.7</v>
      </c>
      <c r="I11" s="430"/>
      <c r="J11" s="315">
        <f>G11+H11+I11</f>
        <v>57.099999999999994</v>
      </c>
      <c r="K11" s="315"/>
      <c r="L11" s="393">
        <f>'VER.5직영점.대리점'!S15</f>
        <v>400</v>
      </c>
      <c r="M11" s="434">
        <f>'VER.5직영점.대리점'!AG15</f>
        <v>277.20000000000005</v>
      </c>
      <c r="N11" s="434">
        <f>'VER.5직영점.대리점'!AH15</f>
        <v>45</v>
      </c>
      <c r="O11" s="434">
        <f>'VER.5직영점.대리점'!AI15</f>
        <v>9</v>
      </c>
      <c r="P11" s="290">
        <v>9</v>
      </c>
      <c r="Q11" s="581"/>
      <c r="R11" s="583"/>
      <c r="S11" s="333">
        <v>4184</v>
      </c>
      <c r="T11" s="132" t="s">
        <v>627</v>
      </c>
      <c r="U11" s="132"/>
      <c r="V11" s="297">
        <v>20</v>
      </c>
      <c r="W11" s="297">
        <v>3</v>
      </c>
      <c r="X11" s="297"/>
      <c r="Y11" s="297">
        <v>23</v>
      </c>
      <c r="Z11" s="291">
        <v>314.28571428571428</v>
      </c>
      <c r="AA11" s="291">
        <v>217.80000000000004</v>
      </c>
      <c r="AB11" s="291">
        <v>77</v>
      </c>
      <c r="AC11" s="334">
        <v>21</v>
      </c>
    </row>
    <row r="12" spans="1:242" s="3" customFormat="1" ht="13.2" customHeight="1" x14ac:dyDescent="0.4">
      <c r="A12" s="290">
        <v>3</v>
      </c>
      <c r="B12" s="581"/>
      <c r="C12" s="578"/>
      <c r="D12" s="131">
        <v>4350</v>
      </c>
      <c r="E12" s="131" t="s">
        <v>160</v>
      </c>
      <c r="F12" s="131">
        <v>1</v>
      </c>
      <c r="G12" s="131">
        <v>38.9</v>
      </c>
      <c r="H12" s="131">
        <v>6.7</v>
      </c>
      <c r="I12" s="308"/>
      <c r="J12" s="131">
        <f>G12+H12+I12</f>
        <v>45.6</v>
      </c>
      <c r="K12" s="131"/>
      <c r="L12" s="291">
        <f>직영점.대리점!S17</f>
        <v>605.71428571428578</v>
      </c>
      <c r="M12" s="309">
        <f>직영점.대리점!AG17</f>
        <v>419.76000000000005</v>
      </c>
      <c r="N12" s="313">
        <f>직영점.대리점!AH17</f>
        <v>77</v>
      </c>
      <c r="O12" s="314">
        <f>직영점.대리점!AI17</f>
        <v>24</v>
      </c>
      <c r="P12" s="290">
        <v>10</v>
      </c>
      <c r="Q12" s="581"/>
      <c r="R12" s="583"/>
      <c r="S12" s="392">
        <v>4508</v>
      </c>
      <c r="T12" s="336" t="s">
        <v>628</v>
      </c>
      <c r="U12" s="336"/>
      <c r="V12" s="326">
        <v>13</v>
      </c>
      <c r="W12" s="326"/>
      <c r="X12" s="326"/>
      <c r="Y12" s="326">
        <v>13</v>
      </c>
      <c r="Z12" s="393">
        <v>197.14285714285717</v>
      </c>
      <c r="AA12" s="393">
        <v>136.89599999999999</v>
      </c>
      <c r="AB12" s="393">
        <v>30</v>
      </c>
      <c r="AC12" s="393">
        <v>18</v>
      </c>
    </row>
    <row r="13" spans="1:242" s="3" customFormat="1" ht="13.2" customHeight="1" x14ac:dyDescent="0.4">
      <c r="A13" s="290">
        <v>4</v>
      </c>
      <c r="B13" s="581"/>
      <c r="C13" s="578"/>
      <c r="D13" s="315">
        <v>4173</v>
      </c>
      <c r="E13" s="315" t="s">
        <v>606</v>
      </c>
      <c r="F13" s="315"/>
      <c r="G13" s="315">
        <v>31.36</v>
      </c>
      <c r="H13" s="315"/>
      <c r="I13" s="430"/>
      <c r="J13" s="315"/>
      <c r="K13" s="315"/>
      <c r="L13" s="393">
        <v>429</v>
      </c>
      <c r="M13" s="434">
        <v>300</v>
      </c>
      <c r="N13" s="396">
        <v>45</v>
      </c>
      <c r="O13" s="397">
        <v>6</v>
      </c>
      <c r="P13" s="290">
        <v>11</v>
      </c>
      <c r="Q13" s="581"/>
      <c r="R13" s="583"/>
      <c r="S13" s="333">
        <v>4141</v>
      </c>
      <c r="T13" s="132" t="s">
        <v>629</v>
      </c>
      <c r="U13" s="132"/>
      <c r="V13" s="297">
        <v>16</v>
      </c>
      <c r="W13" s="297"/>
      <c r="X13" s="297"/>
      <c r="Y13" s="297">
        <v>16</v>
      </c>
      <c r="Z13" s="291">
        <v>220.00000000000006</v>
      </c>
      <c r="AA13" s="291">
        <v>152.46</v>
      </c>
      <c r="AB13" s="291">
        <v>49</v>
      </c>
      <c r="AC13" s="334">
        <v>15</v>
      </c>
    </row>
    <row r="14" spans="1:242" s="3" customFormat="1" ht="13.2" customHeight="1" x14ac:dyDescent="0.4">
      <c r="A14" s="290">
        <v>5</v>
      </c>
      <c r="B14" s="581"/>
      <c r="C14" s="578"/>
      <c r="D14" s="315">
        <v>4216</v>
      </c>
      <c r="E14" s="315" t="s">
        <v>7</v>
      </c>
      <c r="F14" s="315">
        <v>2</v>
      </c>
      <c r="G14" s="315">
        <v>49.4</v>
      </c>
      <c r="H14" s="315">
        <v>18.600000000000001</v>
      </c>
      <c r="I14" s="430"/>
      <c r="J14" s="315">
        <f t="shared" ref="J14:J21" si="0">G14+H14+I14</f>
        <v>68</v>
      </c>
      <c r="K14" s="315"/>
      <c r="L14" s="393">
        <f>'VER.5직영점.대리점'!F18</f>
        <v>551.42857142857144</v>
      </c>
      <c r="M14" s="434">
        <f>'VER.5직영점.대리점'!AG18</f>
        <v>382.14000000000004</v>
      </c>
      <c r="N14" s="434">
        <f>'VER.5직영점.대리점'!AH18</f>
        <v>63</v>
      </c>
      <c r="O14" s="434">
        <f>'VER.5직영점.대리점'!AI18</f>
        <v>24</v>
      </c>
      <c r="P14" s="290">
        <v>12</v>
      </c>
      <c r="Q14" s="581"/>
      <c r="R14" s="583"/>
      <c r="S14" s="392">
        <v>6245</v>
      </c>
      <c r="T14" s="336" t="s">
        <v>630</v>
      </c>
      <c r="U14" s="336"/>
      <c r="V14" s="326">
        <v>27.8</v>
      </c>
      <c r="W14" s="326"/>
      <c r="X14" s="326"/>
      <c r="Y14" s="326">
        <v>27.8</v>
      </c>
      <c r="Z14" s="393">
        <v>342.85714285714283</v>
      </c>
      <c r="AA14" s="393">
        <v>238.07999999999998</v>
      </c>
      <c r="AB14" s="393">
        <v>30</v>
      </c>
      <c r="AC14" s="393">
        <v>24</v>
      </c>
    </row>
    <row r="15" spans="1:242" s="257" customFormat="1" ht="13.2" customHeight="1" x14ac:dyDescent="0.4">
      <c r="A15" s="290">
        <v>6</v>
      </c>
      <c r="B15" s="581"/>
      <c r="C15" s="578"/>
      <c r="D15" s="315">
        <v>7404</v>
      </c>
      <c r="E15" s="315" t="s">
        <v>236</v>
      </c>
      <c r="F15" s="315">
        <v>2</v>
      </c>
      <c r="G15" s="315">
        <v>26.36</v>
      </c>
      <c r="H15" s="315">
        <v>13.3</v>
      </c>
      <c r="I15" s="430"/>
      <c r="J15" s="315">
        <f t="shared" si="0"/>
        <v>39.659999999999997</v>
      </c>
      <c r="K15" s="315"/>
      <c r="L15" s="393">
        <f>'VER.5직영점.대리점'!F19</f>
        <v>408.57142857142856</v>
      </c>
      <c r="M15" s="434">
        <f>'VER.5직영점.대리점'!AG19</f>
        <v>283.14000000000004</v>
      </c>
      <c r="N15" s="434">
        <f>'VER.5직영점.대리점'!AH19</f>
        <v>30</v>
      </c>
      <c r="O15" s="434">
        <f>'VER.5직영점.대리점'!AI19</f>
        <v>6</v>
      </c>
      <c r="P15" s="290">
        <v>13</v>
      </c>
      <c r="Q15" s="581"/>
      <c r="R15" s="583"/>
      <c r="S15" s="333">
        <v>4207</v>
      </c>
      <c r="T15" s="132" t="s">
        <v>631</v>
      </c>
      <c r="U15" s="132"/>
      <c r="V15" s="297">
        <v>17.59</v>
      </c>
      <c r="W15" s="297"/>
      <c r="X15" s="297"/>
      <c r="Y15" s="297">
        <v>17.59</v>
      </c>
      <c r="Z15" s="291">
        <v>294.28571428571422</v>
      </c>
      <c r="AA15" s="291">
        <v>221.76000000000002</v>
      </c>
      <c r="AB15" s="291">
        <v>42</v>
      </c>
      <c r="AC15" s="334">
        <v>12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</row>
    <row r="16" spans="1:242" s="3" customFormat="1" ht="13.2" customHeight="1" x14ac:dyDescent="0.4">
      <c r="A16" s="290">
        <v>7</v>
      </c>
      <c r="B16" s="581"/>
      <c r="C16" s="578"/>
      <c r="D16" s="131">
        <v>4179</v>
      </c>
      <c r="E16" s="131" t="s">
        <v>151</v>
      </c>
      <c r="F16" s="131">
        <v>1</v>
      </c>
      <c r="G16" s="131">
        <v>40.1</v>
      </c>
      <c r="H16" s="131">
        <v>4.3</v>
      </c>
      <c r="I16" s="308"/>
      <c r="J16" s="131">
        <f t="shared" si="0"/>
        <v>44.4</v>
      </c>
      <c r="K16" s="131"/>
      <c r="L16" s="291">
        <f>직영점.대리점!S21</f>
        <v>484.28571428571433</v>
      </c>
      <c r="M16" s="309">
        <f>직영점.대리점!AG21</f>
        <v>335.60999999999996</v>
      </c>
      <c r="N16" s="313">
        <f>직영점.대리점!AH21</f>
        <v>48</v>
      </c>
      <c r="O16" s="314">
        <f>직영점.대리점!AI21</f>
        <v>18</v>
      </c>
      <c r="P16" s="290">
        <v>14</v>
      </c>
      <c r="Q16" s="581"/>
      <c r="R16" s="583"/>
      <c r="S16" s="333">
        <v>4223</v>
      </c>
      <c r="T16" s="132" t="s">
        <v>632</v>
      </c>
      <c r="U16" s="132"/>
      <c r="V16" s="297">
        <v>11.9</v>
      </c>
      <c r="W16" s="297">
        <v>1.3</v>
      </c>
      <c r="X16" s="297"/>
      <c r="Y16" s="297">
        <v>13.200000000000001</v>
      </c>
      <c r="Z16" s="291">
        <v>174.28571428571428</v>
      </c>
      <c r="AA16" s="291">
        <v>120.78</v>
      </c>
      <c r="AB16" s="291">
        <v>30</v>
      </c>
      <c r="AC16" s="334">
        <v>12</v>
      </c>
    </row>
    <row r="17" spans="1:29" s="3" customFormat="1" ht="13.2" customHeight="1" x14ac:dyDescent="0.4">
      <c r="A17" s="290">
        <v>8</v>
      </c>
      <c r="B17" s="581"/>
      <c r="C17" s="578"/>
      <c r="D17" s="315">
        <v>4254</v>
      </c>
      <c r="E17" s="315" t="s">
        <v>158</v>
      </c>
      <c r="F17" s="315">
        <v>1</v>
      </c>
      <c r="G17" s="315">
        <v>39.4</v>
      </c>
      <c r="H17" s="315">
        <v>7.4</v>
      </c>
      <c r="I17" s="430"/>
      <c r="J17" s="315">
        <f t="shared" si="0"/>
        <v>46.8</v>
      </c>
      <c r="K17" s="315"/>
      <c r="L17" s="393">
        <f>'VER.5직영점.대리점'!S21</f>
        <v>434.28571428571428</v>
      </c>
      <c r="M17" s="434">
        <f>'VER.5직영점.대리점'!AG21</f>
        <v>300.96000000000004</v>
      </c>
      <c r="N17" s="434">
        <f>'VER.5직영점.대리점'!AH21</f>
        <v>45</v>
      </c>
      <c r="O17" s="434">
        <f>'VER.5직영점.대리점'!AI21</f>
        <v>9</v>
      </c>
      <c r="P17" s="290">
        <v>15</v>
      </c>
      <c r="Q17" s="581"/>
      <c r="R17" s="583"/>
      <c r="S17" s="333">
        <v>7229</v>
      </c>
      <c r="T17" s="132" t="s">
        <v>633</v>
      </c>
      <c r="U17" s="132"/>
      <c r="V17" s="297">
        <v>22.6</v>
      </c>
      <c r="W17" s="297">
        <v>2.7</v>
      </c>
      <c r="X17" s="297"/>
      <c r="Y17" s="297">
        <v>25.3</v>
      </c>
      <c r="Z17" s="291">
        <v>398.57142857142856</v>
      </c>
      <c r="AA17" s="291">
        <v>276.21000000000004</v>
      </c>
      <c r="AB17" s="291">
        <v>63</v>
      </c>
      <c r="AC17" s="334">
        <v>18</v>
      </c>
    </row>
    <row r="18" spans="1:29" s="3" customFormat="1" ht="13.2" customHeight="1" x14ac:dyDescent="0.4">
      <c r="A18" s="290">
        <v>9</v>
      </c>
      <c r="B18" s="581"/>
      <c r="C18" s="578"/>
      <c r="D18" s="131">
        <v>4072</v>
      </c>
      <c r="E18" s="131" t="s">
        <v>159</v>
      </c>
      <c r="F18" s="131">
        <v>2</v>
      </c>
      <c r="G18" s="131">
        <v>44.6</v>
      </c>
      <c r="H18" s="131">
        <v>28.6</v>
      </c>
      <c r="I18" s="308">
        <v>62.4</v>
      </c>
      <c r="J18" s="131">
        <f t="shared" si="0"/>
        <v>135.6</v>
      </c>
      <c r="K18" s="131"/>
      <c r="L18" s="291">
        <f>직영점.대리점!S23</f>
        <v>561.42857142857156</v>
      </c>
      <c r="M18" s="309">
        <f>직영점.대리점!AG23</f>
        <v>389.07000000000005</v>
      </c>
      <c r="N18" s="313">
        <f>직영점.대리점!AH23</f>
        <v>77</v>
      </c>
      <c r="O18" s="314">
        <f>직영점.대리점!AI23</f>
        <v>24</v>
      </c>
      <c r="P18" s="290">
        <v>16</v>
      </c>
      <c r="Q18" s="581"/>
      <c r="R18" s="583"/>
      <c r="S18" s="335">
        <v>4509</v>
      </c>
      <c r="T18" s="336" t="s">
        <v>634</v>
      </c>
      <c r="U18" s="325"/>
      <c r="V18" s="326">
        <v>28.37</v>
      </c>
      <c r="W18" s="326">
        <v>6</v>
      </c>
      <c r="X18" s="326"/>
      <c r="Y18" s="326">
        <v>34.370000000000005</v>
      </c>
      <c r="Z18" s="393">
        <v>309.47142857142859</v>
      </c>
      <c r="AA18" s="393">
        <v>247.00800000000001</v>
      </c>
      <c r="AB18" s="393">
        <v>42</v>
      </c>
      <c r="AC18" s="394">
        <v>18</v>
      </c>
    </row>
    <row r="19" spans="1:29" s="3" customFormat="1" ht="13.2" customHeight="1" x14ac:dyDescent="0.4">
      <c r="A19" s="290">
        <v>10</v>
      </c>
      <c r="B19" s="581"/>
      <c r="C19" s="578"/>
      <c r="D19" s="131">
        <v>4230</v>
      </c>
      <c r="E19" s="312" t="s">
        <v>5</v>
      </c>
      <c r="F19" s="312">
        <v>1</v>
      </c>
      <c r="G19" s="312">
        <v>26.3</v>
      </c>
      <c r="H19" s="312">
        <v>8.1999999999999993</v>
      </c>
      <c r="I19" s="308"/>
      <c r="J19" s="131">
        <f t="shared" si="0"/>
        <v>34.5</v>
      </c>
      <c r="K19" s="131"/>
      <c r="L19" s="291">
        <f>직영점.대리점!S25</f>
        <v>471.42857142857144</v>
      </c>
      <c r="M19" s="309">
        <f>직영점.대리점!AG25</f>
        <v>326.70000000000005</v>
      </c>
      <c r="N19" s="313">
        <f>직영점.대리점!AH25</f>
        <v>44</v>
      </c>
      <c r="O19" s="314">
        <f>직영점.대리점!AI25</f>
        <v>18</v>
      </c>
      <c r="P19" s="290">
        <v>17</v>
      </c>
      <c r="Q19" s="581"/>
      <c r="R19" s="583"/>
      <c r="S19" s="333">
        <v>4129</v>
      </c>
      <c r="T19" s="132" t="s">
        <v>635</v>
      </c>
      <c r="U19" s="132"/>
      <c r="V19" s="297">
        <v>15.7</v>
      </c>
      <c r="W19" s="297"/>
      <c r="X19" s="297"/>
      <c r="Y19" s="297">
        <v>15.7</v>
      </c>
      <c r="Z19" s="291">
        <v>278.57142857142861</v>
      </c>
      <c r="AA19" s="291">
        <v>193.05</v>
      </c>
      <c r="AB19" s="291">
        <v>35</v>
      </c>
      <c r="AC19" s="334">
        <v>15</v>
      </c>
    </row>
    <row r="20" spans="1:29" s="3" customFormat="1" ht="13.2" customHeight="1" x14ac:dyDescent="0.4">
      <c r="A20" s="290">
        <v>11</v>
      </c>
      <c r="B20" s="581"/>
      <c r="C20" s="578"/>
      <c r="D20" s="131">
        <v>7390</v>
      </c>
      <c r="E20" s="131" t="s">
        <v>6</v>
      </c>
      <c r="F20" s="131">
        <v>2</v>
      </c>
      <c r="G20" s="131">
        <v>34.5</v>
      </c>
      <c r="H20" s="131">
        <v>2.5</v>
      </c>
      <c r="I20" s="308"/>
      <c r="J20" s="131">
        <f t="shared" si="0"/>
        <v>37</v>
      </c>
      <c r="K20" s="131"/>
      <c r="L20" s="291">
        <f>직영점.대리점!S26</f>
        <v>469.95714285714286</v>
      </c>
      <c r="M20" s="309">
        <f>직영점.대리점!AG26</f>
        <v>299.97000000000003</v>
      </c>
      <c r="N20" s="313">
        <f>직영점.대리점!AH26</f>
        <v>48</v>
      </c>
      <c r="O20" s="314">
        <f>직영점.대리점!AI26</f>
        <v>18</v>
      </c>
      <c r="P20" s="290">
        <v>18</v>
      </c>
      <c r="Q20" s="581"/>
      <c r="R20" s="583"/>
      <c r="S20" s="392">
        <v>4510</v>
      </c>
      <c r="T20" s="336" t="s">
        <v>636</v>
      </c>
      <c r="U20" s="336"/>
      <c r="V20" s="326">
        <v>17.96</v>
      </c>
      <c r="W20" s="326">
        <v>2.5</v>
      </c>
      <c r="X20" s="326"/>
      <c r="Y20" s="326">
        <v>20.46</v>
      </c>
      <c r="Z20" s="393">
        <v>282.85714285714289</v>
      </c>
      <c r="AA20" s="393">
        <v>196.416</v>
      </c>
      <c r="AB20" s="393">
        <v>30</v>
      </c>
      <c r="AC20" s="394">
        <v>6</v>
      </c>
    </row>
    <row r="21" spans="1:29" s="3" customFormat="1" ht="13.2" customHeight="1" x14ac:dyDescent="0.4">
      <c r="A21" s="290">
        <v>12</v>
      </c>
      <c r="B21" s="581"/>
      <c r="C21" s="578"/>
      <c r="D21" s="131">
        <v>6179</v>
      </c>
      <c r="E21" s="131" t="s">
        <v>8</v>
      </c>
      <c r="F21" s="131">
        <v>1</v>
      </c>
      <c r="G21" s="131">
        <v>56.2</v>
      </c>
      <c r="H21" s="131">
        <v>22.3</v>
      </c>
      <c r="I21" s="308"/>
      <c r="J21" s="131">
        <f t="shared" si="0"/>
        <v>78.5</v>
      </c>
      <c r="K21" s="131"/>
      <c r="L21" s="291">
        <f>직영점.대리점!S29</f>
        <v>760</v>
      </c>
      <c r="M21" s="309">
        <f>직영점.대리점!AG29</f>
        <v>485.10000000000008</v>
      </c>
      <c r="N21" s="313">
        <f>직영점.대리점!AH29</f>
        <v>77</v>
      </c>
      <c r="O21" s="314">
        <f>직영점.대리점!AI29</f>
        <v>24</v>
      </c>
      <c r="P21" s="290">
        <v>19</v>
      </c>
      <c r="Q21" s="581"/>
      <c r="R21" s="583"/>
      <c r="S21" s="392">
        <v>4224</v>
      </c>
      <c r="T21" s="336" t="s">
        <v>637</v>
      </c>
      <c r="U21" s="336"/>
      <c r="V21" s="326">
        <v>22</v>
      </c>
      <c r="W21" s="326"/>
      <c r="X21" s="326"/>
      <c r="Y21" s="326">
        <v>22</v>
      </c>
      <c r="Z21" s="393">
        <v>342.85714285714283</v>
      </c>
      <c r="AA21" s="393">
        <v>238.07999999999998</v>
      </c>
      <c r="AB21" s="393">
        <v>45</v>
      </c>
      <c r="AC21" s="394">
        <v>6</v>
      </c>
    </row>
    <row r="22" spans="1:29" s="3" customFormat="1" ht="13.2" customHeight="1" x14ac:dyDescent="0.4">
      <c r="A22" s="290">
        <v>13</v>
      </c>
      <c r="B22" s="581"/>
      <c r="C22" s="578"/>
      <c r="D22" s="430">
        <v>8142</v>
      </c>
      <c r="E22" s="315" t="s">
        <v>616</v>
      </c>
      <c r="F22" s="315"/>
      <c r="G22" s="315">
        <v>28.84</v>
      </c>
      <c r="H22" s="315"/>
      <c r="I22" s="430"/>
      <c r="J22" s="315"/>
      <c r="K22" s="315"/>
      <c r="L22" s="393">
        <f>'VER.5직영점.대리점'!S29</f>
        <v>331.42857142857144</v>
      </c>
      <c r="M22" s="434">
        <f>'VER.5직영점.대리점'!AG29</f>
        <v>229.67999999999998</v>
      </c>
      <c r="N22" s="556">
        <f>'VER.5직영점.대리점'!AH29</f>
        <v>45</v>
      </c>
      <c r="O22" s="556">
        <f>'VER.5직영점.대리점'!AI29</f>
        <v>9</v>
      </c>
      <c r="P22" s="290">
        <v>20</v>
      </c>
      <c r="Q22" s="581"/>
      <c r="R22" s="583"/>
      <c r="S22" s="333">
        <v>4079</v>
      </c>
      <c r="T22" s="132" t="s">
        <v>638</v>
      </c>
      <c r="U22" s="132"/>
      <c r="V22" s="297">
        <v>18</v>
      </c>
      <c r="W22" s="297">
        <v>2.4</v>
      </c>
      <c r="X22" s="297"/>
      <c r="Y22" s="297">
        <v>20.399999999999999</v>
      </c>
      <c r="Z22" s="291">
        <v>241.42857142857142</v>
      </c>
      <c r="AA22" s="291">
        <v>167.31</v>
      </c>
      <c r="AB22" s="291">
        <v>56</v>
      </c>
      <c r="AC22" s="334">
        <v>9</v>
      </c>
    </row>
    <row r="23" spans="1:29" s="3" customFormat="1" ht="13.2" customHeight="1" x14ac:dyDescent="0.4">
      <c r="A23" s="290">
        <v>14</v>
      </c>
      <c r="B23" s="581"/>
      <c r="C23" s="578"/>
      <c r="D23" s="430">
        <v>7816</v>
      </c>
      <c r="E23" s="315" t="s">
        <v>572</v>
      </c>
      <c r="F23" s="316"/>
      <c r="G23" s="315">
        <v>27.94</v>
      </c>
      <c r="H23" s="315">
        <v>2.61</v>
      </c>
      <c r="I23" s="430"/>
      <c r="J23" s="315">
        <f>G23+H23</f>
        <v>30.55</v>
      </c>
      <c r="K23" s="315"/>
      <c r="L23" s="393">
        <f>'VER.5직영점.대리점'!S32</f>
        <v>462.85714285714283</v>
      </c>
      <c r="M23" s="434">
        <f>'VER.5직영점.대리점'!AG32</f>
        <v>320.76</v>
      </c>
      <c r="N23" s="434">
        <f>'VER.5직영점.대리점'!AH32</f>
        <v>45</v>
      </c>
      <c r="O23" s="434">
        <f>'VER.5직영점.대리점'!AI32</f>
        <v>9</v>
      </c>
      <c r="P23" s="290">
        <v>21</v>
      </c>
      <c r="Q23" s="581"/>
      <c r="R23" s="583"/>
      <c r="S23" s="392">
        <v>4240</v>
      </c>
      <c r="T23" s="336" t="s">
        <v>639</v>
      </c>
      <c r="U23" s="336"/>
      <c r="V23" s="326">
        <v>25.4</v>
      </c>
      <c r="W23" s="326"/>
      <c r="X23" s="326"/>
      <c r="Y23" s="326">
        <v>25.4</v>
      </c>
      <c r="Z23" s="393">
        <v>380</v>
      </c>
      <c r="AA23" s="393">
        <v>263.87200000000001</v>
      </c>
      <c r="AB23" s="393">
        <v>36</v>
      </c>
      <c r="AC23" s="393">
        <v>6</v>
      </c>
    </row>
    <row r="24" spans="1:29" s="3" customFormat="1" ht="13.2" customHeight="1" x14ac:dyDescent="0.4">
      <c r="A24" s="290">
        <v>15</v>
      </c>
      <c r="B24" s="581"/>
      <c r="C24" s="578"/>
      <c r="D24" s="315">
        <v>7602</v>
      </c>
      <c r="E24" s="315" t="s">
        <v>559</v>
      </c>
      <c r="F24" s="316"/>
      <c r="G24" s="315">
        <v>35.14</v>
      </c>
      <c r="H24" s="315">
        <v>2.61</v>
      </c>
      <c r="I24" s="315"/>
      <c r="J24" s="315">
        <f>G24+H24</f>
        <v>37.75</v>
      </c>
      <c r="K24" s="315"/>
      <c r="L24" s="393">
        <f>'VER.5직영점.대리점'!S31</f>
        <v>395.71428571428572</v>
      </c>
      <c r="M24" s="393">
        <f>'VER.5직영점.대리점'!AG31</f>
        <v>274.23</v>
      </c>
      <c r="N24" s="393">
        <f>'VER.5직영점.대리점'!AH31</f>
        <v>45</v>
      </c>
      <c r="O24" s="393">
        <f>'VER.5직영점.대리점'!AI31</f>
        <v>18</v>
      </c>
      <c r="P24" s="290">
        <v>22</v>
      </c>
      <c r="Q24" s="581"/>
      <c r="R24" s="583"/>
      <c r="S24" s="333">
        <v>6951</v>
      </c>
      <c r="T24" s="132" t="s">
        <v>640</v>
      </c>
      <c r="U24" s="132"/>
      <c r="V24" s="297">
        <v>42.2</v>
      </c>
      <c r="W24" s="297">
        <v>10</v>
      </c>
      <c r="X24" s="297"/>
      <c r="Y24" s="297">
        <v>52.2</v>
      </c>
      <c r="Z24" s="291">
        <v>528.57142857142856</v>
      </c>
      <c r="AA24" s="291">
        <v>366.3</v>
      </c>
      <c r="AB24" s="291">
        <v>56</v>
      </c>
      <c r="AC24" s="334">
        <v>24</v>
      </c>
    </row>
    <row r="25" spans="1:29" s="3" customFormat="1" ht="13.2" customHeight="1" x14ac:dyDescent="0.4">
      <c r="A25" s="290">
        <v>16</v>
      </c>
      <c r="B25" s="581"/>
      <c r="C25" s="578"/>
      <c r="D25" s="510">
        <v>8110</v>
      </c>
      <c r="E25" s="510" t="s">
        <v>602</v>
      </c>
      <c r="F25" s="511"/>
      <c r="G25" s="510">
        <v>38.76</v>
      </c>
      <c r="H25" s="510"/>
      <c r="I25" s="510"/>
      <c r="J25" s="510"/>
      <c r="K25" s="510"/>
      <c r="L25" s="426">
        <f>'VER.5직영점.대리점'!S33</f>
        <v>521.42857142857144</v>
      </c>
      <c r="M25" s="426">
        <f>'VER.5직영점.대리점'!AG33</f>
        <v>361.35</v>
      </c>
      <c r="N25" s="426">
        <f>'VER.5직영점.대리점'!AH33</f>
        <v>50</v>
      </c>
      <c r="O25" s="512">
        <f>'VER.5직영점.대리점'!AI33</f>
        <v>6</v>
      </c>
      <c r="P25" s="290">
        <v>23</v>
      </c>
      <c r="Q25" s="581"/>
      <c r="R25" s="583"/>
      <c r="S25" s="392">
        <v>4233</v>
      </c>
      <c r="T25" s="336" t="s">
        <v>641</v>
      </c>
      <c r="U25" s="336"/>
      <c r="V25" s="326">
        <v>22.6</v>
      </c>
      <c r="W25" s="326">
        <v>1.7</v>
      </c>
      <c r="X25" s="326"/>
      <c r="Y25" s="326">
        <v>24.3</v>
      </c>
      <c r="Z25" s="393">
        <v>391.42857142857144</v>
      </c>
      <c r="AA25" s="393">
        <v>271.80800000000005</v>
      </c>
      <c r="AB25" s="393">
        <v>65</v>
      </c>
      <c r="AC25" s="394">
        <v>6</v>
      </c>
    </row>
    <row r="26" spans="1:29" s="3" customFormat="1" ht="13.2" customHeight="1" x14ac:dyDescent="0.4">
      <c r="A26" s="290">
        <v>17</v>
      </c>
      <c r="B26" s="591"/>
      <c r="C26" s="579"/>
      <c r="D26" s="510"/>
      <c r="E26" s="510" t="s">
        <v>617</v>
      </c>
      <c r="F26" s="511"/>
      <c r="G26" s="510">
        <v>42</v>
      </c>
      <c r="H26" s="510"/>
      <c r="I26" s="510"/>
      <c r="J26" s="510"/>
      <c r="K26" s="510"/>
      <c r="L26" s="426">
        <f>'VER.5직영점.대리점'!S34</f>
        <v>454.28571428571433</v>
      </c>
      <c r="M26" s="426">
        <f>'VER.5직영점.대리점'!AG34</f>
        <v>314.82000000000005</v>
      </c>
      <c r="N26" s="426">
        <f>'VER.5직영점.대리점'!AH34</f>
        <v>60</v>
      </c>
      <c r="O26" s="512">
        <f>'VER.5직영점.대리점'!AI34</f>
        <v>9</v>
      </c>
      <c r="P26" s="290">
        <v>24</v>
      </c>
      <c r="Q26" s="581"/>
      <c r="R26" s="583"/>
      <c r="S26" s="392">
        <v>4175</v>
      </c>
      <c r="T26" s="336" t="s">
        <v>642</v>
      </c>
      <c r="U26" s="336"/>
      <c r="V26" s="326">
        <v>18.559999999999999</v>
      </c>
      <c r="W26" s="326">
        <v>4.2</v>
      </c>
      <c r="X26" s="326"/>
      <c r="Y26" s="326">
        <v>22.759999999999998</v>
      </c>
      <c r="Z26" s="393">
        <v>242.85714285714286</v>
      </c>
      <c r="AA26" s="393">
        <v>168.64000000000001</v>
      </c>
      <c r="AB26" s="393">
        <v>30</v>
      </c>
      <c r="AC26" s="394">
        <v>18</v>
      </c>
    </row>
    <row r="27" spans="1:29" s="3" customFormat="1" ht="13.2" customHeight="1" x14ac:dyDescent="0.4">
      <c r="A27" s="302"/>
      <c r="B27" s="303">
        <f>COUNT(A10:A26)</f>
        <v>17</v>
      </c>
      <c r="C27" s="303"/>
      <c r="D27" s="303"/>
      <c r="E27" s="303"/>
      <c r="F27" s="303"/>
      <c r="G27" s="304">
        <f>AVERAGE(G10:J26)</f>
        <v>38.335111111111104</v>
      </c>
      <c r="H27" s="304">
        <f>AVERAGE(H10:L26)</f>
        <v>210.48590476190475</v>
      </c>
      <c r="I27" s="304">
        <f>AVERAGE(I10:M26)</f>
        <v>304.86970845481051</v>
      </c>
      <c r="J27" s="304">
        <f>AVERAGE(J10:N26)</f>
        <v>245.62212053571429</v>
      </c>
      <c r="K27" s="304"/>
      <c r="L27" s="304">
        <f t="shared" ref="L27" si="1">AVERAGE(L10:O26)</f>
        <v>223.27581932773111</v>
      </c>
      <c r="M27" s="304">
        <f>AVERAGE(M10:M26)</f>
        <v>329.96294117647074</v>
      </c>
      <c r="N27" s="304">
        <f>AVERAGE(N10:N26)</f>
        <v>53.411764705882355</v>
      </c>
      <c r="O27" s="304">
        <f>AVERAGE(O10:O26)</f>
        <v>15</v>
      </c>
      <c r="P27" s="290">
        <v>25</v>
      </c>
      <c r="Q27" s="581"/>
      <c r="R27" s="583"/>
      <c r="S27" s="392">
        <v>4164</v>
      </c>
      <c r="T27" s="336" t="s">
        <v>643</v>
      </c>
      <c r="U27" s="336"/>
      <c r="V27" s="326">
        <v>20</v>
      </c>
      <c r="W27" s="326">
        <v>1.9</v>
      </c>
      <c r="X27" s="326"/>
      <c r="Y27" s="326">
        <v>21.9</v>
      </c>
      <c r="Z27" s="393">
        <v>271.42857142857139</v>
      </c>
      <c r="AA27" s="393">
        <v>160.70400000000001</v>
      </c>
      <c r="AB27" s="393">
        <v>30</v>
      </c>
      <c r="AC27" s="394">
        <v>18</v>
      </c>
    </row>
    <row r="28" spans="1:29" s="3" customFormat="1" ht="13.2" customHeight="1" x14ac:dyDescent="0.4">
      <c r="A28" s="319">
        <v>1</v>
      </c>
      <c r="B28" s="571" t="s">
        <v>42</v>
      </c>
      <c r="C28" s="571" t="s">
        <v>43</v>
      </c>
      <c r="D28" s="134">
        <v>7569</v>
      </c>
      <c r="E28" s="134" t="s">
        <v>44</v>
      </c>
      <c r="F28" s="134">
        <v>2</v>
      </c>
      <c r="G28" s="134">
        <v>33.9</v>
      </c>
      <c r="H28" s="134">
        <v>13.7</v>
      </c>
      <c r="I28" s="320">
        <v>40</v>
      </c>
      <c r="J28" s="320">
        <f>G28+H28+I28</f>
        <v>87.6</v>
      </c>
      <c r="K28" s="320"/>
      <c r="L28" s="321">
        <f>직영점.대리점!S31</f>
        <v>480</v>
      </c>
      <c r="M28" s="321">
        <f>직영점.대리점!AG31</f>
        <v>332.64000000000004</v>
      </c>
      <c r="N28" s="310">
        <f>직영점.대리점!AH31</f>
        <v>56</v>
      </c>
      <c r="O28" s="311">
        <f>직영점.대리점!AI31</f>
        <v>18</v>
      </c>
      <c r="P28" s="290">
        <v>26</v>
      </c>
      <c r="Q28" s="581"/>
      <c r="R28" s="583"/>
      <c r="S28" s="333">
        <v>7434</v>
      </c>
      <c r="T28" s="132" t="s">
        <v>644</v>
      </c>
      <c r="U28" s="132"/>
      <c r="V28" s="297">
        <v>20.5</v>
      </c>
      <c r="W28" s="297">
        <v>1.2</v>
      </c>
      <c r="X28" s="297"/>
      <c r="Y28" s="297">
        <v>21.7</v>
      </c>
      <c r="Z28" s="291">
        <v>221.42857142857147</v>
      </c>
      <c r="AA28" s="291">
        <v>153.44999999999999</v>
      </c>
      <c r="AB28" s="291">
        <v>42</v>
      </c>
      <c r="AC28" s="334">
        <v>18</v>
      </c>
    </row>
    <row r="29" spans="1:29" s="3" customFormat="1" ht="13.2" customHeight="1" x14ac:dyDescent="0.4">
      <c r="A29" s="290">
        <v>2</v>
      </c>
      <c r="B29" s="572"/>
      <c r="C29" s="572"/>
      <c r="D29" s="132">
        <v>6468</v>
      </c>
      <c r="E29" s="132" t="s">
        <v>45</v>
      </c>
      <c r="F29" s="132">
        <v>1</v>
      </c>
      <c r="G29" s="132">
        <v>60.2</v>
      </c>
      <c r="H29" s="132">
        <v>30</v>
      </c>
      <c r="I29" s="308"/>
      <c r="J29" s="131">
        <f>G29+H29</f>
        <v>90.2</v>
      </c>
      <c r="K29" s="131"/>
      <c r="L29" s="291">
        <f>직영점.대리점!S32</f>
        <v>680.00000000000011</v>
      </c>
      <c r="M29" s="291">
        <f>직영점.대리점!AG32</f>
        <v>471.24</v>
      </c>
      <c r="N29" s="313">
        <f>직영점.대리점!AH32</f>
        <v>70</v>
      </c>
      <c r="O29" s="314">
        <f>직영점.대리점!AI32</f>
        <v>18</v>
      </c>
      <c r="P29" s="290">
        <v>27</v>
      </c>
      <c r="Q29" s="581"/>
      <c r="R29" s="583"/>
      <c r="S29" s="392">
        <v>4178</v>
      </c>
      <c r="T29" s="336" t="s">
        <v>645</v>
      </c>
      <c r="U29" s="336"/>
      <c r="V29" s="326">
        <v>14.52</v>
      </c>
      <c r="W29" s="326">
        <v>3</v>
      </c>
      <c r="X29" s="326"/>
      <c r="Y29" s="326">
        <v>17.52</v>
      </c>
      <c r="Z29" s="393">
        <v>214.28571428571431</v>
      </c>
      <c r="AA29" s="393">
        <v>148.80000000000001</v>
      </c>
      <c r="AB29" s="393">
        <v>30</v>
      </c>
      <c r="AC29" s="394">
        <v>18</v>
      </c>
    </row>
    <row r="30" spans="1:29" s="3" customFormat="1" ht="13.2" customHeight="1" x14ac:dyDescent="0.4">
      <c r="A30" s="290">
        <v>3</v>
      </c>
      <c r="B30" s="572"/>
      <c r="C30" s="572"/>
      <c r="D30" s="132">
        <v>6622</v>
      </c>
      <c r="E30" s="132" t="s">
        <v>46</v>
      </c>
      <c r="F30" s="132">
        <v>1</v>
      </c>
      <c r="G30" s="132">
        <v>45.5</v>
      </c>
      <c r="H30" s="132">
        <v>11.9</v>
      </c>
      <c r="I30" s="308"/>
      <c r="J30" s="131">
        <f>G30+H30</f>
        <v>57.4</v>
      </c>
      <c r="K30" s="131"/>
      <c r="L30" s="291">
        <f>직영점.대리점!S33</f>
        <v>634.28571428571433</v>
      </c>
      <c r="M30" s="291">
        <f>직영점.대리점!AG33</f>
        <v>439.56000000000006</v>
      </c>
      <c r="N30" s="313">
        <f>직영점.대리점!AH33</f>
        <v>56</v>
      </c>
      <c r="O30" s="314">
        <f>직영점.대리점!AI33</f>
        <v>15</v>
      </c>
      <c r="P30" s="290">
        <v>28</v>
      </c>
      <c r="Q30" s="581"/>
      <c r="R30" s="583"/>
      <c r="S30" s="333">
        <v>6706</v>
      </c>
      <c r="T30" s="132" t="s">
        <v>646</v>
      </c>
      <c r="U30" s="132"/>
      <c r="V30" s="297">
        <v>14</v>
      </c>
      <c r="W30" s="297"/>
      <c r="X30" s="297"/>
      <c r="Y30" s="297">
        <v>14</v>
      </c>
      <c r="Z30" s="291">
        <v>288.57142857142856</v>
      </c>
      <c r="AA30" s="291">
        <v>199.98000000000002</v>
      </c>
      <c r="AB30" s="291">
        <v>20</v>
      </c>
      <c r="AC30" s="334">
        <v>0</v>
      </c>
    </row>
    <row r="31" spans="1:29" s="3" customFormat="1" ht="13.2" customHeight="1" x14ac:dyDescent="0.4">
      <c r="A31" s="290">
        <v>4</v>
      </c>
      <c r="B31" s="572"/>
      <c r="C31" s="572"/>
      <c r="D31" s="132">
        <v>4313</v>
      </c>
      <c r="E31" s="132" t="s">
        <v>47</v>
      </c>
      <c r="F31" s="132">
        <v>1</v>
      </c>
      <c r="G31" s="132">
        <v>33.5</v>
      </c>
      <c r="H31" s="132">
        <v>10</v>
      </c>
      <c r="I31" s="308"/>
      <c r="J31" s="131">
        <f>G31+H31</f>
        <v>43.5</v>
      </c>
      <c r="K31" s="131"/>
      <c r="L31" s="291">
        <f>직영점.대리점!S34</f>
        <v>444.28571428571433</v>
      </c>
      <c r="M31" s="291">
        <f>직영점.대리점!AG34</f>
        <v>307.89000000000004</v>
      </c>
      <c r="N31" s="313">
        <f>직영점.대리점!AH34</f>
        <v>77</v>
      </c>
      <c r="O31" s="314">
        <f>직영점.대리점!AI34</f>
        <v>18</v>
      </c>
      <c r="P31" s="290">
        <v>29</v>
      </c>
      <c r="Q31" s="581"/>
      <c r="R31" s="583"/>
      <c r="S31" s="333">
        <v>6394</v>
      </c>
      <c r="T31" s="132" t="s">
        <v>647</v>
      </c>
      <c r="U31" s="132"/>
      <c r="V31" s="297">
        <v>31.6</v>
      </c>
      <c r="W31" s="297">
        <v>2.1</v>
      </c>
      <c r="X31" s="297"/>
      <c r="Y31" s="297">
        <v>33.700000000000003</v>
      </c>
      <c r="Z31" s="291">
        <v>487.14285714285717</v>
      </c>
      <c r="AA31" s="291">
        <v>337.59</v>
      </c>
      <c r="AB31" s="291">
        <v>70</v>
      </c>
      <c r="AC31" s="334">
        <v>21</v>
      </c>
    </row>
    <row r="32" spans="1:29" s="3" customFormat="1" ht="13.2" customHeight="1" x14ac:dyDescent="0.4">
      <c r="A32" s="290">
        <v>5</v>
      </c>
      <c r="B32" s="572"/>
      <c r="C32" s="572"/>
      <c r="D32" s="336">
        <v>4346</v>
      </c>
      <c r="E32" s="336" t="s">
        <v>48</v>
      </c>
      <c r="F32" s="336">
        <v>2</v>
      </c>
      <c r="G32" s="336">
        <v>52.09</v>
      </c>
      <c r="H32" s="336">
        <v>29</v>
      </c>
      <c r="I32" s="430">
        <v>43.6</v>
      </c>
      <c r="J32" s="315">
        <v>130.4</v>
      </c>
      <c r="K32" s="315"/>
      <c r="L32" s="393">
        <f>'VER.5직영점.대리점'!S40</f>
        <v>454.28571428571439</v>
      </c>
      <c r="M32" s="393">
        <f>'VER.5직영점.대리점'!AG40</f>
        <v>314.82000000000005</v>
      </c>
      <c r="N32" s="393">
        <f>'VER.5직영점.대리점'!AH40</f>
        <v>45</v>
      </c>
      <c r="O32" s="393">
        <f>'VER.5직영점.대리점'!AI40</f>
        <v>18</v>
      </c>
      <c r="P32" s="290">
        <v>30</v>
      </c>
      <c r="Q32" s="581"/>
      <c r="R32" s="583"/>
      <c r="S32" s="392">
        <v>4185</v>
      </c>
      <c r="T32" s="336" t="s">
        <v>648</v>
      </c>
      <c r="U32" s="336"/>
      <c r="V32" s="326">
        <v>21</v>
      </c>
      <c r="W32" s="326">
        <v>3.3</v>
      </c>
      <c r="X32" s="326"/>
      <c r="Y32" s="326">
        <v>24.3</v>
      </c>
      <c r="Z32" s="393">
        <v>325.71428571428561</v>
      </c>
      <c r="AA32" s="393">
        <v>226.17600000000002</v>
      </c>
      <c r="AB32" s="393">
        <v>45</v>
      </c>
      <c r="AC32" s="393">
        <v>6</v>
      </c>
    </row>
    <row r="33" spans="1:242" s="1" customFormat="1" ht="13.2" customHeight="1" x14ac:dyDescent="0.4">
      <c r="A33" s="290">
        <v>6</v>
      </c>
      <c r="B33" s="572"/>
      <c r="C33" s="572"/>
      <c r="D33" s="336">
        <v>4536</v>
      </c>
      <c r="E33" s="336" t="s">
        <v>49</v>
      </c>
      <c r="F33" s="336">
        <v>4</v>
      </c>
      <c r="G33" s="336">
        <v>62</v>
      </c>
      <c r="H33" s="336">
        <v>41.1</v>
      </c>
      <c r="I33" s="430">
        <v>31.8</v>
      </c>
      <c r="J33" s="315">
        <v>127.5</v>
      </c>
      <c r="K33" s="315"/>
      <c r="L33" s="393">
        <f>'VER.5직영점.대리점'!S41</f>
        <v>507.14285714285717</v>
      </c>
      <c r="M33" s="393">
        <f>'VER.5직영점.대리점'!AG41</f>
        <v>351.45000000000005</v>
      </c>
      <c r="N33" s="393">
        <f>'VER.5직영점.대리점'!AH41</f>
        <v>63</v>
      </c>
      <c r="O33" s="393">
        <f>'VER.5직영점.대리점'!AI41</f>
        <v>9</v>
      </c>
      <c r="P33" s="290">
        <v>31</v>
      </c>
      <c r="Q33" s="581"/>
      <c r="R33" s="583"/>
      <c r="S33" s="392">
        <v>4206</v>
      </c>
      <c r="T33" s="336" t="s">
        <v>649</v>
      </c>
      <c r="U33" s="336"/>
      <c r="V33" s="326">
        <v>13.5</v>
      </c>
      <c r="W33" s="326">
        <v>3.4</v>
      </c>
      <c r="X33" s="326"/>
      <c r="Y33" s="326">
        <v>16.899999999999999</v>
      </c>
      <c r="Z33" s="393">
        <v>211.42857142857144</v>
      </c>
      <c r="AA33" s="393">
        <v>146.816</v>
      </c>
      <c r="AB33" s="393">
        <v>30</v>
      </c>
      <c r="AC33" s="393">
        <v>9</v>
      </c>
    </row>
    <row r="34" spans="1:242" s="3" customFormat="1" ht="13.2" customHeight="1" x14ac:dyDescent="0.4">
      <c r="A34" s="290">
        <v>7</v>
      </c>
      <c r="B34" s="572"/>
      <c r="C34" s="572"/>
      <c r="D34" s="132">
        <v>4537</v>
      </c>
      <c r="E34" s="132" t="s">
        <v>50</v>
      </c>
      <c r="F34" s="132">
        <v>1</v>
      </c>
      <c r="G34" s="132">
        <v>36.6</v>
      </c>
      <c r="H34" s="132">
        <v>7.1</v>
      </c>
      <c r="I34" s="308"/>
      <c r="J34" s="131">
        <f>G34+H34</f>
        <v>43.7</v>
      </c>
      <c r="K34" s="131"/>
      <c r="L34" s="291">
        <f>직영점.대리점!S37</f>
        <v>502.85714285714283</v>
      </c>
      <c r="M34" s="291">
        <f>직영점.대리점!AG37</f>
        <v>348.48</v>
      </c>
      <c r="N34" s="313">
        <f>직영점.대리점!AH37</f>
        <v>77</v>
      </c>
      <c r="O34" s="314">
        <f>직영점.대리점!AI37</f>
        <v>18</v>
      </c>
      <c r="P34" s="290">
        <v>32</v>
      </c>
      <c r="Q34" s="581"/>
      <c r="R34" s="583"/>
      <c r="S34" s="392">
        <v>4147</v>
      </c>
      <c r="T34" s="336" t="s">
        <v>650</v>
      </c>
      <c r="U34" s="336"/>
      <c r="V34" s="326">
        <v>20</v>
      </c>
      <c r="W34" s="326">
        <v>2.8</v>
      </c>
      <c r="X34" s="326"/>
      <c r="Y34" s="326">
        <v>22.8</v>
      </c>
      <c r="Z34" s="393">
        <v>311.42857142857144</v>
      </c>
      <c r="AA34" s="393">
        <v>216.256</v>
      </c>
      <c r="AB34" s="393">
        <v>45</v>
      </c>
      <c r="AC34" s="393">
        <v>6</v>
      </c>
    </row>
    <row r="35" spans="1:242" s="3" customFormat="1" ht="13.2" customHeight="1" x14ac:dyDescent="0.4">
      <c r="A35" s="290">
        <v>8</v>
      </c>
      <c r="B35" s="572"/>
      <c r="C35" s="572"/>
      <c r="D35" s="132">
        <v>4540</v>
      </c>
      <c r="E35" s="132" t="s">
        <v>51</v>
      </c>
      <c r="F35" s="132">
        <v>1</v>
      </c>
      <c r="G35" s="132">
        <v>36.5</v>
      </c>
      <c r="H35" s="132">
        <v>2</v>
      </c>
      <c r="I35" s="308"/>
      <c r="J35" s="131">
        <f>G35+H35</f>
        <v>38.5</v>
      </c>
      <c r="K35" s="131"/>
      <c r="L35" s="291">
        <f>직영점.대리점!S38</f>
        <v>487.14285714285717</v>
      </c>
      <c r="M35" s="291">
        <f>직영점.대리점!AG38</f>
        <v>337.59</v>
      </c>
      <c r="N35" s="313">
        <f>직영점.대리점!AH38</f>
        <v>77</v>
      </c>
      <c r="O35" s="314">
        <f>직영점.대리점!AI38</f>
        <v>24</v>
      </c>
      <c r="P35" s="290">
        <v>33</v>
      </c>
      <c r="Q35" s="581"/>
      <c r="R35" s="583"/>
      <c r="S35" s="333">
        <v>4209</v>
      </c>
      <c r="T35" s="132" t="s">
        <v>651</v>
      </c>
      <c r="U35" s="132"/>
      <c r="V35" s="297">
        <v>15.4</v>
      </c>
      <c r="W35" s="297"/>
      <c r="X35" s="297"/>
      <c r="Y35" s="297">
        <v>15.4</v>
      </c>
      <c r="Z35" s="291">
        <v>262.85714285714289</v>
      </c>
      <c r="AA35" s="291">
        <v>182.16000000000003</v>
      </c>
      <c r="AB35" s="291">
        <v>50</v>
      </c>
      <c r="AC35" s="334">
        <v>9</v>
      </c>
    </row>
    <row r="36" spans="1:242" s="3" customFormat="1" ht="13.2" customHeight="1" x14ac:dyDescent="0.4">
      <c r="A36" s="290">
        <v>9</v>
      </c>
      <c r="B36" s="573"/>
      <c r="C36" s="573"/>
      <c r="D36" s="132">
        <v>6176</v>
      </c>
      <c r="E36" s="132" t="s">
        <v>52</v>
      </c>
      <c r="F36" s="132">
        <v>2</v>
      </c>
      <c r="G36" s="132">
        <v>47.2</v>
      </c>
      <c r="H36" s="132">
        <v>61.62</v>
      </c>
      <c r="I36" s="308"/>
      <c r="J36" s="131">
        <v>108.82</v>
      </c>
      <c r="K36" s="131"/>
      <c r="L36" s="291">
        <f>직영점.대리점!S39</f>
        <v>708.57142857142867</v>
      </c>
      <c r="M36" s="291">
        <f>직영점.대리점!AG39</f>
        <v>491.04</v>
      </c>
      <c r="N36" s="313">
        <f>직영점.대리점!AH39</f>
        <v>63</v>
      </c>
      <c r="O36" s="314">
        <f>직영점.대리점!AI39</f>
        <v>21</v>
      </c>
      <c r="P36" s="290">
        <v>34</v>
      </c>
      <c r="Q36" s="581"/>
      <c r="R36" s="583"/>
      <c r="S36" s="392">
        <v>6424</v>
      </c>
      <c r="T36" s="336" t="s">
        <v>652</v>
      </c>
      <c r="U36" s="336"/>
      <c r="V36" s="326">
        <v>13.13</v>
      </c>
      <c r="W36" s="326"/>
      <c r="X36" s="326"/>
      <c r="Y36" s="326">
        <v>13.13</v>
      </c>
      <c r="Z36" s="393">
        <v>194.28571428571428</v>
      </c>
      <c r="AA36" s="393">
        <v>134.91200000000003</v>
      </c>
      <c r="AB36" s="393">
        <v>30</v>
      </c>
      <c r="AC36" s="393">
        <v>4</v>
      </c>
    </row>
    <row r="37" spans="1:242" s="3" customFormat="1" ht="13.2" customHeight="1" x14ac:dyDescent="0.4">
      <c r="A37" s="302"/>
      <c r="B37" s="303">
        <f>COUNT(A28:A36)</f>
        <v>9</v>
      </c>
      <c r="C37" s="303"/>
      <c r="D37" s="303"/>
      <c r="E37" s="303"/>
      <c r="F37" s="303"/>
      <c r="G37" s="304">
        <f>AVERAGE(G28:G36)</f>
        <v>45.276666666666671</v>
      </c>
      <c r="H37" s="304">
        <f>AVERAGE(H28:H36)</f>
        <v>22.935555555555553</v>
      </c>
      <c r="I37" s="303"/>
      <c r="J37" s="304">
        <f>AVERAGE(J28:J36)</f>
        <v>80.846666666666678</v>
      </c>
      <c r="K37" s="304"/>
      <c r="L37" s="304">
        <f>AVERAGE(L28:L36)</f>
        <v>544.28571428571422</v>
      </c>
      <c r="M37" s="304">
        <f>AVERAGE(M28:M36)</f>
        <v>377.19000000000005</v>
      </c>
      <c r="N37" s="304">
        <f t="shared" ref="N37:O37" si="2">AVERAGE(N28:N36)</f>
        <v>64.888888888888886</v>
      </c>
      <c r="O37" s="306">
        <f t="shared" si="2"/>
        <v>17.666666666666668</v>
      </c>
      <c r="P37" s="290">
        <v>35</v>
      </c>
      <c r="Q37" s="560"/>
      <c r="R37" s="584"/>
      <c r="S37" s="392">
        <v>7860</v>
      </c>
      <c r="T37" s="336" t="s">
        <v>653</v>
      </c>
      <c r="U37" s="336"/>
      <c r="V37" s="326">
        <v>16.850000000000001</v>
      </c>
      <c r="W37" s="326"/>
      <c r="X37" s="326"/>
      <c r="Y37" s="326">
        <v>16.850000000000001</v>
      </c>
      <c r="Z37" s="393">
        <v>228.57142857142858</v>
      </c>
      <c r="AA37" s="393">
        <v>158.72</v>
      </c>
      <c r="AB37" s="393">
        <v>30</v>
      </c>
      <c r="AC37" s="394">
        <v>6</v>
      </c>
    </row>
    <row r="38" spans="1:242" s="3" customFormat="1" ht="13.2" customHeight="1" x14ac:dyDescent="0.4">
      <c r="A38" s="322">
        <v>1</v>
      </c>
      <c r="B38" s="589" t="s">
        <v>54</v>
      </c>
      <c r="C38" s="571" t="s">
        <v>43</v>
      </c>
      <c r="D38" s="134">
        <v>4591</v>
      </c>
      <c r="E38" s="134" t="s">
        <v>55</v>
      </c>
      <c r="F38" s="134">
        <v>1</v>
      </c>
      <c r="G38" s="134">
        <v>28.6</v>
      </c>
      <c r="H38" s="134">
        <v>16.3</v>
      </c>
      <c r="I38" s="134"/>
      <c r="J38" s="320">
        <f>G38+H38+I38</f>
        <v>44.900000000000006</v>
      </c>
      <c r="K38" s="320"/>
      <c r="L38" s="321">
        <f>직영점.대리점!S41</f>
        <v>434.28571428571433</v>
      </c>
      <c r="M38" s="321">
        <f>직영점.대리점!AG41</f>
        <v>300.96000000000004</v>
      </c>
      <c r="N38" s="310">
        <f>직영점.대리점!AH41</f>
        <v>44</v>
      </c>
      <c r="O38" s="311">
        <f>직영점.대리점!AI41</f>
        <v>18</v>
      </c>
      <c r="P38" s="338"/>
      <c r="Q38" s="303">
        <f>COUNT(P3:P37)</f>
        <v>35</v>
      </c>
      <c r="R38" s="303"/>
      <c r="S38" s="303"/>
      <c r="T38" s="303"/>
      <c r="U38" s="303"/>
      <c r="V38" s="304">
        <v>20.113428571428571</v>
      </c>
      <c r="W38" s="304">
        <v>3.0863636363636364</v>
      </c>
      <c r="X38" s="304"/>
      <c r="Y38" s="304">
        <v>22.053428571428565</v>
      </c>
      <c r="Z38" s="304">
        <v>305.94408163265308</v>
      </c>
      <c r="AA38" s="304">
        <v>212.86794285714294</v>
      </c>
      <c r="AB38" s="304">
        <v>42.25714285714286</v>
      </c>
      <c r="AC38" s="306">
        <v>12.685714285714285</v>
      </c>
    </row>
    <row r="39" spans="1:242" s="3" customFormat="1" ht="13.2" customHeight="1" x14ac:dyDescent="0.4">
      <c r="A39" s="427">
        <v>2</v>
      </c>
      <c r="B39" s="586"/>
      <c r="C39" s="572"/>
      <c r="D39" s="428">
        <v>7910</v>
      </c>
      <c r="E39" s="428" t="s">
        <v>586</v>
      </c>
      <c r="F39" s="428"/>
      <c r="G39" s="429">
        <v>51</v>
      </c>
      <c r="H39" s="429"/>
      <c r="I39" s="429"/>
      <c r="J39" s="317"/>
      <c r="K39" s="317"/>
      <c r="L39" s="318">
        <f>'VER.5직영점.대리점'!S47</f>
        <v>521.42857142857144</v>
      </c>
      <c r="M39" s="318">
        <f>'VER.5직영점.대리점'!AG47</f>
        <v>361.35</v>
      </c>
      <c r="N39" s="318">
        <f>'VER.5직영점.대리점'!AH47</f>
        <v>48</v>
      </c>
      <c r="O39" s="318">
        <f>'VER.5직영점.대리점'!AI47</f>
        <v>9</v>
      </c>
      <c r="P39" s="319">
        <v>1</v>
      </c>
      <c r="Q39" s="339" t="s">
        <v>42</v>
      </c>
      <c r="R39" s="134" t="s">
        <v>9</v>
      </c>
      <c r="S39" s="134">
        <v>4321</v>
      </c>
      <c r="T39" s="134" t="s">
        <v>654</v>
      </c>
      <c r="U39" s="558"/>
      <c r="V39" s="559">
        <v>25.2</v>
      </c>
      <c r="W39" s="559">
        <v>3</v>
      </c>
      <c r="X39" s="559"/>
      <c r="Y39" s="324">
        <v>28.2</v>
      </c>
      <c r="Z39" s="342">
        <v>477.14285714285711</v>
      </c>
      <c r="AA39" s="342">
        <v>330.66</v>
      </c>
      <c r="AB39" s="342">
        <v>56</v>
      </c>
      <c r="AC39" s="343">
        <v>21</v>
      </c>
    </row>
    <row r="40" spans="1:242" s="3" customFormat="1" ht="13.2" customHeight="1" x14ac:dyDescent="0.4">
      <c r="A40" s="323">
        <v>3</v>
      </c>
      <c r="B40" s="587"/>
      <c r="C40" s="573"/>
      <c r="D40" s="132">
        <v>4594</v>
      </c>
      <c r="E40" s="132" t="s">
        <v>56</v>
      </c>
      <c r="F40" s="132">
        <v>1</v>
      </c>
      <c r="G40" s="132">
        <v>26.6</v>
      </c>
      <c r="H40" s="132">
        <v>5.5</v>
      </c>
      <c r="I40" s="132"/>
      <c r="J40" s="131">
        <f>G40+H40+I40</f>
        <v>32.1</v>
      </c>
      <c r="K40" s="131"/>
      <c r="L40" s="291">
        <f>직영점.대리점!S42</f>
        <v>398.57142857142856</v>
      </c>
      <c r="M40" s="291">
        <f>직영점.대리점!AG42</f>
        <v>276.21000000000004</v>
      </c>
      <c r="N40" s="313">
        <f>직영점.대리점!AH42</f>
        <v>56</v>
      </c>
      <c r="O40" s="314">
        <f>직영점.대리점!AI42</f>
        <v>18</v>
      </c>
      <c r="P40" s="338"/>
      <c r="Q40" s="303">
        <v>1</v>
      </c>
      <c r="R40" s="303"/>
      <c r="S40" s="303"/>
      <c r="T40" s="303"/>
      <c r="U40" s="344"/>
      <c r="V40" s="345">
        <v>25.2</v>
      </c>
      <c r="W40" s="345">
        <v>3</v>
      </c>
      <c r="X40" s="345"/>
      <c r="Y40" s="345">
        <v>28.2</v>
      </c>
      <c r="Z40" s="346">
        <v>477.14285714285711</v>
      </c>
      <c r="AA40" s="347">
        <v>330.66</v>
      </c>
      <c r="AB40" s="347">
        <v>56</v>
      </c>
      <c r="AC40" s="348">
        <v>21</v>
      </c>
    </row>
    <row r="41" spans="1:242" s="3" customFormat="1" ht="13.2" customHeight="1" x14ac:dyDescent="0.4">
      <c r="A41" s="302"/>
      <c r="B41" s="303">
        <f>COUNT(A38:A40)</f>
        <v>3</v>
      </c>
      <c r="C41" s="303"/>
      <c r="D41" s="303"/>
      <c r="E41" s="303"/>
      <c r="F41" s="303"/>
      <c r="G41" s="304">
        <f>AVERAGE(G38:G40)</f>
        <v>35.4</v>
      </c>
      <c r="H41" s="304">
        <f>AVERAGE(H38:H40)</f>
        <v>10.9</v>
      </c>
      <c r="I41" s="303"/>
      <c r="J41" s="304">
        <f>AVERAGE(J38:J40)</f>
        <v>38.5</v>
      </c>
      <c r="K41" s="304"/>
      <c r="L41" s="304">
        <f>AVERAGE(L38:L40)</f>
        <v>451.42857142857139</v>
      </c>
      <c r="M41" s="304">
        <f>AVERAGE(M38:M40)</f>
        <v>312.84000000000003</v>
      </c>
      <c r="N41" s="304">
        <f t="shared" ref="N41:O41" si="3">AVERAGE(N38:N40)</f>
        <v>49.333333333333336</v>
      </c>
      <c r="O41" s="306">
        <f t="shared" si="3"/>
        <v>15</v>
      </c>
      <c r="P41" s="319">
        <v>1</v>
      </c>
      <c r="Q41" s="571" t="s">
        <v>149</v>
      </c>
      <c r="R41" s="577" t="s">
        <v>9</v>
      </c>
      <c r="S41" s="431">
        <v>4115</v>
      </c>
      <c r="T41" s="432" t="s">
        <v>655</v>
      </c>
      <c r="U41" s="432"/>
      <c r="V41" s="386">
        <v>16.64</v>
      </c>
      <c r="W41" s="386">
        <v>5.3</v>
      </c>
      <c r="X41" s="386"/>
      <c r="Y41" s="386">
        <v>21.94</v>
      </c>
      <c r="Z41" s="387">
        <v>214.28571428571431</v>
      </c>
      <c r="AA41" s="387">
        <v>148.80000000000001</v>
      </c>
      <c r="AB41" s="387">
        <v>40</v>
      </c>
      <c r="AC41" s="387">
        <v>6</v>
      </c>
    </row>
    <row r="42" spans="1:242" s="3" customFormat="1" ht="13.2" customHeight="1" x14ac:dyDescent="0.4">
      <c r="A42" s="319">
        <v>1</v>
      </c>
      <c r="B42" s="571" t="s">
        <v>180</v>
      </c>
      <c r="C42" s="571" t="s">
        <v>43</v>
      </c>
      <c r="D42" s="132">
        <v>6626</v>
      </c>
      <c r="E42" s="132" t="s">
        <v>58</v>
      </c>
      <c r="F42" s="132">
        <v>1</v>
      </c>
      <c r="G42" s="132">
        <v>35.200000000000003</v>
      </c>
      <c r="H42" s="132">
        <v>6.2</v>
      </c>
      <c r="I42" s="132"/>
      <c r="J42" s="131">
        <f>G42+H42+I42</f>
        <v>41.400000000000006</v>
      </c>
      <c r="K42" s="131"/>
      <c r="L42" s="291">
        <f>직영점.대리점!S45</f>
        <v>520</v>
      </c>
      <c r="M42" s="291">
        <f>직영점.대리점!AG45</f>
        <v>338.51999999999992</v>
      </c>
      <c r="N42" s="313">
        <f>직영점.대리점!AH45</f>
        <v>48</v>
      </c>
      <c r="O42" s="314">
        <f>직영점.대리점!AI45</f>
        <v>18</v>
      </c>
      <c r="P42" s="290">
        <v>2</v>
      </c>
      <c r="Q42" s="572"/>
      <c r="R42" s="578"/>
      <c r="S42" s="315">
        <v>4091</v>
      </c>
      <c r="T42" s="336" t="s">
        <v>656</v>
      </c>
      <c r="U42" s="336"/>
      <c r="V42" s="326">
        <v>25.1</v>
      </c>
      <c r="W42" s="326">
        <v>2.8</v>
      </c>
      <c r="X42" s="326"/>
      <c r="Y42" s="326">
        <v>27.900000000000002</v>
      </c>
      <c r="Z42" s="393">
        <v>265.71428571428572</v>
      </c>
      <c r="AA42" s="393">
        <v>184.51200000000003</v>
      </c>
      <c r="AB42" s="393">
        <v>20</v>
      </c>
      <c r="AC42" s="394">
        <v>6</v>
      </c>
    </row>
    <row r="43" spans="1:242" s="3" customFormat="1" ht="13.2" customHeight="1" x14ac:dyDescent="0.4">
      <c r="A43" s="290">
        <v>2</v>
      </c>
      <c r="B43" s="572"/>
      <c r="C43" s="572"/>
      <c r="D43" s="336">
        <v>7928</v>
      </c>
      <c r="E43" s="336" t="s">
        <v>587</v>
      </c>
      <c r="F43" s="325"/>
      <c r="G43" s="336">
        <v>38.08</v>
      </c>
      <c r="H43" s="336"/>
      <c r="I43" s="336"/>
      <c r="J43" s="315"/>
      <c r="K43" s="315"/>
      <c r="L43" s="393">
        <f>'VER.5직영점.대리점'!S60</f>
        <v>408.57142857142861</v>
      </c>
      <c r="M43" s="393">
        <f>'VER.5직영점.대리점'!AG60</f>
        <v>265.98</v>
      </c>
      <c r="N43" s="393">
        <f>'VER.5직영점.대리점'!AH60</f>
        <v>54</v>
      </c>
      <c r="O43" s="393">
        <f>'VER.5직영점.대리점'!AI60</f>
        <v>6</v>
      </c>
      <c r="P43" s="290">
        <v>3</v>
      </c>
      <c r="Q43" s="572"/>
      <c r="R43" s="578"/>
      <c r="S43" s="131">
        <v>4357</v>
      </c>
      <c r="T43" s="132" t="s">
        <v>657</v>
      </c>
      <c r="U43" s="132"/>
      <c r="V43" s="297">
        <v>28.8</v>
      </c>
      <c r="W43" s="297"/>
      <c r="X43" s="297"/>
      <c r="Y43" s="297">
        <v>28.8</v>
      </c>
      <c r="Z43" s="291">
        <v>632.85714285714266</v>
      </c>
      <c r="AA43" s="291">
        <v>438.57000000000005</v>
      </c>
      <c r="AB43" s="291">
        <v>49</v>
      </c>
      <c r="AC43" s="334">
        <v>18</v>
      </c>
    </row>
    <row r="44" spans="1:242" s="258" customFormat="1" ht="13.2" customHeight="1" x14ac:dyDescent="0.4">
      <c r="A44" s="290">
        <v>3</v>
      </c>
      <c r="B44" s="572"/>
      <c r="C44" s="572"/>
      <c r="D44" s="132">
        <v>6341</v>
      </c>
      <c r="E44" s="132" t="s">
        <v>59</v>
      </c>
      <c r="F44" s="132">
        <v>1</v>
      </c>
      <c r="G44" s="132">
        <v>40</v>
      </c>
      <c r="H44" s="132">
        <v>10.7</v>
      </c>
      <c r="I44" s="132"/>
      <c r="J44" s="131">
        <f>G44+H44+I44</f>
        <v>50.7</v>
      </c>
      <c r="K44" s="131"/>
      <c r="L44" s="291">
        <f>직영점.대리점!S46</f>
        <v>541.42857142857144</v>
      </c>
      <c r="M44" s="291">
        <f>직영점.대리점!AG46</f>
        <v>352.47</v>
      </c>
      <c r="N44" s="313">
        <f>직영점.대리점!AH46</f>
        <v>44</v>
      </c>
      <c r="O44" s="314">
        <f>직영점.대리점!AI46</f>
        <v>18</v>
      </c>
      <c r="P44" s="290">
        <v>4</v>
      </c>
      <c r="Q44" s="572"/>
      <c r="R44" s="578"/>
      <c r="S44" s="131">
        <v>4470</v>
      </c>
      <c r="T44" s="132" t="s">
        <v>658</v>
      </c>
      <c r="U44" s="132"/>
      <c r="V44" s="297">
        <v>40.200000000000003</v>
      </c>
      <c r="W44" s="297">
        <v>3.4</v>
      </c>
      <c r="X44" s="297"/>
      <c r="Y44" s="297">
        <v>43.6</v>
      </c>
      <c r="Z44" s="291">
        <v>528.57142857142856</v>
      </c>
      <c r="AA44" s="291">
        <v>533.69599999999991</v>
      </c>
      <c r="AB44" s="291">
        <v>45</v>
      </c>
      <c r="AC44" s="334">
        <v>9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</row>
    <row r="45" spans="1:242" s="3" customFormat="1" ht="13.2" customHeight="1" x14ac:dyDescent="0.4">
      <c r="A45" s="290">
        <v>4</v>
      </c>
      <c r="B45" s="572"/>
      <c r="C45" s="572"/>
      <c r="D45" s="132">
        <v>4366</v>
      </c>
      <c r="E45" s="132" t="s">
        <v>60</v>
      </c>
      <c r="F45" s="132">
        <v>1</v>
      </c>
      <c r="G45" s="132">
        <v>49</v>
      </c>
      <c r="H45" s="132">
        <v>8</v>
      </c>
      <c r="I45" s="132"/>
      <c r="J45" s="131">
        <f>G45+H45+I45</f>
        <v>57</v>
      </c>
      <c r="K45" s="131"/>
      <c r="L45" s="291">
        <f>직영점.대리점!S47</f>
        <v>528.57142857142856</v>
      </c>
      <c r="M45" s="291">
        <f>직영점.대리점!AG47</f>
        <v>344.09999999999997</v>
      </c>
      <c r="N45" s="313">
        <f>직영점.대리점!AH47</f>
        <v>77</v>
      </c>
      <c r="O45" s="314">
        <f>직영점.대리점!AI47</f>
        <v>24</v>
      </c>
      <c r="P45" s="290">
        <v>5</v>
      </c>
      <c r="Q45" s="572"/>
      <c r="R45" s="578"/>
      <c r="S45" s="315">
        <v>7878</v>
      </c>
      <c r="T45" s="433" t="s">
        <v>659</v>
      </c>
      <c r="U45" s="433"/>
      <c r="V45" s="326">
        <v>17.37</v>
      </c>
      <c r="W45" s="326">
        <v>1.4</v>
      </c>
      <c r="X45" s="326"/>
      <c r="Y45" s="326">
        <v>18.77</v>
      </c>
      <c r="Z45" s="393">
        <v>274.28571428571428</v>
      </c>
      <c r="AA45" s="393">
        <v>190.46400000000003</v>
      </c>
      <c r="AB45" s="393">
        <v>20</v>
      </c>
      <c r="AC45" s="393">
        <v>6</v>
      </c>
    </row>
    <row r="46" spans="1:242" s="3" customFormat="1" ht="13.2" customHeight="1" x14ac:dyDescent="0.4">
      <c r="A46" s="290">
        <v>5</v>
      </c>
      <c r="B46" s="572"/>
      <c r="C46" s="572"/>
      <c r="D46" s="336">
        <v>4379</v>
      </c>
      <c r="E46" s="336" t="s">
        <v>61</v>
      </c>
      <c r="F46" s="325">
        <v>2</v>
      </c>
      <c r="G46" s="336">
        <v>31.37</v>
      </c>
      <c r="H46" s="336"/>
      <c r="I46" s="336"/>
      <c r="J46" s="315">
        <f>G46+H46+I46</f>
        <v>31.37</v>
      </c>
      <c r="K46" s="315"/>
      <c r="L46" s="393">
        <f>'VER.5직영점.대리점'!S54</f>
        <v>402.85714285714289</v>
      </c>
      <c r="M46" s="393">
        <f>'VER.5직영점.대리점'!AG54</f>
        <v>262.26</v>
      </c>
      <c r="N46" s="393">
        <f>'VER.5직영점.대리점'!AH54</f>
        <v>45</v>
      </c>
      <c r="O46" s="393">
        <f>'VER.5직영점.대리점'!AI54</f>
        <v>9</v>
      </c>
      <c r="P46" s="290">
        <v>6</v>
      </c>
      <c r="Q46" s="572"/>
      <c r="R46" s="578"/>
      <c r="S46" s="315">
        <v>4373</v>
      </c>
      <c r="T46" s="336" t="s">
        <v>660</v>
      </c>
      <c r="U46" s="325"/>
      <c r="V46" s="326">
        <v>19.41</v>
      </c>
      <c r="W46" s="326">
        <v>1.8</v>
      </c>
      <c r="X46" s="326"/>
      <c r="Y46" s="326">
        <v>21.21</v>
      </c>
      <c r="Z46" s="393">
        <v>288.57142857142856</v>
      </c>
      <c r="AA46" s="393">
        <v>200.38400000000001</v>
      </c>
      <c r="AB46" s="393">
        <v>36</v>
      </c>
      <c r="AC46" s="394">
        <v>6</v>
      </c>
    </row>
    <row r="47" spans="1:242" s="3" customFormat="1" ht="13.2" customHeight="1" x14ac:dyDescent="0.4">
      <c r="A47" s="290">
        <v>6</v>
      </c>
      <c r="B47" s="572"/>
      <c r="C47" s="572"/>
      <c r="D47" s="336">
        <v>4376</v>
      </c>
      <c r="E47" s="336" t="s">
        <v>62</v>
      </c>
      <c r="F47" s="325">
        <v>1</v>
      </c>
      <c r="G47" s="336">
        <v>36.69</v>
      </c>
      <c r="H47" s="336"/>
      <c r="I47" s="336"/>
      <c r="J47" s="315">
        <f>G47+H47+I47</f>
        <v>36.69</v>
      </c>
      <c r="K47" s="315"/>
      <c r="L47" s="393">
        <f>'VER.5직영점.대리점'!S55</f>
        <v>581.42857142857144</v>
      </c>
      <c r="M47" s="393">
        <f>'VER.5직영점.대리점'!AG55</f>
        <v>378.51</v>
      </c>
      <c r="N47" s="393">
        <f>'VER.5직영점.대리점'!AH55</f>
        <v>45</v>
      </c>
      <c r="O47" s="393">
        <f>'VER.5직영점.대리점'!AI55</f>
        <v>9</v>
      </c>
      <c r="P47" s="290">
        <v>7</v>
      </c>
      <c r="Q47" s="573"/>
      <c r="R47" s="579"/>
      <c r="S47" s="315">
        <v>4468</v>
      </c>
      <c r="T47" s="336" t="s">
        <v>661</v>
      </c>
      <c r="U47" s="336"/>
      <c r="V47" s="392">
        <v>15.57</v>
      </c>
      <c r="W47" s="392">
        <v>2.2000000000000002</v>
      </c>
      <c r="X47" s="392"/>
      <c r="Y47" s="326">
        <v>17.77</v>
      </c>
      <c r="Z47" s="393">
        <v>204.28571428571431</v>
      </c>
      <c r="AA47" s="393">
        <v>141.85600000000002</v>
      </c>
      <c r="AB47" s="393">
        <v>24</v>
      </c>
      <c r="AC47" s="393">
        <v>9</v>
      </c>
    </row>
    <row r="48" spans="1:242" s="3" customFormat="1" ht="13.2" customHeight="1" x14ac:dyDescent="0.4">
      <c r="A48" s="290">
        <v>7</v>
      </c>
      <c r="B48" s="572"/>
      <c r="C48" s="572"/>
      <c r="D48" s="132">
        <v>4358</v>
      </c>
      <c r="E48" s="132" t="s">
        <v>63</v>
      </c>
      <c r="F48" s="132">
        <v>1</v>
      </c>
      <c r="G48" s="132">
        <v>47.7</v>
      </c>
      <c r="H48" s="132">
        <v>28.2</v>
      </c>
      <c r="I48" s="132"/>
      <c r="J48" s="131">
        <f>G48+H48+I48</f>
        <v>75.900000000000006</v>
      </c>
      <c r="K48" s="131"/>
      <c r="L48" s="291">
        <f>직영점.대리점!S50</f>
        <v>584.28571428571433</v>
      </c>
      <c r="M48" s="291">
        <f>직영점.대리점!AG50</f>
        <v>380.36999999999995</v>
      </c>
      <c r="N48" s="313">
        <f>직영점.대리점!AH50</f>
        <v>70</v>
      </c>
      <c r="O48" s="314">
        <f>직영점.대리점!AI50</f>
        <v>24</v>
      </c>
      <c r="P48" s="302"/>
      <c r="Q48" s="303">
        <f>COUNT(P41:P47)</f>
        <v>7</v>
      </c>
      <c r="R48" s="350"/>
      <c r="S48" s="350"/>
      <c r="T48" s="303"/>
      <c r="U48" s="344"/>
      <c r="V48" s="304">
        <v>23.298571428571428</v>
      </c>
      <c r="W48" s="304">
        <v>2.8166666666666669</v>
      </c>
      <c r="X48" s="345"/>
      <c r="Y48" s="304">
        <v>25.71285714285715</v>
      </c>
      <c r="Z48" s="304">
        <v>344.08163265306115</v>
      </c>
      <c r="AA48" s="304">
        <v>262.6117142857143</v>
      </c>
      <c r="AB48" s="304">
        <v>33.428571428571431</v>
      </c>
      <c r="AC48" s="306">
        <v>8.5714285714285712</v>
      </c>
    </row>
    <row r="49" spans="1:242" s="3" customFormat="1" ht="13.2" customHeight="1" x14ac:dyDescent="0.4">
      <c r="A49" s="290">
        <v>8</v>
      </c>
      <c r="B49" s="572"/>
      <c r="C49" s="572"/>
      <c r="D49" s="336">
        <v>8128</v>
      </c>
      <c r="E49" s="336" t="s">
        <v>609</v>
      </c>
      <c r="F49" s="336"/>
      <c r="G49" s="336">
        <v>38.54</v>
      </c>
      <c r="H49" s="336"/>
      <c r="I49" s="428"/>
      <c r="J49" s="315"/>
      <c r="K49" s="315"/>
      <c r="L49" s="393">
        <v>466</v>
      </c>
      <c r="M49" s="393">
        <v>326</v>
      </c>
      <c r="N49" s="396">
        <v>45</v>
      </c>
      <c r="O49" s="397">
        <v>9</v>
      </c>
      <c r="P49" s="290">
        <v>1</v>
      </c>
      <c r="Q49" s="571" t="s">
        <v>157</v>
      </c>
      <c r="R49" s="574" t="s">
        <v>9</v>
      </c>
      <c r="S49" s="297">
        <v>4426</v>
      </c>
      <c r="T49" s="297" t="s">
        <v>662</v>
      </c>
      <c r="U49" s="297"/>
      <c r="V49" s="297">
        <v>22.9</v>
      </c>
      <c r="W49" s="297">
        <v>1.8</v>
      </c>
      <c r="X49" s="297"/>
      <c r="Y49" s="297">
        <v>24.7</v>
      </c>
      <c r="Z49" s="291">
        <v>372.85714285714289</v>
      </c>
      <c r="AA49" s="291">
        <v>258.39</v>
      </c>
      <c r="AB49" s="291">
        <v>49</v>
      </c>
      <c r="AC49" s="334">
        <v>15</v>
      </c>
    </row>
    <row r="50" spans="1:242" s="3" customFormat="1" ht="13.2" customHeight="1" x14ac:dyDescent="0.4">
      <c r="A50" s="290">
        <v>9</v>
      </c>
      <c r="B50" s="572"/>
      <c r="C50" s="572"/>
      <c r="D50" s="132">
        <v>4471</v>
      </c>
      <c r="E50" s="132" t="s">
        <v>64</v>
      </c>
      <c r="F50" s="132">
        <v>3</v>
      </c>
      <c r="G50" s="132">
        <v>56.3</v>
      </c>
      <c r="H50" s="132">
        <v>13.6</v>
      </c>
      <c r="I50" s="308">
        <v>36.299999999999997</v>
      </c>
      <c r="J50" s="131">
        <f>G50+H50+I50</f>
        <v>106.19999999999999</v>
      </c>
      <c r="K50" s="131"/>
      <c r="L50" s="291">
        <f>직영점.대리점!S51</f>
        <v>580.00000000000011</v>
      </c>
      <c r="M50" s="291">
        <f>직영점.대리점!AG51</f>
        <v>377.58000000000004</v>
      </c>
      <c r="N50" s="313">
        <f>직영점.대리점!AH51</f>
        <v>77</v>
      </c>
      <c r="O50" s="314">
        <f>직영점.대리점!AI51</f>
        <v>18</v>
      </c>
      <c r="P50" s="290">
        <v>2</v>
      </c>
      <c r="Q50" s="572"/>
      <c r="R50" s="575"/>
      <c r="S50" s="297">
        <v>6766</v>
      </c>
      <c r="T50" s="132" t="s">
        <v>663</v>
      </c>
      <c r="U50" s="132"/>
      <c r="V50" s="297">
        <v>30.5</v>
      </c>
      <c r="W50" s="297">
        <v>6.7</v>
      </c>
      <c r="X50" s="297"/>
      <c r="Y50" s="297">
        <v>37.200000000000003</v>
      </c>
      <c r="Z50" s="291">
        <v>514.28571428571422</v>
      </c>
      <c r="AA50" s="291">
        <v>356.4</v>
      </c>
      <c r="AB50" s="291">
        <v>51</v>
      </c>
      <c r="AC50" s="334">
        <v>24</v>
      </c>
    </row>
    <row r="51" spans="1:242" s="3" customFormat="1" ht="13.2" customHeight="1" x14ac:dyDescent="0.4">
      <c r="A51" s="290">
        <v>10</v>
      </c>
      <c r="B51" s="572"/>
      <c r="C51" s="572"/>
      <c r="D51" s="336">
        <v>7913</v>
      </c>
      <c r="E51" s="336" t="s">
        <v>588</v>
      </c>
      <c r="F51" s="325"/>
      <c r="G51" s="336">
        <v>47.52</v>
      </c>
      <c r="H51" s="336"/>
      <c r="I51" s="430"/>
      <c r="J51" s="315"/>
      <c r="K51" s="315"/>
      <c r="L51" s="393">
        <v>389</v>
      </c>
      <c r="M51" s="393">
        <v>264</v>
      </c>
      <c r="N51" s="396">
        <v>60</v>
      </c>
      <c r="O51" s="397">
        <v>9</v>
      </c>
      <c r="P51" s="290">
        <v>3</v>
      </c>
      <c r="Q51" s="572"/>
      <c r="R51" s="575"/>
      <c r="S51" s="326">
        <v>4560</v>
      </c>
      <c r="T51" s="326" t="s">
        <v>664</v>
      </c>
      <c r="U51" s="326"/>
      <c r="V51" s="326">
        <v>24.73</v>
      </c>
      <c r="W51" s="326">
        <v>6.5</v>
      </c>
      <c r="X51" s="326"/>
      <c r="Y51" s="326">
        <v>31.23</v>
      </c>
      <c r="Z51" s="393">
        <v>368.57142857142856</v>
      </c>
      <c r="AA51" s="393">
        <v>255.93600000000001</v>
      </c>
      <c r="AB51" s="393">
        <v>30</v>
      </c>
      <c r="AC51" s="393">
        <v>9</v>
      </c>
    </row>
    <row r="52" spans="1:242" s="3" customFormat="1" ht="13.2" customHeight="1" x14ac:dyDescent="0.4">
      <c r="A52" s="290">
        <v>11</v>
      </c>
      <c r="B52" s="573"/>
      <c r="C52" s="573"/>
      <c r="D52" s="132">
        <v>7061</v>
      </c>
      <c r="E52" s="132" t="s">
        <v>65</v>
      </c>
      <c r="F52" s="132">
        <v>1</v>
      </c>
      <c r="G52" s="132">
        <v>35.700000000000003</v>
      </c>
      <c r="H52" s="132">
        <v>8.4</v>
      </c>
      <c r="I52" s="132"/>
      <c r="J52" s="131">
        <f>G52+H52+I52</f>
        <v>44.1</v>
      </c>
      <c r="K52" s="131"/>
      <c r="L52" s="291">
        <f>직영점.대리점!S52</f>
        <v>417.14285714285722</v>
      </c>
      <c r="M52" s="291">
        <f>직영점.대리점!AG52</f>
        <v>271.55999999999995</v>
      </c>
      <c r="N52" s="313">
        <f>직영점.대리점!AH52</f>
        <v>44</v>
      </c>
      <c r="O52" s="314">
        <f>직영점.대리점!AI52</f>
        <v>18</v>
      </c>
      <c r="P52" s="290">
        <v>4</v>
      </c>
      <c r="Q52" s="572"/>
      <c r="R52" s="575"/>
      <c r="S52" s="297">
        <v>4427</v>
      </c>
      <c r="T52" s="297" t="s">
        <v>665</v>
      </c>
      <c r="U52" s="297"/>
      <c r="V52" s="297">
        <v>30.3</v>
      </c>
      <c r="W52" s="297"/>
      <c r="X52" s="297"/>
      <c r="Y52" s="297">
        <v>30.3</v>
      </c>
      <c r="Z52" s="291">
        <v>511.42857142857144</v>
      </c>
      <c r="AA52" s="291">
        <v>354.42</v>
      </c>
      <c r="AB52" s="291">
        <v>78</v>
      </c>
      <c r="AC52" s="334">
        <v>20</v>
      </c>
    </row>
    <row r="53" spans="1:242" s="3" customFormat="1" ht="13.2" customHeight="1" x14ac:dyDescent="0.4">
      <c r="A53" s="302"/>
      <c r="B53" s="303">
        <f>COUNT(A42:A52)</f>
        <v>11</v>
      </c>
      <c r="C53" s="303"/>
      <c r="D53" s="303"/>
      <c r="E53" s="303"/>
      <c r="F53" s="303"/>
      <c r="G53" s="304">
        <f>AVERAGE(G42:G52)</f>
        <v>41.463636363636368</v>
      </c>
      <c r="H53" s="304">
        <f>AVERAGE(H42:H52)</f>
        <v>12.516666666666666</v>
      </c>
      <c r="I53" s="303"/>
      <c r="J53" s="304">
        <f>AVERAGE(J42:J52)</f>
        <v>55.420000000000009</v>
      </c>
      <c r="K53" s="304"/>
      <c r="L53" s="304">
        <f>AVERAGE(L42:L52)</f>
        <v>492.66233766233768</v>
      </c>
      <c r="M53" s="304">
        <f>AVERAGE(M42:M52)</f>
        <v>323.7590909090909</v>
      </c>
      <c r="N53" s="304">
        <f>AVERAGE(N42:N52)</f>
        <v>55.363636363636367</v>
      </c>
      <c r="O53" s="306">
        <f>AVERAGE(O42:O52)</f>
        <v>14.727272727272727</v>
      </c>
      <c r="P53" s="290">
        <v>5</v>
      </c>
      <c r="Q53" s="572"/>
      <c r="R53" s="575"/>
      <c r="S53" s="297">
        <v>4394</v>
      </c>
      <c r="T53" s="297" t="s">
        <v>666</v>
      </c>
      <c r="U53" s="297"/>
      <c r="V53" s="297">
        <v>22.1</v>
      </c>
      <c r="W53" s="297">
        <v>0.8</v>
      </c>
      <c r="X53" s="297"/>
      <c r="Y53" s="297">
        <v>22.900000000000002</v>
      </c>
      <c r="Z53" s="291">
        <v>415.71428571428567</v>
      </c>
      <c r="AA53" s="291">
        <v>288.08999999999997</v>
      </c>
      <c r="AB53" s="291">
        <v>35</v>
      </c>
      <c r="AC53" s="334">
        <v>12</v>
      </c>
    </row>
    <row r="54" spans="1:242" s="3" customFormat="1" ht="13.2" customHeight="1" x14ac:dyDescent="0.4">
      <c r="A54" s="319">
        <v>1</v>
      </c>
      <c r="B54" s="571" t="s">
        <v>181</v>
      </c>
      <c r="C54" s="574" t="s">
        <v>182</v>
      </c>
      <c r="D54" s="143">
        <v>4583</v>
      </c>
      <c r="E54" s="324" t="s">
        <v>69</v>
      </c>
      <c r="F54" s="324">
        <v>1</v>
      </c>
      <c r="G54" s="324">
        <v>42.3</v>
      </c>
      <c r="H54" s="324">
        <v>18.8</v>
      </c>
      <c r="I54" s="324"/>
      <c r="J54" s="320">
        <f>G54+H54+I54</f>
        <v>61.099999999999994</v>
      </c>
      <c r="K54" s="320"/>
      <c r="L54" s="321">
        <f>직영점.대리점!S54</f>
        <v>437.14285714285717</v>
      </c>
      <c r="M54" s="321">
        <f>직영점.대리점!AG54</f>
        <v>302.94000000000005</v>
      </c>
      <c r="N54" s="310">
        <f>직영점.대리점!AH54</f>
        <v>63</v>
      </c>
      <c r="O54" s="311">
        <f>직영점.대리점!AI54</f>
        <v>18</v>
      </c>
      <c r="P54" s="290">
        <v>6</v>
      </c>
      <c r="Q54" s="573"/>
      <c r="R54" s="576"/>
      <c r="S54" s="326">
        <v>4425</v>
      </c>
      <c r="T54" s="326" t="s">
        <v>667</v>
      </c>
      <c r="U54" s="326"/>
      <c r="V54" s="326">
        <v>17.7</v>
      </c>
      <c r="W54" s="326">
        <v>2.6</v>
      </c>
      <c r="X54" s="326"/>
      <c r="Y54" s="326">
        <v>20.3</v>
      </c>
      <c r="Z54" s="393">
        <v>300</v>
      </c>
      <c r="AA54" s="393">
        <v>207.9</v>
      </c>
      <c r="AB54" s="393">
        <v>44</v>
      </c>
      <c r="AC54" s="394">
        <v>12</v>
      </c>
    </row>
    <row r="55" spans="1:242" s="3" customFormat="1" ht="13.2" customHeight="1" x14ac:dyDescent="0.4">
      <c r="A55" s="290">
        <v>2</v>
      </c>
      <c r="B55" s="572"/>
      <c r="C55" s="575"/>
      <c r="D55" s="132">
        <v>7122</v>
      </c>
      <c r="E55" s="297" t="s">
        <v>154</v>
      </c>
      <c r="F55" s="297">
        <v>2</v>
      </c>
      <c r="G55" s="297">
        <v>42.5</v>
      </c>
      <c r="H55" s="297">
        <v>4.0999999999999996</v>
      </c>
      <c r="I55" s="297"/>
      <c r="J55" s="131">
        <f>G55+H55+I55</f>
        <v>46.6</v>
      </c>
      <c r="K55" s="131"/>
      <c r="L55" s="291">
        <f>직영점.대리점!S55</f>
        <v>531.42857142857144</v>
      </c>
      <c r="M55" s="291">
        <f>직영점.대리점!AG55</f>
        <v>368.28000000000003</v>
      </c>
      <c r="N55" s="313">
        <f>직영점.대리점!AH55</f>
        <v>48</v>
      </c>
      <c r="O55" s="314">
        <f>직영점.대리점!AI55</f>
        <v>18</v>
      </c>
      <c r="P55" s="302"/>
      <c r="Q55" s="303">
        <f>COUNT(P49:P54)</f>
        <v>6</v>
      </c>
      <c r="R55" s="350"/>
      <c r="S55" s="350"/>
      <c r="T55" s="303"/>
      <c r="U55" s="344"/>
      <c r="V55" s="304">
        <v>24.704999999999998</v>
      </c>
      <c r="W55" s="304">
        <v>3.6800000000000006</v>
      </c>
      <c r="X55" s="345"/>
      <c r="Y55" s="304">
        <v>27.771666666666672</v>
      </c>
      <c r="Z55" s="304">
        <v>413.80952380952385</v>
      </c>
      <c r="AA55" s="304">
        <v>286.85599999999999</v>
      </c>
      <c r="AB55" s="304">
        <v>47.833333333333336</v>
      </c>
      <c r="AC55" s="306">
        <v>15.333333333333334</v>
      </c>
    </row>
    <row r="56" spans="1:242" s="3" customFormat="1" ht="13.2" customHeight="1" x14ac:dyDescent="0.4">
      <c r="A56" s="290">
        <v>3</v>
      </c>
      <c r="B56" s="572"/>
      <c r="C56" s="575"/>
      <c r="D56" s="336">
        <v>8115</v>
      </c>
      <c r="E56" s="326" t="s">
        <v>607</v>
      </c>
      <c r="F56" s="326"/>
      <c r="G56" s="326">
        <v>26.7</v>
      </c>
      <c r="H56" s="326"/>
      <c r="I56" s="326"/>
      <c r="J56" s="315"/>
      <c r="K56" s="315"/>
      <c r="L56" s="393">
        <v>310</v>
      </c>
      <c r="M56" s="393">
        <v>217</v>
      </c>
      <c r="N56" s="396">
        <v>45</v>
      </c>
      <c r="O56" s="397">
        <v>6</v>
      </c>
      <c r="P56" s="319">
        <v>1</v>
      </c>
      <c r="Q56" s="571" t="s">
        <v>212</v>
      </c>
      <c r="R56" s="574" t="s">
        <v>9</v>
      </c>
      <c r="S56" s="324">
        <v>4495</v>
      </c>
      <c r="T56" s="324" t="s">
        <v>668</v>
      </c>
      <c r="U56" s="324"/>
      <c r="V56" s="324">
        <v>25.4</v>
      </c>
      <c r="W56" s="324">
        <v>4.8</v>
      </c>
      <c r="X56" s="324"/>
      <c r="Y56" s="324">
        <v>30.2</v>
      </c>
      <c r="Z56" s="321">
        <v>437.14285714285717</v>
      </c>
      <c r="AA56" s="321">
        <v>302.94000000000005</v>
      </c>
      <c r="AB56" s="321">
        <v>42</v>
      </c>
      <c r="AC56" s="349">
        <v>21</v>
      </c>
    </row>
    <row r="57" spans="1:242" s="3" customFormat="1" ht="13.2" customHeight="1" x14ac:dyDescent="0.4">
      <c r="A57" s="290">
        <v>4</v>
      </c>
      <c r="B57" s="572"/>
      <c r="C57" s="575"/>
      <c r="D57" s="336">
        <v>8121</v>
      </c>
      <c r="E57" s="326" t="s">
        <v>608</v>
      </c>
      <c r="F57" s="326"/>
      <c r="G57" s="326">
        <v>38.18</v>
      </c>
      <c r="H57" s="326"/>
      <c r="I57" s="326"/>
      <c r="J57" s="315"/>
      <c r="K57" s="315"/>
      <c r="L57" s="393">
        <v>624</v>
      </c>
      <c r="M57" s="393">
        <v>437</v>
      </c>
      <c r="N57" s="396">
        <v>45</v>
      </c>
      <c r="O57" s="397">
        <v>6</v>
      </c>
      <c r="P57" s="290">
        <v>2</v>
      </c>
      <c r="Q57" s="572"/>
      <c r="R57" s="575"/>
      <c r="S57" s="297">
        <v>4190</v>
      </c>
      <c r="T57" s="297" t="s">
        <v>669</v>
      </c>
      <c r="U57" s="297"/>
      <c r="V57" s="297">
        <v>16.8</v>
      </c>
      <c r="W57" s="297">
        <v>4.7</v>
      </c>
      <c r="X57" s="297"/>
      <c r="Y57" s="297">
        <v>21.5</v>
      </c>
      <c r="Z57" s="291">
        <v>277.14285714285711</v>
      </c>
      <c r="AA57" s="291">
        <v>192.06</v>
      </c>
      <c r="AB57" s="291">
        <v>42</v>
      </c>
      <c r="AC57" s="334">
        <v>12</v>
      </c>
    </row>
    <row r="58" spans="1:242" s="3" customFormat="1" ht="13.2" customHeight="1" x14ac:dyDescent="0.4">
      <c r="A58" s="290">
        <v>5</v>
      </c>
      <c r="B58" s="572"/>
      <c r="C58" s="575"/>
      <c r="D58" s="132">
        <v>7104</v>
      </c>
      <c r="E58" s="297" t="s">
        <v>70</v>
      </c>
      <c r="F58" s="297">
        <v>2</v>
      </c>
      <c r="G58" s="297">
        <v>32.700000000000003</v>
      </c>
      <c r="H58" s="297">
        <v>35.5</v>
      </c>
      <c r="I58" s="297"/>
      <c r="J58" s="131">
        <f t="shared" ref="J58:J68" si="4">G58+H58+I58</f>
        <v>68.2</v>
      </c>
      <c r="K58" s="131"/>
      <c r="L58" s="291">
        <f>직영점.대리점!S56</f>
        <v>480</v>
      </c>
      <c r="M58" s="291">
        <f>직영점.대리점!AG56</f>
        <v>332.64000000000004</v>
      </c>
      <c r="N58" s="313">
        <f>직영점.대리점!AH56</f>
        <v>30</v>
      </c>
      <c r="O58" s="314">
        <f>직영점.대리점!AI56</f>
        <v>18</v>
      </c>
      <c r="P58" s="290">
        <v>3</v>
      </c>
      <c r="Q58" s="572"/>
      <c r="R58" s="575"/>
      <c r="S58" s="297">
        <v>4188</v>
      </c>
      <c r="T58" s="297" t="s">
        <v>670</v>
      </c>
      <c r="U58" s="297"/>
      <c r="V58" s="297">
        <v>14.2</v>
      </c>
      <c r="W58" s="297">
        <v>1.4</v>
      </c>
      <c r="X58" s="297"/>
      <c r="Y58" s="297">
        <v>15.6</v>
      </c>
      <c r="Z58" s="291">
        <v>248.57142857142858</v>
      </c>
      <c r="AA58" s="291">
        <v>172.26000000000002</v>
      </c>
      <c r="AB58" s="291">
        <v>42</v>
      </c>
      <c r="AC58" s="334">
        <v>12</v>
      </c>
    </row>
    <row r="59" spans="1:242" s="3" customFormat="1" ht="13.2" customHeight="1" x14ac:dyDescent="0.4">
      <c r="A59" s="290">
        <v>6</v>
      </c>
      <c r="B59" s="572"/>
      <c r="C59" s="575"/>
      <c r="D59" s="132">
        <v>6172</v>
      </c>
      <c r="E59" s="297" t="s">
        <v>71</v>
      </c>
      <c r="F59" s="297">
        <v>1</v>
      </c>
      <c r="G59" s="297">
        <v>42</v>
      </c>
      <c r="H59" s="297">
        <v>6.8</v>
      </c>
      <c r="I59" s="297"/>
      <c r="J59" s="131">
        <f t="shared" si="4"/>
        <v>48.8</v>
      </c>
      <c r="K59" s="131"/>
      <c r="L59" s="291">
        <f>직영점.대리점!S57</f>
        <v>612.85714285714289</v>
      </c>
      <c r="M59" s="291">
        <f>직영점.대리점!AG57</f>
        <v>424.71000000000004</v>
      </c>
      <c r="N59" s="313">
        <f>직영점.대리점!AH57</f>
        <v>77</v>
      </c>
      <c r="O59" s="314">
        <f>직영점.대리점!AI57</f>
        <v>24</v>
      </c>
      <c r="P59" s="290">
        <v>4</v>
      </c>
      <c r="Q59" s="572"/>
      <c r="R59" s="575"/>
      <c r="S59" s="297">
        <v>4489</v>
      </c>
      <c r="T59" s="297" t="s">
        <v>671</v>
      </c>
      <c r="U59" s="297"/>
      <c r="V59" s="297">
        <v>21.9</v>
      </c>
      <c r="W59" s="297"/>
      <c r="X59" s="297"/>
      <c r="Y59" s="297">
        <v>21.9</v>
      </c>
      <c r="Z59" s="291">
        <v>370</v>
      </c>
      <c r="AA59" s="291">
        <v>256.41000000000003</v>
      </c>
      <c r="AB59" s="291">
        <v>70</v>
      </c>
      <c r="AC59" s="334">
        <v>18</v>
      </c>
    </row>
    <row r="60" spans="1:242" s="258" customFormat="1" ht="13.2" customHeight="1" x14ac:dyDescent="0.4">
      <c r="A60" s="290">
        <v>7</v>
      </c>
      <c r="B60" s="572"/>
      <c r="C60" s="575"/>
      <c r="D60" s="132">
        <v>7840</v>
      </c>
      <c r="E60" s="297" t="s">
        <v>72</v>
      </c>
      <c r="F60" s="297">
        <v>1</v>
      </c>
      <c r="G60" s="297">
        <v>41.37</v>
      </c>
      <c r="H60" s="297">
        <v>11.5</v>
      </c>
      <c r="I60" s="297"/>
      <c r="J60" s="131">
        <f t="shared" si="4"/>
        <v>52.87</v>
      </c>
      <c r="K60" s="131"/>
      <c r="L60" s="291">
        <f>'VER.5직영점.대리점'!S68</f>
        <v>477.14285714285711</v>
      </c>
      <c r="M60" s="291">
        <f>'VER.5직영점.대리점'!AG68</f>
        <v>330.66</v>
      </c>
      <c r="N60" s="313">
        <f>'VER.5직영점.대리점'!AH68</f>
        <v>45</v>
      </c>
      <c r="O60" s="314">
        <f>'VER.5직영점.대리점'!AI68</f>
        <v>9</v>
      </c>
      <c r="P60" s="290">
        <v>5</v>
      </c>
      <c r="Q60" s="572"/>
      <c r="R60" s="575"/>
      <c r="S60" s="326">
        <v>4491</v>
      </c>
      <c r="T60" s="326" t="s">
        <v>672</v>
      </c>
      <c r="U60" s="326"/>
      <c r="V60" s="326">
        <v>41.51</v>
      </c>
      <c r="W60" s="326">
        <v>7.4</v>
      </c>
      <c r="X60" s="326"/>
      <c r="Y60" s="326">
        <v>48.91</v>
      </c>
      <c r="Z60" s="393">
        <v>517.14285714285711</v>
      </c>
      <c r="AA60" s="393">
        <v>359.10400000000004</v>
      </c>
      <c r="AB60" s="393">
        <v>45</v>
      </c>
      <c r="AC60" s="394">
        <v>9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</row>
    <row r="61" spans="1:242" s="3" customFormat="1" ht="13.2" customHeight="1" x14ac:dyDescent="0.4">
      <c r="A61" s="290">
        <v>8</v>
      </c>
      <c r="B61" s="572"/>
      <c r="C61" s="575"/>
      <c r="D61" s="132">
        <v>4401</v>
      </c>
      <c r="E61" s="297" t="s">
        <v>73</v>
      </c>
      <c r="F61" s="297">
        <v>2</v>
      </c>
      <c r="G61" s="297">
        <v>41.74</v>
      </c>
      <c r="H61" s="297">
        <v>8.3000000000000007</v>
      </c>
      <c r="I61" s="297">
        <v>69.5</v>
      </c>
      <c r="J61" s="131">
        <f t="shared" si="4"/>
        <v>119.54</v>
      </c>
      <c r="K61" s="131"/>
      <c r="L61" s="291">
        <v>466</v>
      </c>
      <c r="M61" s="291">
        <v>326</v>
      </c>
      <c r="N61" s="313">
        <v>45</v>
      </c>
      <c r="O61" s="314">
        <v>6</v>
      </c>
      <c r="P61" s="290">
        <v>6</v>
      </c>
      <c r="Q61" s="572"/>
      <c r="R61" s="575"/>
      <c r="S61" s="297">
        <v>4466</v>
      </c>
      <c r="T61" s="297" t="s">
        <v>673</v>
      </c>
      <c r="U61" s="297"/>
      <c r="V61" s="297">
        <v>22</v>
      </c>
      <c r="W61" s="297">
        <v>4.9000000000000004</v>
      </c>
      <c r="X61" s="297"/>
      <c r="Y61" s="297">
        <v>26.9</v>
      </c>
      <c r="Z61" s="291">
        <v>374.28571428571428</v>
      </c>
      <c r="AA61" s="291">
        <v>259.38</v>
      </c>
      <c r="AB61" s="291">
        <v>44</v>
      </c>
      <c r="AC61" s="334">
        <v>18</v>
      </c>
    </row>
    <row r="62" spans="1:242" s="3" customFormat="1" ht="13.2" customHeight="1" x14ac:dyDescent="0.4">
      <c r="A62" s="290">
        <v>9</v>
      </c>
      <c r="B62" s="572"/>
      <c r="C62" s="575"/>
      <c r="D62" s="336">
        <v>4429</v>
      </c>
      <c r="E62" s="326" t="s">
        <v>74</v>
      </c>
      <c r="F62" s="327">
        <v>1</v>
      </c>
      <c r="G62" s="326">
        <v>38.700000000000003</v>
      </c>
      <c r="H62" s="326">
        <v>4.3</v>
      </c>
      <c r="I62" s="326"/>
      <c r="J62" s="315">
        <f t="shared" si="4"/>
        <v>43</v>
      </c>
      <c r="K62" s="315"/>
      <c r="L62" s="393">
        <f>직영점.대리점!S60</f>
        <v>625.71428571428567</v>
      </c>
      <c r="M62" s="393">
        <f>직영점.대리점!AG60</f>
        <v>433.62</v>
      </c>
      <c r="N62" s="396">
        <f>'VER.5직영점.대리점'!AH70</f>
        <v>30</v>
      </c>
      <c r="O62" s="397">
        <f>'VER.5직영점.대리점'!AI70</f>
        <v>9</v>
      </c>
      <c r="P62" s="290">
        <v>7</v>
      </c>
      <c r="Q62" s="572"/>
      <c r="R62" s="575"/>
      <c r="S62" s="326">
        <v>6764</v>
      </c>
      <c r="T62" s="326" t="s">
        <v>674</v>
      </c>
      <c r="U62" s="326"/>
      <c r="V62" s="326">
        <v>19.5</v>
      </c>
      <c r="W62" s="326">
        <v>5.3</v>
      </c>
      <c r="X62" s="326"/>
      <c r="Y62" s="326">
        <v>24.8</v>
      </c>
      <c r="Z62" s="393">
        <v>262.85714285714289</v>
      </c>
      <c r="AA62" s="393">
        <v>182.52800000000002</v>
      </c>
      <c r="AB62" s="393">
        <v>30</v>
      </c>
      <c r="AC62" s="394">
        <v>9</v>
      </c>
    </row>
    <row r="63" spans="1:242" s="3" customFormat="1" ht="13.2" customHeight="1" x14ac:dyDescent="0.4">
      <c r="A63" s="290">
        <v>10</v>
      </c>
      <c r="B63" s="572"/>
      <c r="C63" s="575"/>
      <c r="D63" s="132">
        <v>4419</v>
      </c>
      <c r="E63" s="297" t="s">
        <v>75</v>
      </c>
      <c r="F63" s="297">
        <v>1</v>
      </c>
      <c r="G63" s="297">
        <v>34.799999999999997</v>
      </c>
      <c r="H63" s="297">
        <v>2.6</v>
      </c>
      <c r="I63" s="297"/>
      <c r="J63" s="131">
        <f t="shared" si="4"/>
        <v>37.4</v>
      </c>
      <c r="K63" s="131"/>
      <c r="L63" s="291">
        <f>직영점.대리점!S62</f>
        <v>420</v>
      </c>
      <c r="M63" s="291">
        <f>직영점.대리점!AG62</f>
        <v>291.05999999999995</v>
      </c>
      <c r="N63" s="313">
        <f>직영점.대리점!AH62</f>
        <v>49</v>
      </c>
      <c r="O63" s="314">
        <f>직영점.대리점!AI62</f>
        <v>18</v>
      </c>
      <c r="P63" s="290">
        <v>8</v>
      </c>
      <c r="Q63" s="573"/>
      <c r="R63" s="576"/>
      <c r="S63" s="326">
        <v>4454</v>
      </c>
      <c r="T63" s="326" t="s">
        <v>675</v>
      </c>
      <c r="U63" s="326"/>
      <c r="V63" s="326">
        <v>17.48</v>
      </c>
      <c r="W63" s="326">
        <v>4</v>
      </c>
      <c r="X63" s="326"/>
      <c r="Y63" s="326">
        <v>21.48</v>
      </c>
      <c r="Z63" s="393">
        <v>288.57142857142856</v>
      </c>
      <c r="AA63" s="393">
        <v>200.38400000000001</v>
      </c>
      <c r="AB63" s="393">
        <v>36</v>
      </c>
      <c r="AC63" s="394">
        <v>6</v>
      </c>
    </row>
    <row r="64" spans="1:242" s="3" customFormat="1" ht="13.2" customHeight="1" x14ac:dyDescent="0.4">
      <c r="A64" s="290">
        <v>11</v>
      </c>
      <c r="B64" s="572"/>
      <c r="C64" s="575"/>
      <c r="D64" s="132">
        <v>4410</v>
      </c>
      <c r="E64" s="297" t="s">
        <v>76</v>
      </c>
      <c r="F64" s="297">
        <v>3</v>
      </c>
      <c r="G64" s="297">
        <v>27.4</v>
      </c>
      <c r="H64" s="297">
        <v>27</v>
      </c>
      <c r="I64" s="297">
        <v>29.7</v>
      </c>
      <c r="J64" s="131">
        <f t="shared" si="4"/>
        <v>84.1</v>
      </c>
      <c r="K64" s="131"/>
      <c r="L64" s="291">
        <f>직영점.대리점!S63</f>
        <v>337.14285714285717</v>
      </c>
      <c r="M64" s="291">
        <f>직영점.대리점!AG63</f>
        <v>233.64</v>
      </c>
      <c r="N64" s="313">
        <f>직영점.대리점!AH63</f>
        <v>63</v>
      </c>
      <c r="O64" s="314">
        <f>직영점.대리점!AI63</f>
        <v>18</v>
      </c>
      <c r="P64" s="302"/>
      <c r="Q64" s="303">
        <f>COUNT(P56:P63)</f>
        <v>8</v>
      </c>
      <c r="R64" s="350"/>
      <c r="S64" s="350"/>
      <c r="T64" s="303"/>
      <c r="U64" s="344"/>
      <c r="V64" s="304">
        <v>22.348749999999999</v>
      </c>
      <c r="W64" s="304">
        <v>4.6428571428571432</v>
      </c>
      <c r="X64" s="345"/>
      <c r="Y64" s="304">
        <v>26.411249999999999</v>
      </c>
      <c r="Z64" s="304">
        <v>346.96428571428567</v>
      </c>
      <c r="AA64" s="304">
        <v>240.63325</v>
      </c>
      <c r="AB64" s="304">
        <v>43.875</v>
      </c>
      <c r="AC64" s="306">
        <v>13.125</v>
      </c>
    </row>
    <row r="65" spans="1:29" s="3" customFormat="1" ht="13.2" customHeight="1" x14ac:dyDescent="0.4">
      <c r="A65" s="290">
        <v>12</v>
      </c>
      <c r="B65" s="572"/>
      <c r="C65" s="575"/>
      <c r="D65" s="336">
        <v>4435</v>
      </c>
      <c r="E65" s="326" t="s">
        <v>155</v>
      </c>
      <c r="F65" s="326">
        <v>2</v>
      </c>
      <c r="G65" s="326">
        <v>32.950000000000003</v>
      </c>
      <c r="H65" s="326">
        <v>10</v>
      </c>
      <c r="I65" s="326">
        <v>46</v>
      </c>
      <c r="J65" s="315">
        <f t="shared" si="4"/>
        <v>88.95</v>
      </c>
      <c r="K65" s="315"/>
      <c r="L65" s="393">
        <f>'VER.5직영점.대리점'!S74</f>
        <v>480</v>
      </c>
      <c r="M65" s="393">
        <f>'VER.5직영점.대리점'!AG70</f>
        <v>285.11999999999995</v>
      </c>
      <c r="N65" s="393">
        <f>'VER.5직영점.대리점'!AH70</f>
        <v>30</v>
      </c>
      <c r="O65" s="393">
        <f>'VER.5직영점.대리점'!AI70</f>
        <v>9</v>
      </c>
      <c r="P65" s="319">
        <v>1</v>
      </c>
      <c r="Q65" s="571" t="s">
        <v>213</v>
      </c>
      <c r="R65" s="577" t="s">
        <v>9</v>
      </c>
      <c r="S65" s="320">
        <v>4277</v>
      </c>
      <c r="T65" s="324" t="s">
        <v>676</v>
      </c>
      <c r="U65" s="324"/>
      <c r="V65" s="324">
        <v>15</v>
      </c>
      <c r="W65" s="324">
        <v>3.4</v>
      </c>
      <c r="X65" s="324"/>
      <c r="Y65" s="324">
        <v>18.399999999999999</v>
      </c>
      <c r="Z65" s="321">
        <v>274.28571428571428</v>
      </c>
      <c r="AA65" s="321">
        <v>190.08</v>
      </c>
      <c r="AB65" s="321">
        <v>48</v>
      </c>
      <c r="AC65" s="349">
        <v>9</v>
      </c>
    </row>
    <row r="66" spans="1:29" s="3" customFormat="1" ht="13.2" customHeight="1" x14ac:dyDescent="0.4">
      <c r="A66" s="290">
        <v>13</v>
      </c>
      <c r="B66" s="572"/>
      <c r="C66" s="575"/>
      <c r="D66" s="132">
        <v>6174</v>
      </c>
      <c r="E66" s="297" t="s">
        <v>77</v>
      </c>
      <c r="F66" s="297">
        <v>1</v>
      </c>
      <c r="G66" s="297">
        <v>36.200000000000003</v>
      </c>
      <c r="H66" s="297">
        <v>6.5</v>
      </c>
      <c r="I66" s="297"/>
      <c r="J66" s="131">
        <f t="shared" si="4"/>
        <v>42.7</v>
      </c>
      <c r="K66" s="131"/>
      <c r="L66" s="291">
        <f>직영점.대리점!S65</f>
        <v>477.14285714285717</v>
      </c>
      <c r="M66" s="291">
        <f>직영점.대리점!AG65</f>
        <v>330.66</v>
      </c>
      <c r="N66" s="313">
        <f>직영점.대리점!AH65</f>
        <v>58</v>
      </c>
      <c r="O66" s="314">
        <f>직영점.대리점!AI65</f>
        <v>18</v>
      </c>
      <c r="P66" s="290">
        <v>2</v>
      </c>
      <c r="Q66" s="572"/>
      <c r="R66" s="578"/>
      <c r="S66" s="131">
        <v>4487</v>
      </c>
      <c r="T66" s="297" t="s">
        <v>677</v>
      </c>
      <c r="U66" s="297"/>
      <c r="V66" s="297">
        <v>28.5</v>
      </c>
      <c r="W66" s="297">
        <v>3</v>
      </c>
      <c r="X66" s="297"/>
      <c r="Y66" s="297">
        <v>31.5</v>
      </c>
      <c r="Z66" s="291">
        <v>415.71428571428572</v>
      </c>
      <c r="AA66" s="291">
        <v>288.08999999999997</v>
      </c>
      <c r="AB66" s="291">
        <v>49</v>
      </c>
      <c r="AC66" s="334">
        <v>15</v>
      </c>
    </row>
    <row r="67" spans="1:29" s="3" customFormat="1" ht="13.2" customHeight="1" x14ac:dyDescent="0.4">
      <c r="A67" s="290">
        <v>14</v>
      </c>
      <c r="B67" s="572"/>
      <c r="C67" s="575"/>
      <c r="D67" s="132">
        <v>6780</v>
      </c>
      <c r="E67" s="297" t="s">
        <v>78</v>
      </c>
      <c r="F67" s="297">
        <v>1</v>
      </c>
      <c r="G67" s="297">
        <v>42.9</v>
      </c>
      <c r="H67" s="297">
        <v>20</v>
      </c>
      <c r="I67" s="297"/>
      <c r="J67" s="131">
        <f t="shared" si="4"/>
        <v>62.9</v>
      </c>
      <c r="K67" s="131"/>
      <c r="L67" s="291">
        <f>직영점.대리점!S66</f>
        <v>555.71428571428567</v>
      </c>
      <c r="M67" s="291">
        <f>직영점.대리점!AG66</f>
        <v>385.10999999999996</v>
      </c>
      <c r="N67" s="313">
        <f>직영점.대리점!AH66</f>
        <v>77</v>
      </c>
      <c r="O67" s="314">
        <f>직영점.대리점!AI66</f>
        <v>24</v>
      </c>
      <c r="P67" s="290">
        <v>3</v>
      </c>
      <c r="Q67" s="572"/>
      <c r="R67" s="578"/>
      <c r="S67" s="131">
        <v>4573</v>
      </c>
      <c r="T67" s="297" t="s">
        <v>678</v>
      </c>
      <c r="U67" s="297"/>
      <c r="V67" s="297">
        <v>24.4</v>
      </c>
      <c r="W67" s="297">
        <v>5.6</v>
      </c>
      <c r="X67" s="297"/>
      <c r="Y67" s="297">
        <v>30</v>
      </c>
      <c r="Z67" s="291">
        <v>320</v>
      </c>
      <c r="AA67" s="291">
        <v>221.76000000000002</v>
      </c>
      <c r="AB67" s="291">
        <v>63</v>
      </c>
      <c r="AC67" s="334">
        <v>21</v>
      </c>
    </row>
    <row r="68" spans="1:29" s="3" customFormat="1" ht="13.2" customHeight="1" x14ac:dyDescent="0.4">
      <c r="A68" s="290">
        <v>15</v>
      </c>
      <c r="B68" s="572"/>
      <c r="C68" s="575"/>
      <c r="D68" s="132">
        <v>4432</v>
      </c>
      <c r="E68" s="297" t="s">
        <v>79</v>
      </c>
      <c r="F68" s="297">
        <v>1</v>
      </c>
      <c r="G68" s="297">
        <v>50.6</v>
      </c>
      <c r="H68" s="297">
        <v>21.4</v>
      </c>
      <c r="I68" s="297"/>
      <c r="J68" s="131">
        <f t="shared" si="4"/>
        <v>72</v>
      </c>
      <c r="K68" s="131"/>
      <c r="L68" s="291">
        <f>직영점.대리점!S67</f>
        <v>630.00000000000011</v>
      </c>
      <c r="M68" s="291">
        <f>직영점.대리점!AG67</f>
        <v>436.59</v>
      </c>
      <c r="N68" s="313">
        <f>직영점.대리점!AH67</f>
        <v>77</v>
      </c>
      <c r="O68" s="314">
        <f>직영점.대리점!AI67</f>
        <v>24</v>
      </c>
      <c r="P68" s="290">
        <v>4</v>
      </c>
      <c r="Q68" s="572"/>
      <c r="R68" s="578"/>
      <c r="S68" s="131">
        <v>7080</v>
      </c>
      <c r="T68" s="297" t="s">
        <v>679</v>
      </c>
      <c r="U68" s="297"/>
      <c r="V68" s="297">
        <v>32</v>
      </c>
      <c r="W68" s="297">
        <v>4</v>
      </c>
      <c r="X68" s="297"/>
      <c r="Y68" s="297">
        <v>36</v>
      </c>
      <c r="Z68" s="291">
        <v>305.71428571428578</v>
      </c>
      <c r="AA68" s="291">
        <v>211.86</v>
      </c>
      <c r="AB68" s="291">
        <v>42</v>
      </c>
      <c r="AC68" s="334">
        <v>12</v>
      </c>
    </row>
    <row r="69" spans="1:29" s="3" customFormat="1" ht="13.2" customHeight="1" x14ac:dyDescent="0.4">
      <c r="A69" s="290">
        <v>16</v>
      </c>
      <c r="B69" s="572"/>
      <c r="C69" s="575"/>
      <c r="D69" s="336">
        <v>7920</v>
      </c>
      <c r="E69" s="326" t="s">
        <v>590</v>
      </c>
      <c r="F69" s="326"/>
      <c r="G69" s="326">
        <v>42.81</v>
      </c>
      <c r="H69" s="326"/>
      <c r="I69" s="326"/>
      <c r="J69" s="315"/>
      <c r="K69" s="315"/>
      <c r="L69" s="393">
        <v>469</v>
      </c>
      <c r="M69" s="393">
        <v>325</v>
      </c>
      <c r="N69" s="396">
        <v>45</v>
      </c>
      <c r="O69" s="397">
        <v>9</v>
      </c>
      <c r="P69" s="290">
        <v>5</v>
      </c>
      <c r="Q69" s="572"/>
      <c r="R69" s="578"/>
      <c r="S69" s="315">
        <v>4515</v>
      </c>
      <c r="T69" s="326" t="s">
        <v>680</v>
      </c>
      <c r="U69" s="326"/>
      <c r="V69" s="326">
        <v>19.36</v>
      </c>
      <c r="W69" s="326">
        <v>4.5</v>
      </c>
      <c r="X69" s="326"/>
      <c r="Y69" s="326">
        <v>23.86</v>
      </c>
      <c r="Z69" s="393">
        <v>275.71428571428572</v>
      </c>
      <c r="AA69" s="393">
        <v>191.45600000000002</v>
      </c>
      <c r="AB69" s="393">
        <v>30</v>
      </c>
      <c r="AC69" s="393">
        <v>9</v>
      </c>
    </row>
    <row r="70" spans="1:29" s="3" customFormat="1" ht="13.2" customHeight="1" x14ac:dyDescent="0.4">
      <c r="A70" s="290">
        <v>17</v>
      </c>
      <c r="B70" s="572"/>
      <c r="C70" s="575"/>
      <c r="D70" s="132">
        <v>4433</v>
      </c>
      <c r="E70" s="297" t="s">
        <v>263</v>
      </c>
      <c r="F70" s="297">
        <v>1</v>
      </c>
      <c r="G70" s="297">
        <v>45.8</v>
      </c>
      <c r="H70" s="297">
        <v>9</v>
      </c>
      <c r="I70" s="297"/>
      <c r="J70" s="131">
        <f>G70+H70+I70</f>
        <v>54.8</v>
      </c>
      <c r="K70" s="131"/>
      <c r="L70" s="291">
        <f>직영점.대리점!S70</f>
        <v>630.00000000000011</v>
      </c>
      <c r="M70" s="291">
        <f>직영점.대리점!AG70</f>
        <v>436.59</v>
      </c>
      <c r="N70" s="313">
        <f>직영점.대리점!AH70</f>
        <v>63</v>
      </c>
      <c r="O70" s="314">
        <f>직영점.대리점!AI70</f>
        <v>18</v>
      </c>
      <c r="P70" s="290">
        <v>6</v>
      </c>
      <c r="Q70" s="572"/>
      <c r="R70" s="578"/>
      <c r="S70" s="131">
        <v>4575</v>
      </c>
      <c r="T70" s="297" t="s">
        <v>681</v>
      </c>
      <c r="U70" s="297"/>
      <c r="V70" s="297">
        <v>17.2</v>
      </c>
      <c r="W70" s="297">
        <v>2.2999999999999998</v>
      </c>
      <c r="X70" s="297"/>
      <c r="Y70" s="297">
        <v>19.5</v>
      </c>
      <c r="Z70" s="291">
        <v>272.85714285714289</v>
      </c>
      <c r="AA70" s="291">
        <v>189.09000000000003</v>
      </c>
      <c r="AB70" s="291">
        <v>42</v>
      </c>
      <c r="AC70" s="334">
        <v>12</v>
      </c>
    </row>
    <row r="71" spans="1:29" s="3" customFormat="1" ht="13.2" customHeight="1" x14ac:dyDescent="0.4">
      <c r="A71" s="290">
        <v>18</v>
      </c>
      <c r="B71" s="572"/>
      <c r="C71" s="575"/>
      <c r="D71" s="132">
        <v>4434</v>
      </c>
      <c r="E71" s="297" t="s">
        <v>81</v>
      </c>
      <c r="F71" s="297">
        <v>1</v>
      </c>
      <c r="G71" s="297">
        <v>64</v>
      </c>
      <c r="H71" s="297">
        <v>13</v>
      </c>
      <c r="I71" s="297">
        <v>34</v>
      </c>
      <c r="J71" s="131">
        <f>G71+H71+I71</f>
        <v>111</v>
      </c>
      <c r="K71" s="131"/>
      <c r="L71" s="291">
        <f>직영점.대리점!S71</f>
        <v>760</v>
      </c>
      <c r="M71" s="291">
        <f>직영점.대리점!AG71</f>
        <v>526.67999999999995</v>
      </c>
      <c r="N71" s="313">
        <f>직영점.대리점!AH71</f>
        <v>77</v>
      </c>
      <c r="O71" s="314">
        <f>직영점.대리점!AI71</f>
        <v>24</v>
      </c>
      <c r="P71" s="290">
        <v>7</v>
      </c>
      <c r="Q71" s="572"/>
      <c r="R71" s="578"/>
      <c r="S71" s="315">
        <v>4310</v>
      </c>
      <c r="T71" s="326" t="s">
        <v>682</v>
      </c>
      <c r="U71" s="326"/>
      <c r="V71" s="326">
        <v>15.3</v>
      </c>
      <c r="W71" s="326">
        <v>3.7</v>
      </c>
      <c r="X71" s="326"/>
      <c r="Y71" s="326">
        <v>19</v>
      </c>
      <c r="Z71" s="393">
        <v>282.85714285714289</v>
      </c>
      <c r="AA71" s="393">
        <v>196.416</v>
      </c>
      <c r="AB71" s="393">
        <v>36</v>
      </c>
      <c r="AC71" s="393">
        <v>6</v>
      </c>
    </row>
    <row r="72" spans="1:29" s="3" customFormat="1" ht="13.2" customHeight="1" x14ac:dyDescent="0.4">
      <c r="A72" s="290">
        <v>19</v>
      </c>
      <c r="B72" s="572"/>
      <c r="C72" s="575"/>
      <c r="D72" s="336">
        <v>6218</v>
      </c>
      <c r="E72" s="326" t="s">
        <v>589</v>
      </c>
      <c r="F72" s="326"/>
      <c r="G72" s="326">
        <v>45.36</v>
      </c>
      <c r="H72" s="326"/>
      <c r="I72" s="326"/>
      <c r="J72" s="315"/>
      <c r="K72" s="315"/>
      <c r="L72" s="393">
        <f>'VER.5직영점.대리점'!S88</f>
        <v>397.14285714285717</v>
      </c>
      <c r="M72" s="393">
        <f>'VER.5직영점.대리점'!AG88</f>
        <v>275.22000000000003</v>
      </c>
      <c r="N72" s="393">
        <f>'VER.5직영점.대리점'!AH88</f>
        <v>45</v>
      </c>
      <c r="O72" s="393">
        <f>'VER.5직영점.대리점'!AI88</f>
        <v>9</v>
      </c>
      <c r="P72" s="290">
        <v>8</v>
      </c>
      <c r="Q72" s="572"/>
      <c r="R72" s="578"/>
      <c r="S72" s="131">
        <v>4457</v>
      </c>
      <c r="T72" s="297" t="s">
        <v>683</v>
      </c>
      <c r="U72" s="297"/>
      <c r="V72" s="297">
        <v>28.1</v>
      </c>
      <c r="W72" s="297"/>
      <c r="X72" s="297"/>
      <c r="Y72" s="297">
        <v>28.1</v>
      </c>
      <c r="Z72" s="291">
        <v>410</v>
      </c>
      <c r="AA72" s="291">
        <v>284.13000000000005</v>
      </c>
      <c r="AB72" s="291">
        <v>64</v>
      </c>
      <c r="AC72" s="334">
        <v>24</v>
      </c>
    </row>
    <row r="73" spans="1:29" s="3" customFormat="1" ht="13.2" customHeight="1" x14ac:dyDescent="0.4">
      <c r="A73" s="290">
        <v>20</v>
      </c>
      <c r="B73" s="572"/>
      <c r="C73" s="575"/>
      <c r="D73" s="132">
        <v>4588</v>
      </c>
      <c r="E73" s="297" t="s">
        <v>82</v>
      </c>
      <c r="F73" s="297">
        <v>1</v>
      </c>
      <c r="G73" s="297">
        <v>58.5</v>
      </c>
      <c r="H73" s="297">
        <v>21</v>
      </c>
      <c r="I73" s="297"/>
      <c r="J73" s="131">
        <f>G73+H73+I73</f>
        <v>79.5</v>
      </c>
      <c r="K73" s="131"/>
      <c r="L73" s="291">
        <f>직영점.대리점!S72</f>
        <v>674.28571428571433</v>
      </c>
      <c r="M73" s="291">
        <f>직영점.대리점!AG72</f>
        <v>467.28</v>
      </c>
      <c r="N73" s="313">
        <f>직영점.대리점!AH72</f>
        <v>77</v>
      </c>
      <c r="O73" s="314">
        <f>직영점.대리점!AI72</f>
        <v>24</v>
      </c>
      <c r="P73" s="290">
        <v>9</v>
      </c>
      <c r="Q73" s="572"/>
      <c r="R73" s="578"/>
      <c r="S73" s="131">
        <v>6612</v>
      </c>
      <c r="T73" s="297" t="s">
        <v>684</v>
      </c>
      <c r="U73" s="297"/>
      <c r="V73" s="297">
        <v>20.399999999999999</v>
      </c>
      <c r="W73" s="297">
        <v>2.7</v>
      </c>
      <c r="X73" s="297"/>
      <c r="Y73" s="297">
        <v>23.099999999999998</v>
      </c>
      <c r="Z73" s="291">
        <v>260</v>
      </c>
      <c r="AA73" s="291">
        <v>180.17999999999998</v>
      </c>
      <c r="AB73" s="291">
        <v>49</v>
      </c>
      <c r="AC73" s="334">
        <v>15</v>
      </c>
    </row>
    <row r="74" spans="1:29" s="3" customFormat="1" ht="13.2" customHeight="1" x14ac:dyDescent="0.4">
      <c r="A74" s="290">
        <v>21</v>
      </c>
      <c r="B74" s="572"/>
      <c r="C74" s="575"/>
      <c r="D74" s="132">
        <v>6872</v>
      </c>
      <c r="E74" s="297" t="s">
        <v>83</v>
      </c>
      <c r="F74" s="297">
        <v>2</v>
      </c>
      <c r="G74" s="297">
        <v>45.7</v>
      </c>
      <c r="H74" s="297">
        <v>33.200000000000003</v>
      </c>
      <c r="I74" s="297"/>
      <c r="J74" s="131">
        <f>G74+H74+I74</f>
        <v>78.900000000000006</v>
      </c>
      <c r="K74" s="131"/>
      <c r="L74" s="291">
        <f>직영점.대리점!S74</f>
        <v>667.14285714285734</v>
      </c>
      <c r="M74" s="291">
        <f>직영점.대리점!AG74</f>
        <v>462.33</v>
      </c>
      <c r="N74" s="313">
        <f>직영점.대리점!AH74</f>
        <v>77</v>
      </c>
      <c r="O74" s="314">
        <f>직영점.대리점!AI74</f>
        <v>21</v>
      </c>
      <c r="P74" s="290">
        <v>10</v>
      </c>
      <c r="Q74" s="572"/>
      <c r="R74" s="578"/>
      <c r="S74" s="131">
        <v>4307</v>
      </c>
      <c r="T74" s="297" t="s">
        <v>685</v>
      </c>
      <c r="U74" s="297"/>
      <c r="V74" s="297">
        <v>17.8</v>
      </c>
      <c r="W74" s="297">
        <v>2.5</v>
      </c>
      <c r="X74" s="297"/>
      <c r="Y74" s="297">
        <v>20.3</v>
      </c>
      <c r="Z74" s="291">
        <v>345.71428571428567</v>
      </c>
      <c r="AA74" s="291">
        <v>239.58</v>
      </c>
      <c r="AB74" s="291">
        <v>49</v>
      </c>
      <c r="AC74" s="334">
        <v>12</v>
      </c>
    </row>
    <row r="75" spans="1:29" s="3" customFormat="1" ht="13.2" customHeight="1" x14ac:dyDescent="0.4">
      <c r="A75" s="290">
        <v>22</v>
      </c>
      <c r="B75" s="572"/>
      <c r="C75" s="575"/>
      <c r="D75" s="132">
        <v>6171</v>
      </c>
      <c r="E75" s="297" t="s">
        <v>84</v>
      </c>
      <c r="F75" s="297">
        <v>1</v>
      </c>
      <c r="G75" s="297">
        <v>40.799999999999997</v>
      </c>
      <c r="H75" s="297">
        <v>18.899999999999999</v>
      </c>
      <c r="I75" s="297"/>
      <c r="J75" s="131">
        <f>G75+H75+I75</f>
        <v>59.699999999999996</v>
      </c>
      <c r="K75" s="131"/>
      <c r="L75" s="291">
        <f>직영점.대리점!S75</f>
        <v>587.142857142857</v>
      </c>
      <c r="M75" s="291">
        <f>직영점.대리점!AG75</f>
        <v>406.89000000000004</v>
      </c>
      <c r="N75" s="313">
        <f>직영점.대리점!AH75</f>
        <v>77</v>
      </c>
      <c r="O75" s="314">
        <f>직영점.대리점!AI75</f>
        <v>21</v>
      </c>
      <c r="P75" s="290">
        <v>11</v>
      </c>
      <c r="Q75" s="572"/>
      <c r="R75" s="578"/>
      <c r="S75" s="315">
        <v>4581</v>
      </c>
      <c r="T75" s="326" t="s">
        <v>686</v>
      </c>
      <c r="U75" s="326"/>
      <c r="V75" s="326">
        <v>29.22</v>
      </c>
      <c r="W75" s="326">
        <v>5.9</v>
      </c>
      <c r="X75" s="326"/>
      <c r="Y75" s="326">
        <v>35.119999999999997</v>
      </c>
      <c r="Z75" s="393">
        <v>440.00000000000011</v>
      </c>
      <c r="AA75" s="393">
        <v>218.24000000000004</v>
      </c>
      <c r="AB75" s="393">
        <v>30</v>
      </c>
      <c r="AC75" s="393">
        <v>6</v>
      </c>
    </row>
    <row r="76" spans="1:29" s="3" customFormat="1" ht="13.2" customHeight="1" x14ac:dyDescent="0.4">
      <c r="A76" s="290">
        <v>23</v>
      </c>
      <c r="B76" s="573"/>
      <c r="C76" s="576"/>
      <c r="D76" s="132">
        <v>6731</v>
      </c>
      <c r="E76" s="297" t="s">
        <v>580</v>
      </c>
      <c r="F76" s="133"/>
      <c r="G76" s="133">
        <v>49.3</v>
      </c>
      <c r="H76" s="133"/>
      <c r="I76" s="133"/>
      <c r="J76" s="298"/>
      <c r="K76" s="298"/>
      <c r="L76" s="291">
        <f>직영점.대리점!S76</f>
        <v>500</v>
      </c>
      <c r="M76" s="291">
        <f>직영점.대리점!AG76</f>
        <v>346.5</v>
      </c>
      <c r="N76" s="313">
        <f>직영점.대리점!AH76</f>
        <v>64</v>
      </c>
      <c r="O76" s="314">
        <f>직영점.대리점!AI76</f>
        <v>24</v>
      </c>
      <c r="P76" s="290">
        <v>12</v>
      </c>
      <c r="Q76" s="572"/>
      <c r="R76" s="578"/>
      <c r="S76" s="131">
        <v>4320</v>
      </c>
      <c r="T76" s="297" t="s">
        <v>687</v>
      </c>
      <c r="U76" s="297"/>
      <c r="V76" s="297">
        <v>15.6</v>
      </c>
      <c r="W76" s="297">
        <v>2.5</v>
      </c>
      <c r="X76" s="297"/>
      <c r="Y76" s="297">
        <v>18.100000000000001</v>
      </c>
      <c r="Z76" s="291">
        <v>308.57142857142856</v>
      </c>
      <c r="AA76" s="291">
        <v>154.44000000000003</v>
      </c>
      <c r="AB76" s="291">
        <v>48</v>
      </c>
      <c r="AC76" s="334">
        <v>12</v>
      </c>
    </row>
    <row r="77" spans="1:29" s="3" customFormat="1" ht="13.2" customHeight="1" x14ac:dyDescent="0.4">
      <c r="A77" s="302"/>
      <c r="B77" s="303">
        <f>COUNT(A54:A76)</f>
        <v>23</v>
      </c>
      <c r="C77" s="303"/>
      <c r="D77" s="303"/>
      <c r="E77" s="303"/>
      <c r="F77" s="303"/>
      <c r="G77" s="304">
        <f t="shared" ref="G77:O77" si="5">AVERAGE(G54:G76)</f>
        <v>41.883043478260859</v>
      </c>
      <c r="H77" s="304">
        <f t="shared" si="5"/>
        <v>15.105555555555554</v>
      </c>
      <c r="I77" s="304">
        <f t="shared" si="5"/>
        <v>44.8</v>
      </c>
      <c r="J77" s="304">
        <f t="shared" si="5"/>
        <v>67.336666666666673</v>
      </c>
      <c r="K77" s="304"/>
      <c r="L77" s="304">
        <f t="shared" si="5"/>
        <v>528.21739130434776</v>
      </c>
      <c r="M77" s="304">
        <f t="shared" si="5"/>
        <v>364.41391304347826</v>
      </c>
      <c r="N77" s="304">
        <f t="shared" si="5"/>
        <v>56.826086956521742</v>
      </c>
      <c r="O77" s="304">
        <f t="shared" si="5"/>
        <v>16.304347826086957</v>
      </c>
      <c r="P77" s="290">
        <v>13</v>
      </c>
      <c r="Q77" s="572"/>
      <c r="R77" s="578"/>
      <c r="S77" s="131">
        <v>4280</v>
      </c>
      <c r="T77" s="297" t="s">
        <v>688</v>
      </c>
      <c r="U77" s="297"/>
      <c r="V77" s="297">
        <v>31.4</v>
      </c>
      <c r="W77" s="297">
        <v>7.6</v>
      </c>
      <c r="X77" s="297"/>
      <c r="Y77" s="297">
        <v>39</v>
      </c>
      <c r="Z77" s="291">
        <v>477.14285714285711</v>
      </c>
      <c r="AA77" s="291">
        <v>330.66</v>
      </c>
      <c r="AB77" s="291">
        <v>49</v>
      </c>
      <c r="AC77" s="334">
        <v>15</v>
      </c>
    </row>
    <row r="78" spans="1:29" s="3" customFormat="1" ht="13.2" customHeight="1" x14ac:dyDescent="0.4">
      <c r="A78" s="290">
        <v>1</v>
      </c>
      <c r="B78" s="572" t="s">
        <v>542</v>
      </c>
      <c r="C78" s="575" t="s">
        <v>543</v>
      </c>
      <c r="D78" s="133">
        <v>7374</v>
      </c>
      <c r="E78" s="297" t="s">
        <v>92</v>
      </c>
      <c r="F78" s="297">
        <v>1</v>
      </c>
      <c r="G78" s="297">
        <v>36.200000000000003</v>
      </c>
      <c r="H78" s="297">
        <v>4.4000000000000004</v>
      </c>
      <c r="I78" s="297"/>
      <c r="J78" s="297">
        <f t="shared" ref="J78:J98" si="6">G78+H78+I78</f>
        <v>40.6</v>
      </c>
      <c r="K78" s="297"/>
      <c r="L78" s="291">
        <f>직영점.대리점!S78</f>
        <v>534.28571428571433</v>
      </c>
      <c r="M78" s="291">
        <f>직영점.대리점!AG78</f>
        <v>370.26</v>
      </c>
      <c r="N78" s="310">
        <f>직영점.대리점!AH78</f>
        <v>63</v>
      </c>
      <c r="O78" s="311">
        <f>직영점.대리점!AI78</f>
        <v>21</v>
      </c>
      <c r="P78" s="290">
        <v>14</v>
      </c>
      <c r="Q78" s="573"/>
      <c r="R78" s="579"/>
      <c r="S78" s="315">
        <v>4552</v>
      </c>
      <c r="T78" s="326" t="s">
        <v>689</v>
      </c>
      <c r="U78" s="326"/>
      <c r="V78" s="326">
        <v>19</v>
      </c>
      <c r="W78" s="326">
        <v>4.2</v>
      </c>
      <c r="X78" s="326"/>
      <c r="Y78" s="326">
        <v>23.2</v>
      </c>
      <c r="Z78" s="393">
        <v>320</v>
      </c>
      <c r="AA78" s="393">
        <v>222.20800000000003</v>
      </c>
      <c r="AB78" s="393">
        <v>36</v>
      </c>
      <c r="AC78" s="393">
        <v>6</v>
      </c>
    </row>
    <row r="79" spans="1:29" s="3" customFormat="1" ht="13.2" customHeight="1" x14ac:dyDescent="0.4">
      <c r="A79" s="290">
        <v>2</v>
      </c>
      <c r="B79" s="572"/>
      <c r="C79" s="575"/>
      <c r="D79" s="395">
        <v>4460</v>
      </c>
      <c r="E79" s="326" t="s">
        <v>93</v>
      </c>
      <c r="F79" s="327">
        <v>1</v>
      </c>
      <c r="G79" s="326">
        <v>41.46</v>
      </c>
      <c r="H79" s="326">
        <v>14.31</v>
      </c>
      <c r="I79" s="326"/>
      <c r="J79" s="326">
        <f t="shared" si="6"/>
        <v>55.77</v>
      </c>
      <c r="K79" s="326"/>
      <c r="L79" s="393">
        <f>'VER.5직영점.대리점'!S91</f>
        <v>434.28571428571428</v>
      </c>
      <c r="M79" s="393">
        <f>'VER.5직영점.대리점'!AG91</f>
        <v>300.96000000000004</v>
      </c>
      <c r="N79" s="396">
        <f>'VER.5직영점.대리점'!AH91</f>
        <v>45</v>
      </c>
      <c r="O79" s="397">
        <f>'VER.5직영점.대리점'!AI91</f>
        <v>18</v>
      </c>
      <c r="P79" s="328"/>
      <c r="Q79" s="329">
        <f>COUNT(P65:P78)</f>
        <v>14</v>
      </c>
      <c r="R79" s="351"/>
      <c r="S79" s="351"/>
      <c r="T79" s="329"/>
      <c r="U79" s="352"/>
      <c r="V79" s="330">
        <v>22.377142857142861</v>
      </c>
      <c r="W79" s="330">
        <v>3.9923076923076928</v>
      </c>
      <c r="X79" s="353"/>
      <c r="Y79" s="330">
        <v>26.084285714285716</v>
      </c>
      <c r="Z79" s="330">
        <v>336.32653061224488</v>
      </c>
      <c r="AA79" s="330">
        <v>222.72785714285718</v>
      </c>
      <c r="AB79" s="330">
        <v>45.357142857142854</v>
      </c>
      <c r="AC79" s="331">
        <v>12.428571428571429</v>
      </c>
    </row>
    <row r="80" spans="1:29" s="3" customFormat="1" ht="13.2" customHeight="1" x14ac:dyDescent="0.4">
      <c r="A80" s="290">
        <v>3</v>
      </c>
      <c r="B80" s="572"/>
      <c r="C80" s="575"/>
      <c r="D80" s="133">
        <v>4532</v>
      </c>
      <c r="E80" s="297" t="s">
        <v>94</v>
      </c>
      <c r="F80" s="297">
        <v>1</v>
      </c>
      <c r="G80" s="297">
        <v>43.6</v>
      </c>
      <c r="H80" s="297">
        <v>20.2</v>
      </c>
      <c r="I80" s="297"/>
      <c r="J80" s="297">
        <f t="shared" si="6"/>
        <v>63.8</v>
      </c>
      <c r="K80" s="297"/>
      <c r="L80" s="291">
        <f>직영점.대리점!S80</f>
        <v>557.14285714285722</v>
      </c>
      <c r="M80" s="291">
        <f>직영점.대리점!AG80</f>
        <v>386.1</v>
      </c>
      <c r="N80" s="313">
        <f>직영점.대리점!AH80</f>
        <v>63</v>
      </c>
      <c r="O80" s="314">
        <f>직영점.대리점!AI80</f>
        <v>24</v>
      </c>
      <c r="P80" s="564" t="s">
        <v>553</v>
      </c>
      <c r="Q80" s="564" t="s">
        <v>690</v>
      </c>
      <c r="R80" s="564"/>
      <c r="S80" s="564"/>
      <c r="T80" s="564"/>
      <c r="U80" s="564"/>
      <c r="V80" s="565">
        <f>AVERAGE(V79,V64,V55,V48,V40,V38)</f>
        <v>23.007148809523809</v>
      </c>
      <c r="W80" s="565">
        <f t="shared" ref="W80:AC80" si="7">AVERAGE(W79,W64,W55,W48,W40,W38)</f>
        <v>3.5363658563658564</v>
      </c>
      <c r="X80" s="565" t="e">
        <f t="shared" si="7"/>
        <v>#DIV/0!</v>
      </c>
      <c r="Y80" s="565">
        <f t="shared" si="7"/>
        <v>26.03891468253968</v>
      </c>
      <c r="Z80" s="565">
        <f t="shared" si="7"/>
        <v>370.71148526077098</v>
      </c>
      <c r="AA80" s="565">
        <f t="shared" si="7"/>
        <v>259.39279404761908</v>
      </c>
      <c r="AB80" s="565">
        <f t="shared" si="7"/>
        <v>44.791865079365088</v>
      </c>
      <c r="AC80" s="565">
        <f t="shared" si="7"/>
        <v>13.857341269841271</v>
      </c>
    </row>
    <row r="81" spans="1:28" s="1" customFormat="1" ht="13.2" customHeight="1" x14ac:dyDescent="0.4">
      <c r="A81" s="290">
        <v>4</v>
      </c>
      <c r="B81" s="572"/>
      <c r="C81" s="575"/>
      <c r="D81" s="133">
        <v>7590</v>
      </c>
      <c r="E81" s="297" t="s">
        <v>95</v>
      </c>
      <c r="F81" s="297">
        <v>2</v>
      </c>
      <c r="G81" s="297">
        <v>57.8</v>
      </c>
      <c r="H81" s="297">
        <v>28.4</v>
      </c>
      <c r="I81" s="297">
        <v>57.5</v>
      </c>
      <c r="J81" s="297">
        <f t="shared" si="6"/>
        <v>143.69999999999999</v>
      </c>
      <c r="K81" s="297"/>
      <c r="L81" s="291">
        <f>직영점.대리점!S81</f>
        <v>742.85714285714278</v>
      </c>
      <c r="M81" s="291">
        <f>직영점.대리점!AG81</f>
        <v>514.80000000000007</v>
      </c>
      <c r="N81" s="313">
        <f>직영점.대리점!AH81</f>
        <v>70</v>
      </c>
      <c r="O81" s="314">
        <f>직영점.대리점!AI81</f>
        <v>24</v>
      </c>
      <c r="P81" s="33"/>
      <c r="Q81" s="33"/>
      <c r="R81" s="33"/>
      <c r="S81" s="33"/>
      <c r="T81" s="33"/>
      <c r="U81" s="33"/>
    </row>
    <row r="82" spans="1:28" s="3" customFormat="1" ht="13.2" customHeight="1" x14ac:dyDescent="0.4">
      <c r="A82" s="290">
        <v>5</v>
      </c>
      <c r="B82" s="572"/>
      <c r="C82" s="575"/>
      <c r="D82" s="133">
        <v>4482</v>
      </c>
      <c r="E82" s="297" t="s">
        <v>96</v>
      </c>
      <c r="F82" s="297">
        <v>1</v>
      </c>
      <c r="G82" s="297">
        <v>41.5</v>
      </c>
      <c r="H82" s="297">
        <v>14.6</v>
      </c>
      <c r="I82" s="297"/>
      <c r="J82" s="297">
        <f t="shared" si="6"/>
        <v>56.1</v>
      </c>
      <c r="K82" s="297"/>
      <c r="L82" s="291">
        <f>직영점.대리점!S82</f>
        <v>362.85714285714289</v>
      </c>
      <c r="M82" s="291">
        <f>직영점.대리점!AG82</f>
        <v>251.46000000000004</v>
      </c>
      <c r="N82" s="313">
        <f>직영점.대리점!AH82</f>
        <v>50</v>
      </c>
      <c r="O82" s="314">
        <f>직영점.대리점!AI82</f>
        <v>18</v>
      </c>
      <c r="P82" s="16"/>
      <c r="Q82" s="16"/>
      <c r="R82" s="16"/>
      <c r="S82" s="16"/>
      <c r="T82" s="16"/>
      <c r="U82" s="16"/>
    </row>
    <row r="83" spans="1:28" s="3" customFormat="1" ht="13.2" customHeight="1" x14ac:dyDescent="0.4">
      <c r="A83" s="290">
        <v>6</v>
      </c>
      <c r="B83" s="572"/>
      <c r="C83" s="575"/>
      <c r="D83" s="395">
        <v>4450</v>
      </c>
      <c r="E83" s="326" t="s">
        <v>97</v>
      </c>
      <c r="F83" s="326">
        <v>2</v>
      </c>
      <c r="G83" s="326">
        <v>52.1</v>
      </c>
      <c r="H83" s="326">
        <v>8</v>
      </c>
      <c r="I83" s="326">
        <v>68.2</v>
      </c>
      <c r="J83" s="326">
        <f t="shared" si="6"/>
        <v>128.30000000000001</v>
      </c>
      <c r="K83" s="326"/>
      <c r="L83" s="393">
        <f>'VER.5직영점.대리점'!S95</f>
        <v>457.14285714285717</v>
      </c>
      <c r="M83" s="393">
        <f>'VER.5직영점.대리점'!AG95</f>
        <v>316.8</v>
      </c>
      <c r="N83" s="396">
        <f>'VER.5직영점.대리점'!AH95</f>
        <v>60</v>
      </c>
      <c r="O83" s="396">
        <f>'VER.5직영점.대리점'!AI95</f>
        <v>6</v>
      </c>
      <c r="P83" s="16"/>
      <c r="Q83" s="16"/>
      <c r="R83" s="16"/>
      <c r="S83" s="16"/>
      <c r="T83" s="16"/>
      <c r="U83" s="16"/>
    </row>
    <row r="84" spans="1:28" s="3" customFormat="1" ht="13.2" customHeight="1" x14ac:dyDescent="0.4">
      <c r="A84" s="290">
        <v>7</v>
      </c>
      <c r="B84" s="572"/>
      <c r="C84" s="575"/>
      <c r="D84" s="395">
        <v>4464</v>
      </c>
      <c r="E84" s="326" t="s">
        <v>98</v>
      </c>
      <c r="F84" s="326">
        <v>2</v>
      </c>
      <c r="G84" s="326">
        <v>36.6</v>
      </c>
      <c r="H84" s="326">
        <v>30</v>
      </c>
      <c r="I84" s="326"/>
      <c r="J84" s="326">
        <f t="shared" si="6"/>
        <v>66.599999999999994</v>
      </c>
      <c r="K84" s="326"/>
      <c r="L84" s="393">
        <f>'VER.5직영점.대리점'!S96</f>
        <v>500</v>
      </c>
      <c r="M84" s="393">
        <f>'VER.5직영점.대리점'!AG96</f>
        <v>346.5</v>
      </c>
      <c r="N84" s="396">
        <f>'VER.5직영점.대리점'!AH96</f>
        <v>45</v>
      </c>
      <c r="O84" s="396">
        <f>'VER.5직영점.대리점'!AI96</f>
        <v>9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s="3" customFormat="1" ht="13.2" customHeight="1" x14ac:dyDescent="0.4">
      <c r="A85" s="290">
        <v>8</v>
      </c>
      <c r="B85" s="572"/>
      <c r="C85" s="575"/>
      <c r="D85" s="395">
        <v>4488</v>
      </c>
      <c r="E85" s="326" t="s">
        <v>99</v>
      </c>
      <c r="F85" s="326">
        <v>2</v>
      </c>
      <c r="G85" s="326">
        <v>71.37</v>
      </c>
      <c r="H85" s="326">
        <v>27.8</v>
      </c>
      <c r="I85" s="326">
        <v>41.1</v>
      </c>
      <c r="J85" s="326">
        <f t="shared" si="6"/>
        <v>140.27000000000001</v>
      </c>
      <c r="K85" s="326"/>
      <c r="L85" s="393">
        <f>'VER.5직영점.대리점'!S97</f>
        <v>717.14285714285711</v>
      </c>
      <c r="M85" s="393">
        <f>'VER.5직영점.대리점'!AG97</f>
        <v>496.97999999999996</v>
      </c>
      <c r="N85" s="396">
        <f>'VER.5직영점.대리점'!AH97</f>
        <v>45</v>
      </c>
      <c r="O85" s="396">
        <f>'VER.5직영점.대리점'!AI97</f>
        <v>9</v>
      </c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16"/>
      <c r="AB85" s="16"/>
    </row>
    <row r="86" spans="1:28" s="3" customFormat="1" ht="13.2" customHeight="1" x14ac:dyDescent="0.4">
      <c r="A86" s="290">
        <v>9</v>
      </c>
      <c r="B86" s="572"/>
      <c r="C86" s="575"/>
      <c r="D86" s="133">
        <v>7015</v>
      </c>
      <c r="E86" s="297" t="s">
        <v>100</v>
      </c>
      <c r="F86" s="297">
        <v>2</v>
      </c>
      <c r="G86" s="297">
        <v>59.7</v>
      </c>
      <c r="H86" s="297">
        <v>28.1</v>
      </c>
      <c r="I86" s="297">
        <v>87.8</v>
      </c>
      <c r="J86" s="297">
        <f t="shared" si="6"/>
        <v>175.60000000000002</v>
      </c>
      <c r="K86" s="297"/>
      <c r="L86" s="291">
        <f>직영점.대리점!S86</f>
        <v>512.85714285714289</v>
      </c>
      <c r="M86" s="291">
        <f>직영점.대리점!AG86</f>
        <v>355.41</v>
      </c>
      <c r="N86" s="313">
        <f>직영점.대리점!AH86</f>
        <v>56</v>
      </c>
      <c r="O86" s="314">
        <f>직영점.대리점!AI86</f>
        <v>18</v>
      </c>
      <c r="Q86" s="564"/>
      <c r="R86" s="564"/>
      <c r="S86" s="564"/>
      <c r="T86" s="564"/>
      <c r="U86" s="564"/>
      <c r="V86" s="564"/>
      <c r="W86" s="564"/>
      <c r="X86" s="564"/>
      <c r="Y86" s="564"/>
      <c r="Z86" s="564"/>
      <c r="AA86" s="16"/>
      <c r="AB86" s="16"/>
    </row>
    <row r="87" spans="1:28" s="3" customFormat="1" ht="13.2" customHeight="1" x14ac:dyDescent="0.4">
      <c r="A87" s="290">
        <v>10</v>
      </c>
      <c r="B87" s="572"/>
      <c r="C87" s="575"/>
      <c r="D87" s="133">
        <v>4483</v>
      </c>
      <c r="E87" s="297" t="s">
        <v>101</v>
      </c>
      <c r="F87" s="297">
        <v>1</v>
      </c>
      <c r="G87" s="297">
        <v>31</v>
      </c>
      <c r="H87" s="297">
        <v>4.5</v>
      </c>
      <c r="I87" s="297"/>
      <c r="J87" s="297">
        <f t="shared" si="6"/>
        <v>35.5</v>
      </c>
      <c r="K87" s="297"/>
      <c r="L87" s="291">
        <f>직영점.대리점!S87</f>
        <v>570</v>
      </c>
      <c r="M87" s="291">
        <f>직영점.대리점!AG87</f>
        <v>395.01000000000005</v>
      </c>
      <c r="N87" s="313">
        <f>직영점.대리점!AH87</f>
        <v>58</v>
      </c>
      <c r="O87" s="314">
        <f>직영점.대리점!AI87</f>
        <v>12</v>
      </c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16"/>
      <c r="AB87" s="16"/>
    </row>
    <row r="88" spans="1:28" s="3" customFormat="1" ht="13.2" customHeight="1" x14ac:dyDescent="0.4">
      <c r="A88" s="290">
        <v>11</v>
      </c>
      <c r="B88" s="572"/>
      <c r="C88" s="575"/>
      <c r="D88" s="133">
        <v>4453</v>
      </c>
      <c r="E88" s="297" t="s">
        <v>102</v>
      </c>
      <c r="F88" s="297">
        <v>2</v>
      </c>
      <c r="G88" s="297">
        <v>57.5</v>
      </c>
      <c r="H88" s="297">
        <v>4.9000000000000004</v>
      </c>
      <c r="I88" s="297">
        <v>59.3</v>
      </c>
      <c r="J88" s="297">
        <f t="shared" si="6"/>
        <v>121.69999999999999</v>
      </c>
      <c r="K88" s="297"/>
      <c r="L88" s="291">
        <f>직영점.대리점!S88</f>
        <v>677.14285714285711</v>
      </c>
      <c r="M88" s="291">
        <f>직영점.대리점!AG88</f>
        <v>469.26000000000005</v>
      </c>
      <c r="N88" s="313">
        <f>직영점.대리점!AH88</f>
        <v>64</v>
      </c>
      <c r="O88" s="314">
        <f>직영점.대리점!AI88</f>
        <v>36</v>
      </c>
      <c r="P88" s="16"/>
      <c r="Q88" s="16"/>
      <c r="R88" s="16"/>
      <c r="S88" s="563"/>
      <c r="T88" s="563"/>
      <c r="U88" s="16"/>
      <c r="V88" s="16"/>
      <c r="W88" s="16"/>
      <c r="X88" s="16"/>
      <c r="Y88" s="16"/>
      <c r="Z88" s="16"/>
      <c r="AA88" s="16"/>
      <c r="AB88" s="16"/>
    </row>
    <row r="89" spans="1:28" s="3" customFormat="1" ht="13.2" customHeight="1" x14ac:dyDescent="0.4">
      <c r="A89" s="290">
        <v>12</v>
      </c>
      <c r="B89" s="572"/>
      <c r="C89" s="575"/>
      <c r="D89" s="395">
        <v>4617</v>
      </c>
      <c r="E89" s="326" t="s">
        <v>103</v>
      </c>
      <c r="F89" s="327">
        <v>2</v>
      </c>
      <c r="G89" s="326">
        <v>32.58</v>
      </c>
      <c r="H89" s="326">
        <v>5.9</v>
      </c>
      <c r="I89" s="326">
        <v>31.2</v>
      </c>
      <c r="J89" s="326">
        <f t="shared" si="6"/>
        <v>69.679999999999993</v>
      </c>
      <c r="K89" s="326"/>
      <c r="L89" s="393">
        <f>'VER.5직영점.대리점'!S101</f>
        <v>382.85714285714289</v>
      </c>
      <c r="M89" s="393">
        <f>'VER.5직영점.대리점'!AG101</f>
        <v>265.32000000000005</v>
      </c>
      <c r="N89" s="396">
        <f>'VER.5직영점.대리점'!AH101</f>
        <v>42</v>
      </c>
      <c r="O89" s="397">
        <f>'VER.5직영점.대리점'!AI101</f>
        <v>18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s="3" customFormat="1" ht="13.2" customHeight="1" x14ac:dyDescent="0.4">
      <c r="A90" s="290">
        <v>13</v>
      </c>
      <c r="B90" s="572"/>
      <c r="C90" s="575"/>
      <c r="D90" s="395">
        <v>7406</v>
      </c>
      <c r="E90" s="326" t="s">
        <v>104</v>
      </c>
      <c r="F90" s="326">
        <v>1</v>
      </c>
      <c r="G90" s="326">
        <v>54.14</v>
      </c>
      <c r="H90" s="326">
        <v>13.1</v>
      </c>
      <c r="I90" s="326">
        <v>65.3</v>
      </c>
      <c r="J90" s="326">
        <f t="shared" si="6"/>
        <v>132.54</v>
      </c>
      <c r="K90" s="326"/>
      <c r="L90" s="393">
        <f>'VER.5직영점.대리점'!S102</f>
        <v>580.00000000000011</v>
      </c>
      <c r="M90" s="393">
        <f>'VER.5직영점.대리점'!AG102</f>
        <v>401.94000000000005</v>
      </c>
      <c r="N90" s="396">
        <f>'VER.5직영점.대리점'!AH102</f>
        <v>45</v>
      </c>
      <c r="O90" s="397">
        <f>'VER.5직영점.대리점'!AI102</f>
        <v>9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s="1" customFormat="1" ht="13.2" customHeight="1" x14ac:dyDescent="0.4">
      <c r="A91" s="290">
        <v>14</v>
      </c>
      <c r="B91" s="572"/>
      <c r="C91" s="575"/>
      <c r="D91" s="395">
        <v>4461</v>
      </c>
      <c r="E91" s="326" t="s">
        <v>105</v>
      </c>
      <c r="F91" s="326">
        <v>1</v>
      </c>
      <c r="G91" s="326">
        <v>62.6</v>
      </c>
      <c r="H91" s="297">
        <v>19.100000000000001</v>
      </c>
      <c r="I91" s="297"/>
      <c r="J91" s="297">
        <f t="shared" si="6"/>
        <v>81.7</v>
      </c>
      <c r="K91" s="297"/>
      <c r="L91" s="393">
        <f>'VER.5직영점.대리점'!S103</f>
        <v>754.28571428571422</v>
      </c>
      <c r="M91" s="393">
        <f>'VER.5직영점.대리점'!AG103</f>
        <v>522.71999999999991</v>
      </c>
      <c r="N91" s="396">
        <f>'VER.5직영점.대리점'!AH103</f>
        <v>45</v>
      </c>
      <c r="O91" s="397">
        <f>'VER.5직영점.대리점'!AI103</f>
        <v>9</v>
      </c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:28" s="3" customFormat="1" ht="13.2" customHeight="1" x14ac:dyDescent="0.4">
      <c r="A92" s="290">
        <v>15</v>
      </c>
      <c r="B92" s="572"/>
      <c r="C92" s="575"/>
      <c r="D92" s="133">
        <v>4449</v>
      </c>
      <c r="E92" s="297" t="s">
        <v>106</v>
      </c>
      <c r="F92" s="297">
        <v>1</v>
      </c>
      <c r="G92" s="297">
        <v>32.200000000000003</v>
      </c>
      <c r="H92" s="297">
        <v>5.7</v>
      </c>
      <c r="I92" s="297"/>
      <c r="J92" s="297">
        <f t="shared" si="6"/>
        <v>37.900000000000006</v>
      </c>
      <c r="K92" s="297"/>
      <c r="L92" s="291">
        <f>직영점.대리점!S92</f>
        <v>407.14285714285717</v>
      </c>
      <c r="M92" s="291">
        <f>직영점.대리점!AG92</f>
        <v>282.14999999999998</v>
      </c>
      <c r="N92" s="313">
        <f>직영점.대리점!AH92</f>
        <v>70</v>
      </c>
      <c r="O92" s="314">
        <f>직영점.대리점!AI92</f>
        <v>21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s="1" customFormat="1" ht="13.2" customHeight="1" x14ac:dyDescent="0.4">
      <c r="A93" s="290">
        <v>16</v>
      </c>
      <c r="B93" s="572"/>
      <c r="C93" s="575"/>
      <c r="D93" s="133">
        <v>4481</v>
      </c>
      <c r="E93" s="297" t="s">
        <v>107</v>
      </c>
      <c r="F93" s="297">
        <v>1</v>
      </c>
      <c r="G93" s="297">
        <v>69.2</v>
      </c>
      <c r="H93" s="297">
        <v>30</v>
      </c>
      <c r="I93" s="297"/>
      <c r="J93" s="297">
        <f t="shared" si="6"/>
        <v>99.2</v>
      </c>
      <c r="K93" s="297"/>
      <c r="L93" s="291">
        <f>직영점.대리점!S93</f>
        <v>800</v>
      </c>
      <c r="M93" s="291">
        <f>직영점.대리점!AG93</f>
        <v>554.40000000000009</v>
      </c>
      <c r="N93" s="313">
        <f>직영점.대리점!AH93</f>
        <v>77</v>
      </c>
      <c r="O93" s="314">
        <f>직영점.대리점!AI93</f>
        <v>24</v>
      </c>
      <c r="P93" s="33"/>
      <c r="Q93" s="33"/>
      <c r="R93" s="33"/>
      <c r="S93" s="33"/>
      <c r="T93" s="33"/>
      <c r="U93" s="33"/>
    </row>
    <row r="94" spans="1:28" s="3" customFormat="1" ht="13.2" customHeight="1" x14ac:dyDescent="0.4">
      <c r="A94" s="290">
        <v>17</v>
      </c>
      <c r="B94" s="572"/>
      <c r="C94" s="575"/>
      <c r="D94" s="133">
        <v>7309</v>
      </c>
      <c r="E94" s="297" t="s">
        <v>108</v>
      </c>
      <c r="F94" s="297">
        <v>1</v>
      </c>
      <c r="G94" s="297">
        <v>36.1</v>
      </c>
      <c r="H94" s="297">
        <v>7.5</v>
      </c>
      <c r="I94" s="297"/>
      <c r="J94" s="297">
        <f t="shared" si="6"/>
        <v>43.6</v>
      </c>
      <c r="K94" s="297"/>
      <c r="L94" s="291">
        <f>직영점.대리점!S94</f>
        <v>457.14285714285717</v>
      </c>
      <c r="M94" s="291">
        <f>직영점.대리점!AG94</f>
        <v>316.8</v>
      </c>
      <c r="N94" s="313">
        <f>직영점.대리점!AH94</f>
        <v>44</v>
      </c>
      <c r="O94" s="314">
        <f>직영점.대리점!AI94</f>
        <v>18</v>
      </c>
      <c r="P94" s="16"/>
      <c r="Q94" s="16"/>
      <c r="R94" s="16"/>
      <c r="S94" s="16"/>
      <c r="T94" s="16"/>
      <c r="U94" s="16"/>
    </row>
    <row r="95" spans="1:28" s="3" customFormat="1" ht="13.2" customHeight="1" x14ac:dyDescent="0.4">
      <c r="A95" s="290">
        <v>18</v>
      </c>
      <c r="B95" s="572"/>
      <c r="C95" s="575"/>
      <c r="D95" s="395">
        <v>7006</v>
      </c>
      <c r="E95" s="326" t="s">
        <v>109</v>
      </c>
      <c r="F95" s="326">
        <v>2</v>
      </c>
      <c r="G95" s="326">
        <v>35.270000000000003</v>
      </c>
      <c r="H95" s="326"/>
      <c r="I95" s="326">
        <v>35</v>
      </c>
      <c r="J95" s="326">
        <f t="shared" si="6"/>
        <v>70.27000000000001</v>
      </c>
      <c r="K95" s="326"/>
      <c r="L95" s="393">
        <f>'VER.5직영점.대리점'!S107</f>
        <v>494.28571428571433</v>
      </c>
      <c r="M95" s="393">
        <f>'VER.5직영점.대리점'!AG107</f>
        <v>342.54</v>
      </c>
      <c r="N95" s="393">
        <f>'VER.5직영점.대리점'!AH107</f>
        <v>45</v>
      </c>
      <c r="O95" s="393">
        <f>'VER.5직영점.대리점'!AI107</f>
        <v>9</v>
      </c>
      <c r="P95" s="16"/>
      <c r="Q95" s="16"/>
      <c r="R95" s="16"/>
      <c r="S95" s="16"/>
      <c r="T95" s="16"/>
      <c r="U95" s="16"/>
    </row>
    <row r="96" spans="1:28" s="3" customFormat="1" ht="13.2" customHeight="1" x14ac:dyDescent="0.4">
      <c r="A96" s="290">
        <v>19</v>
      </c>
      <c r="B96" s="572"/>
      <c r="C96" s="575"/>
      <c r="D96" s="133">
        <v>7589</v>
      </c>
      <c r="E96" s="297" t="s">
        <v>110</v>
      </c>
      <c r="F96" s="297">
        <v>2</v>
      </c>
      <c r="G96" s="297">
        <v>50.1</v>
      </c>
      <c r="H96" s="297">
        <v>22.9</v>
      </c>
      <c r="I96" s="297">
        <v>45.59</v>
      </c>
      <c r="J96" s="297">
        <f t="shared" si="6"/>
        <v>118.59</v>
      </c>
      <c r="K96" s="297"/>
      <c r="L96" s="291">
        <f>직영점.대리점!S96</f>
        <v>574.28571428571433</v>
      </c>
      <c r="M96" s="291">
        <f>직영점.대리점!AG96</f>
        <v>397.98</v>
      </c>
      <c r="N96" s="313">
        <f>직영점.대리점!AH96</f>
        <v>77</v>
      </c>
      <c r="O96" s="314">
        <f>직영점.대리점!AI96</f>
        <v>24</v>
      </c>
      <c r="P96" s="16"/>
      <c r="Q96" s="16"/>
      <c r="R96" s="16"/>
      <c r="S96" s="16"/>
      <c r="T96" s="16"/>
      <c r="U96" s="16"/>
    </row>
    <row r="97" spans="1:21" s="1" customFormat="1" ht="13.2" customHeight="1" x14ac:dyDescent="0.4">
      <c r="A97" s="290">
        <v>20</v>
      </c>
      <c r="B97" s="572"/>
      <c r="C97" s="575"/>
      <c r="D97" s="133">
        <v>7147</v>
      </c>
      <c r="E97" s="297" t="s">
        <v>111</v>
      </c>
      <c r="F97" s="297">
        <v>1</v>
      </c>
      <c r="G97" s="297">
        <v>43.9</v>
      </c>
      <c r="H97" s="297">
        <v>32.5</v>
      </c>
      <c r="I97" s="297"/>
      <c r="J97" s="297">
        <f t="shared" si="6"/>
        <v>76.400000000000006</v>
      </c>
      <c r="K97" s="297"/>
      <c r="L97" s="291">
        <f>직영점.대리점!S97</f>
        <v>548.57142857142856</v>
      </c>
      <c r="M97" s="291">
        <f>직영점.대리점!AG97</f>
        <v>380.16</v>
      </c>
      <c r="N97" s="313">
        <f>직영점.대리점!AH97</f>
        <v>58</v>
      </c>
      <c r="O97" s="314">
        <f>직영점.대리점!AI97</f>
        <v>12</v>
      </c>
      <c r="P97" s="33"/>
      <c r="Q97" s="33"/>
      <c r="R97" s="33"/>
      <c r="S97" s="33"/>
      <c r="T97" s="33"/>
      <c r="U97" s="33"/>
    </row>
    <row r="98" spans="1:21" s="3" customFormat="1" ht="13.2" customHeight="1" x14ac:dyDescent="0.4">
      <c r="A98" s="290">
        <v>21</v>
      </c>
      <c r="B98" s="573"/>
      <c r="C98" s="576"/>
      <c r="D98" s="133">
        <v>6744</v>
      </c>
      <c r="E98" s="297" t="s">
        <v>112</v>
      </c>
      <c r="F98" s="297">
        <v>2</v>
      </c>
      <c r="G98" s="297">
        <v>50.4</v>
      </c>
      <c r="H98" s="297">
        <v>7.3</v>
      </c>
      <c r="I98" s="297">
        <v>57.7</v>
      </c>
      <c r="J98" s="297">
        <f t="shared" si="6"/>
        <v>115.4</v>
      </c>
      <c r="K98" s="297"/>
      <c r="L98" s="291">
        <f>직영점.대리점!S98</f>
        <v>620</v>
      </c>
      <c r="M98" s="291">
        <f>직영점.대리점!AG98</f>
        <v>429.66</v>
      </c>
      <c r="N98" s="313">
        <f>직영점.대리점!AH98</f>
        <v>63</v>
      </c>
      <c r="O98" s="314">
        <f>직영점.대리점!AI98</f>
        <v>21</v>
      </c>
      <c r="P98" s="16"/>
      <c r="Q98" s="16"/>
      <c r="R98" s="16"/>
      <c r="S98" s="16"/>
      <c r="T98" s="16"/>
      <c r="U98" s="16"/>
    </row>
    <row r="99" spans="1:21" s="3" customFormat="1" ht="13.2" customHeight="1" x14ac:dyDescent="0.4">
      <c r="A99" s="302"/>
      <c r="B99" s="303">
        <f>COUNT(A78:A98)</f>
        <v>21</v>
      </c>
      <c r="C99" s="303"/>
      <c r="D99" s="303"/>
      <c r="E99" s="303"/>
      <c r="F99" s="303"/>
      <c r="G99" s="304">
        <f>AVERAGE(G78:G98)</f>
        <v>47.396190476190483</v>
      </c>
      <c r="H99" s="304">
        <f>AVERAGE(H78:H98)</f>
        <v>16.4605</v>
      </c>
      <c r="I99" s="303"/>
      <c r="J99" s="304">
        <f>AVERAGE(J78:J98)</f>
        <v>89.200952380952387</v>
      </c>
      <c r="K99" s="304"/>
      <c r="L99" s="304">
        <f>AVERAGE(L78:L98)</f>
        <v>556.39455782312928</v>
      </c>
      <c r="M99" s="304">
        <f>AVERAGE(M78:M98)</f>
        <v>385.5814285714286</v>
      </c>
      <c r="N99" s="304">
        <f t="shared" ref="N99:O99" si="8">AVERAGE(N78:N98)</f>
        <v>56.428571428571431</v>
      </c>
      <c r="O99" s="306">
        <f t="shared" si="8"/>
        <v>17.142857142857142</v>
      </c>
      <c r="P99" s="16"/>
      <c r="Q99" s="16"/>
      <c r="R99" s="16"/>
      <c r="S99" s="16"/>
      <c r="T99" s="16"/>
      <c r="U99" s="16"/>
    </row>
    <row r="100" spans="1:21" s="3" customFormat="1" ht="13.2" customHeight="1" x14ac:dyDescent="0.4">
      <c r="A100" s="319">
        <v>1</v>
      </c>
      <c r="B100" s="571" t="s">
        <v>190</v>
      </c>
      <c r="C100" s="574" t="s">
        <v>182</v>
      </c>
      <c r="D100" s="385">
        <v>4312</v>
      </c>
      <c r="E100" s="386" t="s">
        <v>123</v>
      </c>
      <c r="F100" s="386">
        <v>1</v>
      </c>
      <c r="G100" s="386">
        <v>49.25</v>
      </c>
      <c r="H100" s="386">
        <v>22.1</v>
      </c>
      <c r="I100" s="386"/>
      <c r="J100" s="386">
        <f t="shared" ref="J100:J113" si="9">G100+H100+I100</f>
        <v>71.349999999999994</v>
      </c>
      <c r="K100" s="386"/>
      <c r="L100" s="387">
        <f>'VER.5직영점.대리점'!S112</f>
        <v>545.71428571428567</v>
      </c>
      <c r="M100" s="387">
        <f>'VER.5직영점.대리점'!AG112</f>
        <v>378.18000000000006</v>
      </c>
      <c r="N100" s="388">
        <f>'VER.5직영점.대리점'!AH112</f>
        <v>67</v>
      </c>
      <c r="O100" s="389">
        <f>'VER.5직영점.대리점'!AI112</f>
        <v>18</v>
      </c>
      <c r="P100" s="16"/>
      <c r="Q100" s="16"/>
      <c r="R100" s="16"/>
      <c r="S100" s="16"/>
      <c r="T100" s="16"/>
      <c r="U100" s="16"/>
    </row>
    <row r="101" spans="1:21" s="3" customFormat="1" ht="13.2" customHeight="1" x14ac:dyDescent="0.4">
      <c r="A101" s="290">
        <v>2</v>
      </c>
      <c r="B101" s="572"/>
      <c r="C101" s="575"/>
      <c r="D101" s="133">
        <v>7039</v>
      </c>
      <c r="E101" s="297" t="s">
        <v>124</v>
      </c>
      <c r="F101" s="297">
        <v>1</v>
      </c>
      <c r="G101" s="297">
        <v>51.2</v>
      </c>
      <c r="H101" s="297">
        <v>11.5</v>
      </c>
      <c r="I101" s="297"/>
      <c r="J101" s="297">
        <f t="shared" si="9"/>
        <v>62.7</v>
      </c>
      <c r="K101" s="297"/>
      <c r="L101" s="291">
        <f>직영점.대리점!S101</f>
        <v>691.42857142857144</v>
      </c>
      <c r="M101" s="291">
        <f>직영점.대리점!AG101</f>
        <v>479.16</v>
      </c>
      <c r="N101" s="313">
        <f>직영점.대리점!AH101</f>
        <v>77</v>
      </c>
      <c r="O101" s="314">
        <f>직영점.대리점!AI101</f>
        <v>24</v>
      </c>
      <c r="P101" s="16"/>
      <c r="Q101" s="16"/>
      <c r="R101" s="16"/>
      <c r="S101" s="16"/>
      <c r="T101" s="16"/>
      <c r="U101" s="16"/>
    </row>
    <row r="102" spans="1:21" s="3" customFormat="1" ht="13.2" customHeight="1" x14ac:dyDescent="0.4">
      <c r="A102" s="290">
        <v>3</v>
      </c>
      <c r="B102" s="572"/>
      <c r="C102" s="575"/>
      <c r="D102" s="133">
        <v>4264</v>
      </c>
      <c r="E102" s="297" t="s">
        <v>127</v>
      </c>
      <c r="F102" s="297">
        <v>4</v>
      </c>
      <c r="G102" s="297">
        <v>64.3</v>
      </c>
      <c r="H102" s="297">
        <v>50.9</v>
      </c>
      <c r="I102" s="297">
        <v>23.69</v>
      </c>
      <c r="J102" s="297">
        <f t="shared" si="9"/>
        <v>138.88999999999999</v>
      </c>
      <c r="K102" s="297"/>
      <c r="L102" s="291">
        <f>직영점.대리점!S104</f>
        <v>700</v>
      </c>
      <c r="M102" s="291">
        <f>직영점.대리점!AG104</f>
        <v>485.10000000000008</v>
      </c>
      <c r="N102" s="313">
        <f>직영점.대리점!AH104</f>
        <v>77</v>
      </c>
      <c r="O102" s="314">
        <f>직영점.대리점!AI104</f>
        <v>24</v>
      </c>
      <c r="P102" s="16"/>
      <c r="Q102" s="16"/>
      <c r="R102" s="16"/>
      <c r="S102" s="16"/>
      <c r="T102" s="16"/>
      <c r="U102" s="16"/>
    </row>
    <row r="103" spans="1:21" s="3" customFormat="1" ht="13.2" customHeight="1" x14ac:dyDescent="0.4">
      <c r="A103" s="290">
        <v>4</v>
      </c>
      <c r="B103" s="572"/>
      <c r="C103" s="575"/>
      <c r="D103" s="133">
        <v>4285</v>
      </c>
      <c r="E103" s="297" t="s">
        <v>128</v>
      </c>
      <c r="F103" s="297">
        <v>1</v>
      </c>
      <c r="G103" s="297">
        <v>38</v>
      </c>
      <c r="H103" s="297">
        <v>12.5</v>
      </c>
      <c r="I103" s="297"/>
      <c r="J103" s="297">
        <f t="shared" si="9"/>
        <v>50.5</v>
      </c>
      <c r="K103" s="297"/>
      <c r="L103" s="291">
        <f>직영점.대리점!S105</f>
        <v>601.42857142857133</v>
      </c>
      <c r="M103" s="291">
        <f>직영점.대리점!AG105</f>
        <v>416.79</v>
      </c>
      <c r="N103" s="313">
        <f>직영점.대리점!AH105</f>
        <v>44</v>
      </c>
      <c r="O103" s="314">
        <f>직영점.대리점!AI105</f>
        <v>18</v>
      </c>
      <c r="P103" s="16"/>
      <c r="Q103" s="16"/>
      <c r="R103" s="16"/>
      <c r="S103" s="16"/>
      <c r="T103" s="16"/>
      <c r="U103" s="16"/>
    </row>
    <row r="104" spans="1:21" s="3" customFormat="1" ht="13.2" customHeight="1" x14ac:dyDescent="0.4">
      <c r="A104" s="290">
        <v>5</v>
      </c>
      <c r="B104" s="572"/>
      <c r="C104" s="575"/>
      <c r="D104" s="133">
        <v>4318</v>
      </c>
      <c r="E104" s="297" t="s">
        <v>131</v>
      </c>
      <c r="F104" s="297">
        <v>2</v>
      </c>
      <c r="G104" s="297">
        <v>51.2</v>
      </c>
      <c r="H104" s="297">
        <v>7.2</v>
      </c>
      <c r="I104" s="297"/>
      <c r="J104" s="297">
        <f t="shared" si="9"/>
        <v>58.400000000000006</v>
      </c>
      <c r="K104" s="297"/>
      <c r="L104" s="291">
        <f>직영점.대리점!S108</f>
        <v>598.57142857142856</v>
      </c>
      <c r="M104" s="291">
        <f>직영점.대리점!AG108</f>
        <v>414.81000000000006</v>
      </c>
      <c r="N104" s="313">
        <f>직영점.대리점!AH108</f>
        <v>70</v>
      </c>
      <c r="O104" s="314">
        <f>직영점.대리점!AI108</f>
        <v>24</v>
      </c>
      <c r="P104" s="16"/>
      <c r="Q104" s="16"/>
      <c r="R104" s="16"/>
      <c r="S104" s="16"/>
      <c r="T104" s="16"/>
      <c r="U104" s="16"/>
    </row>
    <row r="105" spans="1:21" s="3" customFormat="1" ht="13.2" customHeight="1" x14ac:dyDescent="0.4">
      <c r="A105" s="290">
        <v>6</v>
      </c>
      <c r="B105" s="572"/>
      <c r="C105" s="575"/>
      <c r="D105" s="133">
        <v>4319</v>
      </c>
      <c r="E105" s="297" t="s">
        <v>132</v>
      </c>
      <c r="F105" s="297">
        <v>2</v>
      </c>
      <c r="G105" s="297">
        <v>49</v>
      </c>
      <c r="H105" s="297">
        <v>9</v>
      </c>
      <c r="I105" s="297">
        <v>57</v>
      </c>
      <c r="J105" s="297">
        <f t="shared" si="9"/>
        <v>115</v>
      </c>
      <c r="K105" s="297"/>
      <c r="L105" s="291">
        <f>직영점.대리점!S109</f>
        <v>565.71428571428567</v>
      </c>
      <c r="M105" s="291">
        <f>직영점.대리점!AG109</f>
        <v>392.04</v>
      </c>
      <c r="N105" s="313">
        <f>직영점.대리점!AH109</f>
        <v>56</v>
      </c>
      <c r="O105" s="314">
        <f>직영점.대리점!AI109</f>
        <v>21</v>
      </c>
      <c r="P105" s="16"/>
      <c r="Q105" s="16"/>
      <c r="R105" s="16"/>
      <c r="S105" s="16"/>
      <c r="T105" s="16"/>
      <c r="U105" s="16"/>
    </row>
    <row r="106" spans="1:21" s="1" customFormat="1" ht="13.2" customHeight="1" x14ac:dyDescent="0.4">
      <c r="A106" s="290">
        <v>7</v>
      </c>
      <c r="B106" s="572"/>
      <c r="C106" s="575"/>
      <c r="D106" s="133">
        <v>4273</v>
      </c>
      <c r="E106" s="297" t="s">
        <v>156</v>
      </c>
      <c r="F106" s="297">
        <v>2</v>
      </c>
      <c r="G106" s="297">
        <v>29.8</v>
      </c>
      <c r="H106" s="297">
        <v>1.3</v>
      </c>
      <c r="I106" s="297">
        <v>30</v>
      </c>
      <c r="J106" s="297">
        <f t="shared" si="9"/>
        <v>61.1</v>
      </c>
      <c r="K106" s="297"/>
      <c r="L106" s="291">
        <f>직영점.대리점!S110</f>
        <v>458.57142857142861</v>
      </c>
      <c r="M106" s="291">
        <f>직영점.대리점!AG110</f>
        <v>317.79000000000002</v>
      </c>
      <c r="N106" s="313">
        <f>직영점.대리점!AH110</f>
        <v>44</v>
      </c>
      <c r="O106" s="314">
        <f>직영점.대리점!AI110</f>
        <v>18</v>
      </c>
      <c r="P106" s="33"/>
      <c r="Q106" s="33"/>
      <c r="R106" s="33"/>
      <c r="S106" s="33"/>
      <c r="T106" s="33"/>
      <c r="U106" s="33"/>
    </row>
    <row r="107" spans="1:21" s="3" customFormat="1" ht="13.2" customHeight="1" x14ac:dyDescent="0.4">
      <c r="A107" s="290">
        <v>8</v>
      </c>
      <c r="B107" s="572"/>
      <c r="C107" s="575"/>
      <c r="D107" s="133">
        <v>4317</v>
      </c>
      <c r="E107" s="297" t="s">
        <v>133</v>
      </c>
      <c r="F107" s="297">
        <v>1</v>
      </c>
      <c r="G107" s="297">
        <v>26.3</v>
      </c>
      <c r="H107" s="297">
        <v>8</v>
      </c>
      <c r="I107" s="297"/>
      <c r="J107" s="297">
        <f t="shared" si="9"/>
        <v>34.299999999999997</v>
      </c>
      <c r="K107" s="297"/>
      <c r="L107" s="291">
        <f>직영점.대리점!S111</f>
        <v>455.71428571428578</v>
      </c>
      <c r="M107" s="291">
        <f>직영점.대리점!AG111</f>
        <v>315.80999999999995</v>
      </c>
      <c r="N107" s="313">
        <f>직영점.대리점!AH111</f>
        <v>48</v>
      </c>
      <c r="O107" s="314">
        <f>직영점.대리점!AI111</f>
        <v>18</v>
      </c>
      <c r="P107" s="16"/>
      <c r="Q107" s="16"/>
      <c r="R107" s="16"/>
      <c r="S107" s="16"/>
      <c r="T107" s="16"/>
      <c r="U107" s="16"/>
    </row>
    <row r="108" spans="1:21" s="3" customFormat="1" ht="13.2" customHeight="1" x14ac:dyDescent="0.4">
      <c r="A108" s="290">
        <v>9</v>
      </c>
      <c r="B108" s="572"/>
      <c r="C108" s="575"/>
      <c r="D108" s="133">
        <v>4290</v>
      </c>
      <c r="E108" s="297" t="s">
        <v>135</v>
      </c>
      <c r="F108" s="297">
        <v>1</v>
      </c>
      <c r="G108" s="297">
        <v>49.7</v>
      </c>
      <c r="H108" s="297">
        <v>19.600000000000001</v>
      </c>
      <c r="I108" s="297"/>
      <c r="J108" s="297">
        <f t="shared" si="9"/>
        <v>69.300000000000011</v>
      </c>
      <c r="K108" s="297"/>
      <c r="L108" s="291">
        <f>직영점.대리점!S113</f>
        <v>587.14285714285722</v>
      </c>
      <c r="M108" s="291">
        <f>직영점.대리점!AG113</f>
        <v>406.89000000000004</v>
      </c>
      <c r="N108" s="313">
        <f>직영점.대리점!AH113</f>
        <v>77</v>
      </c>
      <c r="O108" s="314">
        <f>직영점.대리점!AI113</f>
        <v>24</v>
      </c>
      <c r="P108" s="16"/>
      <c r="Q108" s="16"/>
      <c r="R108" s="16"/>
      <c r="S108" s="16"/>
      <c r="T108" s="16"/>
      <c r="U108" s="16"/>
    </row>
    <row r="109" spans="1:21" s="3" customFormat="1" ht="13.2" customHeight="1" x14ac:dyDescent="0.4">
      <c r="A109" s="290">
        <v>10</v>
      </c>
      <c r="B109" s="572"/>
      <c r="C109" s="575"/>
      <c r="D109" s="133">
        <v>4327</v>
      </c>
      <c r="E109" s="297" t="s">
        <v>136</v>
      </c>
      <c r="F109" s="297">
        <v>1</v>
      </c>
      <c r="G109" s="297">
        <v>73</v>
      </c>
      <c r="H109" s="297">
        <v>14.4</v>
      </c>
      <c r="I109" s="297">
        <v>55.7</v>
      </c>
      <c r="J109" s="297">
        <f t="shared" si="9"/>
        <v>143.10000000000002</v>
      </c>
      <c r="K109" s="297"/>
      <c r="L109" s="291">
        <f>직영점.대리점!S114</f>
        <v>800</v>
      </c>
      <c r="M109" s="291">
        <f>직영점.대리점!AG114</f>
        <v>554.40000000000009</v>
      </c>
      <c r="N109" s="313">
        <f>직영점.대리점!AH114</f>
        <v>77</v>
      </c>
      <c r="O109" s="314">
        <f>직영점.대리점!AI114</f>
        <v>24</v>
      </c>
      <c r="P109" s="16"/>
      <c r="Q109" s="16"/>
      <c r="R109" s="16"/>
      <c r="S109" s="16"/>
      <c r="T109" s="16"/>
      <c r="U109" s="16"/>
    </row>
    <row r="110" spans="1:21" s="3" customFormat="1" ht="13.2" customHeight="1" x14ac:dyDescent="0.4">
      <c r="A110" s="290">
        <v>11</v>
      </c>
      <c r="B110" s="572"/>
      <c r="C110" s="575"/>
      <c r="D110" s="395">
        <v>4322</v>
      </c>
      <c r="E110" s="326" t="s">
        <v>137</v>
      </c>
      <c r="F110" s="326">
        <v>1</v>
      </c>
      <c r="G110" s="326">
        <v>40.25</v>
      </c>
      <c r="H110" s="326">
        <v>8.2899999999999991</v>
      </c>
      <c r="I110" s="326"/>
      <c r="J110" s="326">
        <f t="shared" si="9"/>
        <v>48.54</v>
      </c>
      <c r="K110" s="326"/>
      <c r="L110" s="393">
        <f>'VER.5직영점.대리점'!S123</f>
        <v>390.00000000000011</v>
      </c>
      <c r="M110" s="393">
        <f>'VER.5직영점.대리점'!AG123</f>
        <v>270.27000000000004</v>
      </c>
      <c r="N110" s="396">
        <f>'VER.5직영점.대리점'!AH123</f>
        <v>18</v>
      </c>
      <c r="O110" s="397">
        <f>'VER.5직영점.대리점'!AI123</f>
        <v>27</v>
      </c>
      <c r="P110" s="16"/>
      <c r="Q110" s="16"/>
      <c r="R110" s="16"/>
      <c r="S110" s="16"/>
      <c r="T110" s="16"/>
      <c r="U110" s="16"/>
    </row>
    <row r="111" spans="1:21" s="3" customFormat="1" ht="13.2" customHeight="1" x14ac:dyDescent="0.4">
      <c r="A111" s="290">
        <v>12</v>
      </c>
      <c r="B111" s="572"/>
      <c r="C111" s="575"/>
      <c r="D111" s="395">
        <v>4281</v>
      </c>
      <c r="E111" s="326" t="s">
        <v>138</v>
      </c>
      <c r="F111" s="326">
        <v>2</v>
      </c>
      <c r="G111" s="326">
        <v>57.34</v>
      </c>
      <c r="H111" s="326">
        <v>39.299999999999997</v>
      </c>
      <c r="I111" s="326">
        <v>48.3</v>
      </c>
      <c r="J111" s="326">
        <f t="shared" si="9"/>
        <v>144.94</v>
      </c>
      <c r="K111" s="326"/>
      <c r="L111" s="393">
        <f>'VER.5직영점.대리점'!S124</f>
        <v>608.57142857142867</v>
      </c>
      <c r="M111" s="393">
        <f>'VER.5직영점.대리점'!AG124</f>
        <v>421.74</v>
      </c>
      <c r="N111" s="396">
        <f>'VER.5직영점.대리점'!AH124</f>
        <v>45</v>
      </c>
      <c r="O111" s="397">
        <f>'VER.5직영점.대리점'!AI124</f>
        <v>15</v>
      </c>
      <c r="P111" s="16"/>
      <c r="Q111" s="16"/>
      <c r="R111" s="16"/>
      <c r="S111" s="16"/>
      <c r="T111" s="16"/>
      <c r="U111" s="16"/>
    </row>
    <row r="112" spans="1:21" s="3" customFormat="1" ht="13.2" customHeight="1" x14ac:dyDescent="0.4">
      <c r="A112" s="290">
        <v>13</v>
      </c>
      <c r="B112" s="572"/>
      <c r="C112" s="575"/>
      <c r="D112" s="133">
        <v>6481</v>
      </c>
      <c r="E112" s="297" t="s">
        <v>139</v>
      </c>
      <c r="F112" s="297">
        <v>1</v>
      </c>
      <c r="G112" s="297">
        <v>61.2</v>
      </c>
      <c r="H112" s="297">
        <v>15.7</v>
      </c>
      <c r="I112" s="297"/>
      <c r="J112" s="297">
        <f t="shared" si="9"/>
        <v>76.900000000000006</v>
      </c>
      <c r="K112" s="297"/>
      <c r="L112" s="291">
        <f>직영점.대리점!S117</f>
        <v>454.28571428571433</v>
      </c>
      <c r="M112" s="291">
        <f>직영점.대리점!AG117</f>
        <v>270.27000000000004</v>
      </c>
      <c r="N112" s="313">
        <f>직영점.대리점!AH117</f>
        <v>63</v>
      </c>
      <c r="O112" s="314">
        <f>직영점.대리점!AI117</f>
        <v>21</v>
      </c>
    </row>
    <row r="113" spans="1:34" s="3" customFormat="1" ht="13.2" customHeight="1" x14ac:dyDescent="0.4">
      <c r="A113" s="290">
        <v>14</v>
      </c>
      <c r="B113" s="572"/>
      <c r="C113" s="575"/>
      <c r="D113" s="133">
        <v>6673</v>
      </c>
      <c r="E113" s="297" t="s">
        <v>140</v>
      </c>
      <c r="F113" s="297">
        <v>1</v>
      </c>
      <c r="G113" s="297">
        <v>30.7</v>
      </c>
      <c r="H113" s="297">
        <v>24.4</v>
      </c>
      <c r="I113" s="297"/>
      <c r="J113" s="297">
        <f t="shared" si="9"/>
        <v>55.099999999999994</v>
      </c>
      <c r="K113" s="297"/>
      <c r="L113" s="291">
        <f>직영점.대리점!S118</f>
        <v>512.85714285714289</v>
      </c>
      <c r="M113" s="291">
        <f>직영점.대리점!AG118</f>
        <v>325.70999999999998</v>
      </c>
      <c r="N113" s="313">
        <f>직영점.대리점!AH118</f>
        <v>77</v>
      </c>
      <c r="O113" s="314">
        <f>직영점.대리점!AI118</f>
        <v>21</v>
      </c>
    </row>
    <row r="114" spans="1:34" s="3" customFormat="1" ht="13.2" customHeight="1" x14ac:dyDescent="0.4">
      <c r="A114" s="290">
        <v>15</v>
      </c>
      <c r="B114" s="572"/>
      <c r="C114" s="575"/>
      <c r="D114" s="395">
        <v>7919</v>
      </c>
      <c r="E114" s="395" t="s">
        <v>585</v>
      </c>
      <c r="F114" s="395"/>
      <c r="G114" s="395">
        <v>37.770000000000003</v>
      </c>
      <c r="H114" s="395"/>
      <c r="I114" s="395"/>
      <c r="J114" s="395"/>
      <c r="K114" s="395"/>
      <c r="L114" s="426">
        <f>'VER.5직영점.대리점'!S127</f>
        <v>430</v>
      </c>
      <c r="M114" s="426">
        <f>'VER.5직영점.대리점'!AG127</f>
        <v>297.99</v>
      </c>
      <c r="N114" s="426">
        <f>'VER.5직영점.대리점'!AH127</f>
        <v>54</v>
      </c>
      <c r="O114" s="426">
        <f>'VER.5직영점.대리점'!AI127</f>
        <v>9</v>
      </c>
    </row>
    <row r="115" spans="1:34" s="3" customFormat="1" ht="13.2" customHeight="1" x14ac:dyDescent="0.4">
      <c r="A115" s="290">
        <v>16</v>
      </c>
      <c r="B115" s="573"/>
      <c r="C115" s="576"/>
      <c r="D115" s="395">
        <v>8125</v>
      </c>
      <c r="E115" s="395" t="s">
        <v>605</v>
      </c>
      <c r="F115" s="395"/>
      <c r="G115" s="395">
        <v>48.59</v>
      </c>
      <c r="H115" s="395"/>
      <c r="I115" s="395"/>
      <c r="J115" s="395"/>
      <c r="K115" s="395"/>
      <c r="L115" s="426">
        <f>'VER.5직영점.대리점'!S128</f>
        <v>600</v>
      </c>
      <c r="M115" s="426">
        <f>'VER.5직영점.대리점'!AG128</f>
        <v>415.8</v>
      </c>
      <c r="N115" s="426">
        <f>'VER.5직영점.대리점'!AH128</f>
        <v>45</v>
      </c>
      <c r="O115" s="426">
        <f>'VER.5직영점.대리점'!AI128</f>
        <v>9</v>
      </c>
    </row>
    <row r="116" spans="1:34" s="3" customFormat="1" ht="13.2" customHeight="1" thickBot="1" x14ac:dyDescent="0.45">
      <c r="A116" s="328"/>
      <c r="B116" s="329">
        <f>COUNT(A100:A115)</f>
        <v>16</v>
      </c>
      <c r="C116" s="329"/>
      <c r="D116" s="329"/>
      <c r="E116" s="329"/>
      <c r="F116" s="329"/>
      <c r="G116" s="330">
        <f>AVERAGE(G100:G115)</f>
        <v>47.350000000000009</v>
      </c>
      <c r="H116" s="330">
        <f>AVERAGE(H100:H113)</f>
        <v>17.442142857142855</v>
      </c>
      <c r="I116" s="329"/>
      <c r="J116" s="330">
        <f>AVERAGE(J100:J113)</f>
        <v>80.722857142857137</v>
      </c>
      <c r="K116" s="330"/>
      <c r="L116" s="330">
        <f>AVERAGE(L100:L115)</f>
        <v>562.5</v>
      </c>
      <c r="M116" s="330">
        <f>AVERAGE(M100:M115)</f>
        <v>385.17187500000006</v>
      </c>
      <c r="N116" s="330">
        <f>AVERAGE(N100:N115)</f>
        <v>58.6875</v>
      </c>
      <c r="O116" s="330">
        <f>AVERAGE(O100:O115)</f>
        <v>19.6875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34" s="3" customFormat="1" ht="13.2" customHeight="1" thickBot="1" x14ac:dyDescent="0.45">
      <c r="A117" s="332"/>
      <c r="B117" s="566" t="s">
        <v>162</v>
      </c>
      <c r="C117" s="566"/>
      <c r="D117" s="566"/>
      <c r="E117" s="566"/>
      <c r="F117" s="566"/>
      <c r="G117" s="567">
        <f>(G116+G99+G77+G53+G41+G37+G27+G9)/9</f>
        <v>39.684960899540613</v>
      </c>
      <c r="H117" s="567">
        <f>(H116+H99+H77+H53+H41+H37+H27+H9)/9</f>
        <v>39.255147266313926</v>
      </c>
      <c r="I117" s="566"/>
      <c r="J117" s="567">
        <f>(J116+J99+J77+J53+J41+J37+J27+J9)/9</f>
        <v>84.120473710317455</v>
      </c>
      <c r="K117" s="567"/>
      <c r="L117" s="567">
        <f>(L116+L99+L77+L53+L41+L37+L27+L9)/9</f>
        <v>421.31985306067969</v>
      </c>
      <c r="M117" s="567">
        <f>(M116+M99+M77+M53+M41+M37+M27+M9)/9</f>
        <v>308.87036096671881</v>
      </c>
      <c r="N117" s="567">
        <f>(N116+N99+N77+N53+N41+N37+N27+N9)/9</f>
        <v>49.971086852981571</v>
      </c>
      <c r="O117" s="568">
        <f>(O116+O99+O77+O53+O41+O37+O27+O9)/9</f>
        <v>14.992071595875943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34" s="3" customFormat="1" ht="13.2" customHeight="1" x14ac:dyDescent="0.4">
      <c r="A118" s="290">
        <v>1</v>
      </c>
      <c r="B118" s="580" t="s">
        <v>177</v>
      </c>
      <c r="C118" s="582" t="s">
        <v>9</v>
      </c>
      <c r="D118" s="392">
        <v>4186</v>
      </c>
      <c r="E118" s="336" t="s">
        <v>10</v>
      </c>
      <c r="F118" s="336"/>
      <c r="G118" s="326">
        <v>14.83</v>
      </c>
      <c r="H118" s="326">
        <v>2.1</v>
      </c>
      <c r="I118" s="326"/>
      <c r="J118" s="326">
        <f t="shared" ref="J118:J152" si="10">G118+H118+I118</f>
        <v>16.93</v>
      </c>
      <c r="K118" s="326"/>
      <c r="L118" s="393">
        <f>VER.5유통점!S8</f>
        <v>200</v>
      </c>
      <c r="M118" s="393">
        <f>VER.5유통점!AG8</f>
        <v>138.88000000000002</v>
      </c>
      <c r="N118" s="393">
        <f>VER.5유통점!AH8</f>
        <v>20</v>
      </c>
      <c r="O118" s="393">
        <f>VER.5유통점!AI8</f>
        <v>18</v>
      </c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34" s="3" customFormat="1" ht="13.2" customHeight="1" x14ac:dyDescent="0.4">
      <c r="A119" s="290">
        <v>2</v>
      </c>
      <c r="B119" s="581"/>
      <c r="C119" s="583"/>
      <c r="D119" s="392">
        <v>4239</v>
      </c>
      <c r="E119" s="336" t="s">
        <v>11</v>
      </c>
      <c r="F119" s="336"/>
      <c r="G119" s="326">
        <v>23.19</v>
      </c>
      <c r="H119" s="326"/>
      <c r="I119" s="326"/>
      <c r="J119" s="326">
        <f t="shared" si="10"/>
        <v>23.19</v>
      </c>
      <c r="K119" s="326"/>
      <c r="L119" s="393">
        <f>VER.5유통점!S9</f>
        <v>388.57142857142856</v>
      </c>
      <c r="M119" s="393">
        <f>VER.5유통점!AG9</f>
        <v>269.82400000000007</v>
      </c>
      <c r="N119" s="393">
        <f>VER.5유통점!AH9</f>
        <v>48</v>
      </c>
      <c r="O119" s="393">
        <f>VER.5유통점!AI9</f>
        <v>6</v>
      </c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34" s="3" customFormat="1" ht="13.2" customHeight="1" x14ac:dyDescent="0.4">
      <c r="A120" s="290">
        <v>3</v>
      </c>
      <c r="B120" s="581"/>
      <c r="C120" s="583"/>
      <c r="D120" s="333">
        <v>4157</v>
      </c>
      <c r="E120" s="132" t="s">
        <v>191</v>
      </c>
      <c r="F120" s="132"/>
      <c r="G120" s="297">
        <v>30.5</v>
      </c>
      <c r="H120" s="297">
        <v>3</v>
      </c>
      <c r="I120" s="297"/>
      <c r="J120" s="297">
        <f t="shared" si="10"/>
        <v>33.5</v>
      </c>
      <c r="K120" s="297"/>
      <c r="L120" s="291">
        <f>유통점!S10</f>
        <v>638.57142857142844</v>
      </c>
      <c r="M120" s="291">
        <f>유통점!AG10</f>
        <v>442.53</v>
      </c>
      <c r="N120" s="291">
        <f>유통점!AH10</f>
        <v>63</v>
      </c>
      <c r="O120" s="334">
        <f>유통점!AI10</f>
        <v>21</v>
      </c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34" s="3" customFormat="1" ht="13.2" customHeight="1" x14ac:dyDescent="0.4">
      <c r="A121" s="290">
        <v>4</v>
      </c>
      <c r="B121" s="581"/>
      <c r="C121" s="583"/>
      <c r="D121" s="392">
        <v>7486</v>
      </c>
      <c r="E121" s="336" t="s">
        <v>545</v>
      </c>
      <c r="F121" s="325"/>
      <c r="G121" s="326">
        <v>15.75</v>
      </c>
      <c r="H121" s="326">
        <v>1.9</v>
      </c>
      <c r="I121" s="326"/>
      <c r="J121" s="326">
        <f t="shared" si="10"/>
        <v>17.649999999999999</v>
      </c>
      <c r="K121" s="326"/>
      <c r="L121" s="393">
        <f>VER.5유통점!S51</f>
        <v>214.28571428571431</v>
      </c>
      <c r="M121" s="393">
        <f>VER.5유통점!AG51</f>
        <v>148.80000000000001</v>
      </c>
      <c r="N121" s="398">
        <f>VER.5유통점!AH51</f>
        <v>15</v>
      </c>
      <c r="O121" s="399">
        <f>VER.5유통점!AI51</f>
        <v>6</v>
      </c>
      <c r="P121" s="40"/>
      <c r="Q121" s="14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s="3" customFormat="1" ht="13.2" customHeight="1" x14ac:dyDescent="0.4">
      <c r="A122" s="290">
        <v>5</v>
      </c>
      <c r="B122" s="581"/>
      <c r="C122" s="583"/>
      <c r="D122" s="333">
        <v>4227</v>
      </c>
      <c r="E122" s="337" t="s">
        <v>12</v>
      </c>
      <c r="F122" s="337"/>
      <c r="G122" s="297">
        <v>19.3</v>
      </c>
      <c r="H122" s="297">
        <v>2.2999999999999998</v>
      </c>
      <c r="I122" s="297"/>
      <c r="J122" s="297">
        <f t="shared" si="10"/>
        <v>21.6</v>
      </c>
      <c r="K122" s="297"/>
      <c r="L122" s="291">
        <f>유통점!S11</f>
        <v>354.28571428571433</v>
      </c>
      <c r="M122" s="291">
        <f>유통점!AG11</f>
        <v>245.52</v>
      </c>
      <c r="N122" s="291">
        <f>유통점!AH11</f>
        <v>46</v>
      </c>
      <c r="O122" s="334">
        <f>유통점!AI11</f>
        <v>14</v>
      </c>
      <c r="P122" s="40"/>
      <c r="Q122" s="14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s="3" customFormat="1" ht="13.2" customHeight="1" x14ac:dyDescent="0.4">
      <c r="A123" s="290">
        <v>6</v>
      </c>
      <c r="B123" s="581"/>
      <c r="C123" s="583"/>
      <c r="D123" s="333">
        <v>4220</v>
      </c>
      <c r="E123" s="132" t="s">
        <v>192</v>
      </c>
      <c r="F123" s="132"/>
      <c r="G123" s="297">
        <v>19.600000000000001</v>
      </c>
      <c r="H123" s="297">
        <v>3.7</v>
      </c>
      <c r="I123" s="297"/>
      <c r="J123" s="297">
        <f t="shared" si="10"/>
        <v>23.3</v>
      </c>
      <c r="K123" s="297"/>
      <c r="L123" s="291">
        <f>유통점!S13</f>
        <v>364.28571428571433</v>
      </c>
      <c r="M123" s="291">
        <f>유통점!AG13</f>
        <v>252.45000000000002</v>
      </c>
      <c r="N123" s="291">
        <f>유통점!AH13</f>
        <v>70</v>
      </c>
      <c r="O123" s="334">
        <f>유통점!AI13</f>
        <v>15</v>
      </c>
      <c r="P123" s="40"/>
      <c r="Q123" s="14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s="3" customFormat="1" ht="13.2" customHeight="1" x14ac:dyDescent="0.4">
      <c r="A124" s="290">
        <v>7</v>
      </c>
      <c r="B124" s="581"/>
      <c r="C124" s="583"/>
      <c r="D124" s="333">
        <v>4103</v>
      </c>
      <c r="E124" s="132" t="s">
        <v>14</v>
      </c>
      <c r="F124" s="132"/>
      <c r="G124" s="297">
        <v>17.100000000000001</v>
      </c>
      <c r="H124" s="297">
        <v>3.4</v>
      </c>
      <c r="I124" s="297"/>
      <c r="J124" s="297">
        <f t="shared" si="10"/>
        <v>20.5</v>
      </c>
      <c r="K124" s="297"/>
      <c r="L124" s="291">
        <f>유통점!S14</f>
        <v>248.57142857142858</v>
      </c>
      <c r="M124" s="291">
        <f>유통점!AG14</f>
        <v>172.26000000000002</v>
      </c>
      <c r="N124" s="291">
        <f>유통점!AH14</f>
        <v>49</v>
      </c>
      <c r="O124" s="334">
        <f>유통점!AI14</f>
        <v>15</v>
      </c>
      <c r="P124" s="40"/>
      <c r="Q124" s="14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s="3" customFormat="1" ht="13.2" customHeight="1" x14ac:dyDescent="0.4">
      <c r="A125" s="290">
        <v>8</v>
      </c>
      <c r="B125" s="581"/>
      <c r="C125" s="583"/>
      <c r="D125" s="392">
        <v>4198</v>
      </c>
      <c r="E125" s="336" t="s">
        <v>15</v>
      </c>
      <c r="F125" s="336"/>
      <c r="G125" s="326">
        <v>23.52</v>
      </c>
      <c r="H125" s="326"/>
      <c r="I125" s="326"/>
      <c r="J125" s="326">
        <f t="shared" si="10"/>
        <v>23.52</v>
      </c>
      <c r="K125" s="326"/>
      <c r="L125" s="393">
        <f>VER.5유통점!S16</f>
        <v>342.85714285714283</v>
      </c>
      <c r="M125" s="393">
        <f>VER.5유통점!AG16</f>
        <v>238.07999999999998</v>
      </c>
      <c r="N125" s="393">
        <f>VER.5유통점!AH16</f>
        <v>30</v>
      </c>
      <c r="O125" s="393">
        <f>VER.5유통점!AI16</f>
        <v>6</v>
      </c>
      <c r="P125" s="40"/>
      <c r="Q125" s="14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s="3" customFormat="1" ht="13.2" customHeight="1" x14ac:dyDescent="0.4">
      <c r="A126" s="290">
        <v>9</v>
      </c>
      <c r="B126" s="581"/>
      <c r="C126" s="583"/>
      <c r="D126" s="333">
        <v>4184</v>
      </c>
      <c r="E126" s="132" t="s">
        <v>16</v>
      </c>
      <c r="F126" s="132"/>
      <c r="G126" s="297">
        <v>20</v>
      </c>
      <c r="H126" s="297">
        <v>3</v>
      </c>
      <c r="I126" s="297"/>
      <c r="J126" s="297">
        <f t="shared" si="10"/>
        <v>23</v>
      </c>
      <c r="K126" s="297"/>
      <c r="L126" s="291">
        <f>유통점!S16</f>
        <v>314.28571428571428</v>
      </c>
      <c r="M126" s="291">
        <f>유통점!AG16</f>
        <v>217.80000000000004</v>
      </c>
      <c r="N126" s="291">
        <f>유통점!AH16</f>
        <v>77</v>
      </c>
      <c r="O126" s="334">
        <f>유통점!AI16</f>
        <v>21</v>
      </c>
      <c r="P126" s="40"/>
      <c r="Q126" s="14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s="3" customFormat="1" ht="13.2" customHeight="1" x14ac:dyDescent="0.4">
      <c r="A127" s="290">
        <v>10</v>
      </c>
      <c r="B127" s="581"/>
      <c r="C127" s="583"/>
      <c r="D127" s="392">
        <v>4508</v>
      </c>
      <c r="E127" s="336" t="s">
        <v>17</v>
      </c>
      <c r="F127" s="336"/>
      <c r="G127" s="326">
        <v>13</v>
      </c>
      <c r="H127" s="326"/>
      <c r="I127" s="326"/>
      <c r="J127" s="326">
        <f t="shared" si="10"/>
        <v>13</v>
      </c>
      <c r="K127" s="326"/>
      <c r="L127" s="393">
        <f>VER.5유통점!S18</f>
        <v>197.14285714285717</v>
      </c>
      <c r="M127" s="393">
        <f>VER.5유통점!AG18</f>
        <v>136.89599999999999</v>
      </c>
      <c r="N127" s="393">
        <f>VER.5유통점!AH18</f>
        <v>30</v>
      </c>
      <c r="O127" s="393">
        <f>VER.5유통점!AI18</f>
        <v>18</v>
      </c>
      <c r="P127" s="40"/>
      <c r="Q127" s="14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s="3" customFormat="1" ht="13.2" customHeight="1" x14ac:dyDescent="0.4">
      <c r="A128" s="290">
        <v>11</v>
      </c>
      <c r="B128" s="581"/>
      <c r="C128" s="583"/>
      <c r="D128" s="333">
        <v>4141</v>
      </c>
      <c r="E128" s="132" t="s">
        <v>18</v>
      </c>
      <c r="F128" s="132"/>
      <c r="G128" s="297">
        <v>16</v>
      </c>
      <c r="H128" s="297"/>
      <c r="I128" s="297"/>
      <c r="J128" s="297">
        <f t="shared" si="10"/>
        <v>16</v>
      </c>
      <c r="K128" s="297"/>
      <c r="L128" s="291">
        <f>유통점!S18</f>
        <v>220.00000000000006</v>
      </c>
      <c r="M128" s="291">
        <f>유통점!AG18</f>
        <v>152.46</v>
      </c>
      <c r="N128" s="291">
        <f>유통점!AH18</f>
        <v>49</v>
      </c>
      <c r="O128" s="334">
        <f>유통점!AI18</f>
        <v>15</v>
      </c>
      <c r="P128" s="40"/>
      <c r="Q128" s="14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s="3" customFormat="1" ht="13.2" customHeight="1" x14ac:dyDescent="0.4">
      <c r="A129" s="290">
        <v>12</v>
      </c>
      <c r="B129" s="581"/>
      <c r="C129" s="583"/>
      <c r="D129" s="392">
        <v>6245</v>
      </c>
      <c r="E129" s="336" t="s">
        <v>193</v>
      </c>
      <c r="F129" s="336"/>
      <c r="G129" s="326">
        <v>27.8</v>
      </c>
      <c r="H129" s="326"/>
      <c r="I129" s="326"/>
      <c r="J129" s="326">
        <f t="shared" si="10"/>
        <v>27.8</v>
      </c>
      <c r="K129" s="326"/>
      <c r="L129" s="393">
        <f>VER.5유통점!S21</f>
        <v>342.85714285714283</v>
      </c>
      <c r="M129" s="393">
        <f>VER.5유통점!AG21</f>
        <v>238.07999999999998</v>
      </c>
      <c r="N129" s="393">
        <f>VER.5유통점!AH21</f>
        <v>30</v>
      </c>
      <c r="O129" s="393">
        <f>VER.5유통점!AI21</f>
        <v>24</v>
      </c>
      <c r="P129" s="40"/>
      <c r="Q129" s="14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s="3" customFormat="1" ht="13.2" customHeight="1" x14ac:dyDescent="0.4">
      <c r="A130" s="290">
        <v>13</v>
      </c>
      <c r="B130" s="581"/>
      <c r="C130" s="583"/>
      <c r="D130" s="333">
        <v>4207</v>
      </c>
      <c r="E130" s="132" t="s">
        <v>19</v>
      </c>
      <c r="F130" s="132"/>
      <c r="G130" s="297">
        <v>17.59</v>
      </c>
      <c r="H130" s="297"/>
      <c r="I130" s="297"/>
      <c r="J130" s="297">
        <f t="shared" si="10"/>
        <v>17.59</v>
      </c>
      <c r="K130" s="297"/>
      <c r="L130" s="291">
        <f>유통점!S20</f>
        <v>294.28571428571422</v>
      </c>
      <c r="M130" s="291">
        <f>유통점!AG20</f>
        <v>221.76000000000002</v>
      </c>
      <c r="N130" s="291">
        <f>유통점!AH20</f>
        <v>42</v>
      </c>
      <c r="O130" s="334">
        <f>유통점!AI20</f>
        <v>12</v>
      </c>
      <c r="P130" s="40"/>
      <c r="Q130" s="14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s="3" customFormat="1" ht="13.2" customHeight="1" x14ac:dyDescent="0.4">
      <c r="A131" s="290">
        <v>14</v>
      </c>
      <c r="B131" s="581"/>
      <c r="C131" s="583"/>
      <c r="D131" s="333">
        <v>4223</v>
      </c>
      <c r="E131" s="132" t="s">
        <v>20</v>
      </c>
      <c r="F131" s="132"/>
      <c r="G131" s="297">
        <v>11.9</v>
      </c>
      <c r="H131" s="297">
        <v>1.3</v>
      </c>
      <c r="I131" s="297"/>
      <c r="J131" s="297">
        <f t="shared" si="10"/>
        <v>13.200000000000001</v>
      </c>
      <c r="K131" s="297"/>
      <c r="L131" s="291">
        <f>유통점!S21</f>
        <v>174.28571428571428</v>
      </c>
      <c r="M131" s="291">
        <f>유통점!AG21</f>
        <v>120.78</v>
      </c>
      <c r="N131" s="291">
        <f>유통점!AH21</f>
        <v>30</v>
      </c>
      <c r="O131" s="334">
        <f>유통점!AI21</f>
        <v>12</v>
      </c>
      <c r="P131" s="40"/>
      <c r="Q131" s="14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s="3" customFormat="1" ht="13.2" customHeight="1" x14ac:dyDescent="0.4">
      <c r="A132" s="290">
        <v>15</v>
      </c>
      <c r="B132" s="581"/>
      <c r="C132" s="583"/>
      <c r="D132" s="333">
        <v>7229</v>
      </c>
      <c r="E132" s="132" t="s">
        <v>194</v>
      </c>
      <c r="F132" s="132"/>
      <c r="G132" s="297">
        <v>22.6</v>
      </c>
      <c r="H132" s="297">
        <v>2.7</v>
      </c>
      <c r="I132" s="297"/>
      <c r="J132" s="297">
        <f t="shared" si="10"/>
        <v>25.3</v>
      </c>
      <c r="K132" s="297"/>
      <c r="L132" s="291">
        <f>유통점!S22</f>
        <v>398.57142857142856</v>
      </c>
      <c r="M132" s="291">
        <f>유통점!AG22</f>
        <v>276.21000000000004</v>
      </c>
      <c r="N132" s="291">
        <f>유통점!AH22</f>
        <v>63</v>
      </c>
      <c r="O132" s="334">
        <f>유통점!AI22</f>
        <v>18</v>
      </c>
      <c r="P132" s="40"/>
      <c r="Q132" s="14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s="3" customFormat="1" ht="13.2" customHeight="1" x14ac:dyDescent="0.4">
      <c r="A133" s="290">
        <v>16</v>
      </c>
      <c r="B133" s="581"/>
      <c r="C133" s="583"/>
      <c r="D133" s="335">
        <v>4509</v>
      </c>
      <c r="E133" s="336" t="s">
        <v>21</v>
      </c>
      <c r="F133" s="325"/>
      <c r="G133" s="326">
        <v>28.37</v>
      </c>
      <c r="H133" s="326">
        <v>6</v>
      </c>
      <c r="I133" s="326"/>
      <c r="J133" s="326">
        <f t="shared" si="10"/>
        <v>34.370000000000005</v>
      </c>
      <c r="K133" s="326"/>
      <c r="L133" s="393">
        <f>VER.5유통점!S25</f>
        <v>309.47142857142859</v>
      </c>
      <c r="M133" s="393">
        <f>VER.5유통점!AG25</f>
        <v>247.00800000000001</v>
      </c>
      <c r="N133" s="393">
        <f>VER.5유통점!AH25</f>
        <v>42</v>
      </c>
      <c r="O133" s="394">
        <f>VER.5유통점!AI25</f>
        <v>18</v>
      </c>
      <c r="P133" s="24"/>
      <c r="Q133" s="14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s="3" customFormat="1" ht="13.2" customHeight="1" x14ac:dyDescent="0.4">
      <c r="A134" s="290">
        <v>17</v>
      </c>
      <c r="B134" s="581"/>
      <c r="C134" s="583"/>
      <c r="D134" s="333">
        <v>4129</v>
      </c>
      <c r="E134" s="132" t="s">
        <v>557</v>
      </c>
      <c r="F134" s="132"/>
      <c r="G134" s="297">
        <v>15.7</v>
      </c>
      <c r="H134" s="297"/>
      <c r="I134" s="297"/>
      <c r="J134" s="297">
        <f t="shared" si="10"/>
        <v>15.7</v>
      </c>
      <c r="K134" s="297"/>
      <c r="L134" s="291">
        <f>유통점!S24</f>
        <v>278.57142857142861</v>
      </c>
      <c r="M134" s="291">
        <f>유통점!AG24</f>
        <v>193.05</v>
      </c>
      <c r="N134" s="291">
        <f>VER.5유통점!AH26</f>
        <v>35</v>
      </c>
      <c r="O134" s="334">
        <f>VER.5유통점!AI26</f>
        <v>15</v>
      </c>
      <c r="P134" s="40"/>
      <c r="Q134" s="14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s="3" customFormat="1" ht="13.2" customHeight="1" x14ac:dyDescent="0.4">
      <c r="A135" s="290">
        <v>18</v>
      </c>
      <c r="B135" s="581"/>
      <c r="C135" s="583"/>
      <c r="D135" s="392">
        <v>4510</v>
      </c>
      <c r="E135" s="336" t="s">
        <v>22</v>
      </c>
      <c r="F135" s="336"/>
      <c r="G135" s="326">
        <v>17.96</v>
      </c>
      <c r="H135" s="326">
        <v>2.5</v>
      </c>
      <c r="I135" s="326"/>
      <c r="J135" s="326">
        <f t="shared" si="10"/>
        <v>20.46</v>
      </c>
      <c r="K135" s="326"/>
      <c r="L135" s="393">
        <f>VER.5유통점!S27</f>
        <v>282.85714285714289</v>
      </c>
      <c r="M135" s="393">
        <f>VER.5유통점!AG27</f>
        <v>196.416</v>
      </c>
      <c r="N135" s="393">
        <f>VER.5유통점!AH27</f>
        <v>30</v>
      </c>
      <c r="O135" s="394">
        <f>VER.5유통점!AI27</f>
        <v>6</v>
      </c>
      <c r="P135" s="40"/>
      <c r="Q135" s="14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s="3" customFormat="1" ht="13.2" customHeight="1" x14ac:dyDescent="0.4">
      <c r="A136" s="290">
        <v>19</v>
      </c>
      <c r="B136" s="581"/>
      <c r="C136" s="583"/>
      <c r="D136" s="392">
        <v>4224</v>
      </c>
      <c r="E136" s="336" t="s">
        <v>23</v>
      </c>
      <c r="F136" s="336"/>
      <c r="G136" s="326">
        <v>22</v>
      </c>
      <c r="H136" s="326"/>
      <c r="I136" s="326"/>
      <c r="J136" s="326">
        <f t="shared" si="10"/>
        <v>22</v>
      </c>
      <c r="K136" s="326"/>
      <c r="L136" s="393">
        <f>VER.5유통점!S28</f>
        <v>342.85714285714283</v>
      </c>
      <c r="M136" s="393">
        <f>VER.5유통점!AG28</f>
        <v>238.07999999999998</v>
      </c>
      <c r="N136" s="393">
        <f>VER.5유통점!AH28</f>
        <v>45</v>
      </c>
      <c r="O136" s="394">
        <f>VER.5유통점!AI28</f>
        <v>6</v>
      </c>
      <c r="P136" s="40"/>
      <c r="Q136" s="14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s="3" customFormat="1" ht="13.2" customHeight="1" x14ac:dyDescent="0.4">
      <c r="A137" s="290">
        <v>20</v>
      </c>
      <c r="B137" s="581"/>
      <c r="C137" s="583"/>
      <c r="D137" s="333">
        <v>4079</v>
      </c>
      <c r="E137" s="132" t="s">
        <v>195</v>
      </c>
      <c r="F137" s="132"/>
      <c r="G137" s="297">
        <v>18</v>
      </c>
      <c r="H137" s="297">
        <v>2.4</v>
      </c>
      <c r="I137" s="297"/>
      <c r="J137" s="297">
        <f t="shared" si="10"/>
        <v>20.399999999999999</v>
      </c>
      <c r="K137" s="297"/>
      <c r="L137" s="291">
        <f>유통점!S27</f>
        <v>241.42857142857142</v>
      </c>
      <c r="M137" s="291">
        <f>유통점!AG27</f>
        <v>167.31</v>
      </c>
      <c r="N137" s="291">
        <f>VER.5유통점!AH29</f>
        <v>56</v>
      </c>
      <c r="O137" s="334">
        <f>VER.5유통점!AI29</f>
        <v>9</v>
      </c>
      <c r="P137" s="40"/>
      <c r="Q137" s="14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s="3" customFormat="1" ht="13.2" customHeight="1" x14ac:dyDescent="0.4">
      <c r="A138" s="290">
        <v>21</v>
      </c>
      <c r="B138" s="581"/>
      <c r="C138" s="583"/>
      <c r="D138" s="392">
        <v>4240</v>
      </c>
      <c r="E138" s="336" t="s">
        <v>24</v>
      </c>
      <c r="F138" s="336"/>
      <c r="G138" s="326">
        <v>25.4</v>
      </c>
      <c r="H138" s="326"/>
      <c r="I138" s="326"/>
      <c r="J138" s="326">
        <f t="shared" si="10"/>
        <v>25.4</v>
      </c>
      <c r="K138" s="326"/>
      <c r="L138" s="393">
        <f>VER.5유통점!S30</f>
        <v>380</v>
      </c>
      <c r="M138" s="393">
        <f>VER.5유통점!AG30</f>
        <v>263.87200000000001</v>
      </c>
      <c r="N138" s="393">
        <f>VER.5유통점!AH30</f>
        <v>36</v>
      </c>
      <c r="O138" s="393">
        <f>VER.5유통점!AI30</f>
        <v>6</v>
      </c>
      <c r="P138" s="40"/>
      <c r="Q138" s="14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s="3" customFormat="1" ht="13.2" customHeight="1" x14ac:dyDescent="0.4">
      <c r="A139" s="290">
        <v>22</v>
      </c>
      <c r="B139" s="581"/>
      <c r="C139" s="583"/>
      <c r="D139" s="333">
        <v>6951</v>
      </c>
      <c r="E139" s="132" t="s">
        <v>25</v>
      </c>
      <c r="F139" s="132"/>
      <c r="G139" s="297">
        <v>42.2</v>
      </c>
      <c r="H139" s="297">
        <v>10</v>
      </c>
      <c r="I139" s="297"/>
      <c r="J139" s="297">
        <f t="shared" si="10"/>
        <v>52.2</v>
      </c>
      <c r="K139" s="297"/>
      <c r="L139" s="291">
        <f>유통점!S29</f>
        <v>528.57142857142856</v>
      </c>
      <c r="M139" s="291">
        <f>유통점!AG29</f>
        <v>366.3</v>
      </c>
      <c r="N139" s="291">
        <f>VER.5유통점!AH31</f>
        <v>56</v>
      </c>
      <c r="O139" s="334">
        <f>VER.5유통점!AI31</f>
        <v>24</v>
      </c>
      <c r="P139" s="40"/>
      <c r="Q139" s="14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s="3" customFormat="1" ht="13.2" customHeight="1" x14ac:dyDescent="0.4">
      <c r="A140" s="290">
        <v>23</v>
      </c>
      <c r="B140" s="581"/>
      <c r="C140" s="583"/>
      <c r="D140" s="392">
        <v>4233</v>
      </c>
      <c r="E140" s="336" t="s">
        <v>27</v>
      </c>
      <c r="F140" s="336"/>
      <c r="G140" s="326">
        <v>22.6</v>
      </c>
      <c r="H140" s="326">
        <v>1.7</v>
      </c>
      <c r="I140" s="326"/>
      <c r="J140" s="326">
        <f t="shared" si="10"/>
        <v>24.3</v>
      </c>
      <c r="K140" s="326"/>
      <c r="L140" s="393">
        <f>VER.5유통점!S33</f>
        <v>391.42857142857144</v>
      </c>
      <c r="M140" s="393">
        <f>VER.5유통점!AG33</f>
        <v>271.80800000000005</v>
      </c>
      <c r="N140" s="393">
        <f>VER.5유통점!AH33</f>
        <v>65</v>
      </c>
      <c r="O140" s="394">
        <f>VER.5유통점!AI33</f>
        <v>6</v>
      </c>
      <c r="P140" s="24"/>
      <c r="Q140" s="14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s="3" customFormat="1" ht="13.2" customHeight="1" x14ac:dyDescent="0.4">
      <c r="A141" s="290">
        <v>24</v>
      </c>
      <c r="B141" s="581"/>
      <c r="C141" s="583"/>
      <c r="D141" s="392">
        <v>4175</v>
      </c>
      <c r="E141" s="336" t="s">
        <v>196</v>
      </c>
      <c r="F141" s="336"/>
      <c r="G141" s="326">
        <v>18.559999999999999</v>
      </c>
      <c r="H141" s="326">
        <v>4.2</v>
      </c>
      <c r="I141" s="326"/>
      <c r="J141" s="326">
        <f t="shared" si="10"/>
        <v>22.759999999999998</v>
      </c>
      <c r="K141" s="326"/>
      <c r="L141" s="393">
        <f>VER.5유통점!S34</f>
        <v>242.85714285714286</v>
      </c>
      <c r="M141" s="393">
        <f>VER.5유통점!AG34</f>
        <v>168.64000000000001</v>
      </c>
      <c r="N141" s="393">
        <f>VER.5유통점!AH34</f>
        <v>30</v>
      </c>
      <c r="O141" s="394">
        <f>VER.5유통점!AI34</f>
        <v>18</v>
      </c>
      <c r="P141" s="40"/>
      <c r="Q141" s="14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s="3" customFormat="1" ht="13.2" customHeight="1" x14ac:dyDescent="0.4">
      <c r="A142" s="290">
        <v>25</v>
      </c>
      <c r="B142" s="581"/>
      <c r="C142" s="583"/>
      <c r="D142" s="392">
        <v>4164</v>
      </c>
      <c r="E142" s="336" t="s">
        <v>575</v>
      </c>
      <c r="F142" s="336"/>
      <c r="G142" s="326">
        <v>20</v>
      </c>
      <c r="H142" s="326">
        <v>1.9</v>
      </c>
      <c r="I142" s="326"/>
      <c r="J142" s="326">
        <f t="shared" si="10"/>
        <v>21.9</v>
      </c>
      <c r="K142" s="326"/>
      <c r="L142" s="393">
        <f>VER.5유통점!S35</f>
        <v>271.42857142857139</v>
      </c>
      <c r="M142" s="393">
        <f>VER.5유통점!AG35</f>
        <v>160.70400000000001</v>
      </c>
      <c r="N142" s="393">
        <f>VER.5유통점!AH35</f>
        <v>30</v>
      </c>
      <c r="O142" s="394">
        <f>VER.5유통점!AI35</f>
        <v>18</v>
      </c>
      <c r="P142" s="40"/>
      <c r="Q142" s="14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s="3" customFormat="1" ht="13.2" customHeight="1" x14ac:dyDescent="0.4">
      <c r="A143" s="290">
        <v>26</v>
      </c>
      <c r="B143" s="581"/>
      <c r="C143" s="583"/>
      <c r="D143" s="333">
        <v>7434</v>
      </c>
      <c r="E143" s="132" t="s">
        <v>29</v>
      </c>
      <c r="F143" s="132"/>
      <c r="G143" s="297">
        <v>20.5</v>
      </c>
      <c r="H143" s="297">
        <v>1.2</v>
      </c>
      <c r="I143" s="297"/>
      <c r="J143" s="297">
        <f t="shared" si="10"/>
        <v>21.7</v>
      </c>
      <c r="K143" s="297"/>
      <c r="L143" s="291">
        <f>유통점!S34</f>
        <v>221.42857142857147</v>
      </c>
      <c r="M143" s="291">
        <f>유통점!AG34</f>
        <v>153.44999999999999</v>
      </c>
      <c r="N143" s="291">
        <f>VER.5유통점!AH36</f>
        <v>42</v>
      </c>
      <c r="O143" s="334">
        <f>VER.5유통점!AI36</f>
        <v>18</v>
      </c>
      <c r="P143" s="40"/>
      <c r="Q143" s="14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s="3" customFormat="1" ht="13.2" customHeight="1" x14ac:dyDescent="0.4">
      <c r="A144" s="290">
        <v>27</v>
      </c>
      <c r="B144" s="581"/>
      <c r="C144" s="583"/>
      <c r="D144" s="392">
        <v>4178</v>
      </c>
      <c r="E144" s="336" t="s">
        <v>197</v>
      </c>
      <c r="F144" s="336"/>
      <c r="G144" s="326">
        <v>14.52</v>
      </c>
      <c r="H144" s="326">
        <v>3</v>
      </c>
      <c r="I144" s="326"/>
      <c r="J144" s="326">
        <f t="shared" si="10"/>
        <v>17.52</v>
      </c>
      <c r="K144" s="326"/>
      <c r="L144" s="393">
        <f>VER.5유통점!S37</f>
        <v>214.28571428571431</v>
      </c>
      <c r="M144" s="393">
        <f>VER.5유통점!AG37</f>
        <v>148.80000000000001</v>
      </c>
      <c r="N144" s="393">
        <f>VER.5유통점!AH37</f>
        <v>30</v>
      </c>
      <c r="O144" s="394">
        <f>VER.5유통점!AI37</f>
        <v>18</v>
      </c>
      <c r="P144" s="40"/>
      <c r="Q144" s="14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s="3" customFormat="1" ht="13.2" customHeight="1" x14ac:dyDescent="0.4">
      <c r="A145" s="290">
        <v>28</v>
      </c>
      <c r="B145" s="581"/>
      <c r="C145" s="583"/>
      <c r="D145" s="333">
        <v>6706</v>
      </c>
      <c r="E145" s="132" t="s">
        <v>30</v>
      </c>
      <c r="F145" s="132"/>
      <c r="G145" s="297">
        <v>14</v>
      </c>
      <c r="H145" s="297"/>
      <c r="I145" s="297"/>
      <c r="J145" s="297">
        <f t="shared" si="10"/>
        <v>14</v>
      </c>
      <c r="K145" s="297"/>
      <c r="L145" s="291">
        <f>유통점!S36</f>
        <v>288.57142857142856</v>
      </c>
      <c r="M145" s="291">
        <f>유통점!AG36</f>
        <v>199.98000000000002</v>
      </c>
      <c r="N145" s="291">
        <f>VER.5유통점!AH38</f>
        <v>20</v>
      </c>
      <c r="O145" s="334">
        <f>VER.5유통점!AI38</f>
        <v>0</v>
      </c>
      <c r="P145" s="40"/>
      <c r="Q145" s="14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s="3" customFormat="1" ht="13.2" customHeight="1" x14ac:dyDescent="0.4">
      <c r="A146" s="290">
        <v>29</v>
      </c>
      <c r="B146" s="581"/>
      <c r="C146" s="583"/>
      <c r="D146" s="333">
        <v>6394</v>
      </c>
      <c r="E146" s="132" t="s">
        <v>544</v>
      </c>
      <c r="F146" s="132"/>
      <c r="G146" s="297">
        <v>31.6</v>
      </c>
      <c r="H146" s="297">
        <v>2.1</v>
      </c>
      <c r="I146" s="297"/>
      <c r="J146" s="297">
        <f t="shared" si="10"/>
        <v>33.700000000000003</v>
      </c>
      <c r="K146" s="297"/>
      <c r="L146" s="291">
        <f>유통점!S38</f>
        <v>487.14285714285717</v>
      </c>
      <c r="M146" s="291">
        <f>유통점!AG38</f>
        <v>337.59</v>
      </c>
      <c r="N146" s="291">
        <f>VER.5유통점!AH40</f>
        <v>70</v>
      </c>
      <c r="O146" s="334">
        <f>VER.5유통점!AI40</f>
        <v>21</v>
      </c>
      <c r="P146" s="40"/>
      <c r="Q146" s="14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s="3" customFormat="1" ht="13.2" customHeight="1" x14ac:dyDescent="0.4">
      <c r="A147" s="290">
        <v>30</v>
      </c>
      <c r="B147" s="581"/>
      <c r="C147" s="583"/>
      <c r="D147" s="392">
        <v>4185</v>
      </c>
      <c r="E147" s="336" t="s">
        <v>199</v>
      </c>
      <c r="F147" s="336"/>
      <c r="G147" s="326">
        <v>21</v>
      </c>
      <c r="H147" s="326">
        <v>3.3</v>
      </c>
      <c r="I147" s="326"/>
      <c r="J147" s="326">
        <f t="shared" si="10"/>
        <v>24.3</v>
      </c>
      <c r="K147" s="326"/>
      <c r="L147" s="393">
        <f>VER.5유통점!S42</f>
        <v>325.71428571428561</v>
      </c>
      <c r="M147" s="393">
        <f>VER.5유통점!AG42</f>
        <v>226.17600000000002</v>
      </c>
      <c r="N147" s="393">
        <f>VER.5유통점!AH42</f>
        <v>45</v>
      </c>
      <c r="O147" s="393">
        <f>VER.5유통점!AI42</f>
        <v>6</v>
      </c>
      <c r="P147" s="40"/>
      <c r="Q147" s="14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s="3" customFormat="1" ht="13.2" customHeight="1" x14ac:dyDescent="0.4">
      <c r="A148" s="290">
        <v>31</v>
      </c>
      <c r="B148" s="581"/>
      <c r="C148" s="583"/>
      <c r="D148" s="392">
        <v>4206</v>
      </c>
      <c r="E148" s="336" t="s">
        <v>33</v>
      </c>
      <c r="F148" s="336"/>
      <c r="G148" s="326">
        <v>13.5</v>
      </c>
      <c r="H148" s="326">
        <v>3.4</v>
      </c>
      <c r="I148" s="326"/>
      <c r="J148" s="326">
        <f t="shared" si="10"/>
        <v>16.899999999999999</v>
      </c>
      <c r="K148" s="326"/>
      <c r="L148" s="393">
        <f>VER.5유통점!S43</f>
        <v>211.42857142857144</v>
      </c>
      <c r="M148" s="393">
        <f>VER.5유통점!AG43</f>
        <v>146.816</v>
      </c>
      <c r="N148" s="393">
        <f>VER.5유통점!AH43</f>
        <v>30</v>
      </c>
      <c r="O148" s="393">
        <f>VER.5유통점!AI43</f>
        <v>9</v>
      </c>
      <c r="P148" s="40"/>
      <c r="Q148" s="14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s="3" customFormat="1" ht="13.2" customHeight="1" x14ac:dyDescent="0.4">
      <c r="A149" s="290">
        <v>32</v>
      </c>
      <c r="B149" s="581"/>
      <c r="C149" s="583"/>
      <c r="D149" s="392">
        <v>4147</v>
      </c>
      <c r="E149" s="336" t="s">
        <v>34</v>
      </c>
      <c r="F149" s="336"/>
      <c r="G149" s="326">
        <v>20</v>
      </c>
      <c r="H149" s="326">
        <v>2.8</v>
      </c>
      <c r="I149" s="326"/>
      <c r="J149" s="326">
        <f t="shared" si="10"/>
        <v>22.8</v>
      </c>
      <c r="K149" s="326"/>
      <c r="L149" s="393">
        <f>VER.5유통점!S44</f>
        <v>311.42857142857144</v>
      </c>
      <c r="M149" s="393">
        <f>VER.5유통점!AG44</f>
        <v>216.256</v>
      </c>
      <c r="N149" s="393">
        <f>VER.5유통점!AH44</f>
        <v>45</v>
      </c>
      <c r="O149" s="393">
        <f>VER.5유통점!AI44</f>
        <v>6</v>
      </c>
      <c r="P149" s="40"/>
      <c r="Q149" s="14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s="3" customFormat="1" ht="13.2" customHeight="1" x14ac:dyDescent="0.4">
      <c r="A150" s="290">
        <v>33</v>
      </c>
      <c r="B150" s="581"/>
      <c r="C150" s="583"/>
      <c r="D150" s="333">
        <v>4209</v>
      </c>
      <c r="E150" s="132" t="s">
        <v>35</v>
      </c>
      <c r="F150" s="132"/>
      <c r="G150" s="297">
        <v>15.4</v>
      </c>
      <c r="H150" s="297"/>
      <c r="I150" s="297"/>
      <c r="J150" s="297">
        <f t="shared" si="10"/>
        <v>15.4</v>
      </c>
      <c r="K150" s="297"/>
      <c r="L150" s="291">
        <f>유통점!S43</f>
        <v>262.85714285714289</v>
      </c>
      <c r="M150" s="291">
        <f>유통점!AG43</f>
        <v>182.16000000000003</v>
      </c>
      <c r="N150" s="291">
        <f>유통점!AH43</f>
        <v>50</v>
      </c>
      <c r="O150" s="334">
        <f>VER.5유통점!AI43</f>
        <v>9</v>
      </c>
      <c r="P150" s="40"/>
      <c r="Q150" s="14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s="3" customFormat="1" ht="13.2" customHeight="1" x14ac:dyDescent="0.4">
      <c r="A151" s="290">
        <v>34</v>
      </c>
      <c r="B151" s="581"/>
      <c r="C151" s="583"/>
      <c r="D151" s="392">
        <v>6424</v>
      </c>
      <c r="E151" s="336" t="s">
        <v>37</v>
      </c>
      <c r="F151" s="336"/>
      <c r="G151" s="326">
        <v>13.13</v>
      </c>
      <c r="H151" s="326"/>
      <c r="I151" s="326"/>
      <c r="J151" s="326">
        <f t="shared" si="10"/>
        <v>13.13</v>
      </c>
      <c r="K151" s="326"/>
      <c r="L151" s="393">
        <f>VER.5유통점!S47</f>
        <v>194.28571428571428</v>
      </c>
      <c r="M151" s="393">
        <f>VER.5유통점!AG47</f>
        <v>134.91200000000003</v>
      </c>
      <c r="N151" s="393">
        <f>VER.5유통점!AH47</f>
        <v>30</v>
      </c>
      <c r="O151" s="393">
        <f>VER.5유통점!AI47</f>
        <v>4</v>
      </c>
      <c r="P151" s="40"/>
      <c r="Q151" s="14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s="3" customFormat="1" ht="13.2" customHeight="1" x14ac:dyDescent="0.4">
      <c r="A152" s="290">
        <v>35</v>
      </c>
      <c r="B152" s="417"/>
      <c r="C152" s="584"/>
      <c r="D152" s="392">
        <v>7860</v>
      </c>
      <c r="E152" s="336" t="s">
        <v>578</v>
      </c>
      <c r="F152" s="336"/>
      <c r="G152" s="326">
        <v>16.850000000000001</v>
      </c>
      <c r="H152" s="326"/>
      <c r="I152" s="326"/>
      <c r="J152" s="326">
        <f t="shared" si="10"/>
        <v>16.850000000000001</v>
      </c>
      <c r="K152" s="326"/>
      <c r="L152" s="393">
        <f>VER.5유통점!S52</f>
        <v>228.57142857142858</v>
      </c>
      <c r="M152" s="393">
        <f>VER.5유통점!AG52</f>
        <v>158.72</v>
      </c>
      <c r="N152" s="393">
        <f>VER.5유통점!AH52</f>
        <v>30</v>
      </c>
      <c r="O152" s="394">
        <f>VER.5유통점!AI52</f>
        <v>6</v>
      </c>
      <c r="P152" s="40"/>
      <c r="Q152" s="14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s="3" customFormat="1" ht="13.2" customHeight="1" x14ac:dyDescent="0.4">
      <c r="A153" s="338"/>
      <c r="B153" s="303">
        <f>COUNT(A118:A152)</f>
        <v>35</v>
      </c>
      <c r="C153" s="303"/>
      <c r="D153" s="303"/>
      <c r="E153" s="303"/>
      <c r="F153" s="303"/>
      <c r="G153" s="304">
        <f>AVERAGE(G118:G152)</f>
        <v>20.113428571428571</v>
      </c>
      <c r="H153" s="304">
        <f>AVERAGE(H118:H152)</f>
        <v>3.0863636363636364</v>
      </c>
      <c r="I153" s="304"/>
      <c r="J153" s="304">
        <f>AVERAGE(J118:J152)</f>
        <v>22.053428571428565</v>
      </c>
      <c r="K153" s="304"/>
      <c r="L153" s="304">
        <f>AVERAGE(L118:L152)</f>
        <v>305.94408163265308</v>
      </c>
      <c r="M153" s="304">
        <f>AVERAGE(M118:M152)</f>
        <v>212.86794285714294</v>
      </c>
      <c r="N153" s="304">
        <f>AVERAGE(N118:N152)</f>
        <v>42.25714285714286</v>
      </c>
      <c r="O153" s="306">
        <f>AVERAGE(O118:O152)</f>
        <v>12.685714285714285</v>
      </c>
      <c r="P153" s="40"/>
      <c r="Q153" s="14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s="3" customFormat="1" ht="13.2" customHeight="1" x14ac:dyDescent="0.4">
      <c r="A154" s="319">
        <v>1</v>
      </c>
      <c r="B154" s="339" t="s">
        <v>42</v>
      </c>
      <c r="C154" s="134" t="s">
        <v>203</v>
      </c>
      <c r="D154" s="134">
        <v>4321</v>
      </c>
      <c r="E154" s="134" t="s">
        <v>53</v>
      </c>
      <c r="F154" s="340"/>
      <c r="G154" s="341">
        <v>25.2</v>
      </c>
      <c r="H154" s="341">
        <v>3</v>
      </c>
      <c r="I154" s="341"/>
      <c r="J154" s="324">
        <f>G154+H154+I154</f>
        <v>28.2</v>
      </c>
      <c r="K154" s="561"/>
      <c r="L154" s="342">
        <f>유통점!S51</f>
        <v>477.14285714285711</v>
      </c>
      <c r="M154" s="342">
        <f>유통점!AG51</f>
        <v>330.66</v>
      </c>
      <c r="N154" s="342">
        <f>유통점!AH51</f>
        <v>56</v>
      </c>
      <c r="O154" s="343">
        <f>유통점!AI51</f>
        <v>21</v>
      </c>
      <c r="P154" s="40"/>
      <c r="Q154" s="14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s="3" customFormat="1" ht="13.2" customHeight="1" x14ac:dyDescent="0.4">
      <c r="A155" s="338"/>
      <c r="B155" s="303">
        <v>1</v>
      </c>
      <c r="C155" s="303"/>
      <c r="D155" s="303"/>
      <c r="E155" s="303"/>
      <c r="F155" s="344"/>
      <c r="G155" s="345">
        <v>25.2</v>
      </c>
      <c r="H155" s="345">
        <v>3</v>
      </c>
      <c r="I155" s="345"/>
      <c r="J155" s="345">
        <v>28.2</v>
      </c>
      <c r="K155" s="345"/>
      <c r="L155" s="346">
        <v>477.14285714285711</v>
      </c>
      <c r="M155" s="347">
        <v>330.66</v>
      </c>
      <c r="N155" s="347">
        <v>56</v>
      </c>
      <c r="O155" s="348">
        <v>21</v>
      </c>
      <c r="P155" s="40"/>
      <c r="Q155" s="14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s="1" customFormat="1" ht="13.2" customHeight="1" x14ac:dyDescent="0.4">
      <c r="A156" s="319">
        <v>1</v>
      </c>
      <c r="B156" s="571" t="s">
        <v>149</v>
      </c>
      <c r="C156" s="577" t="s">
        <v>9</v>
      </c>
      <c r="D156" s="431">
        <v>4115</v>
      </c>
      <c r="E156" s="432" t="s">
        <v>204</v>
      </c>
      <c r="F156" s="432"/>
      <c r="G156" s="386">
        <v>16.64</v>
      </c>
      <c r="H156" s="386">
        <v>5.3</v>
      </c>
      <c r="I156" s="386"/>
      <c r="J156" s="386">
        <f t="shared" ref="J156:J162" si="11">G156+H156+I156</f>
        <v>21.94</v>
      </c>
      <c r="K156" s="386"/>
      <c r="L156" s="387">
        <f>VER.5유통점!S59</f>
        <v>214.28571428571431</v>
      </c>
      <c r="M156" s="387">
        <f>VER.5유통점!AG59</f>
        <v>148.80000000000001</v>
      </c>
      <c r="N156" s="387">
        <f>VER.5유통점!AH59</f>
        <v>40</v>
      </c>
      <c r="O156" s="387">
        <f>VER.5유통점!AI59</f>
        <v>6</v>
      </c>
      <c r="P156" s="24"/>
      <c r="Q156" s="39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</row>
    <row r="157" spans="1:34" s="3" customFormat="1" ht="13.2" customHeight="1" x14ac:dyDescent="0.4">
      <c r="A157" s="290">
        <v>2</v>
      </c>
      <c r="B157" s="572"/>
      <c r="C157" s="578"/>
      <c r="D157" s="315">
        <v>4091</v>
      </c>
      <c r="E157" s="336" t="s">
        <v>66</v>
      </c>
      <c r="F157" s="336"/>
      <c r="G157" s="326">
        <v>25.1</v>
      </c>
      <c r="H157" s="326">
        <v>2.8</v>
      </c>
      <c r="I157" s="326"/>
      <c r="J157" s="326">
        <f t="shared" si="11"/>
        <v>27.900000000000002</v>
      </c>
      <c r="K157" s="326"/>
      <c r="L157" s="393">
        <f>VER.5유통점!S60</f>
        <v>265.71428571428572</v>
      </c>
      <c r="M157" s="393">
        <f>VER.5유통점!AG60</f>
        <v>184.51200000000003</v>
      </c>
      <c r="N157" s="393">
        <f>VER.5유통점!AH60</f>
        <v>20</v>
      </c>
      <c r="O157" s="394">
        <f>VER.5유통점!AI60</f>
        <v>6</v>
      </c>
      <c r="P157" s="40"/>
      <c r="Q157" s="14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s="3" customFormat="1" ht="13.2" customHeight="1" x14ac:dyDescent="0.4">
      <c r="A158" s="290">
        <v>3</v>
      </c>
      <c r="B158" s="572"/>
      <c r="C158" s="578"/>
      <c r="D158" s="131">
        <v>4357</v>
      </c>
      <c r="E158" s="132" t="s">
        <v>205</v>
      </c>
      <c r="F158" s="132"/>
      <c r="G158" s="297">
        <v>28.8</v>
      </c>
      <c r="H158" s="297"/>
      <c r="I158" s="297"/>
      <c r="J158" s="297">
        <f t="shared" si="11"/>
        <v>28.8</v>
      </c>
      <c r="K158" s="297"/>
      <c r="L158" s="291">
        <f>유통점!S55</f>
        <v>632.85714285714266</v>
      </c>
      <c r="M158" s="291">
        <f>유통점!AG55</f>
        <v>438.57000000000005</v>
      </c>
      <c r="N158" s="291">
        <f>유통점!AH55</f>
        <v>49</v>
      </c>
      <c r="O158" s="334">
        <f>유통점!AI55</f>
        <v>18</v>
      </c>
      <c r="P158" s="40"/>
      <c r="Q158" s="14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s="3" customFormat="1" ht="13.2" customHeight="1" x14ac:dyDescent="0.4">
      <c r="A159" s="290">
        <v>4</v>
      </c>
      <c r="B159" s="572"/>
      <c r="C159" s="578"/>
      <c r="D159" s="131">
        <v>4470</v>
      </c>
      <c r="E159" s="132" t="s">
        <v>284</v>
      </c>
      <c r="F159" s="132"/>
      <c r="G159" s="297">
        <v>40.200000000000003</v>
      </c>
      <c r="H159" s="297">
        <v>3.4</v>
      </c>
      <c r="I159" s="297"/>
      <c r="J159" s="297">
        <f t="shared" si="11"/>
        <v>43.6</v>
      </c>
      <c r="K159" s="297"/>
      <c r="L159" s="291">
        <f>VER.5유통점!S62</f>
        <v>528.57142857142856</v>
      </c>
      <c r="M159" s="291">
        <f>VER.5유통점!AG62</f>
        <v>533.69599999999991</v>
      </c>
      <c r="N159" s="291">
        <f>VER.5유통점!AH62</f>
        <v>45</v>
      </c>
      <c r="O159" s="334">
        <f>VER.5유통점!AI62</f>
        <v>9</v>
      </c>
      <c r="P159" s="40"/>
      <c r="Q159" s="14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s="3" customFormat="1" ht="13.2" customHeight="1" x14ac:dyDescent="0.4">
      <c r="A160" s="290">
        <v>5</v>
      </c>
      <c r="B160" s="572"/>
      <c r="C160" s="578"/>
      <c r="D160" s="315">
        <v>7878</v>
      </c>
      <c r="E160" s="433" t="s">
        <v>207</v>
      </c>
      <c r="F160" s="433"/>
      <c r="G160" s="326">
        <v>17.37</v>
      </c>
      <c r="H160" s="326">
        <v>1.4</v>
      </c>
      <c r="I160" s="326"/>
      <c r="J160" s="326">
        <f t="shared" si="11"/>
        <v>18.77</v>
      </c>
      <c r="K160" s="326"/>
      <c r="L160" s="393">
        <f>VER.5유통점!S66</f>
        <v>274.28571428571428</v>
      </c>
      <c r="M160" s="393">
        <f>VER.5유통점!AG66</f>
        <v>190.46400000000003</v>
      </c>
      <c r="N160" s="393">
        <f>VER.5유통점!AH66</f>
        <v>20</v>
      </c>
      <c r="O160" s="393">
        <f>VER.5유통점!AI66</f>
        <v>6</v>
      </c>
      <c r="P160" s="40"/>
      <c r="Q160" s="14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s="3" customFormat="1" ht="13.2" customHeight="1" x14ac:dyDescent="0.4">
      <c r="A161" s="290">
        <v>6</v>
      </c>
      <c r="B161" s="572"/>
      <c r="C161" s="578"/>
      <c r="D161" s="315">
        <v>4373</v>
      </c>
      <c r="E161" s="336" t="s">
        <v>208</v>
      </c>
      <c r="F161" s="325"/>
      <c r="G161" s="326">
        <v>19.41</v>
      </c>
      <c r="H161" s="326">
        <v>1.8</v>
      </c>
      <c r="I161" s="326"/>
      <c r="J161" s="326">
        <f t="shared" si="11"/>
        <v>21.21</v>
      </c>
      <c r="K161" s="326"/>
      <c r="L161" s="393">
        <f>VER.5유통점!S67</f>
        <v>288.57142857142856</v>
      </c>
      <c r="M161" s="393">
        <f>VER.5유통점!AG67</f>
        <v>200.38400000000001</v>
      </c>
      <c r="N161" s="393">
        <f>VER.5유통점!AH67</f>
        <v>36</v>
      </c>
      <c r="O161" s="394">
        <f>VER.5유통점!AI67</f>
        <v>6</v>
      </c>
      <c r="P161" s="40"/>
      <c r="Q161" s="14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s="3" customFormat="1" ht="13.2" customHeight="1" x14ac:dyDescent="0.4">
      <c r="A162" s="290">
        <v>7</v>
      </c>
      <c r="B162" s="573"/>
      <c r="C162" s="579"/>
      <c r="D162" s="315">
        <v>4468</v>
      </c>
      <c r="E162" s="336" t="s">
        <v>210</v>
      </c>
      <c r="F162" s="336"/>
      <c r="G162" s="392">
        <v>15.57</v>
      </c>
      <c r="H162" s="392">
        <v>2.2000000000000002</v>
      </c>
      <c r="I162" s="392"/>
      <c r="J162" s="326">
        <f t="shared" si="11"/>
        <v>17.77</v>
      </c>
      <c r="K162" s="326"/>
      <c r="L162" s="393">
        <f>VER.5유통점!S69</f>
        <v>204.28571428571431</v>
      </c>
      <c r="M162" s="393">
        <f>VER.5유통점!AG69</f>
        <v>141.85600000000002</v>
      </c>
      <c r="N162" s="393">
        <f>VER.5유통점!AH69</f>
        <v>24</v>
      </c>
      <c r="O162" s="393">
        <f>VER.5유통점!AI69</f>
        <v>9</v>
      </c>
      <c r="P162" s="40"/>
      <c r="Q162" s="14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s="1" customFormat="1" ht="13.2" customHeight="1" x14ac:dyDescent="0.4">
      <c r="A163" s="302"/>
      <c r="B163" s="303">
        <f>COUNT(A156:A162)</f>
        <v>7</v>
      </c>
      <c r="C163" s="350"/>
      <c r="D163" s="350"/>
      <c r="E163" s="303"/>
      <c r="F163" s="344"/>
      <c r="G163" s="304">
        <f>AVERAGE(G156:G162)</f>
        <v>23.298571428571428</v>
      </c>
      <c r="H163" s="304">
        <f>AVERAGE(H156:H162)</f>
        <v>2.8166666666666669</v>
      </c>
      <c r="I163" s="345"/>
      <c r="J163" s="304">
        <f>AVERAGE(J156:J162)</f>
        <v>25.71285714285715</v>
      </c>
      <c r="K163" s="304"/>
      <c r="L163" s="304">
        <f>AVERAGE(L156:L162)</f>
        <v>344.08163265306115</v>
      </c>
      <c r="M163" s="304">
        <f>AVERAGE(M156:M162)</f>
        <v>262.6117142857143</v>
      </c>
      <c r="N163" s="304">
        <f>AVERAGE(N156:N162)</f>
        <v>33.428571428571431</v>
      </c>
      <c r="O163" s="306">
        <f>AVERAGE(O156:O162)</f>
        <v>8.5714285714285712</v>
      </c>
      <c r="P163" s="24"/>
      <c r="Q163" s="39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</row>
    <row r="164" spans="1:34" s="3" customFormat="1" ht="13.2" customHeight="1" x14ac:dyDescent="0.4">
      <c r="A164" s="290">
        <v>1</v>
      </c>
      <c r="B164" s="571" t="s">
        <v>157</v>
      </c>
      <c r="C164" s="574" t="s">
        <v>9</v>
      </c>
      <c r="D164" s="297">
        <v>4426</v>
      </c>
      <c r="E164" s="297" t="s">
        <v>211</v>
      </c>
      <c r="F164" s="297"/>
      <c r="G164" s="297">
        <v>22.9</v>
      </c>
      <c r="H164" s="297">
        <v>1.8</v>
      </c>
      <c r="I164" s="297"/>
      <c r="J164" s="297">
        <f t="shared" ref="J164:J169" si="12">G164+H164+I164</f>
        <v>24.7</v>
      </c>
      <c r="K164" s="297"/>
      <c r="L164" s="291">
        <f>유통점!S66</f>
        <v>372.85714285714289</v>
      </c>
      <c r="M164" s="291">
        <f>유통점!AG66</f>
        <v>258.39</v>
      </c>
      <c r="N164" s="291">
        <f>유통점!AH66</f>
        <v>49</v>
      </c>
      <c r="O164" s="334">
        <f>유통점!AI66</f>
        <v>15</v>
      </c>
      <c r="P164" s="40"/>
      <c r="Q164" s="14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s="3" customFormat="1" ht="13.2" customHeight="1" x14ac:dyDescent="0.4">
      <c r="A165" s="290">
        <v>2</v>
      </c>
      <c r="B165" s="572"/>
      <c r="C165" s="575"/>
      <c r="D165" s="297">
        <v>6766</v>
      </c>
      <c r="E165" s="132" t="s">
        <v>87</v>
      </c>
      <c r="F165" s="132"/>
      <c r="G165" s="297">
        <v>30.5</v>
      </c>
      <c r="H165" s="297">
        <v>6.7</v>
      </c>
      <c r="I165" s="297"/>
      <c r="J165" s="297">
        <f t="shared" si="12"/>
        <v>37.200000000000003</v>
      </c>
      <c r="K165" s="297"/>
      <c r="L165" s="291">
        <f>유통점!S67</f>
        <v>514.28571428571422</v>
      </c>
      <c r="M165" s="291">
        <f>유통점!AG67</f>
        <v>356.4</v>
      </c>
      <c r="N165" s="291">
        <f>유통점!AH67</f>
        <v>51</v>
      </c>
      <c r="O165" s="334">
        <f>유통점!AI67</f>
        <v>24</v>
      </c>
      <c r="P165" s="40"/>
      <c r="Q165" s="14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s="3" customFormat="1" ht="13.2" customHeight="1" x14ac:dyDescent="0.4">
      <c r="A166" s="290">
        <v>3</v>
      </c>
      <c r="B166" s="572"/>
      <c r="C166" s="575"/>
      <c r="D166" s="326">
        <v>4560</v>
      </c>
      <c r="E166" s="326" t="s">
        <v>88</v>
      </c>
      <c r="F166" s="326"/>
      <c r="G166" s="326">
        <v>24.73</v>
      </c>
      <c r="H166" s="326">
        <v>6.5</v>
      </c>
      <c r="I166" s="326"/>
      <c r="J166" s="326">
        <f t="shared" si="12"/>
        <v>31.23</v>
      </c>
      <c r="K166" s="326"/>
      <c r="L166" s="393">
        <f>VER.5유통점!S74</f>
        <v>368.57142857142856</v>
      </c>
      <c r="M166" s="393">
        <f>VER.5유통점!AG74</f>
        <v>255.93600000000001</v>
      </c>
      <c r="N166" s="393">
        <f>VER.5유통점!AH74</f>
        <v>30</v>
      </c>
      <c r="O166" s="393">
        <f>VER.5유통점!AI74</f>
        <v>9</v>
      </c>
      <c r="P166" s="40"/>
      <c r="Q166" s="14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s="3" customFormat="1" ht="13.2" customHeight="1" x14ac:dyDescent="0.4">
      <c r="A167" s="290">
        <v>4</v>
      </c>
      <c r="B167" s="572"/>
      <c r="C167" s="575"/>
      <c r="D167" s="297">
        <v>4427</v>
      </c>
      <c r="E167" s="297" t="s">
        <v>89</v>
      </c>
      <c r="F167" s="297"/>
      <c r="G167" s="297">
        <v>30.3</v>
      </c>
      <c r="H167" s="297"/>
      <c r="I167" s="297"/>
      <c r="J167" s="297">
        <f t="shared" si="12"/>
        <v>30.3</v>
      </c>
      <c r="K167" s="297"/>
      <c r="L167" s="291">
        <f>유통점!S69</f>
        <v>511.42857142857144</v>
      </c>
      <c r="M167" s="291">
        <f>유통점!AG69</f>
        <v>354.42</v>
      </c>
      <c r="N167" s="291">
        <f>유통점!AH69</f>
        <v>78</v>
      </c>
      <c r="O167" s="334">
        <f>유통점!AI69</f>
        <v>20</v>
      </c>
      <c r="P167" s="40"/>
      <c r="Q167" s="14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s="3" customFormat="1" ht="13.2" customHeight="1" x14ac:dyDescent="0.4">
      <c r="A168" s="290">
        <v>5</v>
      </c>
      <c r="B168" s="572"/>
      <c r="C168" s="575"/>
      <c r="D168" s="297">
        <v>4394</v>
      </c>
      <c r="E168" s="297" t="s">
        <v>90</v>
      </c>
      <c r="F168" s="297"/>
      <c r="G168" s="297">
        <v>22.1</v>
      </c>
      <c r="H168" s="297">
        <v>0.8</v>
      </c>
      <c r="I168" s="297"/>
      <c r="J168" s="297">
        <f t="shared" si="12"/>
        <v>22.900000000000002</v>
      </c>
      <c r="K168" s="297"/>
      <c r="L168" s="291">
        <f>유통점!S70</f>
        <v>415.71428571428567</v>
      </c>
      <c r="M168" s="291">
        <f>유통점!AG70</f>
        <v>288.08999999999997</v>
      </c>
      <c r="N168" s="291">
        <f>유통점!AH70</f>
        <v>35</v>
      </c>
      <c r="O168" s="334">
        <f>유통점!AI70</f>
        <v>12</v>
      </c>
      <c r="P168" s="40"/>
      <c r="Q168" s="14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s="3" customFormat="1" ht="13.2" customHeight="1" x14ac:dyDescent="0.4">
      <c r="A169" s="290">
        <v>6</v>
      </c>
      <c r="B169" s="573"/>
      <c r="C169" s="576"/>
      <c r="D169" s="326">
        <v>4425</v>
      </c>
      <c r="E169" s="326" t="s">
        <v>91</v>
      </c>
      <c r="F169" s="326"/>
      <c r="G169" s="326">
        <v>17.7</v>
      </c>
      <c r="H169" s="326">
        <v>2.6</v>
      </c>
      <c r="I169" s="326"/>
      <c r="J169" s="326">
        <f t="shared" si="12"/>
        <v>20.3</v>
      </c>
      <c r="K169" s="326"/>
      <c r="L169" s="393">
        <f>유통점!S71</f>
        <v>300</v>
      </c>
      <c r="M169" s="393">
        <f>유통점!AG71</f>
        <v>207.9</v>
      </c>
      <c r="N169" s="393">
        <f>유통점!AH71</f>
        <v>44</v>
      </c>
      <c r="O169" s="394">
        <f>유통점!AI71</f>
        <v>12</v>
      </c>
      <c r="P169" s="40"/>
      <c r="Q169" s="14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s="3" customFormat="1" ht="13.2" customHeight="1" x14ac:dyDescent="0.4">
      <c r="A170" s="302"/>
      <c r="B170" s="303">
        <f>COUNT(A164:A169)</f>
        <v>6</v>
      </c>
      <c r="C170" s="350"/>
      <c r="D170" s="350"/>
      <c r="E170" s="303"/>
      <c r="F170" s="344"/>
      <c r="G170" s="304">
        <f>AVERAGE(G164:G169)</f>
        <v>24.704999999999998</v>
      </c>
      <c r="H170" s="304">
        <f>AVERAGE(H164:H169)</f>
        <v>3.6800000000000006</v>
      </c>
      <c r="I170" s="345"/>
      <c r="J170" s="304">
        <f>AVERAGE(J164:J169)</f>
        <v>27.771666666666672</v>
      </c>
      <c r="K170" s="304"/>
      <c r="L170" s="304">
        <f>AVERAGE(L164:L169)</f>
        <v>413.80952380952385</v>
      </c>
      <c r="M170" s="304">
        <f>AVERAGE(M164:M169)</f>
        <v>286.85599999999999</v>
      </c>
      <c r="N170" s="304">
        <f>AVERAGE(N164:N169)</f>
        <v>47.833333333333336</v>
      </c>
      <c r="O170" s="306">
        <f>AVERAGE(O164:O169)</f>
        <v>15.333333333333334</v>
      </c>
      <c r="P170" s="40"/>
      <c r="Q170" s="14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s="3" customFormat="1" ht="13.2" customHeight="1" x14ac:dyDescent="0.4">
      <c r="A171" s="319">
        <v>1</v>
      </c>
      <c r="B171" s="571" t="s">
        <v>212</v>
      </c>
      <c r="C171" s="574" t="s">
        <v>9</v>
      </c>
      <c r="D171" s="324">
        <v>4495</v>
      </c>
      <c r="E171" s="324" t="s">
        <v>113</v>
      </c>
      <c r="F171" s="324"/>
      <c r="G171" s="324">
        <v>25.4</v>
      </c>
      <c r="H171" s="324">
        <v>4.8</v>
      </c>
      <c r="I171" s="324"/>
      <c r="J171" s="324">
        <f t="shared" ref="J171:J178" si="13">G171+H171+I171</f>
        <v>30.2</v>
      </c>
      <c r="K171" s="324"/>
      <c r="L171" s="321">
        <f>유통점!S73</f>
        <v>437.14285714285717</v>
      </c>
      <c r="M171" s="321">
        <f>유통점!AG73</f>
        <v>302.94000000000005</v>
      </c>
      <c r="N171" s="321">
        <f>유통점!AH73</f>
        <v>42</v>
      </c>
      <c r="O171" s="349">
        <f>유통점!AI73</f>
        <v>21</v>
      </c>
      <c r="P171" s="40"/>
      <c r="Q171" s="14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s="3" customFormat="1" ht="13.2" customHeight="1" x14ac:dyDescent="0.4">
      <c r="A172" s="290">
        <v>2</v>
      </c>
      <c r="B172" s="572"/>
      <c r="C172" s="575"/>
      <c r="D172" s="297">
        <v>4190</v>
      </c>
      <c r="E172" s="297" t="s">
        <v>116</v>
      </c>
      <c r="F172" s="297"/>
      <c r="G172" s="297">
        <v>16.8</v>
      </c>
      <c r="H172" s="297">
        <v>4.7</v>
      </c>
      <c r="I172" s="297"/>
      <c r="J172" s="297">
        <f t="shared" si="13"/>
        <v>21.5</v>
      </c>
      <c r="K172" s="297"/>
      <c r="L172" s="291">
        <f>유통점!S76</f>
        <v>277.14285714285711</v>
      </c>
      <c r="M172" s="291">
        <f>유통점!AG76</f>
        <v>192.06</v>
      </c>
      <c r="N172" s="291">
        <f>유통점!AH76</f>
        <v>42</v>
      </c>
      <c r="O172" s="334">
        <f>유통점!AI76</f>
        <v>12</v>
      </c>
      <c r="P172" s="40"/>
      <c r="Q172" s="14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s="3" customFormat="1" ht="13.2" customHeight="1" x14ac:dyDescent="0.4">
      <c r="A173" s="290">
        <v>3</v>
      </c>
      <c r="B173" s="572"/>
      <c r="C173" s="575"/>
      <c r="D173" s="297">
        <v>4188</v>
      </c>
      <c r="E173" s="297" t="s">
        <v>117</v>
      </c>
      <c r="F173" s="297"/>
      <c r="G173" s="297">
        <v>14.2</v>
      </c>
      <c r="H173" s="297">
        <v>1.4</v>
      </c>
      <c r="I173" s="297"/>
      <c r="J173" s="297">
        <f t="shared" si="13"/>
        <v>15.6</v>
      </c>
      <c r="K173" s="297"/>
      <c r="L173" s="291">
        <f>유통점!S77</f>
        <v>248.57142857142858</v>
      </c>
      <c r="M173" s="291">
        <f>유통점!AG77</f>
        <v>172.26000000000002</v>
      </c>
      <c r="N173" s="291">
        <f>유통점!AH77</f>
        <v>42</v>
      </c>
      <c r="O173" s="334">
        <f>유통점!AI77</f>
        <v>12</v>
      </c>
      <c r="P173" s="40"/>
      <c r="Q173" s="14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s="3" customFormat="1" ht="13.2" customHeight="1" x14ac:dyDescent="0.4">
      <c r="A174" s="290">
        <v>4</v>
      </c>
      <c r="B174" s="572"/>
      <c r="C174" s="575"/>
      <c r="D174" s="297">
        <v>4489</v>
      </c>
      <c r="E174" s="297" t="s">
        <v>118</v>
      </c>
      <c r="F174" s="297"/>
      <c r="G174" s="297">
        <v>21.9</v>
      </c>
      <c r="H174" s="297"/>
      <c r="I174" s="297"/>
      <c r="J174" s="297">
        <f t="shared" si="13"/>
        <v>21.9</v>
      </c>
      <c r="K174" s="297"/>
      <c r="L174" s="291">
        <f>유통점!S78</f>
        <v>370</v>
      </c>
      <c r="M174" s="291">
        <f>유통점!AG78</f>
        <v>256.41000000000003</v>
      </c>
      <c r="N174" s="291">
        <f>유통점!AH78</f>
        <v>70</v>
      </c>
      <c r="O174" s="334">
        <f>유통점!AI78</f>
        <v>18</v>
      </c>
      <c r="P174" s="40"/>
      <c r="Q174" s="14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s="3" customFormat="1" ht="13.2" customHeight="1" x14ac:dyDescent="0.4">
      <c r="A175" s="290">
        <v>5</v>
      </c>
      <c r="B175" s="572"/>
      <c r="C175" s="575"/>
      <c r="D175" s="326">
        <v>4491</v>
      </c>
      <c r="E175" s="326" t="s">
        <v>119</v>
      </c>
      <c r="F175" s="326"/>
      <c r="G175" s="326">
        <v>41.51</v>
      </c>
      <c r="H175" s="326">
        <v>7.4</v>
      </c>
      <c r="I175" s="326"/>
      <c r="J175" s="326">
        <f t="shared" si="13"/>
        <v>48.91</v>
      </c>
      <c r="K175" s="326"/>
      <c r="L175" s="393">
        <f>VER.5유통점!S85</f>
        <v>517.14285714285711</v>
      </c>
      <c r="M175" s="393">
        <f>VER.5유통점!AG85</f>
        <v>359.10400000000004</v>
      </c>
      <c r="N175" s="393">
        <f>VER.5유통점!AH85</f>
        <v>45</v>
      </c>
      <c r="O175" s="394">
        <f>VER.5유통점!AI85</f>
        <v>9</v>
      </c>
      <c r="P175" s="40"/>
      <c r="Q175" s="14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s="3" customFormat="1" ht="13.2" customHeight="1" x14ac:dyDescent="0.4">
      <c r="A176" s="290">
        <v>6</v>
      </c>
      <c r="B176" s="572"/>
      <c r="C176" s="575"/>
      <c r="D176" s="297">
        <v>4466</v>
      </c>
      <c r="E176" s="297" t="s">
        <v>120</v>
      </c>
      <c r="F176" s="297"/>
      <c r="G176" s="297">
        <v>22</v>
      </c>
      <c r="H176" s="297">
        <v>4.9000000000000004</v>
      </c>
      <c r="I176" s="297"/>
      <c r="J176" s="297">
        <f t="shared" si="13"/>
        <v>26.9</v>
      </c>
      <c r="K176" s="297"/>
      <c r="L176" s="291">
        <f>유통점!S80</f>
        <v>374.28571428571428</v>
      </c>
      <c r="M176" s="291">
        <f>유통점!AG80</f>
        <v>259.38</v>
      </c>
      <c r="N176" s="291">
        <f>유통점!AH80</f>
        <v>44</v>
      </c>
      <c r="O176" s="334">
        <f>유통점!AI80</f>
        <v>18</v>
      </c>
      <c r="P176" s="40"/>
      <c r="Q176" s="14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s="3" customFormat="1" ht="13.2" customHeight="1" x14ac:dyDescent="0.4">
      <c r="A177" s="290">
        <v>7</v>
      </c>
      <c r="B177" s="572"/>
      <c r="C177" s="575"/>
      <c r="D177" s="326">
        <v>6764</v>
      </c>
      <c r="E177" s="326" t="s">
        <v>121</v>
      </c>
      <c r="F177" s="326"/>
      <c r="G177" s="326">
        <v>19.5</v>
      </c>
      <c r="H177" s="326">
        <v>5.3</v>
      </c>
      <c r="I177" s="326"/>
      <c r="J177" s="326">
        <f t="shared" si="13"/>
        <v>24.8</v>
      </c>
      <c r="K177" s="326"/>
      <c r="L177" s="393">
        <f>VER.5유통점!S87</f>
        <v>262.85714285714289</v>
      </c>
      <c r="M177" s="393">
        <f>VER.5유통점!AG87</f>
        <v>182.52800000000002</v>
      </c>
      <c r="N177" s="393">
        <f>VER.5유통점!AH87</f>
        <v>30</v>
      </c>
      <c r="O177" s="394">
        <f>VER.5유통점!AI87</f>
        <v>9</v>
      </c>
      <c r="P177" s="40"/>
      <c r="Q177" s="14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s="3" customFormat="1" ht="13.2" customHeight="1" x14ac:dyDescent="0.4">
      <c r="A178" s="290">
        <v>8</v>
      </c>
      <c r="B178" s="573"/>
      <c r="C178" s="576"/>
      <c r="D178" s="326">
        <v>4454</v>
      </c>
      <c r="E178" s="326" t="s">
        <v>122</v>
      </c>
      <c r="F178" s="326"/>
      <c r="G178" s="326">
        <v>17.48</v>
      </c>
      <c r="H178" s="326">
        <v>4</v>
      </c>
      <c r="I178" s="326"/>
      <c r="J178" s="326">
        <f t="shared" si="13"/>
        <v>21.48</v>
      </c>
      <c r="K178" s="326"/>
      <c r="L178" s="393">
        <f>VER.5유통점!S88</f>
        <v>288.57142857142856</v>
      </c>
      <c r="M178" s="393">
        <f>VER.5유통점!AG88</f>
        <v>200.38400000000001</v>
      </c>
      <c r="N178" s="393">
        <v>36</v>
      </c>
      <c r="O178" s="394">
        <v>6</v>
      </c>
      <c r="P178" s="40"/>
      <c r="Q178" s="14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s="3" customFormat="1" ht="13.2" customHeight="1" x14ac:dyDescent="0.4">
      <c r="A179" s="302"/>
      <c r="B179" s="303">
        <f>COUNT(A171:A178)</f>
        <v>8</v>
      </c>
      <c r="C179" s="350"/>
      <c r="D179" s="350"/>
      <c r="E179" s="303"/>
      <c r="F179" s="344"/>
      <c r="G179" s="304">
        <f>AVERAGE(G171:G178)</f>
        <v>22.348749999999999</v>
      </c>
      <c r="H179" s="304">
        <f>AVERAGE(H171:H178)</f>
        <v>4.6428571428571432</v>
      </c>
      <c r="I179" s="345"/>
      <c r="J179" s="304">
        <f>AVERAGE(J171:J178)</f>
        <v>26.411249999999999</v>
      </c>
      <c r="K179" s="304"/>
      <c r="L179" s="304">
        <f>AVERAGE(L171:L178)</f>
        <v>346.96428571428567</v>
      </c>
      <c r="M179" s="304">
        <f>AVERAGE(M171:M178)</f>
        <v>240.63325</v>
      </c>
      <c r="N179" s="304">
        <f>AVERAGE(N171:N178)</f>
        <v>43.875</v>
      </c>
      <c r="O179" s="306">
        <f>AVERAGE(O171:O178)</f>
        <v>13.125</v>
      </c>
      <c r="P179" s="40"/>
      <c r="Q179" s="259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s="3" customFormat="1" ht="13.2" customHeight="1" x14ac:dyDescent="0.4">
      <c r="A180" s="319">
        <v>1</v>
      </c>
      <c r="B180" s="571" t="s">
        <v>213</v>
      </c>
      <c r="C180" s="577" t="s">
        <v>214</v>
      </c>
      <c r="D180" s="320">
        <v>4277</v>
      </c>
      <c r="E180" s="324" t="s">
        <v>215</v>
      </c>
      <c r="F180" s="324"/>
      <c r="G180" s="324">
        <v>15</v>
      </c>
      <c r="H180" s="324">
        <v>3.4</v>
      </c>
      <c r="I180" s="324"/>
      <c r="J180" s="324">
        <f t="shared" ref="J180:J193" si="14">G180+H180+I180</f>
        <v>18.399999999999999</v>
      </c>
      <c r="K180" s="324"/>
      <c r="L180" s="321">
        <f>유통점!S84</f>
        <v>274.28571428571428</v>
      </c>
      <c r="M180" s="321">
        <f>유통점!AG84</f>
        <v>190.08</v>
      </c>
      <c r="N180" s="321">
        <f>유통점!AH84</f>
        <v>48</v>
      </c>
      <c r="O180" s="349">
        <f>유통점!AI84</f>
        <v>9</v>
      </c>
      <c r="P180" s="40"/>
      <c r="Q180" s="14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s="3" customFormat="1" ht="13.2" customHeight="1" x14ac:dyDescent="0.4">
      <c r="A181" s="290">
        <v>2</v>
      </c>
      <c r="B181" s="572"/>
      <c r="C181" s="578"/>
      <c r="D181" s="131">
        <v>4487</v>
      </c>
      <c r="E181" s="297" t="s">
        <v>216</v>
      </c>
      <c r="F181" s="297"/>
      <c r="G181" s="297">
        <v>28.5</v>
      </c>
      <c r="H181" s="297">
        <v>3</v>
      </c>
      <c r="I181" s="297"/>
      <c r="J181" s="297">
        <f t="shared" si="14"/>
        <v>31.5</v>
      </c>
      <c r="K181" s="297"/>
      <c r="L181" s="291">
        <f>유통점!S85</f>
        <v>415.71428571428572</v>
      </c>
      <c r="M181" s="291">
        <f>유통점!AG85</f>
        <v>288.08999999999997</v>
      </c>
      <c r="N181" s="291">
        <f>유통점!AH85</f>
        <v>49</v>
      </c>
      <c r="O181" s="334">
        <f>유통점!AI85</f>
        <v>15</v>
      </c>
      <c r="P181" s="40"/>
      <c r="Q181" s="14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s="1" customFormat="1" ht="13.2" customHeight="1" x14ac:dyDescent="0.4">
      <c r="A182" s="290">
        <v>3</v>
      </c>
      <c r="B182" s="572"/>
      <c r="C182" s="578"/>
      <c r="D182" s="131">
        <v>4573</v>
      </c>
      <c r="E182" s="297" t="s">
        <v>217</v>
      </c>
      <c r="F182" s="297"/>
      <c r="G182" s="297">
        <v>24.4</v>
      </c>
      <c r="H182" s="297">
        <v>5.6</v>
      </c>
      <c r="I182" s="297"/>
      <c r="J182" s="297">
        <f t="shared" si="14"/>
        <v>30</v>
      </c>
      <c r="K182" s="297"/>
      <c r="L182" s="291">
        <f>유통점!S86</f>
        <v>320</v>
      </c>
      <c r="M182" s="291">
        <f>유통점!AG86</f>
        <v>221.76000000000002</v>
      </c>
      <c r="N182" s="291">
        <f>유통점!AH86</f>
        <v>63</v>
      </c>
      <c r="O182" s="334">
        <f>유통점!AI86</f>
        <v>21</v>
      </c>
      <c r="P182" s="24"/>
      <c r="Q182" s="39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</row>
    <row r="183" spans="1:34" s="3" customFormat="1" ht="13.2" customHeight="1" x14ac:dyDescent="0.4">
      <c r="A183" s="290">
        <v>4</v>
      </c>
      <c r="B183" s="572"/>
      <c r="C183" s="578"/>
      <c r="D183" s="131">
        <v>7080</v>
      </c>
      <c r="E183" s="297" t="s">
        <v>218</v>
      </c>
      <c r="F183" s="297"/>
      <c r="G183" s="297">
        <v>32</v>
      </c>
      <c r="H183" s="297">
        <v>4</v>
      </c>
      <c r="I183" s="297"/>
      <c r="J183" s="297">
        <f t="shared" si="14"/>
        <v>36</v>
      </c>
      <c r="K183" s="297"/>
      <c r="L183" s="291">
        <f>유통점!S87</f>
        <v>305.71428571428578</v>
      </c>
      <c r="M183" s="291">
        <f>유통점!AG87</f>
        <v>211.86</v>
      </c>
      <c r="N183" s="291">
        <f>유통점!AH87</f>
        <v>42</v>
      </c>
      <c r="O183" s="334">
        <f>유통점!AI87</f>
        <v>12</v>
      </c>
      <c r="P183" s="40"/>
      <c r="Q183" s="14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s="3" customFormat="1" ht="13.2" customHeight="1" x14ac:dyDescent="0.4">
      <c r="A184" s="290">
        <v>5</v>
      </c>
      <c r="B184" s="572"/>
      <c r="C184" s="578"/>
      <c r="D184" s="315">
        <v>4515</v>
      </c>
      <c r="E184" s="326" t="s">
        <v>574</v>
      </c>
      <c r="F184" s="326"/>
      <c r="G184" s="326">
        <v>19.36</v>
      </c>
      <c r="H184" s="326">
        <v>4.5</v>
      </c>
      <c r="I184" s="326"/>
      <c r="J184" s="326">
        <f t="shared" si="14"/>
        <v>23.86</v>
      </c>
      <c r="K184" s="326"/>
      <c r="L184" s="393">
        <f>VER.5유통점!S94</f>
        <v>275.71428571428572</v>
      </c>
      <c r="M184" s="393">
        <f>VER.5유통점!AG94</f>
        <v>191.45600000000002</v>
      </c>
      <c r="N184" s="393">
        <f>VER.5유통점!AH94</f>
        <v>30</v>
      </c>
      <c r="O184" s="393">
        <f>VER.5유통점!AI94</f>
        <v>9</v>
      </c>
      <c r="P184" s="40"/>
      <c r="Q184" s="14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s="3" customFormat="1" ht="13.2" customHeight="1" x14ac:dyDescent="0.4">
      <c r="A185" s="290">
        <v>6</v>
      </c>
      <c r="B185" s="572"/>
      <c r="C185" s="578"/>
      <c r="D185" s="131">
        <v>4575</v>
      </c>
      <c r="E185" s="297" t="s">
        <v>220</v>
      </c>
      <c r="F185" s="297"/>
      <c r="G185" s="297">
        <v>17.2</v>
      </c>
      <c r="H185" s="297">
        <v>2.2999999999999998</v>
      </c>
      <c r="I185" s="297"/>
      <c r="J185" s="297">
        <f t="shared" si="14"/>
        <v>19.5</v>
      </c>
      <c r="K185" s="297"/>
      <c r="L185" s="291">
        <f>유통점!S89</f>
        <v>272.85714285714289</v>
      </c>
      <c r="M185" s="291">
        <f>유통점!AG89</f>
        <v>189.09000000000003</v>
      </c>
      <c r="N185" s="291">
        <f>유통점!AH89</f>
        <v>42</v>
      </c>
      <c r="O185" s="334">
        <f>유통점!AI89</f>
        <v>12</v>
      </c>
      <c r="P185" s="40"/>
      <c r="Q185" s="14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s="3" customFormat="1" ht="13.2" customHeight="1" x14ac:dyDescent="0.4">
      <c r="A186" s="290">
        <v>7</v>
      </c>
      <c r="B186" s="572"/>
      <c r="C186" s="578"/>
      <c r="D186" s="315">
        <v>4310</v>
      </c>
      <c r="E186" s="326" t="s">
        <v>221</v>
      </c>
      <c r="F186" s="326"/>
      <c r="G186" s="326">
        <v>15.3</v>
      </c>
      <c r="H186" s="326">
        <v>3.7</v>
      </c>
      <c r="I186" s="326"/>
      <c r="J186" s="326">
        <f t="shared" si="14"/>
        <v>19</v>
      </c>
      <c r="K186" s="326"/>
      <c r="L186" s="393">
        <f>VER.5유통점!S96</f>
        <v>282.85714285714289</v>
      </c>
      <c r="M186" s="393">
        <f>VER.5유통점!AG96</f>
        <v>196.416</v>
      </c>
      <c r="N186" s="393">
        <f>VER.5유통점!AH96</f>
        <v>36</v>
      </c>
      <c r="O186" s="393">
        <f>VER.5유통점!AI96</f>
        <v>6</v>
      </c>
      <c r="P186" s="40"/>
      <c r="Q186" s="14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s="3" customFormat="1" ht="13.2" customHeight="1" x14ac:dyDescent="0.4">
      <c r="A187" s="290">
        <v>8</v>
      </c>
      <c r="B187" s="572"/>
      <c r="C187" s="578"/>
      <c r="D187" s="131">
        <v>4457</v>
      </c>
      <c r="E187" s="297" t="s">
        <v>223</v>
      </c>
      <c r="F187" s="297"/>
      <c r="G187" s="297">
        <v>28.1</v>
      </c>
      <c r="H187" s="297"/>
      <c r="I187" s="297"/>
      <c r="J187" s="297">
        <f t="shared" si="14"/>
        <v>28.1</v>
      </c>
      <c r="K187" s="297"/>
      <c r="L187" s="291">
        <f>유통점!S92</f>
        <v>410</v>
      </c>
      <c r="M187" s="291">
        <f>유통점!AG92</f>
        <v>284.13000000000005</v>
      </c>
      <c r="N187" s="291">
        <f>유통점!AH92</f>
        <v>64</v>
      </c>
      <c r="O187" s="334">
        <f>유통점!AI92</f>
        <v>24</v>
      </c>
      <c r="P187" s="40"/>
      <c r="Q187" s="14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s="3" customFormat="1" ht="13.2" customHeight="1" x14ac:dyDescent="0.4">
      <c r="A188" s="290">
        <v>9</v>
      </c>
      <c r="B188" s="572"/>
      <c r="C188" s="578"/>
      <c r="D188" s="131">
        <v>6612</v>
      </c>
      <c r="E188" s="297" t="s">
        <v>224</v>
      </c>
      <c r="F188" s="297"/>
      <c r="G188" s="297">
        <v>20.399999999999999</v>
      </c>
      <c r="H188" s="297">
        <v>2.7</v>
      </c>
      <c r="I188" s="297"/>
      <c r="J188" s="297">
        <f t="shared" si="14"/>
        <v>23.099999999999998</v>
      </c>
      <c r="K188" s="297"/>
      <c r="L188" s="291">
        <f>유통점!S93</f>
        <v>260</v>
      </c>
      <c r="M188" s="291">
        <f>유통점!AG93</f>
        <v>180.17999999999998</v>
      </c>
      <c r="N188" s="291">
        <f>유통점!AH93</f>
        <v>49</v>
      </c>
      <c r="O188" s="334">
        <f>유통점!AI93</f>
        <v>15</v>
      </c>
      <c r="P188" s="40"/>
      <c r="Q188" s="14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s="3" customFormat="1" ht="13.2" customHeight="1" x14ac:dyDescent="0.4">
      <c r="A189" s="290">
        <v>10</v>
      </c>
      <c r="B189" s="572"/>
      <c r="C189" s="578"/>
      <c r="D189" s="131">
        <v>4307</v>
      </c>
      <c r="E189" s="297" t="s">
        <v>225</v>
      </c>
      <c r="F189" s="297"/>
      <c r="G189" s="297">
        <v>17.8</v>
      </c>
      <c r="H189" s="297">
        <v>2.5</v>
      </c>
      <c r="I189" s="297"/>
      <c r="J189" s="297">
        <f t="shared" si="14"/>
        <v>20.3</v>
      </c>
      <c r="K189" s="297"/>
      <c r="L189" s="291">
        <f>유통점!S94</f>
        <v>345.71428571428567</v>
      </c>
      <c r="M189" s="291">
        <f>유통점!AG94</f>
        <v>239.58</v>
      </c>
      <c r="N189" s="291">
        <f>유통점!AH94</f>
        <v>49</v>
      </c>
      <c r="O189" s="334">
        <f>유통점!AI94</f>
        <v>12</v>
      </c>
      <c r="P189" s="40"/>
      <c r="Q189" s="14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s="3" customFormat="1" ht="13.2" customHeight="1" x14ac:dyDescent="0.4">
      <c r="A190" s="290">
        <v>11</v>
      </c>
      <c r="B190" s="572"/>
      <c r="C190" s="578"/>
      <c r="D190" s="315">
        <v>4581</v>
      </c>
      <c r="E190" s="326" t="s">
        <v>226</v>
      </c>
      <c r="F190" s="326"/>
      <c r="G190" s="326">
        <v>29.22</v>
      </c>
      <c r="H190" s="326">
        <v>5.9</v>
      </c>
      <c r="I190" s="326"/>
      <c r="J190" s="326">
        <f t="shared" si="14"/>
        <v>35.119999999999997</v>
      </c>
      <c r="K190" s="326"/>
      <c r="L190" s="393">
        <f>유통점!S95</f>
        <v>440.00000000000011</v>
      </c>
      <c r="M190" s="393">
        <f>VER.5유통점!AG101</f>
        <v>218.24000000000004</v>
      </c>
      <c r="N190" s="393">
        <f>VER.5유통점!AH101</f>
        <v>30</v>
      </c>
      <c r="O190" s="393">
        <f>VER.5유통점!AI101</f>
        <v>6</v>
      </c>
      <c r="P190" s="40"/>
      <c r="Q190" s="14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s="3" customFormat="1" ht="13.2" customHeight="1" x14ac:dyDescent="0.4">
      <c r="A191" s="290">
        <v>12</v>
      </c>
      <c r="B191" s="572"/>
      <c r="C191" s="578"/>
      <c r="D191" s="131">
        <v>4320</v>
      </c>
      <c r="E191" s="297" t="s">
        <v>227</v>
      </c>
      <c r="F191" s="297"/>
      <c r="G191" s="297">
        <v>15.6</v>
      </c>
      <c r="H191" s="297">
        <v>2.5</v>
      </c>
      <c r="I191" s="297"/>
      <c r="J191" s="297">
        <f t="shared" si="14"/>
        <v>18.100000000000001</v>
      </c>
      <c r="K191" s="297"/>
      <c r="L191" s="291">
        <f>유통점!S96</f>
        <v>308.57142857142856</v>
      </c>
      <c r="M191" s="291">
        <f>유통점!AG96</f>
        <v>154.44000000000003</v>
      </c>
      <c r="N191" s="291">
        <f>유통점!AH96</f>
        <v>48</v>
      </c>
      <c r="O191" s="334">
        <f>유통점!AI96</f>
        <v>12</v>
      </c>
      <c r="P191" s="40"/>
      <c r="Q191" s="14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s="3" customFormat="1" ht="13.2" customHeight="1" x14ac:dyDescent="0.4">
      <c r="A192" s="290">
        <v>13</v>
      </c>
      <c r="B192" s="572"/>
      <c r="C192" s="578"/>
      <c r="D192" s="131">
        <v>4280</v>
      </c>
      <c r="E192" s="297" t="s">
        <v>228</v>
      </c>
      <c r="F192" s="297"/>
      <c r="G192" s="297">
        <v>31.4</v>
      </c>
      <c r="H192" s="297">
        <v>7.6</v>
      </c>
      <c r="I192" s="297"/>
      <c r="J192" s="297">
        <f t="shared" si="14"/>
        <v>39</v>
      </c>
      <c r="K192" s="297"/>
      <c r="L192" s="291">
        <f>유통점!S97</f>
        <v>477.14285714285711</v>
      </c>
      <c r="M192" s="291">
        <f>유통점!AG97</f>
        <v>330.66</v>
      </c>
      <c r="N192" s="291">
        <f>유통점!AH97</f>
        <v>49</v>
      </c>
      <c r="O192" s="334">
        <f>유통점!AI97</f>
        <v>15</v>
      </c>
      <c r="P192" s="40"/>
      <c r="Q192" s="14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s="3" customFormat="1" ht="13.2" customHeight="1" x14ac:dyDescent="0.4">
      <c r="A193" s="290">
        <v>14</v>
      </c>
      <c r="B193" s="573"/>
      <c r="C193" s="579"/>
      <c r="D193" s="315">
        <v>4552</v>
      </c>
      <c r="E193" s="326" t="s">
        <v>229</v>
      </c>
      <c r="F193" s="326"/>
      <c r="G193" s="326">
        <v>19</v>
      </c>
      <c r="H193" s="326">
        <v>4.2</v>
      </c>
      <c r="I193" s="326"/>
      <c r="J193" s="326">
        <f t="shared" si="14"/>
        <v>23.2</v>
      </c>
      <c r="K193" s="326"/>
      <c r="L193" s="393">
        <f>VER.5유통점!S104</f>
        <v>320</v>
      </c>
      <c r="M193" s="393">
        <f>VER.5유통점!AG104</f>
        <v>222.20800000000003</v>
      </c>
      <c r="N193" s="393">
        <f>VER.5유통점!AH104</f>
        <v>36</v>
      </c>
      <c r="O193" s="393">
        <f>VER.5유통점!AI104</f>
        <v>6</v>
      </c>
      <c r="P193" s="40"/>
      <c r="Q193" s="14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s="3" customFormat="1" ht="13.2" customHeight="1" thickBot="1" x14ac:dyDescent="0.45">
      <c r="A194" s="328"/>
      <c r="B194" s="329">
        <f>COUNT(A180:A193)</f>
        <v>14</v>
      </c>
      <c r="C194" s="351"/>
      <c r="D194" s="351"/>
      <c r="E194" s="329"/>
      <c r="F194" s="352"/>
      <c r="G194" s="330">
        <f>AVERAGE(G180:G193)</f>
        <v>22.377142857142861</v>
      </c>
      <c r="H194" s="330">
        <f>AVERAGE(H180:H193)</f>
        <v>3.9923076923076928</v>
      </c>
      <c r="I194" s="353"/>
      <c r="J194" s="330">
        <f>AVERAGE(J180:J193)</f>
        <v>26.084285714285716</v>
      </c>
      <c r="K194" s="330"/>
      <c r="L194" s="330">
        <f>AVERAGE(L180:L193)</f>
        <v>336.32653061224488</v>
      </c>
      <c r="M194" s="330">
        <f>AVERAGE(M180:M193)</f>
        <v>222.72785714285718</v>
      </c>
      <c r="N194" s="330">
        <f t="shared" ref="N194:O194" si="15">AVERAGE(N180:N193)</f>
        <v>45.357142857142854</v>
      </c>
      <c r="O194" s="331">
        <f t="shared" si="15"/>
        <v>12.428571428571429</v>
      </c>
      <c r="P194" s="40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s="3" customFormat="1" ht="13.2" customHeight="1" thickBot="1" x14ac:dyDescent="0.45">
      <c r="A195" s="354" t="s">
        <v>556</v>
      </c>
      <c r="B195" s="355">
        <f>B9+B27+B37+B41+B53+B77+B99+B116+B153+B155+B163+B170+B179+B194</f>
        <v>177</v>
      </c>
      <c r="C195" s="355"/>
      <c r="D195" s="355"/>
      <c r="E195" s="355"/>
      <c r="F195" s="355"/>
      <c r="G195" s="356">
        <f>(G194+G179+G170+G163+G155+G153)/6</f>
        <v>23.007148809523809</v>
      </c>
      <c r="H195" s="356">
        <f>(H194+H179+H170+H163+H155+H153)/6</f>
        <v>3.5363658563658564</v>
      </c>
      <c r="I195" s="355"/>
      <c r="J195" s="356">
        <f>(J194+J179+J170+J163+J155+J153)/6</f>
        <v>26.03891468253968</v>
      </c>
      <c r="K195" s="356"/>
      <c r="L195" s="356">
        <f>(L194+L179+L170+L163+L155+L153)/6</f>
        <v>370.71148526077098</v>
      </c>
      <c r="M195" s="357">
        <f>(M194+M179+M170+M163+M155+M153)/6</f>
        <v>259.39279404761908</v>
      </c>
      <c r="N195" s="357">
        <f>(SUM(N180:N193)+SUM(N171:N178)+SUM(N164:N169)+SUM(N156:N162)+N154+SUM(N118:N152)+SUM(N100:N113)+SUM(N78:N98)+SUM(N54:N75)+SUM(N42:N52)+SUM(N38:N40)+SUM(N28:N36)+SUM(N10:N21)+SUM(N3:N7))/191</f>
        <v>44.806282722513089</v>
      </c>
      <c r="O195" s="357">
        <f>(SUM(O180:O193)+SUM(O171:O178)+SUM(O164:O169)+SUM(O156:O162)+O154+SUM(O118:O152)+SUM(O100:O113)+SUM(O78:O98)+SUM(O54:O75)+SUM(O42:O52)+SUM(O38:O40)+SUM(O28:O36)+SUM(O10:O21)+SUM(O3:O7))/191</f>
        <v>13.408376963350785</v>
      </c>
      <c r="P195" s="40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s="3" customForma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30"/>
      <c r="M196" s="30"/>
      <c r="N196" s="13"/>
      <c r="O196" s="30"/>
      <c r="P196" s="29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s="3" customForma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30"/>
      <c r="M197" s="30"/>
      <c r="N197" s="13"/>
      <c r="O197" s="30"/>
      <c r="P197" s="29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s="3" customForma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30"/>
      <c r="M198" s="30"/>
      <c r="N198" s="13"/>
      <c r="O198" s="30"/>
      <c r="P198" s="29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</sheetData>
  <mergeCells count="36">
    <mergeCell ref="B118:B151"/>
    <mergeCell ref="B28:B36"/>
    <mergeCell ref="C28:C36"/>
    <mergeCell ref="B78:B98"/>
    <mergeCell ref="C78:C98"/>
    <mergeCell ref="B42:B52"/>
    <mergeCell ref="C42:C52"/>
    <mergeCell ref="B54:B76"/>
    <mergeCell ref="C54:C76"/>
    <mergeCell ref="C118:C152"/>
    <mergeCell ref="B100:B115"/>
    <mergeCell ref="C100:C115"/>
    <mergeCell ref="B3:B8"/>
    <mergeCell ref="C3:C8"/>
    <mergeCell ref="B38:B40"/>
    <mergeCell ref="C38:C40"/>
    <mergeCell ref="B10:B26"/>
    <mergeCell ref="C10:C26"/>
    <mergeCell ref="B180:B193"/>
    <mergeCell ref="C180:C193"/>
    <mergeCell ref="B156:B162"/>
    <mergeCell ref="C156:C162"/>
    <mergeCell ref="B171:B178"/>
    <mergeCell ref="C171:C178"/>
    <mergeCell ref="B164:B169"/>
    <mergeCell ref="C164:C169"/>
    <mergeCell ref="Q56:Q63"/>
    <mergeCell ref="R56:R63"/>
    <mergeCell ref="Q65:Q78"/>
    <mergeCell ref="R65:R78"/>
    <mergeCell ref="Q3:Q36"/>
    <mergeCell ref="R3:R37"/>
    <mergeCell ref="Q41:Q47"/>
    <mergeCell ref="R41:R47"/>
    <mergeCell ref="Q49:Q54"/>
    <mergeCell ref="R49:R54"/>
  </mergeCells>
  <phoneticPr fontId="10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34" orientation="portrait" r:id="rId1"/>
  <rowBreaks count="1" manualBreakCount="1">
    <brk id="76" max="27" man="1"/>
  </rowBreaks>
  <ignoredErrors>
    <ignoredError sqref="J41 J53 J99 J153 J163 J170 J179 O1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IT269"/>
  <sheetViews>
    <sheetView view="pageBreakPreview" zoomScale="70" zoomScaleNormal="91" zoomScaleSheetLayoutView="70" workbookViewId="0">
      <pane ySplit="6" topLeftCell="A7" activePane="bottomLeft" state="frozen"/>
      <selection pane="bottomLeft" activeCell="I43" sqref="I43"/>
    </sheetView>
  </sheetViews>
  <sheetFormatPr defaultColWidth="9" defaultRowHeight="15.6" x14ac:dyDescent="0.4"/>
  <cols>
    <col min="1" max="1" width="5.59765625" style="115" customWidth="1"/>
    <col min="2" max="3" width="8.59765625" style="115" customWidth="1"/>
    <col min="4" max="4" width="8.59765625" style="183" customWidth="1"/>
    <col min="5" max="5" width="15.59765625" style="115" customWidth="1"/>
    <col min="6" max="12" width="8.59765625" style="115" customWidth="1"/>
    <col min="13" max="33" width="8.59765625" style="49" customWidth="1"/>
    <col min="34" max="35" width="8.59765625" style="47" customWidth="1"/>
    <col min="36" max="254" width="9" style="47"/>
    <col min="255" max="16384" width="9" style="115"/>
  </cols>
  <sheetData>
    <row r="1" spans="1:253" s="47" customFormat="1" ht="24" customHeight="1" thickBot="1" x14ac:dyDescent="0.45">
      <c r="A1" s="46" t="s">
        <v>600</v>
      </c>
      <c r="C1" s="48"/>
      <c r="D1" s="174"/>
      <c r="E1" s="48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253" s="50" customFormat="1" ht="22.5" customHeight="1" x14ac:dyDescent="0.4">
      <c r="A2" s="594" t="s">
        <v>402</v>
      </c>
      <c r="B2" s="598" t="s">
        <v>401</v>
      </c>
      <c r="C2" s="598" t="s">
        <v>400</v>
      </c>
      <c r="D2" s="609" t="s">
        <v>538</v>
      </c>
      <c r="E2" s="598" t="s">
        <v>399</v>
      </c>
      <c r="F2" s="618" t="s">
        <v>398</v>
      </c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9"/>
      <c r="AH2" s="614" t="s">
        <v>397</v>
      </c>
      <c r="AI2" s="615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</row>
    <row r="3" spans="1:253" s="50" customFormat="1" ht="18" customHeight="1" x14ac:dyDescent="0.4">
      <c r="A3" s="595"/>
      <c r="B3" s="599"/>
      <c r="C3" s="599"/>
      <c r="D3" s="610"/>
      <c r="E3" s="602"/>
      <c r="F3" s="626" t="s">
        <v>396</v>
      </c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5"/>
      <c r="T3" s="623" t="s">
        <v>395</v>
      </c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4"/>
      <c r="AG3" s="625"/>
      <c r="AH3" s="616"/>
      <c r="AI3" s="617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</row>
    <row r="4" spans="1:253" s="50" customFormat="1" ht="18.75" customHeight="1" x14ac:dyDescent="0.4">
      <c r="A4" s="596"/>
      <c r="B4" s="600"/>
      <c r="C4" s="600"/>
      <c r="D4" s="610"/>
      <c r="E4" s="602"/>
      <c r="F4" s="620" t="s">
        <v>394</v>
      </c>
      <c r="G4" s="157" t="s">
        <v>391</v>
      </c>
      <c r="H4" s="122" t="s">
        <v>390</v>
      </c>
      <c r="I4" s="122" t="s">
        <v>393</v>
      </c>
      <c r="J4" s="157"/>
      <c r="K4" s="158" t="s">
        <v>389</v>
      </c>
      <c r="L4" s="158"/>
      <c r="M4" s="592" t="s">
        <v>167</v>
      </c>
      <c r="N4" s="641"/>
      <c r="O4" s="592" t="s">
        <v>168</v>
      </c>
      <c r="P4" s="593"/>
      <c r="Q4" s="638" t="s">
        <v>388</v>
      </c>
      <c r="R4" s="645"/>
      <c r="S4" s="642" t="s">
        <v>387</v>
      </c>
      <c r="T4" s="627" t="s">
        <v>392</v>
      </c>
      <c r="U4" s="147" t="s">
        <v>391</v>
      </c>
      <c r="V4" s="146" t="s">
        <v>390</v>
      </c>
      <c r="W4" s="421" t="s">
        <v>393</v>
      </c>
      <c r="X4" s="592" t="s">
        <v>166</v>
      </c>
      <c r="Y4" s="646"/>
      <c r="Z4" s="646"/>
      <c r="AA4" s="592" t="s">
        <v>167</v>
      </c>
      <c r="AB4" s="640"/>
      <c r="AC4" s="592" t="s">
        <v>168</v>
      </c>
      <c r="AD4" s="641"/>
      <c r="AE4" s="638" t="s">
        <v>388</v>
      </c>
      <c r="AF4" s="639"/>
      <c r="AG4" s="630" t="s">
        <v>387</v>
      </c>
      <c r="AH4" s="633" t="s">
        <v>179</v>
      </c>
      <c r="AI4" s="635" t="s">
        <v>386</v>
      </c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</row>
    <row r="5" spans="1:253" s="50" customFormat="1" ht="23.25" customHeight="1" x14ac:dyDescent="0.4">
      <c r="A5" s="596"/>
      <c r="B5" s="600"/>
      <c r="C5" s="600"/>
      <c r="D5" s="610"/>
      <c r="E5" s="602"/>
      <c r="F5" s="621"/>
      <c r="G5" s="54" t="s">
        <v>381</v>
      </c>
      <c r="H5" s="168" t="s">
        <v>384</v>
      </c>
      <c r="I5" s="55" t="s">
        <v>380</v>
      </c>
      <c r="J5" s="55" t="s">
        <v>385</v>
      </c>
      <c r="K5" s="55" t="s">
        <v>381</v>
      </c>
      <c r="L5" s="55" t="s">
        <v>380</v>
      </c>
      <c r="M5" s="57" t="s">
        <v>183</v>
      </c>
      <c r="N5" s="58" t="s">
        <v>184</v>
      </c>
      <c r="O5" s="58" t="s">
        <v>183</v>
      </c>
      <c r="P5" s="59" t="s">
        <v>184</v>
      </c>
      <c r="Q5" s="58" t="s">
        <v>183</v>
      </c>
      <c r="R5" s="59" t="s">
        <v>184</v>
      </c>
      <c r="S5" s="643"/>
      <c r="T5" s="628"/>
      <c r="U5" s="54" t="s">
        <v>170</v>
      </c>
      <c r="V5" s="54" t="s">
        <v>383</v>
      </c>
      <c r="W5" s="55" t="s">
        <v>171</v>
      </c>
      <c r="X5" s="381" t="s">
        <v>382</v>
      </c>
      <c r="Y5" s="381" t="s">
        <v>170</v>
      </c>
      <c r="Z5" s="381" t="s">
        <v>171</v>
      </c>
      <c r="AA5" s="57" t="s">
        <v>183</v>
      </c>
      <c r="AB5" s="58" t="s">
        <v>184</v>
      </c>
      <c r="AC5" s="58" t="s">
        <v>183</v>
      </c>
      <c r="AD5" s="59" t="s">
        <v>184</v>
      </c>
      <c r="AE5" s="58" t="s">
        <v>183</v>
      </c>
      <c r="AF5" s="59" t="s">
        <v>184</v>
      </c>
      <c r="AG5" s="631"/>
      <c r="AH5" s="600"/>
      <c r="AI5" s="636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</row>
    <row r="6" spans="1:253" s="50" customFormat="1" ht="13.5" customHeight="1" thickBot="1" x14ac:dyDescent="0.45">
      <c r="A6" s="597"/>
      <c r="B6" s="601"/>
      <c r="C6" s="601"/>
      <c r="D6" s="611"/>
      <c r="E6" s="603"/>
      <c r="F6" s="622"/>
      <c r="G6" s="36">
        <f>1200/70</f>
        <v>17.142857142857142</v>
      </c>
      <c r="H6" s="167">
        <f>1300/70</f>
        <v>18.571428571428573</v>
      </c>
      <c r="I6" s="37">
        <f>1400/70</f>
        <v>20</v>
      </c>
      <c r="J6" s="37">
        <f>600/70</f>
        <v>8.5714285714285712</v>
      </c>
      <c r="K6" s="37">
        <f>1200/70</f>
        <v>17.142857142857142</v>
      </c>
      <c r="L6" s="37">
        <f>1400/70</f>
        <v>20</v>
      </c>
      <c r="M6" s="135">
        <v>0.36</v>
      </c>
      <c r="N6" s="136">
        <v>0.13</v>
      </c>
      <c r="O6" s="136">
        <v>0.28000000000000003</v>
      </c>
      <c r="P6" s="137">
        <v>0.1</v>
      </c>
      <c r="Q6" s="136">
        <v>0.09</v>
      </c>
      <c r="R6" s="138">
        <v>0.04</v>
      </c>
      <c r="S6" s="644"/>
      <c r="T6" s="629"/>
      <c r="U6" s="36">
        <f>1200/100</f>
        <v>12</v>
      </c>
      <c r="V6" s="36">
        <f>1300/100</f>
        <v>13</v>
      </c>
      <c r="W6" s="37">
        <f>1400/100</f>
        <v>14</v>
      </c>
      <c r="X6" s="37">
        <f>600/100</f>
        <v>6</v>
      </c>
      <c r="Y6" s="37">
        <f>1200/100</f>
        <v>12</v>
      </c>
      <c r="Z6" s="37">
        <f>1400/100</f>
        <v>14</v>
      </c>
      <c r="AA6" s="135">
        <v>0.4</v>
      </c>
      <c r="AB6" s="136">
        <v>0.11</v>
      </c>
      <c r="AC6" s="136">
        <v>0.32</v>
      </c>
      <c r="AD6" s="137">
        <v>0.1</v>
      </c>
      <c r="AE6" s="137">
        <v>0.04</v>
      </c>
      <c r="AF6" s="137">
        <v>0.02</v>
      </c>
      <c r="AG6" s="632"/>
      <c r="AH6" s="634"/>
      <c r="AI6" s="637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</row>
    <row r="7" spans="1:253" s="50" customFormat="1" ht="12" customHeight="1" x14ac:dyDescent="0.4">
      <c r="A7" s="65">
        <v>1</v>
      </c>
      <c r="B7" s="606" t="s">
        <v>547</v>
      </c>
      <c r="C7" s="604" t="s">
        <v>548</v>
      </c>
      <c r="D7" s="131">
        <v>4090</v>
      </c>
      <c r="E7" s="66" t="s">
        <v>145</v>
      </c>
      <c r="F7" s="86">
        <f t="shared" ref="F7:F12" si="0">($G$6*G7)+($H$6*H7)+($I$6*I7)+($J$6*J7)+($K$6*K7)+($L$6*L7)</f>
        <v>951.42857142857133</v>
      </c>
      <c r="G7" s="67">
        <f>22+17</f>
        <v>39</v>
      </c>
      <c r="H7" s="68"/>
      <c r="I7" s="68"/>
      <c r="J7" s="68">
        <v>10</v>
      </c>
      <c r="K7" s="68">
        <v>8</v>
      </c>
      <c r="L7" s="68">
        <v>3</v>
      </c>
      <c r="M7" s="87">
        <f t="shared" ref="M7:M12" si="1">F7*$M$6</f>
        <v>342.51428571428568</v>
      </c>
      <c r="N7" s="87">
        <f t="shared" ref="N7:N12" si="2">F7*$N$6</f>
        <v>123.68571428571428</v>
      </c>
      <c r="O7" s="87">
        <f t="shared" ref="O7:O12" si="3">F7*$O$6</f>
        <v>266.39999999999998</v>
      </c>
      <c r="P7" s="87">
        <f t="shared" ref="P7:P12" si="4">F7*$P$6</f>
        <v>95.142857142857139</v>
      </c>
      <c r="Q7" s="87">
        <f t="shared" ref="Q7:Q12" si="5">F7*$Q$6</f>
        <v>85.628571428571419</v>
      </c>
      <c r="R7" s="87">
        <f t="shared" ref="R7:R12" si="6">F7*$R$6</f>
        <v>38.057142857142857</v>
      </c>
      <c r="S7" s="88">
        <f t="shared" ref="S7:S12" si="7">SUM(M7:R7)</f>
        <v>951.42857142857122</v>
      </c>
      <c r="T7" s="86">
        <f>($U$6*U7)+($V$6*V7)+($W$6*W7)+($X$6*X7)+($Y$6*Y7)+($Z$6*Z7)</f>
        <v>666</v>
      </c>
      <c r="U7" s="120">
        <f t="shared" ref="U7:Z12" si="8">G7</f>
        <v>39</v>
      </c>
      <c r="V7" s="120">
        <f t="shared" si="8"/>
        <v>0</v>
      </c>
      <c r="W7" s="120">
        <f t="shared" si="8"/>
        <v>0</v>
      </c>
      <c r="X7" s="120">
        <f t="shared" si="8"/>
        <v>10</v>
      </c>
      <c r="Y7" s="120">
        <f t="shared" si="8"/>
        <v>8</v>
      </c>
      <c r="Z7" s="120">
        <f t="shared" si="8"/>
        <v>3</v>
      </c>
      <c r="AA7" s="87">
        <f>T7*$AA$6</f>
        <v>266.40000000000003</v>
      </c>
      <c r="AB7" s="87">
        <f t="shared" ref="AB7:AB12" si="9">T7*$AB$6</f>
        <v>73.260000000000005</v>
      </c>
      <c r="AC7" s="87">
        <f t="shared" ref="AC7:AC12" si="10">T7*$AC$6</f>
        <v>213.12</v>
      </c>
      <c r="AD7" s="87">
        <f t="shared" ref="AD7:AD12" si="11">T7*$AD$6</f>
        <v>66.600000000000009</v>
      </c>
      <c r="AE7" s="87">
        <f t="shared" ref="AE7:AE12" si="12">T7*$AE$6</f>
        <v>26.64</v>
      </c>
      <c r="AF7" s="87">
        <f t="shared" ref="AF7:AF12" si="13">T7*$AF$6</f>
        <v>13.32</v>
      </c>
      <c r="AG7" s="89">
        <f t="shared" ref="AG7:AG12" si="14">SUM(AA7:AF7)</f>
        <v>659.34</v>
      </c>
      <c r="AH7" s="69">
        <v>70</v>
      </c>
      <c r="AI7" s="70">
        <v>30</v>
      </c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50" customFormat="1" ht="16.5" customHeight="1" x14ac:dyDescent="0.4">
      <c r="A8" s="65">
        <v>2</v>
      </c>
      <c r="B8" s="607"/>
      <c r="C8" s="604"/>
      <c r="D8" s="131">
        <v>1000</v>
      </c>
      <c r="E8" s="66" t="s">
        <v>379</v>
      </c>
      <c r="F8" s="86">
        <f t="shared" si="0"/>
        <v>471.42857142857139</v>
      </c>
      <c r="G8" s="67">
        <v>15</v>
      </c>
      <c r="H8" s="68"/>
      <c r="I8" s="68"/>
      <c r="J8" s="68">
        <v>10</v>
      </c>
      <c r="K8" s="68">
        <v>4</v>
      </c>
      <c r="L8" s="68">
        <v>3</v>
      </c>
      <c r="M8" s="87">
        <f t="shared" si="1"/>
        <v>169.71428571428569</v>
      </c>
      <c r="N8" s="87">
        <f t="shared" si="2"/>
        <v>61.285714285714285</v>
      </c>
      <c r="O8" s="87">
        <f t="shared" si="3"/>
        <v>132</v>
      </c>
      <c r="P8" s="87">
        <f t="shared" si="4"/>
        <v>47.142857142857139</v>
      </c>
      <c r="Q8" s="87">
        <f t="shared" si="5"/>
        <v>42.428571428571423</v>
      </c>
      <c r="R8" s="87">
        <f t="shared" si="6"/>
        <v>18.857142857142858</v>
      </c>
      <c r="S8" s="88">
        <f t="shared" si="7"/>
        <v>471.42857142857139</v>
      </c>
      <c r="T8" s="86">
        <f>($U$6*U8)+($V$6*V8)+($W$6*W8)+($X$6*X8)+($Y$6*Y8)+($Z$6*Z8)</f>
        <v>330</v>
      </c>
      <c r="U8" s="120">
        <f>G8</f>
        <v>15</v>
      </c>
      <c r="V8" s="120">
        <f t="shared" si="8"/>
        <v>0</v>
      </c>
      <c r="W8" s="120">
        <f t="shared" si="8"/>
        <v>0</v>
      </c>
      <c r="X8" s="120">
        <f>J8</f>
        <v>10</v>
      </c>
      <c r="Y8" s="120">
        <f t="shared" si="8"/>
        <v>4</v>
      </c>
      <c r="Z8" s="120">
        <f t="shared" si="8"/>
        <v>3</v>
      </c>
      <c r="AA8" s="87">
        <f>T8*$AA$6</f>
        <v>132</v>
      </c>
      <c r="AB8" s="87">
        <f>T8*$AB$6</f>
        <v>36.299999999999997</v>
      </c>
      <c r="AC8" s="87">
        <f>T8*$AC$6</f>
        <v>105.60000000000001</v>
      </c>
      <c r="AD8" s="87">
        <f>T8*$AD$6</f>
        <v>33</v>
      </c>
      <c r="AE8" s="87">
        <f>T8*$AE$6</f>
        <v>13.200000000000001</v>
      </c>
      <c r="AF8" s="87">
        <f>T8*$AF$6</f>
        <v>6.6000000000000005</v>
      </c>
      <c r="AG8" s="89">
        <f t="shared" si="14"/>
        <v>326.70000000000005</v>
      </c>
      <c r="AH8" s="69">
        <v>70</v>
      </c>
      <c r="AI8" s="70">
        <v>18</v>
      </c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50" customFormat="1" ht="12" customHeight="1" x14ac:dyDescent="0.4">
      <c r="A9" s="65">
        <v>3</v>
      </c>
      <c r="B9" s="607"/>
      <c r="C9" s="604"/>
      <c r="D9" s="131">
        <v>7282</v>
      </c>
      <c r="E9" s="66" t="s">
        <v>378</v>
      </c>
      <c r="F9" s="86">
        <f t="shared" si="0"/>
        <v>325.71428571428572</v>
      </c>
      <c r="G9" s="67">
        <v>14</v>
      </c>
      <c r="H9" s="68"/>
      <c r="I9" s="68"/>
      <c r="J9" s="68">
        <v>10</v>
      </c>
      <c r="K9" s="68"/>
      <c r="L9" s="68"/>
      <c r="M9" s="87">
        <f t="shared" si="1"/>
        <v>117.25714285714285</v>
      </c>
      <c r="N9" s="87">
        <f t="shared" si="2"/>
        <v>42.342857142857149</v>
      </c>
      <c r="O9" s="87">
        <f t="shared" si="3"/>
        <v>91.200000000000017</v>
      </c>
      <c r="P9" s="87">
        <f t="shared" si="4"/>
        <v>32.571428571428577</v>
      </c>
      <c r="Q9" s="87">
        <f t="shared" si="5"/>
        <v>29.314285714285713</v>
      </c>
      <c r="R9" s="87">
        <f t="shared" si="6"/>
        <v>13.028571428571428</v>
      </c>
      <c r="S9" s="88">
        <f t="shared" si="7"/>
        <v>325.71428571428567</v>
      </c>
      <c r="T9" s="86">
        <f t="shared" ref="T9:T12" si="15">($U$6*U9)+($V$6*V9)+($W$6*W9)+($X$6*X9)+($Y$6*Y9)+($Z$6*Z9)</f>
        <v>228</v>
      </c>
      <c r="U9" s="120">
        <f t="shared" si="8"/>
        <v>14</v>
      </c>
      <c r="V9" s="120">
        <f t="shared" si="8"/>
        <v>0</v>
      </c>
      <c r="W9" s="120">
        <f t="shared" si="8"/>
        <v>0</v>
      </c>
      <c r="X9" s="120">
        <f t="shared" si="8"/>
        <v>10</v>
      </c>
      <c r="Y9" s="120">
        <f t="shared" si="8"/>
        <v>0</v>
      </c>
      <c r="Z9" s="120">
        <f t="shared" si="8"/>
        <v>0</v>
      </c>
      <c r="AA9" s="87">
        <f t="shared" ref="AA9:AA12" si="16">T9*$AA$6</f>
        <v>91.2</v>
      </c>
      <c r="AB9" s="87">
        <f t="shared" si="9"/>
        <v>25.080000000000002</v>
      </c>
      <c r="AC9" s="87">
        <f t="shared" si="10"/>
        <v>72.960000000000008</v>
      </c>
      <c r="AD9" s="87">
        <f t="shared" si="11"/>
        <v>22.8</v>
      </c>
      <c r="AE9" s="87">
        <f t="shared" si="12"/>
        <v>9.120000000000001</v>
      </c>
      <c r="AF9" s="87">
        <f t="shared" si="13"/>
        <v>4.5600000000000005</v>
      </c>
      <c r="AG9" s="89">
        <f t="shared" si="14"/>
        <v>225.72000000000003</v>
      </c>
      <c r="AH9" s="69">
        <v>34</v>
      </c>
      <c r="AI9" s="70">
        <v>15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50" customFormat="1" ht="12" customHeight="1" x14ac:dyDescent="0.4">
      <c r="A10" s="65">
        <v>4</v>
      </c>
      <c r="B10" s="608"/>
      <c r="C10" s="604"/>
      <c r="D10" s="298">
        <v>7643</v>
      </c>
      <c r="E10" s="484" t="s">
        <v>562</v>
      </c>
      <c r="F10" s="86">
        <f t="shared" si="0"/>
        <v>248.57142857142856</v>
      </c>
      <c r="G10" s="67">
        <v>10</v>
      </c>
      <c r="H10" s="68"/>
      <c r="I10" s="68"/>
      <c r="J10" s="68">
        <v>3</v>
      </c>
      <c r="K10" s="68">
        <v>3</v>
      </c>
      <c r="L10" s="68"/>
      <c r="M10" s="87">
        <f t="shared" si="1"/>
        <v>89.48571428571428</v>
      </c>
      <c r="N10" s="87">
        <f t="shared" si="2"/>
        <v>32.314285714285717</v>
      </c>
      <c r="O10" s="87">
        <f t="shared" si="3"/>
        <v>69.600000000000009</v>
      </c>
      <c r="P10" s="87">
        <f t="shared" si="4"/>
        <v>24.857142857142858</v>
      </c>
      <c r="Q10" s="87">
        <f t="shared" si="5"/>
        <v>22.37142857142857</v>
      </c>
      <c r="R10" s="87">
        <f t="shared" si="6"/>
        <v>9.9428571428571431</v>
      </c>
      <c r="S10" s="88">
        <f t="shared" si="7"/>
        <v>248.57142857142858</v>
      </c>
      <c r="T10" s="86">
        <f t="shared" si="15"/>
        <v>174</v>
      </c>
      <c r="U10" s="120">
        <f t="shared" ref="U10" si="17">G10</f>
        <v>10</v>
      </c>
      <c r="V10" s="120">
        <f t="shared" ref="V10" si="18">H10</f>
        <v>0</v>
      </c>
      <c r="W10" s="120">
        <f t="shared" ref="W10" si="19">I10</f>
        <v>0</v>
      </c>
      <c r="X10" s="120">
        <f t="shared" ref="X10" si="20">J10</f>
        <v>3</v>
      </c>
      <c r="Y10" s="120">
        <f t="shared" ref="Y10" si="21">K10</f>
        <v>3</v>
      </c>
      <c r="Z10" s="120">
        <f t="shared" ref="Z10" si="22">L10</f>
        <v>0</v>
      </c>
      <c r="AA10" s="87">
        <f t="shared" si="16"/>
        <v>69.600000000000009</v>
      </c>
      <c r="AB10" s="87">
        <f t="shared" si="9"/>
        <v>19.14</v>
      </c>
      <c r="AC10" s="87">
        <f t="shared" si="10"/>
        <v>55.68</v>
      </c>
      <c r="AD10" s="87">
        <f t="shared" si="11"/>
        <v>17.400000000000002</v>
      </c>
      <c r="AE10" s="87">
        <f t="shared" si="12"/>
        <v>6.96</v>
      </c>
      <c r="AF10" s="87">
        <f t="shared" si="13"/>
        <v>3.48</v>
      </c>
      <c r="AG10" s="89">
        <f t="shared" si="14"/>
        <v>172.26000000000002</v>
      </c>
      <c r="AH10" s="69">
        <v>30</v>
      </c>
      <c r="AI10" s="70">
        <v>10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496" customFormat="1" ht="12" customHeight="1" x14ac:dyDescent="0.4">
      <c r="A11" s="485">
        <v>5</v>
      </c>
      <c r="B11" s="486" t="s">
        <v>377</v>
      </c>
      <c r="C11" s="604"/>
      <c r="D11" s="487">
        <v>6218</v>
      </c>
      <c r="E11" s="488" t="s">
        <v>146</v>
      </c>
      <c r="F11" s="489">
        <f t="shared" si="0"/>
        <v>560</v>
      </c>
      <c r="G11" s="490">
        <v>12</v>
      </c>
      <c r="H11" s="491"/>
      <c r="I11" s="491"/>
      <c r="J11" s="491">
        <v>11</v>
      </c>
      <c r="K11" s="491">
        <v>14</v>
      </c>
      <c r="L11" s="491">
        <v>1</v>
      </c>
      <c r="M11" s="492">
        <f t="shared" si="1"/>
        <v>201.6</v>
      </c>
      <c r="N11" s="492">
        <f t="shared" si="2"/>
        <v>72.8</v>
      </c>
      <c r="O11" s="492">
        <f t="shared" si="3"/>
        <v>156.80000000000001</v>
      </c>
      <c r="P11" s="492">
        <f t="shared" si="4"/>
        <v>56</v>
      </c>
      <c r="Q11" s="492">
        <f t="shared" si="5"/>
        <v>50.4</v>
      </c>
      <c r="R11" s="492">
        <f t="shared" si="6"/>
        <v>22.400000000000002</v>
      </c>
      <c r="S11" s="489">
        <f t="shared" si="7"/>
        <v>560</v>
      </c>
      <c r="T11" s="489">
        <f t="shared" si="15"/>
        <v>392</v>
      </c>
      <c r="U11" s="493">
        <f t="shared" si="8"/>
        <v>12</v>
      </c>
      <c r="V11" s="493">
        <f t="shared" si="8"/>
        <v>0</v>
      </c>
      <c r="W11" s="493">
        <f t="shared" si="8"/>
        <v>0</v>
      </c>
      <c r="X11" s="493">
        <f t="shared" si="8"/>
        <v>11</v>
      </c>
      <c r="Y11" s="493">
        <f t="shared" si="8"/>
        <v>14</v>
      </c>
      <c r="Z11" s="493">
        <f t="shared" si="8"/>
        <v>1</v>
      </c>
      <c r="AA11" s="492">
        <f t="shared" si="16"/>
        <v>156.80000000000001</v>
      </c>
      <c r="AB11" s="492">
        <f t="shared" si="9"/>
        <v>43.12</v>
      </c>
      <c r="AC11" s="492">
        <f t="shared" si="10"/>
        <v>125.44</v>
      </c>
      <c r="AD11" s="492">
        <f t="shared" si="11"/>
        <v>39.200000000000003</v>
      </c>
      <c r="AE11" s="492">
        <f t="shared" si="12"/>
        <v>15.68</v>
      </c>
      <c r="AF11" s="492">
        <f t="shared" si="13"/>
        <v>7.84</v>
      </c>
      <c r="AG11" s="489">
        <f t="shared" si="14"/>
        <v>388.08</v>
      </c>
      <c r="AH11" s="494">
        <v>77</v>
      </c>
      <c r="AI11" s="495">
        <v>21</v>
      </c>
    </row>
    <row r="12" spans="1:253" s="50" customFormat="1" ht="12" customHeight="1" x14ac:dyDescent="0.4">
      <c r="A12" s="73">
        <v>6</v>
      </c>
      <c r="B12" s="154" t="s">
        <v>376</v>
      </c>
      <c r="C12" s="605"/>
      <c r="D12" s="131">
        <v>1107</v>
      </c>
      <c r="E12" s="151" t="s">
        <v>147</v>
      </c>
      <c r="F12" s="86">
        <f t="shared" si="0"/>
        <v>482.85714285714289</v>
      </c>
      <c r="G12" s="67">
        <v>17</v>
      </c>
      <c r="H12" s="68"/>
      <c r="I12" s="68"/>
      <c r="J12" s="68">
        <v>12</v>
      </c>
      <c r="K12" s="68">
        <v>4</v>
      </c>
      <c r="L12" s="68">
        <v>1</v>
      </c>
      <c r="M12" s="87">
        <f t="shared" si="1"/>
        <v>173.82857142857142</v>
      </c>
      <c r="N12" s="87">
        <f t="shared" si="2"/>
        <v>62.771428571428579</v>
      </c>
      <c r="O12" s="87">
        <f t="shared" si="3"/>
        <v>135.20000000000002</v>
      </c>
      <c r="P12" s="87">
        <f t="shared" si="4"/>
        <v>48.285714285714292</v>
      </c>
      <c r="Q12" s="87">
        <f t="shared" si="5"/>
        <v>43.457142857142856</v>
      </c>
      <c r="R12" s="87">
        <f t="shared" si="6"/>
        <v>19.314285714285717</v>
      </c>
      <c r="S12" s="88">
        <f t="shared" si="7"/>
        <v>482.85714285714289</v>
      </c>
      <c r="T12" s="86">
        <f t="shared" si="15"/>
        <v>338</v>
      </c>
      <c r="U12" s="120">
        <f t="shared" si="8"/>
        <v>17</v>
      </c>
      <c r="V12" s="120">
        <f t="shared" si="8"/>
        <v>0</v>
      </c>
      <c r="W12" s="120">
        <f t="shared" si="8"/>
        <v>0</v>
      </c>
      <c r="X12" s="120">
        <f t="shared" si="8"/>
        <v>12</v>
      </c>
      <c r="Y12" s="120">
        <f t="shared" si="8"/>
        <v>4</v>
      </c>
      <c r="Z12" s="120">
        <f t="shared" si="8"/>
        <v>1</v>
      </c>
      <c r="AA12" s="87">
        <f t="shared" si="16"/>
        <v>135.20000000000002</v>
      </c>
      <c r="AB12" s="87">
        <f t="shared" si="9"/>
        <v>37.18</v>
      </c>
      <c r="AC12" s="87">
        <f t="shared" si="10"/>
        <v>108.16</v>
      </c>
      <c r="AD12" s="87">
        <f t="shared" si="11"/>
        <v>33.800000000000004</v>
      </c>
      <c r="AE12" s="87">
        <f t="shared" si="12"/>
        <v>13.52</v>
      </c>
      <c r="AF12" s="87">
        <f t="shared" si="13"/>
        <v>6.76</v>
      </c>
      <c r="AG12" s="89">
        <f t="shared" si="14"/>
        <v>334.62</v>
      </c>
      <c r="AH12" s="69">
        <v>70</v>
      </c>
      <c r="AI12" s="70">
        <v>24</v>
      </c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50" customFormat="1" ht="12" customHeight="1" x14ac:dyDescent="0.4">
      <c r="A13" s="77"/>
      <c r="B13" s="78">
        <f>COUNT(A7:A12)</f>
        <v>6</v>
      </c>
      <c r="C13" s="78"/>
      <c r="D13" s="176"/>
      <c r="E13" s="78"/>
      <c r="F13" s="78"/>
      <c r="G13" s="78"/>
      <c r="H13" s="78"/>
      <c r="I13" s="78"/>
      <c r="J13" s="79"/>
      <c r="K13" s="79"/>
      <c r="L13" s="80"/>
      <c r="M13" s="80"/>
      <c r="N13" s="80"/>
      <c r="O13" s="80"/>
      <c r="P13" s="80"/>
      <c r="Q13" s="80"/>
      <c r="R13" s="80"/>
      <c r="S13" s="81"/>
      <c r="T13" s="81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2"/>
      <c r="AH13" s="80"/>
      <c r="AI13" s="83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47" customFormat="1" ht="12" customHeight="1" x14ac:dyDescent="0.4">
      <c r="A14" s="84">
        <v>1</v>
      </c>
      <c r="B14" s="612" t="s">
        <v>375</v>
      </c>
      <c r="C14" s="613" t="s">
        <v>374</v>
      </c>
      <c r="D14" s="141">
        <v>4367</v>
      </c>
      <c r="E14" s="156" t="s">
        <v>373</v>
      </c>
      <c r="F14" s="86">
        <f t="shared" ref="F14:F22" si="23">($G$6*G14)+($H$6*H14)+($I$6*I14)+($J$6*J14)+($K$6*K14)+($L$6*L14)</f>
        <v>694.28571428571422</v>
      </c>
      <c r="G14" s="87">
        <v>28</v>
      </c>
      <c r="H14" s="86"/>
      <c r="I14" s="86"/>
      <c r="J14" s="87">
        <v>25</v>
      </c>
      <c r="K14" s="86"/>
      <c r="L14" s="86"/>
      <c r="M14" s="87">
        <f t="shared" ref="M14:M20" si="24">F14*$M$6</f>
        <v>249.94285714285712</v>
      </c>
      <c r="N14" s="87">
        <f t="shared" ref="N14:N20" si="25">F14*$N$6</f>
        <v>90.257142857142853</v>
      </c>
      <c r="O14" s="87">
        <f t="shared" ref="O14:O20" si="26">F14*$O$6</f>
        <v>194.4</v>
      </c>
      <c r="P14" s="87">
        <f t="shared" ref="P14:P20" si="27">F14*$P$6</f>
        <v>69.428571428571431</v>
      </c>
      <c r="Q14" s="87">
        <f t="shared" ref="Q14:Q20" si="28">F14*$Q$6</f>
        <v>62.48571428571428</v>
      </c>
      <c r="R14" s="87">
        <f t="shared" ref="R14:R20" si="29">F14*$R$6</f>
        <v>27.771428571428569</v>
      </c>
      <c r="S14" s="88">
        <f t="shared" ref="S14:S28" si="30">SUM(M14:R14)</f>
        <v>694.28571428571433</v>
      </c>
      <c r="T14" s="86">
        <f t="shared" ref="T14:T28" si="31">($U$6*U14)+($V$6*V14)+($W$6*W14)+($X$6*X14)+($Y$6*Y14)+($Z$6*Z14)</f>
        <v>408</v>
      </c>
      <c r="U14" s="87">
        <v>28</v>
      </c>
      <c r="V14" s="86"/>
      <c r="W14" s="86"/>
      <c r="X14" s="87">
        <v>12</v>
      </c>
      <c r="Y14" s="86"/>
      <c r="Z14" s="86"/>
      <c r="AA14" s="87">
        <f t="shared" ref="AA14:AA28" si="32">T14*$AA$6</f>
        <v>163.20000000000002</v>
      </c>
      <c r="AB14" s="87">
        <f t="shared" ref="AB14:AB28" si="33">T14*$AB$6</f>
        <v>44.88</v>
      </c>
      <c r="AC14" s="87">
        <f t="shared" ref="AC14:AC28" si="34">T14*$AC$6</f>
        <v>130.56</v>
      </c>
      <c r="AD14" s="87">
        <f t="shared" ref="AD14:AD28" si="35">T14*$AD$6</f>
        <v>40.800000000000004</v>
      </c>
      <c r="AE14" s="87">
        <f t="shared" ref="AE14:AE28" si="36">T14*$AE$6</f>
        <v>16.32</v>
      </c>
      <c r="AF14" s="87">
        <f t="shared" ref="AF14:AF28" si="37">T14*$AF$6</f>
        <v>8.16</v>
      </c>
      <c r="AG14" s="89">
        <f t="shared" ref="AG14:AG28" si="38">SUM(AA14:AF14)</f>
        <v>403.92</v>
      </c>
      <c r="AH14" s="87">
        <v>64</v>
      </c>
      <c r="AI14" s="90">
        <v>24</v>
      </c>
    </row>
    <row r="15" spans="1:253" s="423" customFormat="1" ht="18.75" customHeight="1" x14ac:dyDescent="0.4">
      <c r="A15" s="422">
        <v>2</v>
      </c>
      <c r="B15" s="607"/>
      <c r="C15" s="604"/>
      <c r="D15" s="184">
        <v>4260</v>
      </c>
      <c r="E15" s="185" t="s">
        <v>372</v>
      </c>
      <c r="F15" s="165">
        <f t="shared" si="23"/>
        <v>400</v>
      </c>
      <c r="G15" s="186">
        <v>3</v>
      </c>
      <c r="H15" s="163"/>
      <c r="I15" s="163">
        <v>4</v>
      </c>
      <c r="J15" s="162">
        <v>8</v>
      </c>
      <c r="K15" s="162">
        <v>7</v>
      </c>
      <c r="L15" s="162">
        <v>4</v>
      </c>
      <c r="M15" s="162">
        <f t="shared" si="24"/>
        <v>144</v>
      </c>
      <c r="N15" s="162">
        <f t="shared" si="25"/>
        <v>52</v>
      </c>
      <c r="O15" s="162">
        <f t="shared" si="26"/>
        <v>112.00000000000001</v>
      </c>
      <c r="P15" s="162">
        <f t="shared" si="27"/>
        <v>40</v>
      </c>
      <c r="Q15" s="162">
        <f t="shared" si="28"/>
        <v>36</v>
      </c>
      <c r="R15" s="162">
        <f t="shared" si="29"/>
        <v>16</v>
      </c>
      <c r="S15" s="165">
        <f t="shared" si="30"/>
        <v>400</v>
      </c>
      <c r="T15" s="165">
        <f t="shared" si="31"/>
        <v>280</v>
      </c>
      <c r="U15" s="162">
        <f t="shared" ref="U15:U23" si="39">G15</f>
        <v>3</v>
      </c>
      <c r="V15" s="162">
        <f t="shared" ref="V15:V23" si="40">H15</f>
        <v>0</v>
      </c>
      <c r="W15" s="162">
        <f t="shared" ref="W15:W23" si="41">I15</f>
        <v>4</v>
      </c>
      <c r="X15" s="162">
        <f t="shared" ref="X15:X23" si="42">J15</f>
        <v>8</v>
      </c>
      <c r="Y15" s="162">
        <f t="shared" ref="Y15:Y23" si="43">K15</f>
        <v>7</v>
      </c>
      <c r="Z15" s="162">
        <f t="shared" ref="Z15:Z23" si="44">L15</f>
        <v>4</v>
      </c>
      <c r="AA15" s="162">
        <f t="shared" si="32"/>
        <v>112</v>
      </c>
      <c r="AB15" s="162">
        <f t="shared" si="33"/>
        <v>30.8</v>
      </c>
      <c r="AC15" s="162">
        <f t="shared" si="34"/>
        <v>89.600000000000009</v>
      </c>
      <c r="AD15" s="162">
        <f t="shared" si="35"/>
        <v>28</v>
      </c>
      <c r="AE15" s="162">
        <f t="shared" si="36"/>
        <v>11.200000000000001</v>
      </c>
      <c r="AF15" s="162">
        <f t="shared" si="37"/>
        <v>5.6000000000000005</v>
      </c>
      <c r="AG15" s="165">
        <f t="shared" si="38"/>
        <v>277.20000000000005</v>
      </c>
      <c r="AH15" s="162">
        <v>45</v>
      </c>
      <c r="AI15" s="161">
        <v>9</v>
      </c>
    </row>
    <row r="16" spans="1:253" s="47" customFormat="1" ht="12" customHeight="1" x14ac:dyDescent="0.4">
      <c r="A16" s="65">
        <v>3</v>
      </c>
      <c r="B16" s="607"/>
      <c r="C16" s="604"/>
      <c r="D16" s="142">
        <v>4350</v>
      </c>
      <c r="E16" s="66" t="s">
        <v>371</v>
      </c>
      <c r="F16" s="86">
        <f t="shared" si="23"/>
        <v>672.85714285714289</v>
      </c>
      <c r="G16" s="87"/>
      <c r="H16" s="86">
        <v>21</v>
      </c>
      <c r="I16" s="86">
        <v>2</v>
      </c>
      <c r="J16" s="87">
        <v>12</v>
      </c>
      <c r="K16" s="86">
        <v>7</v>
      </c>
      <c r="L16" s="86">
        <v>1</v>
      </c>
      <c r="M16" s="87">
        <f t="shared" si="24"/>
        <v>242.22857142857143</v>
      </c>
      <c r="N16" s="87">
        <f t="shared" si="25"/>
        <v>87.471428571428575</v>
      </c>
      <c r="O16" s="87">
        <f t="shared" si="26"/>
        <v>188.40000000000003</v>
      </c>
      <c r="P16" s="87">
        <f t="shared" si="27"/>
        <v>67.285714285714292</v>
      </c>
      <c r="Q16" s="87">
        <f t="shared" si="28"/>
        <v>60.557142857142857</v>
      </c>
      <c r="R16" s="87">
        <f t="shared" si="29"/>
        <v>26.914285714285715</v>
      </c>
      <c r="S16" s="88">
        <f t="shared" si="30"/>
        <v>672.85714285714289</v>
      </c>
      <c r="T16" s="86">
        <f t="shared" si="31"/>
        <v>471</v>
      </c>
      <c r="U16" s="87">
        <f t="shared" si="39"/>
        <v>0</v>
      </c>
      <c r="V16" s="86">
        <f t="shared" si="40"/>
        <v>21</v>
      </c>
      <c r="W16" s="86">
        <f t="shared" si="41"/>
        <v>2</v>
      </c>
      <c r="X16" s="87">
        <f t="shared" si="42"/>
        <v>12</v>
      </c>
      <c r="Y16" s="86">
        <f t="shared" si="43"/>
        <v>7</v>
      </c>
      <c r="Z16" s="86">
        <f t="shared" si="44"/>
        <v>1</v>
      </c>
      <c r="AA16" s="87">
        <f t="shared" si="32"/>
        <v>188.4</v>
      </c>
      <c r="AB16" s="87">
        <f t="shared" si="33"/>
        <v>51.81</v>
      </c>
      <c r="AC16" s="87">
        <f t="shared" si="34"/>
        <v>150.72</v>
      </c>
      <c r="AD16" s="87">
        <f t="shared" si="35"/>
        <v>47.1</v>
      </c>
      <c r="AE16" s="87">
        <f t="shared" si="36"/>
        <v>18.84</v>
      </c>
      <c r="AF16" s="87">
        <f t="shared" si="37"/>
        <v>9.42</v>
      </c>
      <c r="AG16" s="89">
        <f t="shared" si="38"/>
        <v>466.29</v>
      </c>
      <c r="AH16" s="76">
        <v>77</v>
      </c>
      <c r="AI16" s="93">
        <v>24</v>
      </c>
    </row>
    <row r="17" spans="1:35" s="47" customFormat="1" ht="12" customHeight="1" x14ac:dyDescent="0.4">
      <c r="A17" s="65">
        <v>4</v>
      </c>
      <c r="B17" s="607"/>
      <c r="C17" s="604"/>
      <c r="D17" s="184">
        <v>4173</v>
      </c>
      <c r="E17" s="185" t="s">
        <v>370</v>
      </c>
      <c r="F17" s="165">
        <f t="shared" si="23"/>
        <v>428.57142857142856</v>
      </c>
      <c r="G17" s="186">
        <v>3</v>
      </c>
      <c r="H17" s="163"/>
      <c r="I17" s="163">
        <v>5</v>
      </c>
      <c r="J17" s="188">
        <v>9</v>
      </c>
      <c r="K17" s="162">
        <v>7</v>
      </c>
      <c r="L17" s="162">
        <v>4</v>
      </c>
      <c r="M17" s="166">
        <f t="shared" si="24"/>
        <v>154.28571428571428</v>
      </c>
      <c r="N17" s="166">
        <f t="shared" si="25"/>
        <v>55.714285714285715</v>
      </c>
      <c r="O17" s="166">
        <f t="shared" si="26"/>
        <v>120</v>
      </c>
      <c r="P17" s="166">
        <f t="shared" si="27"/>
        <v>42.857142857142861</v>
      </c>
      <c r="Q17" s="166">
        <f t="shared" si="28"/>
        <v>38.571428571428569</v>
      </c>
      <c r="R17" s="166">
        <f t="shared" si="29"/>
        <v>17.142857142857142</v>
      </c>
      <c r="S17" s="165">
        <f t="shared" si="30"/>
        <v>428.57142857142861</v>
      </c>
      <c r="T17" s="165">
        <f t="shared" si="31"/>
        <v>300</v>
      </c>
      <c r="U17" s="166">
        <f t="shared" si="39"/>
        <v>3</v>
      </c>
      <c r="V17" s="165">
        <f t="shared" si="40"/>
        <v>0</v>
      </c>
      <c r="W17" s="165">
        <f t="shared" si="41"/>
        <v>5</v>
      </c>
      <c r="X17" s="166">
        <f t="shared" si="42"/>
        <v>9</v>
      </c>
      <c r="Y17" s="165">
        <f t="shared" si="43"/>
        <v>7</v>
      </c>
      <c r="Z17" s="165">
        <f t="shared" si="44"/>
        <v>4</v>
      </c>
      <c r="AA17" s="166">
        <f t="shared" si="32"/>
        <v>120</v>
      </c>
      <c r="AB17" s="166">
        <f t="shared" si="33"/>
        <v>33</v>
      </c>
      <c r="AC17" s="166">
        <f t="shared" si="34"/>
        <v>96</v>
      </c>
      <c r="AD17" s="166">
        <f t="shared" si="35"/>
        <v>30</v>
      </c>
      <c r="AE17" s="166">
        <f t="shared" si="36"/>
        <v>12</v>
      </c>
      <c r="AF17" s="166">
        <f t="shared" si="37"/>
        <v>6</v>
      </c>
      <c r="AG17" s="165">
        <f t="shared" si="38"/>
        <v>297</v>
      </c>
      <c r="AH17" s="162">
        <v>45</v>
      </c>
      <c r="AI17" s="161">
        <v>6</v>
      </c>
    </row>
    <row r="18" spans="1:35" s="47" customFormat="1" ht="12" customHeight="1" x14ac:dyDescent="0.4">
      <c r="A18" s="65">
        <v>5</v>
      </c>
      <c r="B18" s="607"/>
      <c r="C18" s="604"/>
      <c r="D18" s="184">
        <v>4216</v>
      </c>
      <c r="E18" s="185" t="s">
        <v>369</v>
      </c>
      <c r="F18" s="165">
        <f t="shared" si="23"/>
        <v>551.42857142857144</v>
      </c>
      <c r="G18" s="186">
        <v>14</v>
      </c>
      <c r="H18" s="163"/>
      <c r="I18" s="163"/>
      <c r="J18" s="162">
        <v>13</v>
      </c>
      <c r="K18" s="162"/>
      <c r="L18" s="162">
        <v>10</v>
      </c>
      <c r="M18" s="187">
        <f t="shared" si="24"/>
        <v>198.51428571428571</v>
      </c>
      <c r="N18" s="187">
        <f t="shared" si="25"/>
        <v>71.685714285714283</v>
      </c>
      <c r="O18" s="187">
        <f t="shared" si="26"/>
        <v>154.4</v>
      </c>
      <c r="P18" s="187">
        <f t="shared" si="27"/>
        <v>55.142857142857146</v>
      </c>
      <c r="Q18" s="187">
        <f t="shared" si="28"/>
        <v>49.628571428571426</v>
      </c>
      <c r="R18" s="187">
        <f t="shared" si="29"/>
        <v>22.057142857142857</v>
      </c>
      <c r="S18" s="165">
        <f t="shared" si="30"/>
        <v>551.42857142857144</v>
      </c>
      <c r="T18" s="165">
        <f t="shared" si="31"/>
        <v>386</v>
      </c>
      <c r="U18" s="162">
        <f t="shared" si="39"/>
        <v>14</v>
      </c>
      <c r="V18" s="162">
        <f t="shared" si="40"/>
        <v>0</v>
      </c>
      <c r="W18" s="188">
        <f t="shared" si="41"/>
        <v>0</v>
      </c>
      <c r="X18" s="188">
        <f t="shared" si="42"/>
        <v>13</v>
      </c>
      <c r="Y18" s="162">
        <f t="shared" si="43"/>
        <v>0</v>
      </c>
      <c r="Z18" s="162">
        <f t="shared" si="44"/>
        <v>10</v>
      </c>
      <c r="AA18" s="162">
        <f t="shared" si="32"/>
        <v>154.4</v>
      </c>
      <c r="AB18" s="188">
        <f t="shared" si="33"/>
        <v>42.46</v>
      </c>
      <c r="AC18" s="162">
        <f t="shared" si="34"/>
        <v>123.52</v>
      </c>
      <c r="AD18" s="162">
        <f t="shared" si="35"/>
        <v>38.6</v>
      </c>
      <c r="AE18" s="162">
        <f t="shared" si="36"/>
        <v>15.44</v>
      </c>
      <c r="AF18" s="162">
        <f t="shared" si="37"/>
        <v>7.72</v>
      </c>
      <c r="AG18" s="165">
        <f t="shared" si="38"/>
        <v>382.14000000000004</v>
      </c>
      <c r="AH18" s="187">
        <v>63</v>
      </c>
      <c r="AI18" s="189">
        <v>24</v>
      </c>
    </row>
    <row r="19" spans="1:35" s="423" customFormat="1" ht="12" customHeight="1" x14ac:dyDescent="0.4">
      <c r="A19" s="422">
        <v>6</v>
      </c>
      <c r="B19" s="607"/>
      <c r="C19" s="604"/>
      <c r="D19" s="184">
        <v>7404</v>
      </c>
      <c r="E19" s="185" t="s">
        <v>368</v>
      </c>
      <c r="F19" s="165">
        <f t="shared" si="23"/>
        <v>408.57142857142856</v>
      </c>
      <c r="G19" s="186">
        <v>5</v>
      </c>
      <c r="H19" s="163"/>
      <c r="I19" s="163">
        <v>4</v>
      </c>
      <c r="J19" s="162">
        <v>7</v>
      </c>
      <c r="K19" s="162">
        <v>6</v>
      </c>
      <c r="L19" s="162">
        <v>4</v>
      </c>
      <c r="M19" s="187">
        <f t="shared" si="24"/>
        <v>147.08571428571426</v>
      </c>
      <c r="N19" s="187">
        <f t="shared" si="25"/>
        <v>53.114285714285714</v>
      </c>
      <c r="O19" s="187">
        <f t="shared" si="26"/>
        <v>114.4</v>
      </c>
      <c r="P19" s="187">
        <f t="shared" si="27"/>
        <v>40.857142857142861</v>
      </c>
      <c r="Q19" s="187">
        <f t="shared" si="28"/>
        <v>36.771428571428565</v>
      </c>
      <c r="R19" s="187">
        <f t="shared" si="29"/>
        <v>16.342857142857142</v>
      </c>
      <c r="S19" s="165">
        <f>SUM(M19:R19)</f>
        <v>408.57142857142861</v>
      </c>
      <c r="T19" s="165">
        <f>($U$6*U19)+($V$6*V19)+($W$6*W19)+($X$6*X19)+($Y$6*Y19)+($Z$6*Z19)</f>
        <v>286</v>
      </c>
      <c r="U19" s="162">
        <f t="shared" si="39"/>
        <v>5</v>
      </c>
      <c r="V19" s="162">
        <f t="shared" si="40"/>
        <v>0</v>
      </c>
      <c r="W19" s="162">
        <f t="shared" si="41"/>
        <v>4</v>
      </c>
      <c r="X19" s="162">
        <f t="shared" si="42"/>
        <v>7</v>
      </c>
      <c r="Y19" s="162">
        <f t="shared" si="43"/>
        <v>6</v>
      </c>
      <c r="Z19" s="162">
        <f t="shared" si="44"/>
        <v>4</v>
      </c>
      <c r="AA19" s="162">
        <f>T19*$AA$6</f>
        <v>114.4</v>
      </c>
      <c r="AB19" s="162">
        <f t="shared" si="33"/>
        <v>31.46</v>
      </c>
      <c r="AC19" s="162">
        <f t="shared" si="34"/>
        <v>91.52</v>
      </c>
      <c r="AD19" s="162">
        <f t="shared" si="35"/>
        <v>28.6</v>
      </c>
      <c r="AE19" s="162">
        <f t="shared" si="36"/>
        <v>11.44</v>
      </c>
      <c r="AF19" s="162">
        <f t="shared" si="37"/>
        <v>5.72</v>
      </c>
      <c r="AG19" s="165">
        <f>SUM(AA19:AF19)</f>
        <v>283.14000000000004</v>
      </c>
      <c r="AH19" s="187">
        <v>30</v>
      </c>
      <c r="AI19" s="189">
        <v>6</v>
      </c>
    </row>
    <row r="20" spans="1:35" s="47" customFormat="1" ht="12" customHeight="1" x14ac:dyDescent="0.4">
      <c r="A20" s="65">
        <v>7</v>
      </c>
      <c r="B20" s="607"/>
      <c r="C20" s="604"/>
      <c r="D20" s="142">
        <v>4179</v>
      </c>
      <c r="E20" s="66" t="s">
        <v>367</v>
      </c>
      <c r="F20" s="86">
        <f t="shared" si="23"/>
        <v>540</v>
      </c>
      <c r="G20" s="87"/>
      <c r="H20" s="86">
        <v>16</v>
      </c>
      <c r="I20" s="86"/>
      <c r="J20" s="87">
        <v>6</v>
      </c>
      <c r="K20" s="86">
        <v>10</v>
      </c>
      <c r="L20" s="86">
        <v>1</v>
      </c>
      <c r="M20" s="87">
        <f t="shared" si="24"/>
        <v>194.4</v>
      </c>
      <c r="N20" s="87">
        <f t="shared" si="25"/>
        <v>70.2</v>
      </c>
      <c r="O20" s="87">
        <f t="shared" si="26"/>
        <v>151.20000000000002</v>
      </c>
      <c r="P20" s="87">
        <f t="shared" si="27"/>
        <v>54</v>
      </c>
      <c r="Q20" s="87">
        <f t="shared" si="28"/>
        <v>48.6</v>
      </c>
      <c r="R20" s="87">
        <f t="shared" si="29"/>
        <v>21.6</v>
      </c>
      <c r="S20" s="88">
        <f t="shared" si="30"/>
        <v>540.00000000000011</v>
      </c>
      <c r="T20" s="86">
        <f>($U$6*U20)+($V$6*V20)+($W$6*W20)+($X$6*X20)+($Y$6*Y20)+($Z$6*Z20)</f>
        <v>378</v>
      </c>
      <c r="U20" s="87">
        <f t="shared" si="39"/>
        <v>0</v>
      </c>
      <c r="V20" s="86">
        <f t="shared" si="40"/>
        <v>16</v>
      </c>
      <c r="W20" s="86">
        <f t="shared" si="41"/>
        <v>0</v>
      </c>
      <c r="X20" s="87">
        <f t="shared" si="42"/>
        <v>6</v>
      </c>
      <c r="Y20" s="86">
        <f t="shared" si="43"/>
        <v>10</v>
      </c>
      <c r="Z20" s="86">
        <f t="shared" si="44"/>
        <v>1</v>
      </c>
      <c r="AA20" s="87">
        <f>T20*$AA$6</f>
        <v>151.20000000000002</v>
      </c>
      <c r="AB20" s="87">
        <f>T20*$AB$6</f>
        <v>41.58</v>
      </c>
      <c r="AC20" s="87">
        <f t="shared" si="34"/>
        <v>120.96000000000001</v>
      </c>
      <c r="AD20" s="87">
        <f t="shared" si="35"/>
        <v>37.800000000000004</v>
      </c>
      <c r="AE20" s="87">
        <f t="shared" si="36"/>
        <v>15.120000000000001</v>
      </c>
      <c r="AF20" s="87">
        <f t="shared" si="37"/>
        <v>7.5600000000000005</v>
      </c>
      <c r="AG20" s="89">
        <f>SUM(AA20:AF20)</f>
        <v>374.22</v>
      </c>
      <c r="AH20" s="76">
        <v>48</v>
      </c>
      <c r="AI20" s="93">
        <v>18</v>
      </c>
    </row>
    <row r="21" spans="1:35" s="423" customFormat="1" ht="12" customHeight="1" x14ac:dyDescent="0.4">
      <c r="A21" s="422">
        <v>8</v>
      </c>
      <c r="B21" s="607"/>
      <c r="C21" s="604"/>
      <c r="D21" s="184">
        <v>4254</v>
      </c>
      <c r="E21" s="185" t="s">
        <v>366</v>
      </c>
      <c r="F21" s="165">
        <f t="shared" si="23"/>
        <v>434.28571428571428</v>
      </c>
      <c r="G21" s="186">
        <v>7</v>
      </c>
      <c r="H21" s="163"/>
      <c r="I21" s="163">
        <v>2</v>
      </c>
      <c r="J21" s="162">
        <v>8</v>
      </c>
      <c r="K21" s="162">
        <v>5</v>
      </c>
      <c r="L21" s="162">
        <v>6</v>
      </c>
      <c r="M21" s="166">
        <f>F21*$M$6</f>
        <v>156.34285714285713</v>
      </c>
      <c r="N21" s="166">
        <f t="shared" ref="N21:N30" si="45">F21*$N$6</f>
        <v>56.457142857142856</v>
      </c>
      <c r="O21" s="166">
        <f t="shared" ref="O21:O30" si="46">F21*$O$6</f>
        <v>121.60000000000001</v>
      </c>
      <c r="P21" s="166">
        <f t="shared" ref="P21:P30" si="47">F21*$P$6</f>
        <v>43.428571428571431</v>
      </c>
      <c r="Q21" s="166">
        <f t="shared" ref="Q21:Q30" si="48">F21*$Q$6</f>
        <v>39.085714285714282</v>
      </c>
      <c r="R21" s="166">
        <f t="shared" ref="R21:R30" si="49">F21*$R$6</f>
        <v>17.37142857142857</v>
      </c>
      <c r="S21" s="165">
        <f>SUM(M21:R21)</f>
        <v>434.28571428571428</v>
      </c>
      <c r="T21" s="165">
        <f t="shared" si="31"/>
        <v>304</v>
      </c>
      <c r="U21" s="162">
        <f t="shared" si="39"/>
        <v>7</v>
      </c>
      <c r="V21" s="162">
        <f t="shared" si="40"/>
        <v>0</v>
      </c>
      <c r="W21" s="162">
        <f t="shared" si="41"/>
        <v>2</v>
      </c>
      <c r="X21" s="162">
        <f t="shared" si="42"/>
        <v>8</v>
      </c>
      <c r="Y21" s="162">
        <f t="shared" si="43"/>
        <v>5</v>
      </c>
      <c r="Z21" s="162">
        <f t="shared" si="44"/>
        <v>6</v>
      </c>
      <c r="AA21" s="162">
        <f t="shared" si="32"/>
        <v>121.60000000000001</v>
      </c>
      <c r="AB21" s="162">
        <f t="shared" si="33"/>
        <v>33.44</v>
      </c>
      <c r="AC21" s="162">
        <f t="shared" si="34"/>
        <v>97.28</v>
      </c>
      <c r="AD21" s="162">
        <f t="shared" si="35"/>
        <v>30.400000000000002</v>
      </c>
      <c r="AE21" s="162">
        <f t="shared" si="36"/>
        <v>12.16</v>
      </c>
      <c r="AF21" s="162">
        <f t="shared" si="37"/>
        <v>6.08</v>
      </c>
      <c r="AG21" s="165">
        <f t="shared" si="38"/>
        <v>300.96000000000004</v>
      </c>
      <c r="AH21" s="187">
        <v>45</v>
      </c>
      <c r="AI21" s="189">
        <v>9</v>
      </c>
    </row>
    <row r="22" spans="1:35" s="47" customFormat="1" ht="12" customHeight="1" x14ac:dyDescent="0.4">
      <c r="A22" s="65">
        <v>9</v>
      </c>
      <c r="B22" s="607"/>
      <c r="C22" s="604"/>
      <c r="D22" s="142">
        <v>4072</v>
      </c>
      <c r="E22" s="66" t="s">
        <v>365</v>
      </c>
      <c r="F22" s="86">
        <f t="shared" si="23"/>
        <v>740</v>
      </c>
      <c r="G22" s="91">
        <v>24</v>
      </c>
      <c r="H22" s="92"/>
      <c r="I22" s="92">
        <v>2</v>
      </c>
      <c r="J22" s="76"/>
      <c r="K22" s="76">
        <v>11</v>
      </c>
      <c r="L22" s="76">
        <v>5</v>
      </c>
      <c r="M22" s="87">
        <f t="shared" ref="M22:M30" si="50">F22*$M$6</f>
        <v>266.39999999999998</v>
      </c>
      <c r="N22" s="87">
        <f t="shared" si="45"/>
        <v>96.2</v>
      </c>
      <c r="O22" s="87">
        <f t="shared" si="46"/>
        <v>207.20000000000002</v>
      </c>
      <c r="P22" s="87">
        <f t="shared" si="47"/>
        <v>74</v>
      </c>
      <c r="Q22" s="87">
        <f t="shared" si="48"/>
        <v>66.599999999999994</v>
      </c>
      <c r="R22" s="87">
        <f t="shared" si="49"/>
        <v>29.6</v>
      </c>
      <c r="S22" s="88">
        <f t="shared" si="30"/>
        <v>740</v>
      </c>
      <c r="T22" s="86">
        <f t="shared" si="31"/>
        <v>518</v>
      </c>
      <c r="U22" s="87">
        <f t="shared" si="39"/>
        <v>24</v>
      </c>
      <c r="V22" s="86">
        <f t="shared" si="40"/>
        <v>0</v>
      </c>
      <c r="W22" s="86">
        <f t="shared" si="41"/>
        <v>2</v>
      </c>
      <c r="X22" s="87">
        <f t="shared" si="42"/>
        <v>0</v>
      </c>
      <c r="Y22" s="86">
        <f t="shared" si="43"/>
        <v>11</v>
      </c>
      <c r="Z22" s="86">
        <f t="shared" si="44"/>
        <v>5</v>
      </c>
      <c r="AA22" s="87">
        <f t="shared" si="32"/>
        <v>207.20000000000002</v>
      </c>
      <c r="AB22" s="87">
        <f t="shared" si="33"/>
        <v>56.98</v>
      </c>
      <c r="AC22" s="87">
        <f t="shared" si="34"/>
        <v>165.76</v>
      </c>
      <c r="AD22" s="87">
        <f t="shared" si="35"/>
        <v>51.800000000000004</v>
      </c>
      <c r="AE22" s="87">
        <f t="shared" si="36"/>
        <v>20.72</v>
      </c>
      <c r="AF22" s="87">
        <f t="shared" si="37"/>
        <v>10.36</v>
      </c>
      <c r="AG22" s="89">
        <f t="shared" si="38"/>
        <v>512.82000000000005</v>
      </c>
      <c r="AH22" s="76">
        <v>77</v>
      </c>
      <c r="AI22" s="93">
        <v>24</v>
      </c>
    </row>
    <row r="23" spans="1:35" s="47" customFormat="1" ht="12" customHeight="1" x14ac:dyDescent="0.4">
      <c r="A23" s="65">
        <v>10</v>
      </c>
      <c r="B23" s="607"/>
      <c r="C23" s="604"/>
      <c r="D23" s="142">
        <v>4059</v>
      </c>
      <c r="E23" s="66" t="s">
        <v>364</v>
      </c>
      <c r="F23" s="86">
        <v>443</v>
      </c>
      <c r="G23" s="91">
        <v>15</v>
      </c>
      <c r="H23" s="92"/>
      <c r="I23" s="92">
        <v>2</v>
      </c>
      <c r="J23" s="76">
        <v>6</v>
      </c>
      <c r="K23" s="76">
        <v>7</v>
      </c>
      <c r="L23" s="76">
        <v>2</v>
      </c>
      <c r="M23" s="87">
        <f t="shared" si="50"/>
        <v>159.47999999999999</v>
      </c>
      <c r="N23" s="87">
        <f t="shared" si="45"/>
        <v>57.59</v>
      </c>
      <c r="O23" s="87">
        <f t="shared" si="46"/>
        <v>124.04</v>
      </c>
      <c r="P23" s="87">
        <f t="shared" si="47"/>
        <v>44.300000000000004</v>
      </c>
      <c r="Q23" s="87">
        <f t="shared" si="48"/>
        <v>39.869999999999997</v>
      </c>
      <c r="R23" s="87">
        <f t="shared" si="49"/>
        <v>17.72</v>
      </c>
      <c r="S23" s="88">
        <f t="shared" si="30"/>
        <v>443</v>
      </c>
      <c r="T23" s="86">
        <f t="shared" si="31"/>
        <v>356</v>
      </c>
      <c r="U23" s="76">
        <f t="shared" si="39"/>
        <v>15</v>
      </c>
      <c r="V23" s="76">
        <f t="shared" si="40"/>
        <v>0</v>
      </c>
      <c r="W23" s="47">
        <f t="shared" si="41"/>
        <v>2</v>
      </c>
      <c r="X23" s="76">
        <f t="shared" si="42"/>
        <v>6</v>
      </c>
      <c r="Y23" s="76">
        <f t="shared" si="43"/>
        <v>7</v>
      </c>
      <c r="Z23" s="76">
        <f t="shared" si="44"/>
        <v>2</v>
      </c>
      <c r="AA23" s="76">
        <f t="shared" si="32"/>
        <v>142.4</v>
      </c>
      <c r="AB23" s="76">
        <f t="shared" si="33"/>
        <v>39.160000000000004</v>
      </c>
      <c r="AC23" s="76">
        <f t="shared" si="34"/>
        <v>113.92</v>
      </c>
      <c r="AD23" s="76">
        <f t="shared" si="35"/>
        <v>35.6</v>
      </c>
      <c r="AE23" s="76">
        <f t="shared" si="36"/>
        <v>14.24</v>
      </c>
      <c r="AF23" s="76">
        <f t="shared" si="37"/>
        <v>7.12</v>
      </c>
      <c r="AG23" s="89">
        <f t="shared" si="38"/>
        <v>352.44000000000005</v>
      </c>
      <c r="AH23" s="120">
        <v>77</v>
      </c>
      <c r="AI23" s="121">
        <v>21</v>
      </c>
    </row>
    <row r="24" spans="1:35" s="47" customFormat="1" ht="12" customHeight="1" x14ac:dyDescent="0.4">
      <c r="A24" s="65">
        <v>11</v>
      </c>
      <c r="B24" s="607"/>
      <c r="C24" s="604"/>
      <c r="D24" s="142">
        <v>4230</v>
      </c>
      <c r="E24" s="94" t="s">
        <v>363</v>
      </c>
      <c r="F24" s="86">
        <f>($G$6*G24)+($H$6*H24)+($I$6*I24)+($J$6*J24)+($K$6*K24)+($L$6*L24)</f>
        <v>602.85714285714289</v>
      </c>
      <c r="G24" s="87"/>
      <c r="H24" s="86">
        <v>24</v>
      </c>
      <c r="I24" s="86">
        <v>1</v>
      </c>
      <c r="J24" s="87">
        <v>8</v>
      </c>
      <c r="K24" s="86">
        <v>4</v>
      </c>
      <c r="L24" s="86"/>
      <c r="M24" s="87">
        <f t="shared" si="50"/>
        <v>217.02857142857144</v>
      </c>
      <c r="N24" s="87">
        <f t="shared" si="45"/>
        <v>78.371428571428581</v>
      </c>
      <c r="O24" s="87">
        <f t="shared" si="46"/>
        <v>168.8</v>
      </c>
      <c r="P24" s="87">
        <f t="shared" si="47"/>
        <v>60.285714285714292</v>
      </c>
      <c r="Q24" s="87">
        <f t="shared" si="48"/>
        <v>54.25714285714286</v>
      </c>
      <c r="R24" s="87">
        <f t="shared" si="49"/>
        <v>24.114285714285717</v>
      </c>
      <c r="S24" s="88">
        <f t="shared" si="30"/>
        <v>602.857142857143</v>
      </c>
      <c r="T24" s="86">
        <f t="shared" si="31"/>
        <v>422</v>
      </c>
      <c r="U24" s="87"/>
      <c r="V24" s="86">
        <f t="shared" ref="V24:Y26" si="51">H24</f>
        <v>24</v>
      </c>
      <c r="W24" s="86">
        <f t="shared" si="51"/>
        <v>1</v>
      </c>
      <c r="X24" s="87">
        <f t="shared" si="51"/>
        <v>8</v>
      </c>
      <c r="Y24" s="86">
        <f t="shared" si="51"/>
        <v>4</v>
      </c>
      <c r="Z24" s="86"/>
      <c r="AA24" s="87">
        <f t="shared" si="32"/>
        <v>168.8</v>
      </c>
      <c r="AB24" s="87">
        <f t="shared" si="33"/>
        <v>46.42</v>
      </c>
      <c r="AC24" s="87">
        <f t="shared" si="34"/>
        <v>135.04</v>
      </c>
      <c r="AD24" s="87">
        <f t="shared" si="35"/>
        <v>42.2</v>
      </c>
      <c r="AE24" s="87">
        <f t="shared" si="36"/>
        <v>16.88</v>
      </c>
      <c r="AF24" s="87">
        <f t="shared" si="37"/>
        <v>8.44</v>
      </c>
      <c r="AG24" s="89">
        <f t="shared" si="38"/>
        <v>417.78</v>
      </c>
      <c r="AH24" s="92">
        <v>44</v>
      </c>
      <c r="AI24" s="98">
        <v>18</v>
      </c>
    </row>
    <row r="25" spans="1:35" s="47" customFormat="1" ht="12" customHeight="1" x14ac:dyDescent="0.4">
      <c r="A25" s="65">
        <v>12</v>
      </c>
      <c r="B25" s="607"/>
      <c r="C25" s="604"/>
      <c r="D25" s="142">
        <v>7390</v>
      </c>
      <c r="E25" s="66" t="s">
        <v>362</v>
      </c>
      <c r="F25" s="86">
        <f>($G$6*G25)+($H$6*H25)+($I$6*I25)+($J$6*J25)+($K$6*K25)+($L$6*L25)</f>
        <v>521.42857142857144</v>
      </c>
      <c r="G25" s="91"/>
      <c r="H25" s="92">
        <v>16</v>
      </c>
      <c r="I25" s="92">
        <v>3.5</v>
      </c>
      <c r="J25" s="76">
        <v>6</v>
      </c>
      <c r="K25" s="76">
        <v>6</v>
      </c>
      <c r="L25" s="76"/>
      <c r="M25" s="87">
        <f t="shared" si="50"/>
        <v>187.71428571428572</v>
      </c>
      <c r="N25" s="87">
        <f t="shared" si="45"/>
        <v>67.785714285714292</v>
      </c>
      <c r="O25" s="87">
        <f t="shared" si="46"/>
        <v>146.00000000000003</v>
      </c>
      <c r="P25" s="87">
        <f t="shared" si="47"/>
        <v>52.142857142857146</v>
      </c>
      <c r="Q25" s="87">
        <f t="shared" si="48"/>
        <v>46.928571428571431</v>
      </c>
      <c r="R25" s="87">
        <f t="shared" si="49"/>
        <v>20.857142857142858</v>
      </c>
      <c r="S25" s="88">
        <f t="shared" si="30"/>
        <v>521.42857142857144</v>
      </c>
      <c r="T25" s="86">
        <f t="shared" si="31"/>
        <v>365</v>
      </c>
      <c r="U25" s="76">
        <f>G25</f>
        <v>0</v>
      </c>
      <c r="V25" s="76">
        <f t="shared" si="51"/>
        <v>16</v>
      </c>
      <c r="W25" s="76">
        <f t="shared" si="51"/>
        <v>3.5</v>
      </c>
      <c r="X25" s="76">
        <f t="shared" si="51"/>
        <v>6</v>
      </c>
      <c r="Y25" s="76">
        <f t="shared" si="51"/>
        <v>6</v>
      </c>
      <c r="Z25" s="76">
        <f>L25</f>
        <v>0</v>
      </c>
      <c r="AA25" s="76">
        <f t="shared" si="32"/>
        <v>146</v>
      </c>
      <c r="AB25" s="76">
        <f t="shared" si="33"/>
        <v>40.15</v>
      </c>
      <c r="AC25" s="76">
        <f t="shared" si="34"/>
        <v>116.8</v>
      </c>
      <c r="AD25" s="76">
        <f t="shared" si="35"/>
        <v>36.5</v>
      </c>
      <c r="AE25" s="76">
        <f t="shared" si="36"/>
        <v>14.6</v>
      </c>
      <c r="AF25" s="76">
        <f t="shared" si="37"/>
        <v>7.3</v>
      </c>
      <c r="AG25" s="89">
        <f t="shared" si="38"/>
        <v>361.35</v>
      </c>
      <c r="AH25" s="120">
        <v>48</v>
      </c>
      <c r="AI25" s="121">
        <v>18</v>
      </c>
    </row>
    <row r="26" spans="1:35" s="47" customFormat="1" ht="12" customHeight="1" x14ac:dyDescent="0.4">
      <c r="A26" s="65">
        <v>13</v>
      </c>
      <c r="B26" s="607"/>
      <c r="C26" s="604"/>
      <c r="D26" s="142">
        <v>4170</v>
      </c>
      <c r="E26" s="66" t="s">
        <v>361</v>
      </c>
      <c r="F26" s="118">
        <f>($G$6*G26)+($H$6*H26)+($I$6*I26)+($J$6*J26)+($K$6*K26)+($L$6*L26)</f>
        <v>434.28571428571422</v>
      </c>
      <c r="G26" s="119">
        <v>15</v>
      </c>
      <c r="H26" s="45"/>
      <c r="I26" s="45">
        <v>2</v>
      </c>
      <c r="J26" s="120">
        <v>8</v>
      </c>
      <c r="K26" s="120">
        <v>4</v>
      </c>
      <c r="L26" s="120"/>
      <c r="M26" s="87">
        <f t="shared" si="50"/>
        <v>156.34285714285713</v>
      </c>
      <c r="N26" s="87">
        <f t="shared" si="45"/>
        <v>56.457142857142848</v>
      </c>
      <c r="O26" s="87">
        <f t="shared" si="46"/>
        <v>121.6</v>
      </c>
      <c r="P26" s="87">
        <f t="shared" si="47"/>
        <v>43.428571428571423</v>
      </c>
      <c r="Q26" s="87">
        <f t="shared" si="48"/>
        <v>39.085714285714282</v>
      </c>
      <c r="R26" s="87">
        <f t="shared" si="49"/>
        <v>17.37142857142857</v>
      </c>
      <c r="S26" s="88">
        <f t="shared" si="30"/>
        <v>434.28571428571428</v>
      </c>
      <c r="T26" s="118">
        <f t="shared" si="31"/>
        <v>304</v>
      </c>
      <c r="U26" s="120">
        <f>G26</f>
        <v>15</v>
      </c>
      <c r="V26" s="120">
        <f t="shared" si="51"/>
        <v>0</v>
      </c>
      <c r="W26" s="120">
        <f t="shared" si="51"/>
        <v>2</v>
      </c>
      <c r="X26" s="120">
        <f t="shared" si="51"/>
        <v>8</v>
      </c>
      <c r="Y26" s="120">
        <f t="shared" si="51"/>
        <v>4</v>
      </c>
      <c r="Z26" s="120">
        <f>L26</f>
        <v>0</v>
      </c>
      <c r="AA26" s="120">
        <f t="shared" si="32"/>
        <v>121.60000000000001</v>
      </c>
      <c r="AB26" s="120">
        <f t="shared" si="33"/>
        <v>33.44</v>
      </c>
      <c r="AC26" s="120">
        <f t="shared" si="34"/>
        <v>97.28</v>
      </c>
      <c r="AD26" s="120">
        <f t="shared" si="35"/>
        <v>30.400000000000002</v>
      </c>
      <c r="AE26" s="120">
        <f t="shared" si="36"/>
        <v>12.16</v>
      </c>
      <c r="AF26" s="120">
        <f t="shared" si="37"/>
        <v>6.08</v>
      </c>
      <c r="AG26" s="89">
        <f t="shared" si="38"/>
        <v>300.96000000000004</v>
      </c>
      <c r="AH26" s="120">
        <v>63</v>
      </c>
      <c r="AI26" s="121">
        <v>18</v>
      </c>
    </row>
    <row r="27" spans="1:35" s="47" customFormat="1" ht="12" customHeight="1" x14ac:dyDescent="0.4">
      <c r="A27" s="65">
        <v>14</v>
      </c>
      <c r="B27" s="607"/>
      <c r="C27" s="604"/>
      <c r="D27" s="142">
        <v>4165</v>
      </c>
      <c r="E27" s="66" t="s">
        <v>161</v>
      </c>
      <c r="F27" s="86">
        <f>($G$6*G27)+($H$6*H27)+($I$6*I27)+($J$6*J27)+($K$6*K27)+($L$6*L27)</f>
        <v>600</v>
      </c>
      <c r="G27" s="91">
        <v>23</v>
      </c>
      <c r="H27" s="92"/>
      <c r="I27" s="92"/>
      <c r="J27" s="76">
        <v>12</v>
      </c>
      <c r="K27" s="76">
        <v>6</v>
      </c>
      <c r="L27" s="76"/>
      <c r="M27" s="87">
        <f t="shared" si="50"/>
        <v>216</v>
      </c>
      <c r="N27" s="87">
        <f t="shared" si="45"/>
        <v>78</v>
      </c>
      <c r="O27" s="87">
        <f t="shared" si="46"/>
        <v>168.00000000000003</v>
      </c>
      <c r="P27" s="87">
        <f t="shared" si="47"/>
        <v>60</v>
      </c>
      <c r="Q27" s="87">
        <f t="shared" si="48"/>
        <v>54</v>
      </c>
      <c r="R27" s="87">
        <f t="shared" si="49"/>
        <v>24</v>
      </c>
      <c r="S27" s="88">
        <f t="shared" si="30"/>
        <v>600</v>
      </c>
      <c r="T27" s="86">
        <f t="shared" si="31"/>
        <v>420</v>
      </c>
      <c r="U27" s="91">
        <v>23</v>
      </c>
      <c r="V27" s="92"/>
      <c r="W27" s="92"/>
      <c r="X27" s="76">
        <v>12</v>
      </c>
      <c r="Y27" s="76">
        <v>6</v>
      </c>
      <c r="Z27" s="76"/>
      <c r="AA27" s="87">
        <f t="shared" si="32"/>
        <v>168</v>
      </c>
      <c r="AB27" s="87">
        <f t="shared" si="33"/>
        <v>46.2</v>
      </c>
      <c r="AC27" s="87">
        <f t="shared" si="34"/>
        <v>134.4</v>
      </c>
      <c r="AD27" s="87">
        <f t="shared" si="35"/>
        <v>42</v>
      </c>
      <c r="AE27" s="87">
        <f t="shared" si="36"/>
        <v>16.8</v>
      </c>
      <c r="AF27" s="87">
        <f t="shared" si="37"/>
        <v>8.4</v>
      </c>
      <c r="AG27" s="89">
        <f t="shared" si="38"/>
        <v>415.8</v>
      </c>
      <c r="AH27" s="76">
        <v>77</v>
      </c>
      <c r="AI27" s="93">
        <v>24</v>
      </c>
    </row>
    <row r="28" spans="1:35" s="47" customFormat="1" ht="12" customHeight="1" x14ac:dyDescent="0.4">
      <c r="A28" s="65">
        <v>15</v>
      </c>
      <c r="B28" s="607"/>
      <c r="C28" s="604"/>
      <c r="D28" s="142">
        <v>6179</v>
      </c>
      <c r="E28" s="66" t="s">
        <v>360</v>
      </c>
      <c r="F28" s="86">
        <f t="shared" ref="F28:F29" si="52">($G$6*G28)+($H$6*H28)+($I$6*I28)+($J$6*J28)+($K$6*K28)+($L$6*L28)</f>
        <v>820</v>
      </c>
      <c r="G28" s="91">
        <v>29</v>
      </c>
      <c r="H28" s="92"/>
      <c r="I28" s="92">
        <v>2</v>
      </c>
      <c r="J28" s="76">
        <v>13</v>
      </c>
      <c r="K28" s="76">
        <v>10</v>
      </c>
      <c r="L28" s="76"/>
      <c r="M28" s="87">
        <f t="shared" si="50"/>
        <v>295.2</v>
      </c>
      <c r="N28" s="87">
        <f t="shared" si="45"/>
        <v>106.60000000000001</v>
      </c>
      <c r="O28" s="87">
        <f t="shared" si="46"/>
        <v>229.60000000000002</v>
      </c>
      <c r="P28" s="87">
        <f t="shared" si="47"/>
        <v>82</v>
      </c>
      <c r="Q28" s="87">
        <f t="shared" si="48"/>
        <v>73.8</v>
      </c>
      <c r="R28" s="87">
        <f t="shared" si="49"/>
        <v>32.799999999999997</v>
      </c>
      <c r="S28" s="88">
        <f t="shared" si="30"/>
        <v>820</v>
      </c>
      <c r="T28" s="86">
        <f t="shared" si="31"/>
        <v>574</v>
      </c>
      <c r="U28" s="76">
        <f t="shared" ref="U28:Z28" si="53">G28</f>
        <v>29</v>
      </c>
      <c r="V28" s="76">
        <f t="shared" si="53"/>
        <v>0</v>
      </c>
      <c r="W28" s="76">
        <f t="shared" si="53"/>
        <v>2</v>
      </c>
      <c r="X28" s="76">
        <f t="shared" si="53"/>
        <v>13</v>
      </c>
      <c r="Y28" s="76">
        <f t="shared" si="53"/>
        <v>10</v>
      </c>
      <c r="Z28" s="76">
        <f t="shared" si="53"/>
        <v>0</v>
      </c>
      <c r="AA28" s="76">
        <f t="shared" si="32"/>
        <v>229.60000000000002</v>
      </c>
      <c r="AB28" s="76">
        <f t="shared" si="33"/>
        <v>63.14</v>
      </c>
      <c r="AC28" s="76">
        <f t="shared" si="34"/>
        <v>183.68</v>
      </c>
      <c r="AD28" s="76">
        <f t="shared" si="35"/>
        <v>57.400000000000006</v>
      </c>
      <c r="AE28" s="76">
        <f t="shared" si="36"/>
        <v>22.96</v>
      </c>
      <c r="AF28" s="76">
        <f t="shared" si="37"/>
        <v>11.48</v>
      </c>
      <c r="AG28" s="89">
        <f t="shared" si="38"/>
        <v>568.2600000000001</v>
      </c>
      <c r="AH28" s="120">
        <v>77</v>
      </c>
      <c r="AI28" s="121">
        <v>24</v>
      </c>
    </row>
    <row r="29" spans="1:35" s="423" customFormat="1" ht="12" customHeight="1" x14ac:dyDescent="0.4">
      <c r="A29" s="422">
        <v>16</v>
      </c>
      <c r="B29" s="607"/>
      <c r="C29" s="604"/>
      <c r="D29" s="184">
        <v>8142</v>
      </c>
      <c r="E29" s="185" t="s">
        <v>616</v>
      </c>
      <c r="F29" s="165">
        <f t="shared" si="52"/>
        <v>331.42857142857144</v>
      </c>
      <c r="G29" s="186">
        <v>2</v>
      </c>
      <c r="H29" s="163"/>
      <c r="I29" s="163">
        <v>5</v>
      </c>
      <c r="J29" s="162">
        <v>4</v>
      </c>
      <c r="K29" s="162">
        <v>6</v>
      </c>
      <c r="L29" s="162">
        <v>3</v>
      </c>
      <c r="M29" s="166">
        <f t="shared" ref="M29" si="54">F29*$M$6</f>
        <v>119.31428571428572</v>
      </c>
      <c r="N29" s="166">
        <f t="shared" ref="N29" si="55">F29*$N$6</f>
        <v>43.085714285714289</v>
      </c>
      <c r="O29" s="166">
        <f t="shared" ref="O29" si="56">F29*$O$6</f>
        <v>92.800000000000011</v>
      </c>
      <c r="P29" s="166">
        <f t="shared" ref="P29" si="57">F29*$P$6</f>
        <v>33.142857142857146</v>
      </c>
      <c r="Q29" s="166">
        <f t="shared" ref="Q29" si="58">F29*$Q$6</f>
        <v>29.828571428571429</v>
      </c>
      <c r="R29" s="166">
        <f t="shared" ref="R29" si="59">F29*$R$6</f>
        <v>13.257142857142858</v>
      </c>
      <c r="S29" s="165">
        <f t="shared" ref="S29" si="60">SUM(M29:R29)</f>
        <v>331.42857142857144</v>
      </c>
      <c r="T29" s="165">
        <f t="shared" ref="T29" si="61">($U$6*U29)+($V$6*V29)+($W$6*W29)+($X$6*X29)+($Y$6*Y29)+($Z$6*Z29)</f>
        <v>232</v>
      </c>
      <c r="U29" s="162">
        <f t="shared" ref="U29" si="62">G29</f>
        <v>2</v>
      </c>
      <c r="V29" s="162">
        <f t="shared" ref="V29" si="63">H29</f>
        <v>0</v>
      </c>
      <c r="W29" s="162">
        <f t="shared" ref="W29" si="64">I29</f>
        <v>5</v>
      </c>
      <c r="X29" s="162">
        <f t="shared" ref="X29" si="65">J29</f>
        <v>4</v>
      </c>
      <c r="Y29" s="162">
        <f t="shared" ref="Y29" si="66">K29</f>
        <v>6</v>
      </c>
      <c r="Z29" s="162">
        <f t="shared" ref="Z29" si="67">L29</f>
        <v>3</v>
      </c>
      <c r="AA29" s="162">
        <f t="shared" ref="AA29" si="68">T29*$AA$6</f>
        <v>92.800000000000011</v>
      </c>
      <c r="AB29" s="162">
        <f t="shared" ref="AB29" si="69">T29*$AB$6</f>
        <v>25.52</v>
      </c>
      <c r="AC29" s="162">
        <f t="shared" ref="AC29" si="70">T29*$AC$6</f>
        <v>74.239999999999995</v>
      </c>
      <c r="AD29" s="162">
        <f t="shared" ref="AD29" si="71">T29*$AD$6</f>
        <v>23.200000000000003</v>
      </c>
      <c r="AE29" s="162">
        <f t="shared" ref="AE29" si="72">T29*$AE$6</f>
        <v>9.2799999999999994</v>
      </c>
      <c r="AF29" s="162">
        <f t="shared" ref="AF29" si="73">T29*$AF$6</f>
        <v>4.6399999999999997</v>
      </c>
      <c r="AG29" s="165">
        <f t="shared" ref="AG29" si="74">SUM(AA29:AF29)</f>
        <v>229.67999999999998</v>
      </c>
      <c r="AH29" s="187">
        <v>45</v>
      </c>
      <c r="AI29" s="189">
        <v>9</v>
      </c>
    </row>
    <row r="30" spans="1:35" s="504" customFormat="1" ht="12" customHeight="1" x14ac:dyDescent="0.4">
      <c r="A30" s="65">
        <v>17</v>
      </c>
      <c r="B30" s="607"/>
      <c r="C30" s="604"/>
      <c r="D30" s="497">
        <v>4237</v>
      </c>
      <c r="E30" s="498" t="s">
        <v>244</v>
      </c>
      <c r="F30" s="489">
        <v>300</v>
      </c>
      <c r="G30" s="499">
        <v>25</v>
      </c>
      <c r="H30" s="500"/>
      <c r="I30" s="500"/>
      <c r="J30" s="501">
        <v>5</v>
      </c>
      <c r="K30" s="501"/>
      <c r="L30" s="501"/>
      <c r="M30" s="492">
        <f t="shared" si="50"/>
        <v>108</v>
      </c>
      <c r="N30" s="492">
        <f t="shared" si="45"/>
        <v>39</v>
      </c>
      <c r="O30" s="492">
        <f t="shared" si="46"/>
        <v>84.000000000000014</v>
      </c>
      <c r="P30" s="492">
        <f t="shared" si="47"/>
        <v>30</v>
      </c>
      <c r="Q30" s="492">
        <f t="shared" si="48"/>
        <v>27</v>
      </c>
      <c r="R30" s="492">
        <f t="shared" si="49"/>
        <v>12</v>
      </c>
      <c r="S30" s="489">
        <f t="shared" ref="S30" si="75">SUM(M30:R30)</f>
        <v>300</v>
      </c>
      <c r="T30" s="489">
        <f t="shared" ref="T30:T31" si="76">($U$6*U30)+($V$6*V30)+($W$6*W30)+($X$6*X30)+($Y$6*Y30)+($Z$6*Z30)</f>
        <v>330</v>
      </c>
      <c r="U30" s="501">
        <f t="shared" ref="U30:U31" si="77">G30</f>
        <v>25</v>
      </c>
      <c r="V30" s="501">
        <f t="shared" ref="V30:V31" si="78">H30</f>
        <v>0</v>
      </c>
      <c r="W30" s="501">
        <f t="shared" ref="W30:W31" si="79">I30</f>
        <v>0</v>
      </c>
      <c r="X30" s="501">
        <f t="shared" ref="X30:X31" si="80">J30</f>
        <v>5</v>
      </c>
      <c r="Y30" s="501">
        <f t="shared" ref="Y30:Y31" si="81">K30</f>
        <v>0</v>
      </c>
      <c r="Z30" s="501">
        <f t="shared" ref="Z30:Z31" si="82">L30</f>
        <v>0</v>
      </c>
      <c r="AA30" s="501">
        <f>T30*$AA$6</f>
        <v>132</v>
      </c>
      <c r="AB30" s="501">
        <f t="shared" ref="AB30:AB31" si="83">T30*$AB$6</f>
        <v>36.299999999999997</v>
      </c>
      <c r="AC30" s="501">
        <f t="shared" ref="AC30:AC31" si="84">T30*$AC$6</f>
        <v>105.60000000000001</v>
      </c>
      <c r="AD30" s="501">
        <f t="shared" ref="AD30:AD31" si="85">T30*$AD$6</f>
        <v>33</v>
      </c>
      <c r="AE30" s="502">
        <f t="shared" ref="AE30:AE31" si="86">T30*$AE$6</f>
        <v>13.200000000000001</v>
      </c>
      <c r="AF30" s="502">
        <f t="shared" ref="AF30:AF31" si="87">T30*$AF$6</f>
        <v>6.6000000000000005</v>
      </c>
      <c r="AG30" s="489">
        <f t="shared" ref="AG30:AG31" si="88">SUM(AA30:AF30)</f>
        <v>326.70000000000005</v>
      </c>
      <c r="AH30" s="493">
        <v>77</v>
      </c>
      <c r="AI30" s="503">
        <v>21</v>
      </c>
    </row>
    <row r="31" spans="1:35" s="47" customFormat="1" ht="13.5" customHeight="1" x14ac:dyDescent="0.4">
      <c r="A31" s="65">
        <v>18</v>
      </c>
      <c r="B31" s="607"/>
      <c r="C31" s="604"/>
      <c r="D31" s="184">
        <v>7602</v>
      </c>
      <c r="E31" s="185" t="s">
        <v>559</v>
      </c>
      <c r="F31" s="165">
        <f>($G$6*G31)+($H$6*H31)+($I$6*I31)+($J$6*J31)+($K$6*K31)+($L$6*L31)</f>
        <v>395.71428571428572</v>
      </c>
      <c r="G31" s="186">
        <v>2</v>
      </c>
      <c r="H31" s="163">
        <v>3</v>
      </c>
      <c r="I31" s="163">
        <v>2</v>
      </c>
      <c r="J31" s="162">
        <v>10</v>
      </c>
      <c r="K31" s="162"/>
      <c r="L31" s="162">
        <v>9</v>
      </c>
      <c r="M31" s="162">
        <f>F31*$M$6</f>
        <v>142.45714285714286</v>
      </c>
      <c r="N31" s="162">
        <f t="shared" ref="N31:N32" si="89">F31*$N$6</f>
        <v>51.442857142857143</v>
      </c>
      <c r="O31" s="162">
        <f t="shared" ref="O31:O32" si="90">F31*$O$6</f>
        <v>110.80000000000001</v>
      </c>
      <c r="P31" s="162">
        <f t="shared" ref="P31:P32" si="91">F31*$P$6</f>
        <v>39.571428571428577</v>
      </c>
      <c r="Q31" s="162">
        <f>F31*Q6</f>
        <v>35.614285714285714</v>
      </c>
      <c r="R31" s="162">
        <f>F31*R6</f>
        <v>15.828571428571429</v>
      </c>
      <c r="S31" s="165">
        <f>SUM(M31:R31)</f>
        <v>395.71428571428572</v>
      </c>
      <c r="T31" s="165">
        <f t="shared" si="76"/>
        <v>277</v>
      </c>
      <c r="U31" s="162">
        <f t="shared" si="77"/>
        <v>2</v>
      </c>
      <c r="V31" s="162">
        <f t="shared" si="78"/>
        <v>3</v>
      </c>
      <c r="W31" s="162">
        <f t="shared" si="79"/>
        <v>2</v>
      </c>
      <c r="X31" s="162">
        <f t="shared" si="80"/>
        <v>10</v>
      </c>
      <c r="Y31" s="162">
        <f t="shared" si="81"/>
        <v>0</v>
      </c>
      <c r="Z31" s="162">
        <f t="shared" si="82"/>
        <v>9</v>
      </c>
      <c r="AA31" s="162">
        <f t="shared" ref="AA31:AA32" si="92">T31*$AA$6</f>
        <v>110.80000000000001</v>
      </c>
      <c r="AB31" s="162">
        <f t="shared" si="83"/>
        <v>30.47</v>
      </c>
      <c r="AC31" s="162">
        <f t="shared" si="84"/>
        <v>88.64</v>
      </c>
      <c r="AD31" s="162">
        <f t="shared" si="85"/>
        <v>27.700000000000003</v>
      </c>
      <c r="AE31" s="188">
        <f t="shared" si="86"/>
        <v>11.08</v>
      </c>
      <c r="AF31" s="188">
        <f t="shared" si="87"/>
        <v>5.54</v>
      </c>
      <c r="AG31" s="165">
        <f t="shared" si="88"/>
        <v>274.23</v>
      </c>
      <c r="AH31" s="187">
        <v>45</v>
      </c>
      <c r="AI31" s="189">
        <v>18</v>
      </c>
    </row>
    <row r="32" spans="1:35" s="47" customFormat="1" ht="13.5" customHeight="1" x14ac:dyDescent="0.4">
      <c r="A32" s="65">
        <v>19</v>
      </c>
      <c r="B32" s="607"/>
      <c r="C32" s="604"/>
      <c r="D32" s="184">
        <v>7816</v>
      </c>
      <c r="E32" s="185" t="s">
        <v>572</v>
      </c>
      <c r="F32" s="165">
        <f>($G$6*G32)+($H$6*H32)+($I$6*I32)+($J$6*J32)+($K$6*K32)+($L$6*L32)</f>
        <v>462.85714285714283</v>
      </c>
      <c r="G32" s="186">
        <v>7</v>
      </c>
      <c r="H32" s="163">
        <v>4</v>
      </c>
      <c r="I32" s="163"/>
      <c r="J32" s="162">
        <v>8</v>
      </c>
      <c r="K32" s="162">
        <v>7</v>
      </c>
      <c r="L32" s="162">
        <v>4</v>
      </c>
      <c r="M32" s="162">
        <f>F32*$M$6</f>
        <v>166.62857142857141</v>
      </c>
      <c r="N32" s="162">
        <f t="shared" si="89"/>
        <v>60.171428571428571</v>
      </c>
      <c r="O32" s="162">
        <f t="shared" si="90"/>
        <v>129.6</v>
      </c>
      <c r="P32" s="162">
        <f t="shared" si="91"/>
        <v>46.285714285714285</v>
      </c>
      <c r="Q32" s="162">
        <f>F32*Q6</f>
        <v>41.657142857142851</v>
      </c>
      <c r="R32" s="162">
        <f>F32*R6</f>
        <v>18.514285714285712</v>
      </c>
      <c r="S32" s="165">
        <f>SUM(M32:R32)</f>
        <v>462.85714285714283</v>
      </c>
      <c r="T32" s="165">
        <f>($U$6*U32)+($V$6*V32)+($W$6*W32)+($X$6*X32)+($Y$6*Y32)+($Z$6*Z32)</f>
        <v>324</v>
      </c>
      <c r="U32" s="162">
        <f t="shared" ref="U32" si="93">G32</f>
        <v>7</v>
      </c>
      <c r="V32" s="162">
        <f t="shared" ref="V32" si="94">H32</f>
        <v>4</v>
      </c>
      <c r="W32" s="162">
        <f t="shared" ref="W32" si="95">I32</f>
        <v>0</v>
      </c>
      <c r="X32" s="162">
        <f t="shared" ref="X32" si="96">J32</f>
        <v>8</v>
      </c>
      <c r="Y32" s="162">
        <f t="shared" ref="Y32" si="97">K32</f>
        <v>7</v>
      </c>
      <c r="Z32" s="162">
        <f t="shared" ref="Z32" si="98">L32</f>
        <v>4</v>
      </c>
      <c r="AA32" s="162">
        <f t="shared" si="92"/>
        <v>129.6</v>
      </c>
      <c r="AB32" s="162">
        <f t="shared" ref="AB32" si="99">T32*$AB$6</f>
        <v>35.64</v>
      </c>
      <c r="AC32" s="162">
        <f t="shared" ref="AC32" si="100">T32*$AC$6</f>
        <v>103.68</v>
      </c>
      <c r="AD32" s="162">
        <f t="shared" ref="AD32" si="101">T32*$AD$6</f>
        <v>32.4</v>
      </c>
      <c r="AE32" s="188">
        <f t="shared" ref="AE32" si="102">T32*$AE$6</f>
        <v>12.96</v>
      </c>
      <c r="AF32" s="188">
        <f t="shared" ref="AF32" si="103">T32*$AF$6</f>
        <v>6.48</v>
      </c>
      <c r="AG32" s="165">
        <f t="shared" ref="AG32" si="104">SUM(AA32:AF32)</f>
        <v>320.76</v>
      </c>
      <c r="AH32" s="187">
        <v>45</v>
      </c>
      <c r="AI32" s="189">
        <v>9</v>
      </c>
    </row>
    <row r="33" spans="1:35" s="47" customFormat="1" ht="14.25" customHeight="1" x14ac:dyDescent="0.4">
      <c r="A33" s="65">
        <v>20</v>
      </c>
      <c r="B33" s="607"/>
      <c r="C33" s="604"/>
      <c r="D33" s="184">
        <v>8110</v>
      </c>
      <c r="E33" s="185" t="s">
        <v>602</v>
      </c>
      <c r="F33" s="165">
        <f>($G$6*G33)+($H$6*H33)+($I$6*I33)+($J$6*J33)+($K$6*K33)+($L$6*L33)</f>
        <v>521.42857142857133</v>
      </c>
      <c r="G33" s="186">
        <v>2</v>
      </c>
      <c r="H33" s="163">
        <v>1</v>
      </c>
      <c r="I33" s="163">
        <v>7</v>
      </c>
      <c r="J33" s="162">
        <v>11</v>
      </c>
      <c r="K33" s="162">
        <v>2</v>
      </c>
      <c r="L33" s="162">
        <v>10</v>
      </c>
      <c r="M33" s="162">
        <f>F33*$M$6</f>
        <v>187.71428571428567</v>
      </c>
      <c r="N33" s="162">
        <f t="shared" ref="N33" si="105">F33*$N$6</f>
        <v>67.785714285714278</v>
      </c>
      <c r="O33" s="162">
        <f t="shared" ref="O33" si="106">F33*$O$6</f>
        <v>146</v>
      </c>
      <c r="P33" s="162">
        <f t="shared" ref="P33" si="107">F33*$P$6</f>
        <v>52.142857142857139</v>
      </c>
      <c r="Q33" s="162">
        <f>F33*Q6</f>
        <v>46.928571428571416</v>
      </c>
      <c r="R33" s="162">
        <f>F33*R6</f>
        <v>20.857142857142854</v>
      </c>
      <c r="S33" s="166">
        <f>SUM(M33:R33)</f>
        <v>521.42857142857144</v>
      </c>
      <c r="T33" s="166">
        <f>($U$6*U33)+($V$6*V33)+($W$6*W33)+($X$6*X33)+($Y$6*Y33)+($Z$6*Z33)</f>
        <v>365</v>
      </c>
      <c r="U33" s="162">
        <f t="shared" ref="U33" si="108">G33</f>
        <v>2</v>
      </c>
      <c r="V33" s="162">
        <f t="shared" ref="V33" si="109">H33</f>
        <v>1</v>
      </c>
      <c r="W33" s="162">
        <f t="shared" ref="W33" si="110">I33</f>
        <v>7</v>
      </c>
      <c r="X33" s="162">
        <f t="shared" ref="X33" si="111">J33</f>
        <v>11</v>
      </c>
      <c r="Y33" s="162">
        <f t="shared" ref="Y33" si="112">K33</f>
        <v>2</v>
      </c>
      <c r="Z33" s="162">
        <f t="shared" ref="Z33" si="113">L33</f>
        <v>10</v>
      </c>
      <c r="AA33" s="162">
        <f t="shared" ref="AA33" si="114">T33*$AA$6</f>
        <v>146</v>
      </c>
      <c r="AB33" s="162">
        <f t="shared" ref="AB33" si="115">T33*$AB$6</f>
        <v>40.15</v>
      </c>
      <c r="AC33" s="162">
        <f t="shared" ref="AC33" si="116">T33*$AC$6</f>
        <v>116.8</v>
      </c>
      <c r="AD33" s="162">
        <f t="shared" ref="AD33" si="117">T33*$AD$6</f>
        <v>36.5</v>
      </c>
      <c r="AE33" s="188">
        <f t="shared" ref="AE33" si="118">T33*$AE$6</f>
        <v>14.6</v>
      </c>
      <c r="AF33" s="188">
        <f t="shared" ref="AF33" si="119">T33*$AF$6</f>
        <v>7.3</v>
      </c>
      <c r="AG33" s="165">
        <f t="shared" ref="AG33" si="120">SUM(AA33:AF33)</f>
        <v>361.35</v>
      </c>
      <c r="AH33" s="187">
        <v>50</v>
      </c>
      <c r="AI33" s="189">
        <v>6</v>
      </c>
    </row>
    <row r="34" spans="1:35" s="47" customFormat="1" ht="14.25" customHeight="1" x14ac:dyDescent="0.4">
      <c r="A34" s="65">
        <v>21</v>
      </c>
      <c r="B34" s="608"/>
      <c r="C34" s="605"/>
      <c r="D34" s="184"/>
      <c r="E34" s="185" t="s">
        <v>618</v>
      </c>
      <c r="F34" s="165">
        <f>($G$6*G34)+($H$6*H34)+($I$6*I34)+($J$6*J34)+($K$6*K34)+($L$6*L34)</f>
        <v>454.28571428571428</v>
      </c>
      <c r="G34" s="186">
        <v>1</v>
      </c>
      <c r="H34" s="163"/>
      <c r="I34" s="163">
        <v>7</v>
      </c>
      <c r="J34" s="162">
        <v>5</v>
      </c>
      <c r="K34" s="162">
        <v>9</v>
      </c>
      <c r="L34" s="162">
        <v>5</v>
      </c>
      <c r="M34" s="162">
        <f>F34*$M$6</f>
        <v>163.54285714285714</v>
      </c>
      <c r="N34" s="162">
        <f t="shared" ref="N34" si="121">F34*$N$6</f>
        <v>59.057142857142857</v>
      </c>
      <c r="O34" s="162">
        <f t="shared" ref="O34" si="122">F34*$O$6</f>
        <v>127.2</v>
      </c>
      <c r="P34" s="162">
        <f>F34*$P$6</f>
        <v>45.428571428571431</v>
      </c>
      <c r="Q34" s="162">
        <f>F34*Q6</f>
        <v>40.885714285714286</v>
      </c>
      <c r="R34" s="162">
        <f>F34*R6</f>
        <v>18.171428571428571</v>
      </c>
      <c r="S34" s="166">
        <f>SUM(M34:R34)</f>
        <v>454.28571428571433</v>
      </c>
      <c r="T34" s="166">
        <f>($U$6*U34)+($V$6*V34)+($W$6*W34)+($X$6*X34)+($Y$6*Y34)+($Z$6*Z34)</f>
        <v>318</v>
      </c>
      <c r="U34" s="162">
        <f t="shared" ref="U34" si="123">G34</f>
        <v>1</v>
      </c>
      <c r="V34" s="162">
        <f t="shared" ref="V34" si="124">H34</f>
        <v>0</v>
      </c>
      <c r="W34" s="162">
        <f t="shared" ref="W34" si="125">I34</f>
        <v>7</v>
      </c>
      <c r="X34" s="162">
        <f t="shared" ref="X34" si="126">J34</f>
        <v>5</v>
      </c>
      <c r="Y34" s="162">
        <f t="shared" ref="Y34" si="127">K34</f>
        <v>9</v>
      </c>
      <c r="Z34" s="162">
        <f t="shared" ref="Z34" si="128">L34</f>
        <v>5</v>
      </c>
      <c r="AA34" s="162">
        <f t="shared" ref="AA34" si="129">T34*$AA$6</f>
        <v>127.2</v>
      </c>
      <c r="AB34" s="162">
        <f t="shared" ref="AB34" si="130">T34*$AB$6</f>
        <v>34.979999999999997</v>
      </c>
      <c r="AC34" s="162">
        <f t="shared" ref="AC34" si="131">T34*$AC$6</f>
        <v>101.76</v>
      </c>
      <c r="AD34" s="162">
        <f t="shared" ref="AD34" si="132">T34*$AD$6</f>
        <v>31.8</v>
      </c>
      <c r="AE34" s="188">
        <f t="shared" ref="AE34" si="133">T34*$AE$6</f>
        <v>12.72</v>
      </c>
      <c r="AF34" s="188">
        <f t="shared" ref="AF34" si="134">T34*$AF$6</f>
        <v>6.36</v>
      </c>
      <c r="AG34" s="165">
        <f t="shared" ref="AG34" si="135">SUM(AA34:AF34)</f>
        <v>314.82000000000005</v>
      </c>
      <c r="AH34" s="162">
        <v>60</v>
      </c>
      <c r="AI34" s="161">
        <v>9</v>
      </c>
    </row>
    <row r="35" spans="1:35" s="47" customFormat="1" ht="12" customHeight="1" x14ac:dyDescent="0.4">
      <c r="A35" s="96"/>
      <c r="B35" s="78">
        <f>COUNT(A14:A34)</f>
        <v>21</v>
      </c>
      <c r="C35" s="78"/>
      <c r="D35" s="176"/>
      <c r="E35" s="78"/>
      <c r="F35" s="78"/>
      <c r="G35" s="78"/>
      <c r="H35" s="78"/>
      <c r="I35" s="78"/>
      <c r="J35" s="79"/>
      <c r="K35" s="79"/>
      <c r="L35" s="80"/>
      <c r="M35" s="80"/>
      <c r="N35" s="80"/>
      <c r="O35" s="80"/>
      <c r="P35" s="80"/>
      <c r="Q35" s="80"/>
      <c r="R35" s="80"/>
      <c r="S35" s="81"/>
      <c r="T35" s="81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2"/>
      <c r="AH35" s="80"/>
      <c r="AI35" s="83"/>
    </row>
    <row r="36" spans="1:35" s="47" customFormat="1" ht="12" customHeight="1" x14ac:dyDescent="0.4">
      <c r="A36" s="65">
        <v>1</v>
      </c>
      <c r="B36" s="647" t="s">
        <v>359</v>
      </c>
      <c r="C36" s="647" t="s">
        <v>182</v>
      </c>
      <c r="D36" s="134">
        <v>7569</v>
      </c>
      <c r="E36" s="97" t="s">
        <v>358</v>
      </c>
      <c r="F36" s="92">
        <f t="shared" ref="F36:F44" si="136">($G$6*G36)+($H$6*H36)+($I$6*I36)+($J$6*J36)+($K$6*K36)+($L$6*L36)</f>
        <v>485.71428571428572</v>
      </c>
      <c r="G36" s="92"/>
      <c r="H36" s="92">
        <v>16</v>
      </c>
      <c r="I36" s="92"/>
      <c r="J36" s="92">
        <v>14</v>
      </c>
      <c r="K36" s="92">
        <v>4</v>
      </c>
      <c r="L36" s="92"/>
      <c r="M36" s="92">
        <f t="shared" ref="M36:M44" si="137">F36*$M$6</f>
        <v>174.85714285714286</v>
      </c>
      <c r="N36" s="92">
        <f t="shared" ref="N36:N44" si="138">F36*$N$6</f>
        <v>63.142857142857146</v>
      </c>
      <c r="O36" s="92">
        <f t="shared" ref="O36:O44" si="139">F36*$O$6</f>
        <v>136.00000000000003</v>
      </c>
      <c r="P36" s="92">
        <f t="shared" ref="P36:P44" si="140">F36*$P$6</f>
        <v>48.571428571428577</v>
      </c>
      <c r="Q36" s="92">
        <f t="shared" ref="Q36:Q44" si="141">F36*$Q$6</f>
        <v>43.714285714285715</v>
      </c>
      <c r="R36" s="92">
        <f t="shared" ref="R36:R44" si="142">F36*$R$6</f>
        <v>19.428571428571431</v>
      </c>
      <c r="S36" s="88">
        <f t="shared" ref="S36:S44" si="143">SUM(M36:R36)</f>
        <v>485.71428571428572</v>
      </c>
      <c r="T36" s="86">
        <f t="shared" ref="T36:T44" si="144">($U$6*U36)+($V$6*V36)+($W$6*W36)+($X$6*X36)+($Y$6*Y36)+($Z$6*Z36)</f>
        <v>340</v>
      </c>
      <c r="U36" s="92">
        <f t="shared" ref="U36:U44" si="145">G36</f>
        <v>0</v>
      </c>
      <c r="V36" s="92">
        <f t="shared" ref="V36:V44" si="146">H36</f>
        <v>16</v>
      </c>
      <c r="W36" s="92">
        <f t="shared" ref="W36:W44" si="147">I36</f>
        <v>0</v>
      </c>
      <c r="X36" s="92">
        <f t="shared" ref="X36:X44" si="148">J36</f>
        <v>14</v>
      </c>
      <c r="Y36" s="92">
        <f t="shared" ref="Y36:Y44" si="149">K36</f>
        <v>4</v>
      </c>
      <c r="Z36" s="92">
        <f t="shared" ref="Z36:Z44" si="150">L36</f>
        <v>0</v>
      </c>
      <c r="AA36" s="92">
        <f t="shared" ref="AA36:AA44" si="151">T36*$AA$6</f>
        <v>136</v>
      </c>
      <c r="AB36" s="92">
        <f t="shared" ref="AB36:AB44" si="152">T36*$AB$6</f>
        <v>37.4</v>
      </c>
      <c r="AC36" s="92">
        <f t="shared" ref="AC36:AC44" si="153">T36*$AC$6</f>
        <v>108.8</v>
      </c>
      <c r="AD36" s="92">
        <f t="shared" ref="AD36:AD44" si="154">T36*$AD$6</f>
        <v>34</v>
      </c>
      <c r="AE36" s="92">
        <f t="shared" ref="AE36:AE44" si="155">T36*$AE$6</f>
        <v>13.6</v>
      </c>
      <c r="AF36" s="92">
        <f t="shared" ref="AF36:AF44" si="156">T36*$AF$6</f>
        <v>6.8</v>
      </c>
      <c r="AG36" s="89">
        <f t="shared" ref="AG36:AG44" si="157">SUM(AA36:AF36)</f>
        <v>336.6</v>
      </c>
      <c r="AH36" s="92">
        <v>56</v>
      </c>
      <c r="AI36" s="98">
        <v>18</v>
      </c>
    </row>
    <row r="37" spans="1:35" s="47" customFormat="1" ht="12" customHeight="1" x14ac:dyDescent="0.4">
      <c r="A37" s="65">
        <v>2</v>
      </c>
      <c r="B37" s="648"/>
      <c r="C37" s="648"/>
      <c r="D37" s="132">
        <v>6468</v>
      </c>
      <c r="E37" s="97" t="s">
        <v>357</v>
      </c>
      <c r="F37" s="92">
        <f t="shared" si="136"/>
        <v>982.85714285714289</v>
      </c>
      <c r="G37" s="92"/>
      <c r="H37" s="92">
        <v>40</v>
      </c>
      <c r="I37" s="92"/>
      <c r="J37" s="92"/>
      <c r="K37" s="92">
        <v>14</v>
      </c>
      <c r="L37" s="92"/>
      <c r="M37" s="92">
        <f t="shared" si="137"/>
        <v>353.82857142857142</v>
      </c>
      <c r="N37" s="92">
        <f t="shared" si="138"/>
        <v>127.77142857142859</v>
      </c>
      <c r="O37" s="92">
        <f t="shared" si="139"/>
        <v>275.20000000000005</v>
      </c>
      <c r="P37" s="92">
        <f t="shared" si="140"/>
        <v>98.285714285714292</v>
      </c>
      <c r="Q37" s="92">
        <f t="shared" si="141"/>
        <v>88.457142857142856</v>
      </c>
      <c r="R37" s="92">
        <f t="shared" si="142"/>
        <v>39.314285714285717</v>
      </c>
      <c r="S37" s="88">
        <f t="shared" si="143"/>
        <v>982.85714285714289</v>
      </c>
      <c r="T37" s="86">
        <f t="shared" si="144"/>
        <v>688</v>
      </c>
      <c r="U37" s="92">
        <f t="shared" si="145"/>
        <v>0</v>
      </c>
      <c r="V37" s="92">
        <f t="shared" si="146"/>
        <v>40</v>
      </c>
      <c r="W37" s="92">
        <f t="shared" si="147"/>
        <v>0</v>
      </c>
      <c r="X37" s="92">
        <f t="shared" si="148"/>
        <v>0</v>
      </c>
      <c r="Y37" s="92">
        <f t="shared" si="149"/>
        <v>14</v>
      </c>
      <c r="Z37" s="92">
        <f t="shared" si="150"/>
        <v>0</v>
      </c>
      <c r="AA37" s="92">
        <f t="shared" si="151"/>
        <v>275.2</v>
      </c>
      <c r="AB37" s="92">
        <f t="shared" si="152"/>
        <v>75.680000000000007</v>
      </c>
      <c r="AC37" s="92">
        <f t="shared" si="153"/>
        <v>220.16</v>
      </c>
      <c r="AD37" s="92">
        <f t="shared" si="154"/>
        <v>68.8</v>
      </c>
      <c r="AE37" s="92">
        <f t="shared" si="155"/>
        <v>27.52</v>
      </c>
      <c r="AF37" s="92">
        <f t="shared" si="156"/>
        <v>13.76</v>
      </c>
      <c r="AG37" s="99">
        <f t="shared" si="157"/>
        <v>681.11999999999989</v>
      </c>
      <c r="AH37" s="92">
        <v>70</v>
      </c>
      <c r="AI37" s="98">
        <v>18</v>
      </c>
    </row>
    <row r="38" spans="1:35" s="47" customFormat="1" ht="12" customHeight="1" x14ac:dyDescent="0.4">
      <c r="A38" s="65">
        <v>3</v>
      </c>
      <c r="B38" s="648"/>
      <c r="C38" s="648"/>
      <c r="D38" s="132">
        <v>6622</v>
      </c>
      <c r="E38" s="97" t="s">
        <v>356</v>
      </c>
      <c r="F38" s="92">
        <f t="shared" si="136"/>
        <v>754.28571428571433</v>
      </c>
      <c r="G38" s="92">
        <v>34</v>
      </c>
      <c r="H38" s="92"/>
      <c r="I38" s="92"/>
      <c r="J38" s="92">
        <v>20</v>
      </c>
      <c r="K38" s="92"/>
      <c r="L38" s="92"/>
      <c r="M38" s="92">
        <f t="shared" si="137"/>
        <v>271.54285714285714</v>
      </c>
      <c r="N38" s="92">
        <f t="shared" si="138"/>
        <v>98.057142857142864</v>
      </c>
      <c r="O38" s="92">
        <f t="shared" si="139"/>
        <v>211.20000000000005</v>
      </c>
      <c r="P38" s="92">
        <f t="shared" si="140"/>
        <v>75.428571428571431</v>
      </c>
      <c r="Q38" s="92">
        <f t="shared" si="141"/>
        <v>67.885714285714286</v>
      </c>
      <c r="R38" s="92">
        <f t="shared" si="142"/>
        <v>30.171428571428574</v>
      </c>
      <c r="S38" s="88">
        <f t="shared" si="143"/>
        <v>754.28571428571433</v>
      </c>
      <c r="T38" s="86">
        <f t="shared" si="144"/>
        <v>528</v>
      </c>
      <c r="U38" s="92">
        <f t="shared" si="145"/>
        <v>34</v>
      </c>
      <c r="V38" s="92">
        <f t="shared" si="146"/>
        <v>0</v>
      </c>
      <c r="W38" s="92">
        <f t="shared" si="147"/>
        <v>0</v>
      </c>
      <c r="X38" s="92">
        <f t="shared" si="148"/>
        <v>20</v>
      </c>
      <c r="Y38" s="92">
        <f t="shared" si="149"/>
        <v>0</v>
      </c>
      <c r="Z38" s="92">
        <f t="shared" si="150"/>
        <v>0</v>
      </c>
      <c r="AA38" s="92">
        <f t="shared" si="151"/>
        <v>211.20000000000002</v>
      </c>
      <c r="AB38" s="92">
        <f t="shared" si="152"/>
        <v>58.08</v>
      </c>
      <c r="AC38" s="92">
        <f t="shared" si="153"/>
        <v>168.96</v>
      </c>
      <c r="AD38" s="92">
        <f t="shared" si="154"/>
        <v>52.800000000000004</v>
      </c>
      <c r="AE38" s="92">
        <f t="shared" si="155"/>
        <v>21.12</v>
      </c>
      <c r="AF38" s="92">
        <f t="shared" si="156"/>
        <v>10.56</v>
      </c>
      <c r="AG38" s="99">
        <f t="shared" si="157"/>
        <v>522.71999999999991</v>
      </c>
      <c r="AH38" s="92">
        <v>56</v>
      </c>
      <c r="AI38" s="98">
        <v>15</v>
      </c>
    </row>
    <row r="39" spans="1:35" s="47" customFormat="1" ht="12" customHeight="1" x14ac:dyDescent="0.4">
      <c r="A39" s="65">
        <v>4</v>
      </c>
      <c r="B39" s="648"/>
      <c r="C39" s="648"/>
      <c r="D39" s="132">
        <v>4313</v>
      </c>
      <c r="E39" s="97" t="s">
        <v>355</v>
      </c>
      <c r="F39" s="92">
        <f t="shared" si="136"/>
        <v>471.42857142857144</v>
      </c>
      <c r="G39" s="92">
        <v>15</v>
      </c>
      <c r="H39" s="92"/>
      <c r="I39" s="92">
        <v>2</v>
      </c>
      <c r="J39" s="92">
        <v>12</v>
      </c>
      <c r="K39" s="92">
        <v>3</v>
      </c>
      <c r="L39" s="92">
        <v>1</v>
      </c>
      <c r="M39" s="92">
        <f t="shared" si="137"/>
        <v>169.71428571428572</v>
      </c>
      <c r="N39" s="92">
        <f t="shared" si="138"/>
        <v>61.285714285714292</v>
      </c>
      <c r="O39" s="92">
        <f t="shared" si="139"/>
        <v>132.00000000000003</v>
      </c>
      <c r="P39" s="92">
        <f t="shared" si="140"/>
        <v>47.142857142857146</v>
      </c>
      <c r="Q39" s="92">
        <f t="shared" si="141"/>
        <v>42.428571428571431</v>
      </c>
      <c r="R39" s="92">
        <f t="shared" si="142"/>
        <v>18.857142857142858</v>
      </c>
      <c r="S39" s="88">
        <f t="shared" si="143"/>
        <v>471.42857142857144</v>
      </c>
      <c r="T39" s="86">
        <f t="shared" si="144"/>
        <v>330</v>
      </c>
      <c r="U39" s="92">
        <f t="shared" si="145"/>
        <v>15</v>
      </c>
      <c r="V39" s="92">
        <f t="shared" si="146"/>
        <v>0</v>
      </c>
      <c r="W39" s="92">
        <f t="shared" si="147"/>
        <v>2</v>
      </c>
      <c r="X39" s="92">
        <f t="shared" si="148"/>
        <v>12</v>
      </c>
      <c r="Y39" s="92">
        <f t="shared" si="149"/>
        <v>3</v>
      </c>
      <c r="Z39" s="92">
        <f t="shared" si="150"/>
        <v>1</v>
      </c>
      <c r="AA39" s="92">
        <f t="shared" si="151"/>
        <v>132</v>
      </c>
      <c r="AB39" s="92">
        <f t="shared" si="152"/>
        <v>36.299999999999997</v>
      </c>
      <c r="AC39" s="92">
        <f t="shared" si="153"/>
        <v>105.60000000000001</v>
      </c>
      <c r="AD39" s="92">
        <f t="shared" si="154"/>
        <v>33</v>
      </c>
      <c r="AE39" s="92">
        <f t="shared" si="155"/>
        <v>13.200000000000001</v>
      </c>
      <c r="AF39" s="92">
        <f t="shared" si="156"/>
        <v>6.6000000000000005</v>
      </c>
      <c r="AG39" s="99">
        <f t="shared" si="157"/>
        <v>326.70000000000005</v>
      </c>
      <c r="AH39" s="92">
        <v>77</v>
      </c>
      <c r="AI39" s="98">
        <v>18</v>
      </c>
    </row>
    <row r="40" spans="1:35" s="423" customFormat="1" ht="12" customHeight="1" x14ac:dyDescent="0.4">
      <c r="A40" s="422">
        <v>5</v>
      </c>
      <c r="B40" s="648"/>
      <c r="C40" s="648"/>
      <c r="D40" s="190">
        <v>4346</v>
      </c>
      <c r="E40" s="419" t="s">
        <v>354</v>
      </c>
      <c r="F40" s="163">
        <f t="shared" si="136"/>
        <v>454.28571428571433</v>
      </c>
      <c r="G40" s="163"/>
      <c r="H40" s="163">
        <v>8</v>
      </c>
      <c r="I40" s="163"/>
      <c r="J40" s="163">
        <v>8</v>
      </c>
      <c r="K40" s="163">
        <v>8</v>
      </c>
      <c r="L40" s="163">
        <v>5</v>
      </c>
      <c r="M40" s="163">
        <f t="shared" si="137"/>
        <v>163.54285714285714</v>
      </c>
      <c r="N40" s="163">
        <f t="shared" si="138"/>
        <v>59.057142857142864</v>
      </c>
      <c r="O40" s="163">
        <f t="shared" si="139"/>
        <v>127.20000000000003</v>
      </c>
      <c r="P40" s="163">
        <f t="shared" si="140"/>
        <v>45.428571428571438</v>
      </c>
      <c r="Q40" s="163">
        <f t="shared" si="141"/>
        <v>40.885714285714286</v>
      </c>
      <c r="R40" s="163">
        <f t="shared" si="142"/>
        <v>18.171428571428574</v>
      </c>
      <c r="S40" s="165">
        <f t="shared" si="143"/>
        <v>454.28571428571439</v>
      </c>
      <c r="T40" s="165">
        <f t="shared" si="144"/>
        <v>318</v>
      </c>
      <c r="U40" s="163">
        <f t="shared" si="145"/>
        <v>0</v>
      </c>
      <c r="V40" s="163">
        <f t="shared" si="146"/>
        <v>8</v>
      </c>
      <c r="W40" s="163">
        <f t="shared" si="147"/>
        <v>0</v>
      </c>
      <c r="X40" s="163">
        <f t="shared" si="148"/>
        <v>8</v>
      </c>
      <c r="Y40" s="163">
        <f t="shared" si="149"/>
        <v>8</v>
      </c>
      <c r="Z40" s="163">
        <f t="shared" si="150"/>
        <v>5</v>
      </c>
      <c r="AA40" s="163">
        <f t="shared" si="151"/>
        <v>127.2</v>
      </c>
      <c r="AB40" s="163">
        <f t="shared" si="152"/>
        <v>34.979999999999997</v>
      </c>
      <c r="AC40" s="163">
        <f t="shared" si="153"/>
        <v>101.76</v>
      </c>
      <c r="AD40" s="163">
        <f t="shared" si="154"/>
        <v>31.8</v>
      </c>
      <c r="AE40" s="163">
        <f t="shared" si="155"/>
        <v>12.72</v>
      </c>
      <c r="AF40" s="163">
        <f t="shared" si="156"/>
        <v>6.36</v>
      </c>
      <c r="AG40" s="163">
        <f t="shared" si="157"/>
        <v>314.82000000000005</v>
      </c>
      <c r="AH40" s="163">
        <v>45</v>
      </c>
      <c r="AI40" s="361">
        <v>18</v>
      </c>
    </row>
    <row r="41" spans="1:35" s="555" customFormat="1" ht="12" customHeight="1" x14ac:dyDescent="0.4">
      <c r="A41" s="548">
        <v>6</v>
      </c>
      <c r="B41" s="648"/>
      <c r="C41" s="648"/>
      <c r="D41" s="549">
        <v>4536</v>
      </c>
      <c r="E41" s="550" t="s">
        <v>353</v>
      </c>
      <c r="F41" s="551">
        <f t="shared" si="136"/>
        <v>507.14285714285711</v>
      </c>
      <c r="G41" s="551">
        <v>2</v>
      </c>
      <c r="H41" s="551">
        <v>3</v>
      </c>
      <c r="I41" s="551">
        <v>7</v>
      </c>
      <c r="J41" s="551">
        <v>11</v>
      </c>
      <c r="K41" s="551">
        <v>6</v>
      </c>
      <c r="L41" s="552">
        <v>4</v>
      </c>
      <c r="M41" s="551">
        <f t="shared" si="137"/>
        <v>182.57142857142856</v>
      </c>
      <c r="N41" s="551">
        <f t="shared" si="138"/>
        <v>65.928571428571431</v>
      </c>
      <c r="O41" s="551">
        <f t="shared" si="139"/>
        <v>142</v>
      </c>
      <c r="P41" s="551">
        <f t="shared" si="140"/>
        <v>50.714285714285715</v>
      </c>
      <c r="Q41" s="551">
        <f t="shared" si="141"/>
        <v>45.642857142857139</v>
      </c>
      <c r="R41" s="551">
        <f t="shared" si="142"/>
        <v>20.285714285714285</v>
      </c>
      <c r="S41" s="553">
        <f t="shared" si="143"/>
        <v>507.14285714285717</v>
      </c>
      <c r="T41" s="553">
        <f t="shared" si="144"/>
        <v>355</v>
      </c>
      <c r="U41" s="551">
        <f t="shared" si="145"/>
        <v>2</v>
      </c>
      <c r="V41" s="551">
        <f t="shared" si="146"/>
        <v>3</v>
      </c>
      <c r="W41" s="551">
        <f t="shared" si="147"/>
        <v>7</v>
      </c>
      <c r="X41" s="551">
        <f t="shared" si="148"/>
        <v>11</v>
      </c>
      <c r="Y41" s="551">
        <f t="shared" si="149"/>
        <v>6</v>
      </c>
      <c r="Z41" s="551">
        <f t="shared" si="150"/>
        <v>4</v>
      </c>
      <c r="AA41" s="551">
        <f t="shared" si="151"/>
        <v>142</v>
      </c>
      <c r="AB41" s="551">
        <f t="shared" si="152"/>
        <v>39.049999999999997</v>
      </c>
      <c r="AC41" s="551">
        <f t="shared" si="153"/>
        <v>113.60000000000001</v>
      </c>
      <c r="AD41" s="551">
        <f t="shared" si="154"/>
        <v>35.5</v>
      </c>
      <c r="AE41" s="551">
        <f t="shared" si="155"/>
        <v>14.200000000000001</v>
      </c>
      <c r="AF41" s="551">
        <f t="shared" si="156"/>
        <v>7.1000000000000005</v>
      </c>
      <c r="AG41" s="551">
        <f t="shared" si="157"/>
        <v>351.45000000000005</v>
      </c>
      <c r="AH41" s="551">
        <v>63</v>
      </c>
      <c r="AI41" s="554">
        <v>9</v>
      </c>
    </row>
    <row r="42" spans="1:35" s="47" customFormat="1" ht="12" customHeight="1" x14ac:dyDescent="0.4">
      <c r="A42" s="65">
        <v>7</v>
      </c>
      <c r="B42" s="648"/>
      <c r="C42" s="648"/>
      <c r="D42" s="132">
        <v>4537</v>
      </c>
      <c r="E42" s="97" t="s">
        <v>352</v>
      </c>
      <c r="F42" s="92">
        <f t="shared" si="136"/>
        <v>517.14285714285711</v>
      </c>
      <c r="G42" s="92">
        <v>18</v>
      </c>
      <c r="H42" s="92"/>
      <c r="I42" s="92">
        <v>1</v>
      </c>
      <c r="J42" s="92">
        <v>16</v>
      </c>
      <c r="K42" s="92">
        <v>3</v>
      </c>
      <c r="L42" s="92"/>
      <c r="M42" s="92">
        <f t="shared" si="137"/>
        <v>186.17142857142855</v>
      </c>
      <c r="N42" s="92">
        <f t="shared" si="138"/>
        <v>67.228571428571428</v>
      </c>
      <c r="O42" s="92">
        <f t="shared" si="139"/>
        <v>144.80000000000001</v>
      </c>
      <c r="P42" s="92">
        <f t="shared" si="140"/>
        <v>51.714285714285715</v>
      </c>
      <c r="Q42" s="92">
        <f t="shared" si="141"/>
        <v>46.542857142857137</v>
      </c>
      <c r="R42" s="92">
        <f t="shared" si="142"/>
        <v>20.685714285714283</v>
      </c>
      <c r="S42" s="88">
        <f t="shared" si="143"/>
        <v>517.14285714285711</v>
      </c>
      <c r="T42" s="86">
        <f t="shared" si="144"/>
        <v>362</v>
      </c>
      <c r="U42" s="92">
        <f t="shared" si="145"/>
        <v>18</v>
      </c>
      <c r="V42" s="92">
        <f t="shared" si="146"/>
        <v>0</v>
      </c>
      <c r="W42" s="92">
        <f t="shared" si="147"/>
        <v>1</v>
      </c>
      <c r="X42" s="92">
        <f t="shared" si="148"/>
        <v>16</v>
      </c>
      <c r="Y42" s="92">
        <f t="shared" si="149"/>
        <v>3</v>
      </c>
      <c r="Z42" s="92">
        <f t="shared" si="150"/>
        <v>0</v>
      </c>
      <c r="AA42" s="92">
        <f t="shared" si="151"/>
        <v>144.80000000000001</v>
      </c>
      <c r="AB42" s="92">
        <f t="shared" si="152"/>
        <v>39.82</v>
      </c>
      <c r="AC42" s="92">
        <f t="shared" si="153"/>
        <v>115.84</v>
      </c>
      <c r="AD42" s="92">
        <f t="shared" si="154"/>
        <v>36.200000000000003</v>
      </c>
      <c r="AE42" s="92">
        <f t="shared" si="155"/>
        <v>14.48</v>
      </c>
      <c r="AF42" s="92">
        <f t="shared" si="156"/>
        <v>7.24</v>
      </c>
      <c r="AG42" s="99">
        <f t="shared" si="157"/>
        <v>358.38000000000005</v>
      </c>
      <c r="AH42" s="92">
        <v>77</v>
      </c>
      <c r="AI42" s="98">
        <v>18</v>
      </c>
    </row>
    <row r="43" spans="1:35" s="47" customFormat="1" ht="12" customHeight="1" x14ac:dyDescent="0.4">
      <c r="A43" s="65">
        <v>8</v>
      </c>
      <c r="B43" s="648"/>
      <c r="C43" s="648"/>
      <c r="D43" s="132">
        <v>4540</v>
      </c>
      <c r="E43" s="97" t="s">
        <v>351</v>
      </c>
      <c r="F43" s="92">
        <f t="shared" si="136"/>
        <v>597.14285714285711</v>
      </c>
      <c r="G43" s="92">
        <v>23</v>
      </c>
      <c r="H43" s="92"/>
      <c r="I43" s="92">
        <v>1</v>
      </c>
      <c r="J43" s="92">
        <v>9</v>
      </c>
      <c r="K43" s="92">
        <v>5</v>
      </c>
      <c r="L43" s="92">
        <v>1</v>
      </c>
      <c r="M43" s="92">
        <f t="shared" si="137"/>
        <v>214.97142857142856</v>
      </c>
      <c r="N43" s="92">
        <f t="shared" si="138"/>
        <v>77.628571428571433</v>
      </c>
      <c r="O43" s="92">
        <f t="shared" si="139"/>
        <v>167.20000000000002</v>
      </c>
      <c r="P43" s="101">
        <f t="shared" si="140"/>
        <v>59.714285714285715</v>
      </c>
      <c r="Q43" s="101">
        <f t="shared" si="141"/>
        <v>53.74285714285714</v>
      </c>
      <c r="R43" s="101">
        <f t="shared" si="142"/>
        <v>23.885714285714286</v>
      </c>
      <c r="S43" s="88">
        <f t="shared" si="143"/>
        <v>597.14285714285711</v>
      </c>
      <c r="T43" s="86">
        <f t="shared" si="144"/>
        <v>418</v>
      </c>
      <c r="U43" s="92">
        <f t="shared" si="145"/>
        <v>23</v>
      </c>
      <c r="V43" s="92">
        <f t="shared" si="146"/>
        <v>0</v>
      </c>
      <c r="W43" s="92">
        <f t="shared" si="147"/>
        <v>1</v>
      </c>
      <c r="X43" s="92">
        <f t="shared" si="148"/>
        <v>9</v>
      </c>
      <c r="Y43" s="92">
        <f t="shared" si="149"/>
        <v>5</v>
      </c>
      <c r="Z43" s="92">
        <f t="shared" si="150"/>
        <v>1</v>
      </c>
      <c r="AA43" s="92">
        <f t="shared" si="151"/>
        <v>167.20000000000002</v>
      </c>
      <c r="AB43" s="92">
        <f t="shared" si="152"/>
        <v>45.98</v>
      </c>
      <c r="AC43" s="92">
        <f t="shared" si="153"/>
        <v>133.76</v>
      </c>
      <c r="AD43" s="92">
        <f t="shared" si="154"/>
        <v>41.800000000000004</v>
      </c>
      <c r="AE43" s="92">
        <f t="shared" si="155"/>
        <v>16.72</v>
      </c>
      <c r="AF43" s="92">
        <f t="shared" si="156"/>
        <v>8.36</v>
      </c>
      <c r="AG43" s="99">
        <f t="shared" si="157"/>
        <v>413.82000000000005</v>
      </c>
      <c r="AH43" s="92">
        <v>77</v>
      </c>
      <c r="AI43" s="98">
        <v>24</v>
      </c>
    </row>
    <row r="44" spans="1:35" s="47" customFormat="1" ht="12" customHeight="1" x14ac:dyDescent="0.4">
      <c r="A44" s="65">
        <v>9</v>
      </c>
      <c r="B44" s="649"/>
      <c r="C44" s="649"/>
      <c r="D44" s="132">
        <v>6176</v>
      </c>
      <c r="E44" s="97" t="s">
        <v>350</v>
      </c>
      <c r="F44" s="92">
        <f t="shared" si="136"/>
        <v>731.42857142857133</v>
      </c>
      <c r="G44" s="92">
        <v>22</v>
      </c>
      <c r="H44" s="92"/>
      <c r="I44" s="92">
        <v>2</v>
      </c>
      <c r="J44" s="92">
        <v>18</v>
      </c>
      <c r="K44" s="92">
        <v>7</v>
      </c>
      <c r="L44" s="92">
        <v>2</v>
      </c>
      <c r="M44" s="92">
        <f t="shared" si="137"/>
        <v>263.31428571428569</v>
      </c>
      <c r="N44" s="92">
        <f t="shared" si="138"/>
        <v>95.085714285714275</v>
      </c>
      <c r="O44" s="92">
        <f t="shared" si="139"/>
        <v>204.79999999999998</v>
      </c>
      <c r="P44" s="101">
        <f t="shared" si="140"/>
        <v>73.142857142857139</v>
      </c>
      <c r="Q44" s="101">
        <f t="shared" si="141"/>
        <v>65.828571428571422</v>
      </c>
      <c r="R44" s="101">
        <f t="shared" si="142"/>
        <v>29.257142857142853</v>
      </c>
      <c r="S44" s="88">
        <f t="shared" si="143"/>
        <v>731.42857142857133</v>
      </c>
      <c r="T44" s="86">
        <f t="shared" si="144"/>
        <v>512</v>
      </c>
      <c r="U44" s="92">
        <f t="shared" si="145"/>
        <v>22</v>
      </c>
      <c r="V44" s="92">
        <f t="shared" si="146"/>
        <v>0</v>
      </c>
      <c r="W44" s="102">
        <f t="shared" si="147"/>
        <v>2</v>
      </c>
      <c r="X44" s="92">
        <f t="shared" si="148"/>
        <v>18</v>
      </c>
      <c r="Y44" s="92">
        <f t="shared" si="149"/>
        <v>7</v>
      </c>
      <c r="Z44" s="92">
        <f t="shared" si="150"/>
        <v>2</v>
      </c>
      <c r="AA44" s="92">
        <f t="shared" si="151"/>
        <v>204.8</v>
      </c>
      <c r="AB44" s="92">
        <f t="shared" si="152"/>
        <v>56.32</v>
      </c>
      <c r="AC44" s="92">
        <f t="shared" si="153"/>
        <v>163.84</v>
      </c>
      <c r="AD44" s="92">
        <f t="shared" si="154"/>
        <v>51.2</v>
      </c>
      <c r="AE44" s="92">
        <f t="shared" si="155"/>
        <v>20.48</v>
      </c>
      <c r="AF44" s="92">
        <f t="shared" si="156"/>
        <v>10.24</v>
      </c>
      <c r="AG44" s="99">
        <f t="shared" si="157"/>
        <v>506.88000000000005</v>
      </c>
      <c r="AH44" s="92">
        <v>63</v>
      </c>
      <c r="AI44" s="98">
        <v>21</v>
      </c>
    </row>
    <row r="45" spans="1:35" s="47" customFormat="1" ht="12" customHeight="1" x14ac:dyDescent="0.4">
      <c r="A45" s="96"/>
      <c r="B45" s="78">
        <f>COUNT(A36:A44)</f>
        <v>9</v>
      </c>
      <c r="C45" s="78"/>
      <c r="D45" s="176"/>
      <c r="E45" s="78"/>
      <c r="F45" s="78"/>
      <c r="G45" s="78"/>
      <c r="H45" s="78"/>
      <c r="I45" s="78"/>
      <c r="J45" s="78"/>
      <c r="K45" s="78"/>
      <c r="L45" s="82"/>
      <c r="M45" s="82"/>
      <c r="N45" s="82"/>
      <c r="O45" s="82"/>
      <c r="P45" s="103"/>
      <c r="Q45" s="103"/>
      <c r="R45" s="103"/>
      <c r="S45" s="82"/>
      <c r="T45" s="81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104"/>
    </row>
    <row r="46" spans="1:35" s="47" customFormat="1" ht="12" customHeight="1" x14ac:dyDescent="0.4">
      <c r="A46" s="105">
        <v>1</v>
      </c>
      <c r="B46" s="653" t="s">
        <v>54</v>
      </c>
      <c r="C46" s="647" t="s">
        <v>182</v>
      </c>
      <c r="D46" s="134">
        <v>4591</v>
      </c>
      <c r="E46" s="97" t="s">
        <v>55</v>
      </c>
      <c r="F46" s="86">
        <f>($G$6*G46)+($H$6*H46)+($I$6*I46)+($J$6*J46)+($K$6*K46)+($L$6*L46)</f>
        <v>514.28571428571433</v>
      </c>
      <c r="G46" s="87"/>
      <c r="H46" s="86">
        <v>20</v>
      </c>
      <c r="I46" s="86">
        <v>2</v>
      </c>
      <c r="J46" s="87">
        <v>12</v>
      </c>
      <c r="K46" s="86"/>
      <c r="L46" s="86"/>
      <c r="M46" s="87">
        <f>F46*$M$6</f>
        <v>185.14285714285717</v>
      </c>
      <c r="N46" s="87">
        <f>F46*$N$6</f>
        <v>66.857142857142861</v>
      </c>
      <c r="O46" s="87">
        <f>F46*$O$6</f>
        <v>144.00000000000003</v>
      </c>
      <c r="P46" s="87">
        <f>F46*$P$6</f>
        <v>51.428571428571438</v>
      </c>
      <c r="Q46" s="87">
        <f>F46*$Q$6</f>
        <v>46.285714285714292</v>
      </c>
      <c r="R46" s="87">
        <f>F46*$R$6</f>
        <v>20.571428571428573</v>
      </c>
      <c r="S46" s="88">
        <f>SUM(M46:R46)</f>
        <v>514.28571428571433</v>
      </c>
      <c r="T46" s="86">
        <f>($U$6*U46)+($V$6*V46)+($W$6*W46)+($X$6*X46)+($Y$6*Y46)+($Z$6*Z46)</f>
        <v>360</v>
      </c>
      <c r="U46" s="87"/>
      <c r="V46" s="86">
        <f>H46</f>
        <v>20</v>
      </c>
      <c r="W46" s="86">
        <f t="shared" ref="W46:Z47" si="158">I46</f>
        <v>2</v>
      </c>
      <c r="X46" s="86">
        <f t="shared" si="158"/>
        <v>12</v>
      </c>
      <c r="Y46" s="86">
        <f t="shared" si="158"/>
        <v>0</v>
      </c>
      <c r="Z46" s="86">
        <f t="shared" si="158"/>
        <v>0</v>
      </c>
      <c r="AA46" s="87">
        <f>T46*$AA$6</f>
        <v>144</v>
      </c>
      <c r="AB46" s="87">
        <f>T46*$AB$6</f>
        <v>39.6</v>
      </c>
      <c r="AC46" s="87">
        <f>T46*$AC$6</f>
        <v>115.2</v>
      </c>
      <c r="AD46" s="87">
        <f>T46*$AD$6</f>
        <v>36</v>
      </c>
      <c r="AE46" s="87">
        <f>T46*$AE$6</f>
        <v>14.4</v>
      </c>
      <c r="AF46" s="87">
        <f>T46*$AF$6</f>
        <v>7.2</v>
      </c>
      <c r="AG46" s="89">
        <f>SUM(AA46:AF46)</f>
        <v>356.4</v>
      </c>
      <c r="AH46" s="76">
        <v>44</v>
      </c>
      <c r="AI46" s="93">
        <v>18</v>
      </c>
    </row>
    <row r="47" spans="1:35" s="423" customFormat="1" ht="12" customHeight="1" x14ac:dyDescent="0.4">
      <c r="A47" s="422">
        <v>2</v>
      </c>
      <c r="B47" s="654"/>
      <c r="C47" s="648"/>
      <c r="D47" s="505">
        <v>7910</v>
      </c>
      <c r="E47" s="505" t="s">
        <v>586</v>
      </c>
      <c r="F47" s="165">
        <f>($G$6*G47)+($H$6*H47)+($I$6*I47)+($J$6*J47)+($K$6*K47)+($L$6*L47)</f>
        <v>521.42857142857133</v>
      </c>
      <c r="G47" s="166">
        <v>4</v>
      </c>
      <c r="H47" s="165">
        <v>3</v>
      </c>
      <c r="I47" s="165">
        <v>3</v>
      </c>
      <c r="J47" s="166">
        <v>8</v>
      </c>
      <c r="K47" s="165">
        <v>11</v>
      </c>
      <c r="L47" s="165">
        <v>4</v>
      </c>
      <c r="M47" s="166">
        <f>F47*$M$6</f>
        <v>187.71428571428567</v>
      </c>
      <c r="N47" s="166">
        <f>F47*$N$6</f>
        <v>67.785714285714278</v>
      </c>
      <c r="O47" s="166">
        <f>F47*$O$6</f>
        <v>146</v>
      </c>
      <c r="P47" s="166">
        <f>F47*$P$6</f>
        <v>52.142857142857139</v>
      </c>
      <c r="Q47" s="166">
        <f>F47*$Q$6</f>
        <v>46.928571428571416</v>
      </c>
      <c r="R47" s="166">
        <f>F47*$R$6</f>
        <v>20.857142857142854</v>
      </c>
      <c r="S47" s="165">
        <f>SUM(M47:R47)</f>
        <v>521.42857142857144</v>
      </c>
      <c r="T47" s="165">
        <f>($U$6*U47)+($V$6*V47)+($W$6*W47)+($X$6*X47)+($Y$6*Y47)+($Z$6*Z47)</f>
        <v>365</v>
      </c>
      <c r="U47" s="165">
        <f>G47</f>
        <v>4</v>
      </c>
      <c r="V47" s="165">
        <f t="shared" ref="V47" si="159">H47</f>
        <v>3</v>
      </c>
      <c r="W47" s="165">
        <f t="shared" si="158"/>
        <v>3</v>
      </c>
      <c r="X47" s="165">
        <f t="shared" si="158"/>
        <v>8</v>
      </c>
      <c r="Y47" s="165">
        <f t="shared" si="158"/>
        <v>11</v>
      </c>
      <c r="Z47" s="165">
        <f t="shared" si="158"/>
        <v>4</v>
      </c>
      <c r="AA47" s="166">
        <f>T47*$AA$6</f>
        <v>146</v>
      </c>
      <c r="AB47" s="166">
        <f>T47*$AB$6</f>
        <v>40.15</v>
      </c>
      <c r="AC47" s="166">
        <f>T47*$AC$6</f>
        <v>116.8</v>
      </c>
      <c r="AD47" s="166">
        <f>T47*$AD$6</f>
        <v>36.5</v>
      </c>
      <c r="AE47" s="166">
        <f>T47*$AE$6</f>
        <v>14.6</v>
      </c>
      <c r="AF47" s="166">
        <f>T47*$AF$6</f>
        <v>7.3</v>
      </c>
      <c r="AG47" s="165">
        <f>SUM(AA47:AF47)</f>
        <v>361.35</v>
      </c>
      <c r="AH47" s="162">
        <v>48</v>
      </c>
      <c r="AI47" s="161">
        <v>9</v>
      </c>
    </row>
    <row r="48" spans="1:35" s="47" customFormat="1" ht="12" customHeight="1" x14ac:dyDescent="0.4">
      <c r="A48" s="105">
        <v>3</v>
      </c>
      <c r="B48" s="654"/>
      <c r="C48" s="648"/>
      <c r="D48" s="132">
        <v>4594</v>
      </c>
      <c r="E48" s="97" t="s">
        <v>349</v>
      </c>
      <c r="F48" s="86">
        <f>($G$6*G48)+($H$6*H48)+($I$6*I48)+($J$6*J48)+($K$6*K48)+($L$6*L48)</f>
        <v>484.28571428571433</v>
      </c>
      <c r="G48" s="87"/>
      <c r="H48" s="86">
        <v>21</v>
      </c>
      <c r="I48" s="86"/>
      <c r="J48" s="87">
        <v>11</v>
      </c>
      <c r="K48" s="86"/>
      <c r="L48" s="86"/>
      <c r="M48" s="87">
        <f>F48*$M$6</f>
        <v>174.34285714285716</v>
      </c>
      <c r="N48" s="87">
        <f>F48*$N$6</f>
        <v>62.957142857142863</v>
      </c>
      <c r="O48" s="87">
        <f>F48*$O$6</f>
        <v>135.60000000000002</v>
      </c>
      <c r="P48" s="87">
        <f>F48*$P$6</f>
        <v>48.428571428571438</v>
      </c>
      <c r="Q48" s="87">
        <f>F48*$Q$6</f>
        <v>43.585714285714289</v>
      </c>
      <c r="R48" s="87">
        <f>F48*$R$6</f>
        <v>19.371428571428574</v>
      </c>
      <c r="S48" s="88">
        <f>SUM(M48:R48)</f>
        <v>484.28571428571433</v>
      </c>
      <c r="T48" s="86">
        <f>($U$6*U48)+($V$6*V48)+($W$6*W48)+($X$6*X48)+($Y$6*Y48)+($Z$6*Z48)</f>
        <v>339</v>
      </c>
      <c r="U48" s="87">
        <f>G48</f>
        <v>0</v>
      </c>
      <c r="V48" s="86">
        <f>H48</f>
        <v>21</v>
      </c>
      <c r="W48" s="86">
        <f>I48</f>
        <v>0</v>
      </c>
      <c r="X48" s="87">
        <f>J48</f>
        <v>11</v>
      </c>
      <c r="Y48" s="86">
        <f>K48</f>
        <v>0</v>
      </c>
      <c r="Z48" s="86">
        <f>L48</f>
        <v>0</v>
      </c>
      <c r="AA48" s="87">
        <f>T48*$AA$6</f>
        <v>135.6</v>
      </c>
      <c r="AB48" s="87">
        <f>T48*$AB$6</f>
        <v>37.29</v>
      </c>
      <c r="AC48" s="87">
        <f>T48*$AC$6</f>
        <v>108.48</v>
      </c>
      <c r="AD48" s="87">
        <f>T48*$AD$6</f>
        <v>33.9</v>
      </c>
      <c r="AE48" s="87">
        <f>T48*$AE$6</f>
        <v>13.56</v>
      </c>
      <c r="AF48" s="87">
        <f>T48*$AF$6</f>
        <v>6.78</v>
      </c>
      <c r="AG48" s="89">
        <f>SUM(AA48:AF48)</f>
        <v>335.60999999999996</v>
      </c>
      <c r="AH48" s="92">
        <v>56</v>
      </c>
      <c r="AI48" s="98">
        <v>18</v>
      </c>
    </row>
    <row r="49" spans="1:253" s="47" customFormat="1" ht="12" customHeight="1" x14ac:dyDescent="0.4">
      <c r="A49" s="96"/>
      <c r="B49" s="78">
        <f>COUNT(A46:A48)</f>
        <v>3</v>
      </c>
      <c r="C49" s="78"/>
      <c r="D49" s="176"/>
      <c r="E49" s="78"/>
      <c r="F49" s="78"/>
      <c r="G49" s="78"/>
      <c r="H49" s="78"/>
      <c r="I49" s="78"/>
      <c r="J49" s="78"/>
      <c r="K49" s="78"/>
      <c r="L49" s="82"/>
      <c r="M49" s="82"/>
      <c r="N49" s="82"/>
      <c r="O49" s="82"/>
      <c r="P49" s="103"/>
      <c r="Q49" s="103"/>
      <c r="R49" s="103"/>
      <c r="S49" s="82"/>
      <c r="T49" s="81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104"/>
    </row>
    <row r="50" spans="1:253" s="106" customFormat="1" ht="12" customHeight="1" x14ac:dyDescent="0.4">
      <c r="A50" s="65">
        <v>1</v>
      </c>
      <c r="B50" s="647" t="s">
        <v>186</v>
      </c>
      <c r="C50" s="647" t="s">
        <v>182</v>
      </c>
      <c r="D50" s="425">
        <v>7913</v>
      </c>
      <c r="E50" s="419" t="s">
        <v>348</v>
      </c>
      <c r="F50" s="165">
        <f t="shared" ref="F50:F60" si="160">($G$6*G50)+($H$6*H50)+($I$6*I50)+($J$6*J50)+($K$6*K50)+($L$6*L50)</f>
        <v>388.57142857142856</v>
      </c>
      <c r="G50" s="163">
        <v>5</v>
      </c>
      <c r="H50" s="163"/>
      <c r="I50" s="163"/>
      <c r="J50" s="162">
        <v>6</v>
      </c>
      <c r="K50" s="162">
        <v>10</v>
      </c>
      <c r="L50" s="162">
        <v>4</v>
      </c>
      <c r="M50" s="166">
        <f t="shared" ref="M50:M60" si="161">F50*$M$6</f>
        <v>139.88571428571427</v>
      </c>
      <c r="N50" s="166">
        <f t="shared" ref="N50:N60" si="162">F50*$N$6</f>
        <v>50.514285714285712</v>
      </c>
      <c r="O50" s="166">
        <f t="shared" ref="O50:O60" si="163">F50*$O$6</f>
        <v>108.80000000000001</v>
      </c>
      <c r="P50" s="166">
        <f t="shared" ref="P50:P60" si="164">F50*$P$6</f>
        <v>38.857142857142861</v>
      </c>
      <c r="Q50" s="166">
        <f t="shared" ref="Q50:Q60" si="165">F50*$Q$6</f>
        <v>34.971428571428568</v>
      </c>
      <c r="R50" s="166">
        <f t="shared" ref="R50:R60" si="166">F50*$R$6</f>
        <v>15.542857142857143</v>
      </c>
      <c r="S50" s="165">
        <f t="shared" ref="S50:S60" si="167">SUM(M50:R50)</f>
        <v>388.57142857142856</v>
      </c>
      <c r="T50" s="165">
        <f t="shared" ref="T50:T60" si="168">($U$6*U50)+($V$6*V50)+($W$6*W50)+($X$6*X50)+($Y$6*Y50)+($Z$6*Z50)</f>
        <v>272</v>
      </c>
      <c r="U50" s="166">
        <f t="shared" ref="U50:U60" si="169">G50</f>
        <v>5</v>
      </c>
      <c r="V50" s="165">
        <f t="shared" ref="V50:V60" si="170">H50</f>
        <v>0</v>
      </c>
      <c r="W50" s="165">
        <f t="shared" ref="W50:W60" si="171">I50</f>
        <v>0</v>
      </c>
      <c r="X50" s="166">
        <f t="shared" ref="X50:X60" si="172">J50</f>
        <v>6</v>
      </c>
      <c r="Y50" s="165">
        <f t="shared" ref="Y50:Y60" si="173">K50</f>
        <v>10</v>
      </c>
      <c r="Z50" s="165">
        <f t="shared" ref="Z50:Z60" si="174">L50</f>
        <v>4</v>
      </c>
      <c r="AA50" s="166">
        <f t="shared" ref="AA50:AA60" si="175">T50*$M$6</f>
        <v>97.92</v>
      </c>
      <c r="AB50" s="166">
        <f t="shared" ref="AB50:AB60" si="176">T50*$N$6</f>
        <v>35.36</v>
      </c>
      <c r="AC50" s="166">
        <f t="shared" ref="AC50:AC60" si="177">T50*$O$6</f>
        <v>76.160000000000011</v>
      </c>
      <c r="AD50" s="166">
        <f t="shared" ref="AD50:AD60" si="178">T50*$P$6</f>
        <v>27.200000000000003</v>
      </c>
      <c r="AE50" s="166">
        <f t="shared" ref="AE50:AE60" si="179">T50*$AE$6</f>
        <v>10.88</v>
      </c>
      <c r="AF50" s="166">
        <f t="shared" ref="AF50:AF60" si="180">T50*$AF$6</f>
        <v>5.44</v>
      </c>
      <c r="AG50" s="165">
        <f t="shared" ref="AG50:AG60" si="181">SUM(AA50:AF50)</f>
        <v>252.95999999999998</v>
      </c>
      <c r="AH50" s="162">
        <v>60</v>
      </c>
      <c r="AI50" s="161">
        <v>9</v>
      </c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</row>
    <row r="51" spans="1:253" s="47" customFormat="1" ht="12" customHeight="1" x14ac:dyDescent="0.4">
      <c r="A51" s="65">
        <v>2</v>
      </c>
      <c r="B51" s="648"/>
      <c r="C51" s="648"/>
      <c r="D51" s="132">
        <v>6626</v>
      </c>
      <c r="E51" s="97" t="s">
        <v>347</v>
      </c>
      <c r="F51" s="86">
        <f t="shared" si="160"/>
        <v>627.14285714285722</v>
      </c>
      <c r="G51" s="92"/>
      <c r="H51" s="92">
        <v>21</v>
      </c>
      <c r="I51" s="92">
        <v>2</v>
      </c>
      <c r="J51" s="76">
        <v>8</v>
      </c>
      <c r="K51" s="76">
        <v>4</v>
      </c>
      <c r="L51" s="107">
        <v>3</v>
      </c>
      <c r="M51" s="87">
        <f t="shared" si="161"/>
        <v>225.7714285714286</v>
      </c>
      <c r="N51" s="87">
        <f t="shared" si="162"/>
        <v>81.528571428571439</v>
      </c>
      <c r="O51" s="87">
        <f t="shared" si="163"/>
        <v>175.60000000000005</v>
      </c>
      <c r="P51" s="87">
        <f t="shared" si="164"/>
        <v>62.714285714285722</v>
      </c>
      <c r="Q51" s="87">
        <f t="shared" si="165"/>
        <v>56.44285714285715</v>
      </c>
      <c r="R51" s="87">
        <f t="shared" si="166"/>
        <v>25.085714285714289</v>
      </c>
      <c r="S51" s="88">
        <f t="shared" si="167"/>
        <v>627.14285714285734</v>
      </c>
      <c r="T51" s="86">
        <f t="shared" si="168"/>
        <v>439</v>
      </c>
      <c r="U51" s="87">
        <f t="shared" si="169"/>
        <v>0</v>
      </c>
      <c r="V51" s="86">
        <f t="shared" si="170"/>
        <v>21</v>
      </c>
      <c r="W51" s="86">
        <f t="shared" si="171"/>
        <v>2</v>
      </c>
      <c r="X51" s="87">
        <f t="shared" si="172"/>
        <v>8</v>
      </c>
      <c r="Y51" s="86">
        <f t="shared" si="173"/>
        <v>4</v>
      </c>
      <c r="Z51" s="86">
        <f t="shared" si="174"/>
        <v>3</v>
      </c>
      <c r="AA51" s="87">
        <f t="shared" si="175"/>
        <v>158.04</v>
      </c>
      <c r="AB51" s="87">
        <f t="shared" si="176"/>
        <v>57.07</v>
      </c>
      <c r="AC51" s="87">
        <f t="shared" si="177"/>
        <v>122.92000000000002</v>
      </c>
      <c r="AD51" s="87">
        <f t="shared" si="178"/>
        <v>43.900000000000006</v>
      </c>
      <c r="AE51" s="87">
        <f t="shared" si="179"/>
        <v>17.559999999999999</v>
      </c>
      <c r="AF51" s="87">
        <f t="shared" si="180"/>
        <v>8.7799999999999994</v>
      </c>
      <c r="AG51" s="89">
        <f t="shared" si="181"/>
        <v>408.26999999999992</v>
      </c>
      <c r="AH51" s="76">
        <v>48</v>
      </c>
      <c r="AI51" s="93">
        <v>18</v>
      </c>
    </row>
    <row r="52" spans="1:253" s="106" customFormat="1" ht="12" customHeight="1" x14ac:dyDescent="0.4">
      <c r="A52" s="65">
        <v>3</v>
      </c>
      <c r="B52" s="648"/>
      <c r="C52" s="648"/>
      <c r="D52" s="132">
        <v>6341</v>
      </c>
      <c r="E52" s="97" t="s">
        <v>59</v>
      </c>
      <c r="F52" s="86">
        <f t="shared" si="160"/>
        <v>607.14285714285722</v>
      </c>
      <c r="G52" s="92"/>
      <c r="H52" s="92">
        <v>21</v>
      </c>
      <c r="I52" s="92"/>
      <c r="J52" s="76">
        <v>12</v>
      </c>
      <c r="K52" s="76">
        <v>2</v>
      </c>
      <c r="L52" s="76">
        <v>4</v>
      </c>
      <c r="M52" s="87">
        <f t="shared" si="161"/>
        <v>218.57142857142858</v>
      </c>
      <c r="N52" s="87">
        <f t="shared" si="162"/>
        <v>78.928571428571445</v>
      </c>
      <c r="O52" s="87">
        <f t="shared" si="163"/>
        <v>170.00000000000003</v>
      </c>
      <c r="P52" s="87">
        <f t="shared" si="164"/>
        <v>60.714285714285722</v>
      </c>
      <c r="Q52" s="87">
        <f t="shared" si="165"/>
        <v>54.642857142857146</v>
      </c>
      <c r="R52" s="87">
        <f t="shared" si="166"/>
        <v>24.285714285714288</v>
      </c>
      <c r="S52" s="88">
        <f t="shared" si="167"/>
        <v>607.14285714285722</v>
      </c>
      <c r="T52" s="86">
        <f t="shared" si="168"/>
        <v>425</v>
      </c>
      <c r="U52" s="87">
        <f t="shared" si="169"/>
        <v>0</v>
      </c>
      <c r="V52" s="86">
        <f t="shared" si="170"/>
        <v>21</v>
      </c>
      <c r="W52" s="86">
        <f t="shared" si="171"/>
        <v>0</v>
      </c>
      <c r="X52" s="87">
        <f t="shared" si="172"/>
        <v>12</v>
      </c>
      <c r="Y52" s="86">
        <f t="shared" si="173"/>
        <v>2</v>
      </c>
      <c r="Z52" s="86">
        <f t="shared" si="174"/>
        <v>4</v>
      </c>
      <c r="AA52" s="87">
        <f t="shared" si="175"/>
        <v>153</v>
      </c>
      <c r="AB52" s="87">
        <f t="shared" si="176"/>
        <v>55.25</v>
      </c>
      <c r="AC52" s="87">
        <f t="shared" si="177"/>
        <v>119.00000000000001</v>
      </c>
      <c r="AD52" s="87">
        <f t="shared" si="178"/>
        <v>42.5</v>
      </c>
      <c r="AE52" s="87">
        <f t="shared" si="179"/>
        <v>17</v>
      </c>
      <c r="AF52" s="87">
        <f t="shared" si="180"/>
        <v>8.5</v>
      </c>
      <c r="AG52" s="89">
        <f t="shared" si="181"/>
        <v>395.25</v>
      </c>
      <c r="AH52" s="76">
        <v>44</v>
      </c>
      <c r="AI52" s="93">
        <v>18</v>
      </c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</row>
    <row r="53" spans="1:253" s="47" customFormat="1" ht="12" customHeight="1" x14ac:dyDescent="0.4">
      <c r="A53" s="65">
        <v>4</v>
      </c>
      <c r="B53" s="648"/>
      <c r="C53" s="648"/>
      <c r="D53" s="132">
        <v>4366</v>
      </c>
      <c r="E53" s="97" t="s">
        <v>60</v>
      </c>
      <c r="F53" s="86">
        <f t="shared" si="160"/>
        <v>571.42857142857144</v>
      </c>
      <c r="G53" s="92">
        <v>18</v>
      </c>
      <c r="H53" s="92"/>
      <c r="I53" s="92"/>
      <c r="J53" s="76">
        <v>10</v>
      </c>
      <c r="K53" s="76">
        <v>8</v>
      </c>
      <c r="L53" s="76">
        <v>2</v>
      </c>
      <c r="M53" s="87">
        <f t="shared" si="161"/>
        <v>205.71428571428572</v>
      </c>
      <c r="N53" s="87">
        <f t="shared" si="162"/>
        <v>74.285714285714292</v>
      </c>
      <c r="O53" s="87">
        <f t="shared" si="163"/>
        <v>160.00000000000003</v>
      </c>
      <c r="P53" s="87">
        <f t="shared" si="164"/>
        <v>57.142857142857146</v>
      </c>
      <c r="Q53" s="87">
        <f t="shared" si="165"/>
        <v>51.428571428571431</v>
      </c>
      <c r="R53" s="87">
        <f t="shared" si="166"/>
        <v>22.857142857142858</v>
      </c>
      <c r="S53" s="88">
        <f t="shared" si="167"/>
        <v>571.42857142857144</v>
      </c>
      <c r="T53" s="86">
        <f t="shared" si="168"/>
        <v>400</v>
      </c>
      <c r="U53" s="87">
        <f t="shared" si="169"/>
        <v>18</v>
      </c>
      <c r="V53" s="86">
        <f t="shared" si="170"/>
        <v>0</v>
      </c>
      <c r="W53" s="86">
        <f t="shared" si="171"/>
        <v>0</v>
      </c>
      <c r="X53" s="87">
        <f t="shared" si="172"/>
        <v>10</v>
      </c>
      <c r="Y53" s="86">
        <f t="shared" si="173"/>
        <v>8</v>
      </c>
      <c r="Z53" s="86">
        <f t="shared" si="174"/>
        <v>2</v>
      </c>
      <c r="AA53" s="87">
        <f t="shared" si="175"/>
        <v>144</v>
      </c>
      <c r="AB53" s="87">
        <f t="shared" si="176"/>
        <v>52</v>
      </c>
      <c r="AC53" s="87">
        <f t="shared" si="177"/>
        <v>112.00000000000001</v>
      </c>
      <c r="AD53" s="87">
        <f t="shared" si="178"/>
        <v>40</v>
      </c>
      <c r="AE53" s="87">
        <f t="shared" si="179"/>
        <v>16</v>
      </c>
      <c r="AF53" s="87">
        <f t="shared" si="180"/>
        <v>8</v>
      </c>
      <c r="AG53" s="89">
        <f t="shared" si="181"/>
        <v>372</v>
      </c>
      <c r="AH53" s="76">
        <v>77</v>
      </c>
      <c r="AI53" s="93">
        <v>24</v>
      </c>
    </row>
    <row r="54" spans="1:253" s="47" customFormat="1" ht="12" customHeight="1" x14ac:dyDescent="0.4">
      <c r="A54" s="65">
        <v>5</v>
      </c>
      <c r="B54" s="648"/>
      <c r="C54" s="648"/>
      <c r="D54" s="190">
        <v>4379</v>
      </c>
      <c r="E54" s="419" t="s">
        <v>61</v>
      </c>
      <c r="F54" s="165">
        <f t="shared" si="160"/>
        <v>402.85714285714289</v>
      </c>
      <c r="G54" s="163">
        <v>9</v>
      </c>
      <c r="H54" s="163"/>
      <c r="I54" s="163">
        <v>1</v>
      </c>
      <c r="J54" s="162">
        <v>6</v>
      </c>
      <c r="K54" s="162">
        <v>8</v>
      </c>
      <c r="L54" s="162">
        <v>2</v>
      </c>
      <c r="M54" s="166">
        <f t="shared" si="161"/>
        <v>145.02857142857144</v>
      </c>
      <c r="N54" s="166">
        <f t="shared" si="162"/>
        <v>52.371428571428581</v>
      </c>
      <c r="O54" s="166">
        <f t="shared" si="163"/>
        <v>112.80000000000003</v>
      </c>
      <c r="P54" s="166">
        <f t="shared" si="164"/>
        <v>40.285714285714292</v>
      </c>
      <c r="Q54" s="166">
        <f t="shared" si="165"/>
        <v>36.25714285714286</v>
      </c>
      <c r="R54" s="166">
        <f t="shared" si="166"/>
        <v>16.114285714285717</v>
      </c>
      <c r="S54" s="165">
        <f t="shared" si="167"/>
        <v>402.85714285714289</v>
      </c>
      <c r="T54" s="165">
        <f t="shared" si="168"/>
        <v>282</v>
      </c>
      <c r="U54" s="166">
        <f t="shared" si="169"/>
        <v>9</v>
      </c>
      <c r="V54" s="165">
        <f t="shared" si="170"/>
        <v>0</v>
      </c>
      <c r="W54" s="165">
        <f t="shared" si="171"/>
        <v>1</v>
      </c>
      <c r="X54" s="166">
        <f t="shared" si="172"/>
        <v>6</v>
      </c>
      <c r="Y54" s="165">
        <f t="shared" si="173"/>
        <v>8</v>
      </c>
      <c r="Z54" s="165">
        <f t="shared" si="174"/>
        <v>2</v>
      </c>
      <c r="AA54" s="166">
        <f t="shared" si="175"/>
        <v>101.52</v>
      </c>
      <c r="AB54" s="166">
        <f t="shared" si="176"/>
        <v>36.660000000000004</v>
      </c>
      <c r="AC54" s="166">
        <f t="shared" si="177"/>
        <v>78.960000000000008</v>
      </c>
      <c r="AD54" s="166">
        <f t="shared" si="178"/>
        <v>28.200000000000003</v>
      </c>
      <c r="AE54" s="166">
        <f t="shared" si="179"/>
        <v>11.28</v>
      </c>
      <c r="AF54" s="166">
        <f t="shared" si="180"/>
        <v>5.64</v>
      </c>
      <c r="AG54" s="165">
        <f t="shared" si="181"/>
        <v>262.26</v>
      </c>
      <c r="AH54" s="162">
        <v>45</v>
      </c>
      <c r="AI54" s="161">
        <v>9</v>
      </c>
    </row>
    <row r="55" spans="1:253" s="47" customFormat="1" ht="12" customHeight="1" x14ac:dyDescent="0.4">
      <c r="A55" s="65">
        <v>6</v>
      </c>
      <c r="B55" s="648"/>
      <c r="C55" s="648"/>
      <c r="D55" s="190">
        <v>4376</v>
      </c>
      <c r="E55" s="419" t="s">
        <v>346</v>
      </c>
      <c r="F55" s="165">
        <f t="shared" si="160"/>
        <v>581.42857142857144</v>
      </c>
      <c r="G55" s="163">
        <v>3</v>
      </c>
      <c r="H55" s="163">
        <v>5</v>
      </c>
      <c r="I55" s="163">
        <v>4</v>
      </c>
      <c r="J55" s="162">
        <v>10</v>
      </c>
      <c r="K55" s="162">
        <v>10</v>
      </c>
      <c r="L55" s="420">
        <v>5</v>
      </c>
      <c r="M55" s="166">
        <f t="shared" si="161"/>
        <v>209.31428571428572</v>
      </c>
      <c r="N55" s="166">
        <f t="shared" si="162"/>
        <v>75.585714285714289</v>
      </c>
      <c r="O55" s="166">
        <f t="shared" si="163"/>
        <v>162.80000000000001</v>
      </c>
      <c r="P55" s="166">
        <f t="shared" si="164"/>
        <v>58.142857142857146</v>
      </c>
      <c r="Q55" s="166">
        <f t="shared" si="165"/>
        <v>52.328571428571429</v>
      </c>
      <c r="R55" s="166">
        <f t="shared" si="166"/>
        <v>23.25714285714286</v>
      </c>
      <c r="S55" s="165">
        <f t="shared" si="167"/>
        <v>581.42857142857144</v>
      </c>
      <c r="T55" s="165">
        <f t="shared" si="168"/>
        <v>407</v>
      </c>
      <c r="U55" s="166">
        <f t="shared" si="169"/>
        <v>3</v>
      </c>
      <c r="V55" s="165">
        <f t="shared" si="170"/>
        <v>5</v>
      </c>
      <c r="W55" s="165">
        <f t="shared" si="171"/>
        <v>4</v>
      </c>
      <c r="X55" s="166">
        <f t="shared" si="172"/>
        <v>10</v>
      </c>
      <c r="Y55" s="165">
        <f t="shared" si="173"/>
        <v>10</v>
      </c>
      <c r="Z55" s="165">
        <f t="shared" si="174"/>
        <v>5</v>
      </c>
      <c r="AA55" s="166">
        <f t="shared" si="175"/>
        <v>146.51999999999998</v>
      </c>
      <c r="AB55" s="166">
        <f t="shared" si="176"/>
        <v>52.910000000000004</v>
      </c>
      <c r="AC55" s="166">
        <f t="shared" si="177"/>
        <v>113.96000000000001</v>
      </c>
      <c r="AD55" s="166">
        <f t="shared" si="178"/>
        <v>40.700000000000003</v>
      </c>
      <c r="AE55" s="166">
        <f t="shared" si="179"/>
        <v>16.28</v>
      </c>
      <c r="AF55" s="166">
        <f t="shared" si="180"/>
        <v>8.14</v>
      </c>
      <c r="AG55" s="165">
        <f t="shared" si="181"/>
        <v>378.51</v>
      </c>
      <c r="AH55" s="163">
        <v>45</v>
      </c>
      <c r="AI55" s="161">
        <v>9</v>
      </c>
    </row>
    <row r="56" spans="1:253" s="47" customFormat="1" ht="12" customHeight="1" x14ac:dyDescent="0.4">
      <c r="A56" s="65">
        <v>7</v>
      </c>
      <c r="B56" s="648"/>
      <c r="C56" s="648"/>
      <c r="D56" s="132">
        <v>4358</v>
      </c>
      <c r="E56" s="97" t="s">
        <v>345</v>
      </c>
      <c r="F56" s="92">
        <f t="shared" si="160"/>
        <v>738.57142857142867</v>
      </c>
      <c r="G56" s="92"/>
      <c r="H56" s="92">
        <v>25</v>
      </c>
      <c r="I56" s="92"/>
      <c r="J56" s="76">
        <v>2</v>
      </c>
      <c r="K56" s="76">
        <v>15</v>
      </c>
      <c r="L56" s="76"/>
      <c r="M56" s="76">
        <f t="shared" si="161"/>
        <v>265.8857142857143</v>
      </c>
      <c r="N56" s="76">
        <f t="shared" si="162"/>
        <v>96.014285714285734</v>
      </c>
      <c r="O56" s="76">
        <f t="shared" si="163"/>
        <v>206.80000000000004</v>
      </c>
      <c r="P56" s="76">
        <f t="shared" si="164"/>
        <v>73.857142857142875</v>
      </c>
      <c r="Q56" s="76">
        <f t="shared" si="165"/>
        <v>66.471428571428575</v>
      </c>
      <c r="R56" s="76">
        <f t="shared" si="166"/>
        <v>29.542857142857148</v>
      </c>
      <c r="S56" s="88">
        <f t="shared" si="167"/>
        <v>738.57142857142867</v>
      </c>
      <c r="T56" s="86">
        <f t="shared" si="168"/>
        <v>517</v>
      </c>
      <c r="U56" s="87">
        <f t="shared" si="169"/>
        <v>0</v>
      </c>
      <c r="V56" s="86">
        <f t="shared" si="170"/>
        <v>25</v>
      </c>
      <c r="W56" s="86">
        <f t="shared" si="171"/>
        <v>0</v>
      </c>
      <c r="X56" s="87">
        <f t="shared" si="172"/>
        <v>2</v>
      </c>
      <c r="Y56" s="86">
        <f t="shared" si="173"/>
        <v>15</v>
      </c>
      <c r="Z56" s="86">
        <f t="shared" si="174"/>
        <v>0</v>
      </c>
      <c r="AA56" s="87">
        <f t="shared" si="175"/>
        <v>186.12</v>
      </c>
      <c r="AB56" s="87">
        <f t="shared" si="176"/>
        <v>67.210000000000008</v>
      </c>
      <c r="AC56" s="87">
        <f t="shared" si="177"/>
        <v>144.76000000000002</v>
      </c>
      <c r="AD56" s="87">
        <f t="shared" si="178"/>
        <v>51.7</v>
      </c>
      <c r="AE56" s="87">
        <f t="shared" si="179"/>
        <v>20.68</v>
      </c>
      <c r="AF56" s="87">
        <f t="shared" si="180"/>
        <v>10.34</v>
      </c>
      <c r="AG56" s="89">
        <f t="shared" si="181"/>
        <v>480.81</v>
      </c>
      <c r="AH56" s="76">
        <v>70</v>
      </c>
      <c r="AI56" s="93">
        <v>24</v>
      </c>
    </row>
    <row r="57" spans="1:253" s="47" customFormat="1" ht="12" customHeight="1" x14ac:dyDescent="0.4">
      <c r="A57" s="65">
        <v>8</v>
      </c>
      <c r="B57" s="648"/>
      <c r="C57" s="648"/>
      <c r="D57" s="190"/>
      <c r="E57" s="419" t="s">
        <v>609</v>
      </c>
      <c r="F57" s="163">
        <f t="shared" si="160"/>
        <v>465.71428571428567</v>
      </c>
      <c r="G57" s="163">
        <v>2</v>
      </c>
      <c r="H57" s="163">
        <v>0</v>
      </c>
      <c r="I57" s="163">
        <v>6</v>
      </c>
      <c r="J57" s="162">
        <v>11</v>
      </c>
      <c r="K57" s="162">
        <v>8</v>
      </c>
      <c r="L57" s="162">
        <v>4</v>
      </c>
      <c r="M57" s="162">
        <f t="shared" ref="M57" si="182">F57*$M$6</f>
        <v>167.65714285714284</v>
      </c>
      <c r="N57" s="162">
        <f t="shared" ref="N57" si="183">F57*$N$6</f>
        <v>60.542857142857137</v>
      </c>
      <c r="O57" s="162">
        <f t="shared" ref="O57" si="184">F57*$O$6</f>
        <v>130.4</v>
      </c>
      <c r="P57" s="162">
        <f t="shared" ref="P57" si="185">F57*$P$6</f>
        <v>46.571428571428569</v>
      </c>
      <c r="Q57" s="162">
        <f t="shared" ref="Q57" si="186">F57*$Q$6</f>
        <v>41.914285714285711</v>
      </c>
      <c r="R57" s="162">
        <f t="shared" ref="R57" si="187">F57*$R$6</f>
        <v>18.628571428571426</v>
      </c>
      <c r="S57" s="165">
        <f t="shared" ref="S57" si="188">SUM(M57:R57)</f>
        <v>465.71428571428572</v>
      </c>
      <c r="T57" s="165">
        <f>($U$6*U57)+($V$6*V57)+($W$6*W57)+($X$6*X57)+($Y$6*Y57)+($Z$6*Z57)</f>
        <v>326</v>
      </c>
      <c r="U57" s="166">
        <f t="shared" ref="U57" si="189">G57</f>
        <v>2</v>
      </c>
      <c r="V57" s="165">
        <f t="shared" ref="V57" si="190">H57</f>
        <v>0</v>
      </c>
      <c r="W57" s="165">
        <f t="shared" ref="W57" si="191">I57</f>
        <v>6</v>
      </c>
      <c r="X57" s="166">
        <f t="shared" ref="X57" si="192">J57</f>
        <v>11</v>
      </c>
      <c r="Y57" s="165">
        <f t="shared" ref="Y57" si="193">K57</f>
        <v>8</v>
      </c>
      <c r="Z57" s="165">
        <f t="shared" ref="Z57" si="194">L57</f>
        <v>4</v>
      </c>
      <c r="AA57" s="166">
        <f t="shared" ref="AA57" si="195">T57*$M$6</f>
        <v>117.36</v>
      </c>
      <c r="AB57" s="166">
        <f>T57*$AB$6</f>
        <v>35.86</v>
      </c>
      <c r="AC57" s="166">
        <f>T57*$AC$6</f>
        <v>104.32000000000001</v>
      </c>
      <c r="AD57" s="166">
        <f>T57*$AD$6</f>
        <v>32.6</v>
      </c>
      <c r="AE57" s="166">
        <f t="shared" ref="AE57" si="196">T57*$AE$6</f>
        <v>13.040000000000001</v>
      </c>
      <c r="AF57" s="166">
        <f t="shared" ref="AF57" si="197">T57*$AF$6</f>
        <v>6.5200000000000005</v>
      </c>
      <c r="AG57" s="165">
        <f>SUM(AA57:AF57)</f>
        <v>309.70000000000005</v>
      </c>
      <c r="AH57" s="162">
        <v>45</v>
      </c>
      <c r="AI57" s="161">
        <v>9</v>
      </c>
    </row>
    <row r="58" spans="1:253" s="47" customFormat="1" ht="12" customHeight="1" x14ac:dyDescent="0.4">
      <c r="A58" s="65">
        <v>9</v>
      </c>
      <c r="B58" s="648"/>
      <c r="C58" s="648"/>
      <c r="D58" s="132">
        <v>4471</v>
      </c>
      <c r="E58" s="97" t="s">
        <v>344</v>
      </c>
      <c r="F58" s="92">
        <f t="shared" si="160"/>
        <v>608.57142857142856</v>
      </c>
      <c r="G58" s="92">
        <v>22</v>
      </c>
      <c r="H58" s="92"/>
      <c r="I58" s="92"/>
      <c r="J58" s="76">
        <v>17</v>
      </c>
      <c r="K58" s="76">
        <v>5</v>
      </c>
      <c r="L58" s="76"/>
      <c r="M58" s="76">
        <f t="shared" si="161"/>
        <v>219.08571428571426</v>
      </c>
      <c r="N58" s="76">
        <f t="shared" si="162"/>
        <v>79.114285714285714</v>
      </c>
      <c r="O58" s="76">
        <f t="shared" si="163"/>
        <v>170.4</v>
      </c>
      <c r="P58" s="76">
        <f t="shared" si="164"/>
        <v>60.857142857142861</v>
      </c>
      <c r="Q58" s="76">
        <f t="shared" si="165"/>
        <v>54.771428571428565</v>
      </c>
      <c r="R58" s="76">
        <f t="shared" si="166"/>
        <v>24.342857142857142</v>
      </c>
      <c r="S58" s="88">
        <f t="shared" si="167"/>
        <v>608.57142857142867</v>
      </c>
      <c r="T58" s="86">
        <f t="shared" si="168"/>
        <v>426</v>
      </c>
      <c r="U58" s="87">
        <f t="shared" si="169"/>
        <v>22</v>
      </c>
      <c r="V58" s="86">
        <f t="shared" si="170"/>
        <v>0</v>
      </c>
      <c r="W58" s="86">
        <f t="shared" si="171"/>
        <v>0</v>
      </c>
      <c r="X58" s="87">
        <f t="shared" si="172"/>
        <v>17</v>
      </c>
      <c r="Y58" s="86">
        <f t="shared" si="173"/>
        <v>5</v>
      </c>
      <c r="Z58" s="86">
        <f t="shared" si="174"/>
        <v>0</v>
      </c>
      <c r="AA58" s="87">
        <f t="shared" si="175"/>
        <v>153.35999999999999</v>
      </c>
      <c r="AB58" s="87">
        <f t="shared" si="176"/>
        <v>55.38</v>
      </c>
      <c r="AC58" s="87">
        <f t="shared" si="177"/>
        <v>119.28000000000002</v>
      </c>
      <c r="AD58" s="87">
        <f t="shared" si="178"/>
        <v>42.6</v>
      </c>
      <c r="AE58" s="87">
        <f t="shared" si="179"/>
        <v>17.04</v>
      </c>
      <c r="AF58" s="87">
        <f t="shared" si="180"/>
        <v>8.52</v>
      </c>
      <c r="AG58" s="89">
        <f t="shared" si="181"/>
        <v>396.18</v>
      </c>
      <c r="AH58" s="76">
        <v>77</v>
      </c>
      <c r="AI58" s="93">
        <v>18</v>
      </c>
    </row>
    <row r="59" spans="1:253" s="47" customFormat="1" ht="12" customHeight="1" x14ac:dyDescent="0.4">
      <c r="A59" s="65">
        <v>10</v>
      </c>
      <c r="B59" s="648"/>
      <c r="C59" s="648"/>
      <c r="D59" s="132">
        <v>7061</v>
      </c>
      <c r="E59" s="97" t="s">
        <v>65</v>
      </c>
      <c r="F59" s="92">
        <f t="shared" ref="F59" si="198">($G$6*G59)+($H$6*H59)+($I$6*I59)+($J$6*J59)+($K$6*K59)+($L$6*L59)</f>
        <v>530</v>
      </c>
      <c r="G59" s="92"/>
      <c r="H59" s="92">
        <v>17</v>
      </c>
      <c r="I59" s="92">
        <v>2</v>
      </c>
      <c r="J59" s="76">
        <v>4</v>
      </c>
      <c r="K59" s="76"/>
      <c r="L59" s="76">
        <v>7</v>
      </c>
      <c r="M59" s="76">
        <f t="shared" ref="M59" si="199">F59*$M$6</f>
        <v>190.79999999999998</v>
      </c>
      <c r="N59" s="76">
        <f t="shared" ref="N59" si="200">F59*$N$6</f>
        <v>68.900000000000006</v>
      </c>
      <c r="O59" s="76">
        <f t="shared" ref="O59" si="201">F59*$O$6</f>
        <v>148.4</v>
      </c>
      <c r="P59" s="76">
        <f t="shared" ref="P59" si="202">F59*$P$6</f>
        <v>53</v>
      </c>
      <c r="Q59" s="76">
        <f t="shared" ref="Q59" si="203">F59*$Q$6</f>
        <v>47.699999999999996</v>
      </c>
      <c r="R59" s="76">
        <f t="shared" ref="R59" si="204">F59*$R$6</f>
        <v>21.2</v>
      </c>
      <c r="S59" s="88">
        <f t="shared" ref="S59" si="205">SUM(M59:R59)</f>
        <v>530</v>
      </c>
      <c r="T59" s="86">
        <f t="shared" ref="T59" si="206">($U$6*U59)+($V$6*V59)+($W$6*W59)+($X$6*X59)+($Y$6*Y59)+($Z$6*Z59)</f>
        <v>371</v>
      </c>
      <c r="U59" s="87">
        <f t="shared" ref="U59" si="207">G59</f>
        <v>0</v>
      </c>
      <c r="V59" s="86">
        <f t="shared" ref="V59" si="208">H59</f>
        <v>17</v>
      </c>
      <c r="W59" s="86">
        <f t="shared" ref="W59" si="209">I59</f>
        <v>2</v>
      </c>
      <c r="X59" s="87">
        <f t="shared" ref="X59" si="210">J59</f>
        <v>4</v>
      </c>
      <c r="Y59" s="86">
        <f t="shared" ref="Y59" si="211">K59</f>
        <v>0</v>
      </c>
      <c r="Z59" s="86">
        <f t="shared" ref="Z59" si="212">L59</f>
        <v>7</v>
      </c>
      <c r="AA59" s="87">
        <f t="shared" ref="AA59" si="213">T59*$M$6</f>
        <v>133.56</v>
      </c>
      <c r="AB59" s="87">
        <f t="shared" ref="AB59" si="214">T59*$N$6</f>
        <v>48.230000000000004</v>
      </c>
      <c r="AC59" s="87">
        <f t="shared" ref="AC59" si="215">T59*$O$6</f>
        <v>103.88000000000001</v>
      </c>
      <c r="AD59" s="87">
        <f t="shared" ref="AD59" si="216">T59*$P$6</f>
        <v>37.1</v>
      </c>
      <c r="AE59" s="87">
        <f t="shared" ref="AE59" si="217">T59*$AE$6</f>
        <v>14.84</v>
      </c>
      <c r="AF59" s="87">
        <f t="shared" ref="AF59" si="218">T59*$AF$6</f>
        <v>7.42</v>
      </c>
      <c r="AG59" s="89">
        <f t="shared" ref="AG59" si="219">SUM(AA59:AF59)</f>
        <v>345.03000000000003</v>
      </c>
      <c r="AH59" s="76">
        <v>44</v>
      </c>
      <c r="AI59" s="93">
        <v>18</v>
      </c>
    </row>
    <row r="60" spans="1:253" s="47" customFormat="1" ht="12" customHeight="1" x14ac:dyDescent="0.4">
      <c r="A60" s="65">
        <v>11</v>
      </c>
      <c r="B60" s="649"/>
      <c r="C60" s="649"/>
      <c r="D60" s="190">
        <v>7928</v>
      </c>
      <c r="E60" s="419" t="s">
        <v>584</v>
      </c>
      <c r="F60" s="163">
        <f t="shared" si="160"/>
        <v>408.57142857142856</v>
      </c>
      <c r="G60" s="163">
        <v>1</v>
      </c>
      <c r="H60" s="163"/>
      <c r="I60" s="163">
        <v>6</v>
      </c>
      <c r="J60" s="162">
        <v>5</v>
      </c>
      <c r="K60" s="162">
        <v>4</v>
      </c>
      <c r="L60" s="162">
        <v>8</v>
      </c>
      <c r="M60" s="162">
        <f t="shared" si="161"/>
        <v>147.08571428571426</v>
      </c>
      <c r="N60" s="162">
        <f t="shared" si="162"/>
        <v>53.114285714285714</v>
      </c>
      <c r="O60" s="162">
        <f t="shared" si="163"/>
        <v>114.4</v>
      </c>
      <c r="P60" s="162">
        <f t="shared" si="164"/>
        <v>40.857142857142861</v>
      </c>
      <c r="Q60" s="162">
        <f t="shared" si="165"/>
        <v>36.771428571428565</v>
      </c>
      <c r="R60" s="162">
        <f t="shared" si="166"/>
        <v>16.342857142857142</v>
      </c>
      <c r="S60" s="165">
        <f t="shared" si="167"/>
        <v>408.57142857142861</v>
      </c>
      <c r="T60" s="165">
        <f t="shared" si="168"/>
        <v>286</v>
      </c>
      <c r="U60" s="166">
        <f t="shared" si="169"/>
        <v>1</v>
      </c>
      <c r="V60" s="165">
        <f t="shared" si="170"/>
        <v>0</v>
      </c>
      <c r="W60" s="165">
        <f t="shared" si="171"/>
        <v>6</v>
      </c>
      <c r="X60" s="166">
        <f t="shared" si="172"/>
        <v>5</v>
      </c>
      <c r="Y60" s="165">
        <f t="shared" si="173"/>
        <v>4</v>
      </c>
      <c r="Z60" s="165">
        <f t="shared" si="174"/>
        <v>8</v>
      </c>
      <c r="AA60" s="166">
        <f t="shared" si="175"/>
        <v>102.96</v>
      </c>
      <c r="AB60" s="166">
        <f t="shared" si="176"/>
        <v>37.18</v>
      </c>
      <c r="AC60" s="166">
        <f t="shared" si="177"/>
        <v>80.080000000000013</v>
      </c>
      <c r="AD60" s="166">
        <f t="shared" si="178"/>
        <v>28.6</v>
      </c>
      <c r="AE60" s="166">
        <f t="shared" si="179"/>
        <v>11.44</v>
      </c>
      <c r="AF60" s="166">
        <f t="shared" si="180"/>
        <v>5.72</v>
      </c>
      <c r="AG60" s="165">
        <f t="shared" si="181"/>
        <v>265.98</v>
      </c>
      <c r="AH60" s="162">
        <v>54</v>
      </c>
      <c r="AI60" s="161">
        <v>6</v>
      </c>
    </row>
    <row r="61" spans="1:253" s="47" customFormat="1" ht="12" customHeight="1" x14ac:dyDescent="0.4">
      <c r="A61" s="96"/>
      <c r="B61" s="78">
        <f>COUNT(A50:A60)</f>
        <v>11</v>
      </c>
      <c r="C61" s="78"/>
      <c r="D61" s="509"/>
      <c r="E61" s="78"/>
      <c r="F61" s="78"/>
      <c r="G61" s="78"/>
      <c r="H61" s="78"/>
      <c r="I61" s="78"/>
      <c r="J61" s="78"/>
      <c r="K61" s="78"/>
      <c r="L61" s="82"/>
      <c r="M61" s="82"/>
      <c r="N61" s="82"/>
      <c r="O61" s="82"/>
      <c r="P61" s="103"/>
      <c r="Q61" s="103"/>
      <c r="R61" s="103"/>
      <c r="S61" s="82"/>
      <c r="T61" s="81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104"/>
    </row>
    <row r="62" spans="1:253" s="47" customFormat="1" ht="12" customHeight="1" x14ac:dyDescent="0.4">
      <c r="A62" s="65">
        <v>1</v>
      </c>
      <c r="B62" s="647" t="s">
        <v>343</v>
      </c>
      <c r="C62" s="647" t="s">
        <v>182</v>
      </c>
      <c r="D62" s="297">
        <v>4583</v>
      </c>
      <c r="E62" s="72" t="s">
        <v>342</v>
      </c>
      <c r="F62" s="86">
        <f t="shared" ref="F62:F88" si="220">($G$6*G62)+($H$6*H62)+($I$6*I62)+($J$6*J62)+($K$6*K62)+($L$6*L62)</f>
        <v>565.71428571428567</v>
      </c>
      <c r="G62" s="87">
        <v>22</v>
      </c>
      <c r="H62" s="86"/>
      <c r="I62" s="86"/>
      <c r="J62" s="87">
        <v>4</v>
      </c>
      <c r="K62" s="86">
        <v>9</v>
      </c>
      <c r="L62" s="86"/>
      <c r="M62" s="87">
        <f t="shared" ref="M62:M88" si="221">F62*$M$6</f>
        <v>203.65714285714284</v>
      </c>
      <c r="N62" s="87">
        <f t="shared" ref="N62:N88" si="222">F62*$N$6</f>
        <v>73.542857142857144</v>
      </c>
      <c r="O62" s="87">
        <f t="shared" ref="O62:O88" si="223">F62*$O$6</f>
        <v>158.4</v>
      </c>
      <c r="P62" s="87">
        <f t="shared" ref="P62:P88" si="224">F62*$P$6</f>
        <v>56.571428571428569</v>
      </c>
      <c r="Q62" s="87">
        <f t="shared" ref="Q62:Q69" si="225">F62*$Q$6</f>
        <v>50.914285714285711</v>
      </c>
      <c r="R62" s="87">
        <f t="shared" ref="R62:R69" si="226">F62*$R$6</f>
        <v>22.628571428571426</v>
      </c>
      <c r="S62" s="88">
        <f t="shared" ref="S62:S88" si="227">SUM(M62:R62)</f>
        <v>565.71428571428567</v>
      </c>
      <c r="T62" s="86">
        <f t="shared" ref="T62:T88" si="228">($U$6*U62)+($V$6*V62)+($W$6*W62)+($X$6*X62)+($Y$6*Y62)+($Z$6*Z62)</f>
        <v>396</v>
      </c>
      <c r="U62" s="87">
        <f t="shared" ref="U62:U87" si="229">G62</f>
        <v>22</v>
      </c>
      <c r="V62" s="86">
        <f t="shared" ref="V62:V87" si="230">H62</f>
        <v>0</v>
      </c>
      <c r="W62" s="86">
        <f t="shared" ref="W62:W87" si="231">I62</f>
        <v>0</v>
      </c>
      <c r="X62" s="87">
        <f t="shared" ref="X62:X87" si="232">J62</f>
        <v>4</v>
      </c>
      <c r="Y62" s="86">
        <f t="shared" ref="Y62:Y87" si="233">K62</f>
        <v>9</v>
      </c>
      <c r="Z62" s="86">
        <f t="shared" ref="Z62:Z87" si="234">L62</f>
        <v>0</v>
      </c>
      <c r="AA62" s="87">
        <f t="shared" ref="AA62:AA88" si="235">T62*$AA$6</f>
        <v>158.4</v>
      </c>
      <c r="AB62" s="87">
        <f t="shared" ref="AB62:AB88" si="236">T62*$AB$6</f>
        <v>43.56</v>
      </c>
      <c r="AC62" s="87">
        <f t="shared" ref="AC62:AC88" si="237">T62*$AC$6</f>
        <v>126.72</v>
      </c>
      <c r="AD62" s="87">
        <f t="shared" ref="AD62:AD88" si="238">T62*$AD$6</f>
        <v>39.6</v>
      </c>
      <c r="AE62" s="87">
        <f t="shared" ref="AE62:AE88" si="239">T62*$AE$6</f>
        <v>15.84</v>
      </c>
      <c r="AF62" s="87">
        <f t="shared" ref="AF62:AF88" si="240">T62*$AF$6</f>
        <v>7.92</v>
      </c>
      <c r="AG62" s="89">
        <f t="shared" ref="AG62:AG88" si="241">SUM(AA62:AF62)</f>
        <v>392.04</v>
      </c>
      <c r="AH62" s="76">
        <v>63</v>
      </c>
      <c r="AI62" s="93">
        <v>18</v>
      </c>
    </row>
    <row r="63" spans="1:253" s="47" customFormat="1" ht="12" customHeight="1" x14ac:dyDescent="0.4">
      <c r="A63" s="65">
        <v>2</v>
      </c>
      <c r="B63" s="648"/>
      <c r="C63" s="648"/>
      <c r="D63" s="132">
        <v>7122</v>
      </c>
      <c r="E63" s="72" t="s">
        <v>341</v>
      </c>
      <c r="F63" s="86">
        <f t="shared" si="220"/>
        <v>595.71428571428578</v>
      </c>
      <c r="G63" s="92"/>
      <c r="H63" s="92">
        <v>19</v>
      </c>
      <c r="I63" s="92">
        <v>2</v>
      </c>
      <c r="J63" s="76">
        <v>12</v>
      </c>
      <c r="K63" s="76"/>
      <c r="L63" s="76">
        <v>5</v>
      </c>
      <c r="M63" s="87">
        <f t="shared" si="221"/>
        <v>214.45714285714288</v>
      </c>
      <c r="N63" s="87">
        <f t="shared" si="222"/>
        <v>77.44285714285715</v>
      </c>
      <c r="O63" s="87">
        <f t="shared" si="223"/>
        <v>166.80000000000004</v>
      </c>
      <c r="P63" s="87">
        <f t="shared" si="224"/>
        <v>59.571428571428584</v>
      </c>
      <c r="Q63" s="87">
        <f t="shared" si="225"/>
        <v>53.614285714285721</v>
      </c>
      <c r="R63" s="87">
        <f t="shared" si="226"/>
        <v>23.828571428571433</v>
      </c>
      <c r="S63" s="88">
        <f t="shared" si="227"/>
        <v>595.71428571428578</v>
      </c>
      <c r="T63" s="86">
        <f t="shared" si="228"/>
        <v>417</v>
      </c>
      <c r="U63" s="87">
        <f t="shared" si="229"/>
        <v>0</v>
      </c>
      <c r="V63" s="86">
        <f t="shared" si="230"/>
        <v>19</v>
      </c>
      <c r="W63" s="86">
        <f t="shared" si="231"/>
        <v>2</v>
      </c>
      <c r="X63" s="87">
        <f t="shared" si="232"/>
        <v>12</v>
      </c>
      <c r="Y63" s="86">
        <f t="shared" si="233"/>
        <v>0</v>
      </c>
      <c r="Z63" s="86">
        <f t="shared" si="234"/>
        <v>5</v>
      </c>
      <c r="AA63" s="87">
        <f t="shared" si="235"/>
        <v>166.8</v>
      </c>
      <c r="AB63" s="87">
        <f t="shared" si="236"/>
        <v>45.87</v>
      </c>
      <c r="AC63" s="87">
        <f t="shared" si="237"/>
        <v>133.44</v>
      </c>
      <c r="AD63" s="87">
        <f t="shared" si="238"/>
        <v>41.7</v>
      </c>
      <c r="AE63" s="87">
        <f t="shared" si="239"/>
        <v>16.68</v>
      </c>
      <c r="AF63" s="87">
        <f t="shared" si="240"/>
        <v>8.34</v>
      </c>
      <c r="AG63" s="89">
        <f t="shared" si="241"/>
        <v>412.83</v>
      </c>
      <c r="AH63" s="76">
        <v>48</v>
      </c>
      <c r="AI63" s="93">
        <v>18</v>
      </c>
    </row>
    <row r="64" spans="1:253" s="47" customFormat="1" ht="12" customHeight="1" x14ac:dyDescent="0.4">
      <c r="A64" s="65">
        <v>3</v>
      </c>
      <c r="B64" s="648"/>
      <c r="C64" s="648"/>
      <c r="D64" s="336">
        <v>8115</v>
      </c>
      <c r="E64" s="164" t="s">
        <v>603</v>
      </c>
      <c r="F64" s="165">
        <f t="shared" si="220"/>
        <v>310</v>
      </c>
      <c r="G64" s="163">
        <v>3</v>
      </c>
      <c r="H64" s="163">
        <v>3</v>
      </c>
      <c r="I64" s="163"/>
      <c r="J64" s="162">
        <v>4</v>
      </c>
      <c r="K64" s="162">
        <v>4</v>
      </c>
      <c r="L64" s="162">
        <v>5</v>
      </c>
      <c r="M64" s="166">
        <f t="shared" ref="M64" si="242">F64*$M$6</f>
        <v>111.6</v>
      </c>
      <c r="N64" s="166">
        <f t="shared" ref="N64" si="243">F64*$N$6</f>
        <v>40.300000000000004</v>
      </c>
      <c r="O64" s="166">
        <f t="shared" ref="O64" si="244">F64*$O$6</f>
        <v>86.800000000000011</v>
      </c>
      <c r="P64" s="166">
        <f t="shared" ref="P64" si="245">F64*$P$6</f>
        <v>31</v>
      </c>
      <c r="Q64" s="166">
        <f t="shared" ref="Q64" si="246">F64*$Q$6</f>
        <v>27.9</v>
      </c>
      <c r="R64" s="166">
        <f t="shared" ref="R64" si="247">F64*$R$6</f>
        <v>12.4</v>
      </c>
      <c r="S64" s="165">
        <f t="shared" ref="S64" si="248">SUM(M64:R64)</f>
        <v>310</v>
      </c>
      <c r="T64" s="165">
        <f t="shared" ref="T64" si="249">($U$6*U64)+($V$6*V64)+($W$6*W64)+($X$6*X64)+($Y$6*Y64)+($Z$6*Z64)</f>
        <v>217</v>
      </c>
      <c r="U64" s="166">
        <f>G64</f>
        <v>3</v>
      </c>
      <c r="V64" s="165">
        <f>H64</f>
        <v>3</v>
      </c>
      <c r="W64" s="165"/>
      <c r="X64" s="166">
        <f t="shared" ref="X64:Z65" si="250">J64</f>
        <v>4</v>
      </c>
      <c r="Y64" s="165">
        <f t="shared" si="250"/>
        <v>4</v>
      </c>
      <c r="Z64" s="165">
        <f t="shared" si="250"/>
        <v>5</v>
      </c>
      <c r="AA64" s="166">
        <f t="shared" ref="AA64" si="251">T64*$AA$6</f>
        <v>86.800000000000011</v>
      </c>
      <c r="AB64" s="166">
        <f t="shared" ref="AB64" si="252">T64*$AB$6</f>
        <v>23.87</v>
      </c>
      <c r="AC64" s="166">
        <f t="shared" ref="AC64" si="253">T64*$AC$6</f>
        <v>69.44</v>
      </c>
      <c r="AD64" s="166">
        <f t="shared" ref="AD64" si="254">T64*$AD$6</f>
        <v>21.700000000000003</v>
      </c>
      <c r="AE64" s="166">
        <f t="shared" ref="AE64" si="255">T64*$AE$6</f>
        <v>8.68</v>
      </c>
      <c r="AF64" s="166">
        <f t="shared" ref="AF64" si="256">T64*$AF$6</f>
        <v>4.34</v>
      </c>
      <c r="AG64" s="165">
        <f t="shared" ref="AG64" si="257">SUM(AA64:AF64)</f>
        <v>214.83</v>
      </c>
      <c r="AH64" s="162">
        <v>45</v>
      </c>
      <c r="AI64" s="161">
        <v>6</v>
      </c>
    </row>
    <row r="65" spans="1:253" s="47" customFormat="1" ht="12" customHeight="1" x14ac:dyDescent="0.4">
      <c r="A65" s="65">
        <v>4</v>
      </c>
      <c r="B65" s="648"/>
      <c r="C65" s="648"/>
      <c r="D65" s="336">
        <v>8121</v>
      </c>
      <c r="E65" s="164" t="s">
        <v>604</v>
      </c>
      <c r="F65" s="165">
        <f t="shared" ref="F65" si="258">($G$6*G65)+($H$6*H65)+($I$6*I65)+($J$6*J65)+($K$6*K65)+($L$6*L65)</f>
        <v>624.28571428571422</v>
      </c>
      <c r="G65" s="163">
        <v>6</v>
      </c>
      <c r="H65" s="163">
        <v>3</v>
      </c>
      <c r="I65" s="163">
        <v>6</v>
      </c>
      <c r="J65" s="162">
        <v>11</v>
      </c>
      <c r="K65" s="162">
        <v>10</v>
      </c>
      <c r="L65" s="162">
        <v>4</v>
      </c>
      <c r="M65" s="166">
        <f t="shared" ref="M65" si="259">F65*$M$6</f>
        <v>224.7428571428571</v>
      </c>
      <c r="N65" s="166">
        <f t="shared" ref="N65" si="260">F65*$N$6</f>
        <v>81.157142857142858</v>
      </c>
      <c r="O65" s="166">
        <f t="shared" ref="O65" si="261">F65*$O$6</f>
        <v>174.8</v>
      </c>
      <c r="P65" s="166">
        <f t="shared" ref="P65" si="262">F65*$P$6</f>
        <v>62.428571428571423</v>
      </c>
      <c r="Q65" s="166">
        <f t="shared" ref="Q65" si="263">F65*$Q$6</f>
        <v>56.185714285714276</v>
      </c>
      <c r="R65" s="166">
        <f t="shared" ref="R65" si="264">F65*$R$6</f>
        <v>24.971428571428568</v>
      </c>
      <c r="S65" s="165">
        <f t="shared" ref="S65" si="265">SUM(M65:R65)</f>
        <v>624.28571428571422</v>
      </c>
      <c r="T65" s="165">
        <f t="shared" ref="T65" si="266">($U$6*U65)+($V$6*V65)+($W$6*W65)+($X$6*X65)+($Y$6*Y65)+($Z$6*Z65)</f>
        <v>437</v>
      </c>
      <c r="U65" s="166">
        <f>G65</f>
        <v>6</v>
      </c>
      <c r="V65" s="165">
        <f>H65</f>
        <v>3</v>
      </c>
      <c r="W65" s="165">
        <f>I65</f>
        <v>6</v>
      </c>
      <c r="X65" s="166">
        <f t="shared" si="250"/>
        <v>11</v>
      </c>
      <c r="Y65" s="165">
        <f t="shared" si="250"/>
        <v>10</v>
      </c>
      <c r="Z65" s="165">
        <f t="shared" si="250"/>
        <v>4</v>
      </c>
      <c r="AA65" s="166">
        <f t="shared" ref="AA65" si="267">T65*$AA$6</f>
        <v>174.8</v>
      </c>
      <c r="AB65" s="166">
        <f t="shared" ref="AB65" si="268">T65*$AB$6</f>
        <v>48.07</v>
      </c>
      <c r="AC65" s="166">
        <f t="shared" ref="AC65" si="269">T65*$AC$6</f>
        <v>139.84</v>
      </c>
      <c r="AD65" s="166">
        <f t="shared" ref="AD65" si="270">T65*$AD$6</f>
        <v>43.7</v>
      </c>
      <c r="AE65" s="166">
        <f t="shared" ref="AE65" si="271">T65*$AE$6</f>
        <v>17.48</v>
      </c>
      <c r="AF65" s="166">
        <f t="shared" ref="AF65" si="272">T65*$AF$6</f>
        <v>8.74</v>
      </c>
      <c r="AG65" s="165">
        <f t="shared" ref="AG65" si="273">SUM(AA65:AF65)</f>
        <v>432.63000000000005</v>
      </c>
      <c r="AH65" s="162">
        <v>45</v>
      </c>
      <c r="AI65" s="161">
        <v>6</v>
      </c>
    </row>
    <row r="66" spans="1:253" s="47" customFormat="1" ht="12" customHeight="1" x14ac:dyDescent="0.4">
      <c r="A66" s="65">
        <v>5</v>
      </c>
      <c r="B66" s="648"/>
      <c r="C66" s="648"/>
      <c r="D66" s="132">
        <v>7104</v>
      </c>
      <c r="E66" s="72" t="s">
        <v>250</v>
      </c>
      <c r="F66" s="86">
        <f t="shared" si="220"/>
        <v>607.14285714285711</v>
      </c>
      <c r="G66" s="92"/>
      <c r="H66" s="92">
        <v>19</v>
      </c>
      <c r="I66" s="92">
        <v>2</v>
      </c>
      <c r="J66" s="92">
        <v>4</v>
      </c>
      <c r="K66" s="92"/>
      <c r="L66" s="92">
        <v>9</v>
      </c>
      <c r="M66" s="68">
        <f t="shared" si="221"/>
        <v>218.57142857142856</v>
      </c>
      <c r="N66" s="68">
        <f t="shared" si="222"/>
        <v>78.928571428571431</v>
      </c>
      <c r="O66" s="68">
        <f t="shared" si="223"/>
        <v>170</v>
      </c>
      <c r="P66" s="68">
        <f t="shared" si="224"/>
        <v>60.714285714285715</v>
      </c>
      <c r="Q66" s="68">
        <f t="shared" si="225"/>
        <v>54.642857142857139</v>
      </c>
      <c r="R66" s="68">
        <f t="shared" si="226"/>
        <v>24.285714285714285</v>
      </c>
      <c r="S66" s="513">
        <f t="shared" si="227"/>
        <v>607.14285714285711</v>
      </c>
      <c r="T66" s="86">
        <f t="shared" si="228"/>
        <v>425</v>
      </c>
      <c r="U66" s="87">
        <f t="shared" si="229"/>
        <v>0</v>
      </c>
      <c r="V66" s="86">
        <f t="shared" si="230"/>
        <v>19</v>
      </c>
      <c r="W66" s="86">
        <f t="shared" si="231"/>
        <v>2</v>
      </c>
      <c r="X66" s="87">
        <f t="shared" si="232"/>
        <v>4</v>
      </c>
      <c r="Y66" s="86">
        <f t="shared" si="233"/>
        <v>0</v>
      </c>
      <c r="Z66" s="86">
        <f t="shared" si="234"/>
        <v>9</v>
      </c>
      <c r="AA66" s="87">
        <f t="shared" si="235"/>
        <v>170</v>
      </c>
      <c r="AB66" s="87">
        <f t="shared" si="236"/>
        <v>46.75</v>
      </c>
      <c r="AC66" s="87">
        <f t="shared" si="237"/>
        <v>136</v>
      </c>
      <c r="AD66" s="87">
        <f t="shared" si="238"/>
        <v>42.5</v>
      </c>
      <c r="AE66" s="87">
        <f t="shared" si="239"/>
        <v>17</v>
      </c>
      <c r="AF66" s="87">
        <f t="shared" si="240"/>
        <v>8.5</v>
      </c>
      <c r="AG66" s="89">
        <f t="shared" si="241"/>
        <v>420.75</v>
      </c>
      <c r="AH66" s="76">
        <v>30</v>
      </c>
      <c r="AI66" s="93">
        <v>18</v>
      </c>
    </row>
    <row r="67" spans="1:253" s="47" customFormat="1" ht="12" customHeight="1" x14ac:dyDescent="0.4">
      <c r="A67" s="65">
        <v>6</v>
      </c>
      <c r="B67" s="648"/>
      <c r="C67" s="648"/>
      <c r="D67" s="132">
        <v>6172</v>
      </c>
      <c r="E67" s="72" t="s">
        <v>71</v>
      </c>
      <c r="F67" s="86">
        <f t="shared" si="220"/>
        <v>637.14285714285711</v>
      </c>
      <c r="G67" s="92">
        <v>20</v>
      </c>
      <c r="H67" s="92"/>
      <c r="I67" s="92"/>
      <c r="J67" s="92">
        <v>14</v>
      </c>
      <c r="K67" s="92">
        <v>9</v>
      </c>
      <c r="L67" s="92">
        <v>1</v>
      </c>
      <c r="M67" s="68">
        <f t="shared" si="221"/>
        <v>229.37142857142854</v>
      </c>
      <c r="N67" s="68">
        <f t="shared" si="222"/>
        <v>82.828571428571422</v>
      </c>
      <c r="O67" s="68">
        <f t="shared" si="223"/>
        <v>178.4</v>
      </c>
      <c r="P67" s="68">
        <f t="shared" si="224"/>
        <v>63.714285714285715</v>
      </c>
      <c r="Q67" s="68">
        <f t="shared" si="225"/>
        <v>57.342857142857135</v>
      </c>
      <c r="R67" s="68">
        <f t="shared" si="226"/>
        <v>25.485714285714284</v>
      </c>
      <c r="S67" s="513">
        <f t="shared" si="227"/>
        <v>637.142857142857</v>
      </c>
      <c r="T67" s="86">
        <f t="shared" si="228"/>
        <v>446</v>
      </c>
      <c r="U67" s="87">
        <f t="shared" si="229"/>
        <v>20</v>
      </c>
      <c r="V67" s="86">
        <f t="shared" si="230"/>
        <v>0</v>
      </c>
      <c r="W67" s="86">
        <f t="shared" si="231"/>
        <v>0</v>
      </c>
      <c r="X67" s="87">
        <f t="shared" si="232"/>
        <v>14</v>
      </c>
      <c r="Y67" s="86">
        <f t="shared" si="233"/>
        <v>9</v>
      </c>
      <c r="Z67" s="86">
        <f t="shared" si="234"/>
        <v>1</v>
      </c>
      <c r="AA67" s="87">
        <f t="shared" si="235"/>
        <v>178.4</v>
      </c>
      <c r="AB67" s="87">
        <f t="shared" si="236"/>
        <v>49.06</v>
      </c>
      <c r="AC67" s="87">
        <f t="shared" si="237"/>
        <v>142.72</v>
      </c>
      <c r="AD67" s="87">
        <f t="shared" si="238"/>
        <v>44.6</v>
      </c>
      <c r="AE67" s="87">
        <f t="shared" si="239"/>
        <v>17.84</v>
      </c>
      <c r="AF67" s="87">
        <f t="shared" si="240"/>
        <v>8.92</v>
      </c>
      <c r="AG67" s="89">
        <f t="shared" si="241"/>
        <v>441.54</v>
      </c>
      <c r="AH67" s="76">
        <v>77</v>
      </c>
      <c r="AI67" s="93">
        <v>24</v>
      </c>
    </row>
    <row r="68" spans="1:253" s="106" customFormat="1" ht="12" customHeight="1" x14ac:dyDescent="0.4">
      <c r="A68" s="65">
        <v>7</v>
      </c>
      <c r="B68" s="648"/>
      <c r="C68" s="648"/>
      <c r="D68" s="190">
        <v>4446</v>
      </c>
      <c r="E68" s="164" t="s">
        <v>340</v>
      </c>
      <c r="F68" s="163">
        <f t="shared" si="220"/>
        <v>477.14285714285711</v>
      </c>
      <c r="G68" s="163">
        <v>8</v>
      </c>
      <c r="H68" s="163"/>
      <c r="I68" s="163">
        <v>1</v>
      </c>
      <c r="J68" s="163">
        <v>10</v>
      </c>
      <c r="K68" s="163">
        <v>9</v>
      </c>
      <c r="L68" s="163">
        <v>4</v>
      </c>
      <c r="M68" s="163">
        <f t="shared" si="221"/>
        <v>171.77142857142854</v>
      </c>
      <c r="N68" s="163">
        <f t="shared" si="222"/>
        <v>62.028571428571425</v>
      </c>
      <c r="O68" s="163">
        <f t="shared" si="223"/>
        <v>133.6</v>
      </c>
      <c r="P68" s="163">
        <f t="shared" si="224"/>
        <v>47.714285714285715</v>
      </c>
      <c r="Q68" s="163">
        <f t="shared" si="225"/>
        <v>42.942857142857136</v>
      </c>
      <c r="R68" s="163">
        <f t="shared" si="226"/>
        <v>19.085714285714285</v>
      </c>
      <c r="S68" s="162">
        <f t="shared" si="227"/>
        <v>477.14285714285711</v>
      </c>
      <c r="T68" s="165">
        <f t="shared" si="228"/>
        <v>334</v>
      </c>
      <c r="U68" s="166">
        <f t="shared" si="229"/>
        <v>8</v>
      </c>
      <c r="V68" s="165">
        <f t="shared" si="230"/>
        <v>0</v>
      </c>
      <c r="W68" s="165">
        <f t="shared" si="231"/>
        <v>1</v>
      </c>
      <c r="X68" s="166">
        <f t="shared" si="232"/>
        <v>10</v>
      </c>
      <c r="Y68" s="165">
        <f t="shared" si="233"/>
        <v>9</v>
      </c>
      <c r="Z68" s="165">
        <f t="shared" si="234"/>
        <v>4</v>
      </c>
      <c r="AA68" s="166">
        <f t="shared" si="235"/>
        <v>133.6</v>
      </c>
      <c r="AB68" s="166">
        <f t="shared" si="236"/>
        <v>36.74</v>
      </c>
      <c r="AC68" s="166">
        <f t="shared" si="237"/>
        <v>106.88</v>
      </c>
      <c r="AD68" s="166">
        <f t="shared" si="238"/>
        <v>33.4</v>
      </c>
      <c r="AE68" s="166">
        <f t="shared" si="239"/>
        <v>13.36</v>
      </c>
      <c r="AF68" s="166">
        <f t="shared" si="240"/>
        <v>6.68</v>
      </c>
      <c r="AG68" s="165">
        <f t="shared" si="241"/>
        <v>330.66</v>
      </c>
      <c r="AH68" s="162">
        <v>45</v>
      </c>
      <c r="AI68" s="161">
        <v>9</v>
      </c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</row>
    <row r="69" spans="1:253" s="47" customFormat="1" ht="12" customHeight="1" x14ac:dyDescent="0.4">
      <c r="A69" s="65">
        <v>8</v>
      </c>
      <c r="B69" s="648"/>
      <c r="C69" s="648"/>
      <c r="D69" s="190">
        <v>4401</v>
      </c>
      <c r="E69" s="164" t="s">
        <v>339</v>
      </c>
      <c r="F69" s="163">
        <f t="shared" si="220"/>
        <v>465.71428571428567</v>
      </c>
      <c r="G69" s="163">
        <v>1</v>
      </c>
      <c r="H69" s="163"/>
      <c r="I69" s="163">
        <v>6</v>
      </c>
      <c r="J69" s="163">
        <v>9</v>
      </c>
      <c r="K69" s="163">
        <v>10</v>
      </c>
      <c r="L69" s="163">
        <v>4</v>
      </c>
      <c r="M69" s="163">
        <f t="shared" si="221"/>
        <v>167.65714285714284</v>
      </c>
      <c r="N69" s="163">
        <f t="shared" si="222"/>
        <v>60.542857142857137</v>
      </c>
      <c r="O69" s="163">
        <f t="shared" si="223"/>
        <v>130.4</v>
      </c>
      <c r="P69" s="163">
        <f t="shared" si="224"/>
        <v>46.571428571428569</v>
      </c>
      <c r="Q69" s="163">
        <f t="shared" si="225"/>
        <v>41.914285714285711</v>
      </c>
      <c r="R69" s="163">
        <f t="shared" si="226"/>
        <v>18.628571428571426</v>
      </c>
      <c r="S69" s="162">
        <f t="shared" si="227"/>
        <v>465.71428571428572</v>
      </c>
      <c r="T69" s="165">
        <f t="shared" si="228"/>
        <v>326</v>
      </c>
      <c r="U69" s="166">
        <f t="shared" si="229"/>
        <v>1</v>
      </c>
      <c r="V69" s="165">
        <f t="shared" si="230"/>
        <v>0</v>
      </c>
      <c r="W69" s="165">
        <f t="shared" si="231"/>
        <v>6</v>
      </c>
      <c r="X69" s="166">
        <f t="shared" si="232"/>
        <v>9</v>
      </c>
      <c r="Y69" s="165">
        <f t="shared" si="233"/>
        <v>10</v>
      </c>
      <c r="Z69" s="165">
        <f t="shared" si="234"/>
        <v>4</v>
      </c>
      <c r="AA69" s="166">
        <f t="shared" si="235"/>
        <v>130.4</v>
      </c>
      <c r="AB69" s="166">
        <f t="shared" si="236"/>
        <v>35.86</v>
      </c>
      <c r="AC69" s="166">
        <f t="shared" si="237"/>
        <v>104.32000000000001</v>
      </c>
      <c r="AD69" s="166">
        <f t="shared" si="238"/>
        <v>32.6</v>
      </c>
      <c r="AE69" s="166">
        <f t="shared" si="239"/>
        <v>13.040000000000001</v>
      </c>
      <c r="AF69" s="166">
        <f t="shared" si="240"/>
        <v>6.5200000000000005</v>
      </c>
      <c r="AG69" s="165">
        <f t="shared" si="241"/>
        <v>322.74</v>
      </c>
      <c r="AH69" s="162">
        <v>45</v>
      </c>
      <c r="AI69" s="161">
        <v>6</v>
      </c>
    </row>
    <row r="70" spans="1:253" s="47" customFormat="1" ht="12" customHeight="1" x14ac:dyDescent="0.4">
      <c r="A70" s="65">
        <v>9</v>
      </c>
      <c r="B70" s="648"/>
      <c r="C70" s="648"/>
      <c r="D70" s="190">
        <v>4429</v>
      </c>
      <c r="E70" s="164" t="s">
        <v>338</v>
      </c>
      <c r="F70" s="163">
        <f t="shared" si="220"/>
        <v>411.42857142857144</v>
      </c>
      <c r="G70" s="163"/>
      <c r="H70" s="163">
        <v>4</v>
      </c>
      <c r="I70" s="163">
        <v>4</v>
      </c>
      <c r="J70" s="163">
        <v>7</v>
      </c>
      <c r="K70" s="163">
        <v>8</v>
      </c>
      <c r="L70" s="163">
        <v>3</v>
      </c>
      <c r="M70" s="163">
        <f t="shared" si="221"/>
        <v>148.11428571428573</v>
      </c>
      <c r="N70" s="163">
        <f t="shared" si="222"/>
        <v>53.485714285714288</v>
      </c>
      <c r="O70" s="163">
        <f t="shared" si="223"/>
        <v>115.20000000000002</v>
      </c>
      <c r="P70" s="163">
        <f t="shared" si="224"/>
        <v>41.142857142857146</v>
      </c>
      <c r="Q70" s="163">
        <f>F70*Q6</f>
        <v>37.028571428571432</v>
      </c>
      <c r="R70" s="163">
        <f>F70*R6</f>
        <v>16.457142857142859</v>
      </c>
      <c r="S70" s="162">
        <f t="shared" si="227"/>
        <v>411.4285714285715</v>
      </c>
      <c r="T70" s="165">
        <f t="shared" si="228"/>
        <v>288</v>
      </c>
      <c r="U70" s="166">
        <f t="shared" si="229"/>
        <v>0</v>
      </c>
      <c r="V70" s="165">
        <f t="shared" si="230"/>
        <v>4</v>
      </c>
      <c r="W70" s="165">
        <f t="shared" si="231"/>
        <v>4</v>
      </c>
      <c r="X70" s="166">
        <f t="shared" si="232"/>
        <v>7</v>
      </c>
      <c r="Y70" s="165">
        <f t="shared" si="233"/>
        <v>8</v>
      </c>
      <c r="Z70" s="165">
        <f t="shared" si="234"/>
        <v>3</v>
      </c>
      <c r="AA70" s="166">
        <f t="shared" si="235"/>
        <v>115.2</v>
      </c>
      <c r="AB70" s="166">
        <f t="shared" si="236"/>
        <v>31.68</v>
      </c>
      <c r="AC70" s="166">
        <f t="shared" si="237"/>
        <v>92.16</v>
      </c>
      <c r="AD70" s="166">
        <f t="shared" si="238"/>
        <v>28.8</v>
      </c>
      <c r="AE70" s="166">
        <f t="shared" si="239"/>
        <v>11.52</v>
      </c>
      <c r="AF70" s="166">
        <f t="shared" si="240"/>
        <v>5.76</v>
      </c>
      <c r="AG70" s="165">
        <f t="shared" si="241"/>
        <v>285.11999999999995</v>
      </c>
      <c r="AH70" s="162">
        <v>30</v>
      </c>
      <c r="AI70" s="161">
        <v>9</v>
      </c>
    </row>
    <row r="71" spans="1:253" s="47" customFormat="1" ht="12" customHeight="1" x14ac:dyDescent="0.4">
      <c r="A71" s="485">
        <v>10</v>
      </c>
      <c r="B71" s="648"/>
      <c r="C71" s="648"/>
      <c r="D71" s="506">
        <v>4586</v>
      </c>
      <c r="E71" s="488" t="s">
        <v>337</v>
      </c>
      <c r="F71" s="500">
        <f t="shared" si="220"/>
        <v>574.28571428571422</v>
      </c>
      <c r="G71" s="500">
        <v>21</v>
      </c>
      <c r="H71" s="500"/>
      <c r="I71" s="500"/>
      <c r="J71" s="500">
        <v>25</v>
      </c>
      <c r="K71" s="500"/>
      <c r="L71" s="514"/>
      <c r="M71" s="500">
        <f t="shared" si="221"/>
        <v>206.7428571428571</v>
      </c>
      <c r="N71" s="500">
        <f t="shared" si="222"/>
        <v>74.657142857142844</v>
      </c>
      <c r="O71" s="500">
        <f t="shared" si="223"/>
        <v>160.79999999999998</v>
      </c>
      <c r="P71" s="500">
        <f t="shared" si="224"/>
        <v>57.428571428571423</v>
      </c>
      <c r="Q71" s="500">
        <f t="shared" ref="Q71:Q88" si="274">F71*$Q$6</f>
        <v>51.685714285714276</v>
      </c>
      <c r="R71" s="500">
        <v>8</v>
      </c>
      <c r="S71" s="501">
        <f t="shared" si="227"/>
        <v>559.31428571428569</v>
      </c>
      <c r="T71" s="489">
        <f t="shared" si="228"/>
        <v>402</v>
      </c>
      <c r="U71" s="492">
        <f t="shared" si="229"/>
        <v>21</v>
      </c>
      <c r="V71" s="489">
        <f t="shared" si="230"/>
        <v>0</v>
      </c>
      <c r="W71" s="489">
        <f t="shared" si="231"/>
        <v>0</v>
      </c>
      <c r="X71" s="492">
        <f t="shared" si="232"/>
        <v>25</v>
      </c>
      <c r="Y71" s="489">
        <f t="shared" si="233"/>
        <v>0</v>
      </c>
      <c r="Z71" s="489">
        <f t="shared" si="234"/>
        <v>0</v>
      </c>
      <c r="AA71" s="492">
        <f t="shared" si="235"/>
        <v>160.80000000000001</v>
      </c>
      <c r="AB71" s="492">
        <f t="shared" si="236"/>
        <v>44.22</v>
      </c>
      <c r="AC71" s="492">
        <f t="shared" si="237"/>
        <v>128.64000000000001</v>
      </c>
      <c r="AD71" s="492">
        <f t="shared" si="238"/>
        <v>40.200000000000003</v>
      </c>
      <c r="AE71" s="492">
        <f t="shared" si="239"/>
        <v>16.080000000000002</v>
      </c>
      <c r="AF71" s="492">
        <f t="shared" si="240"/>
        <v>8.0400000000000009</v>
      </c>
      <c r="AG71" s="489">
        <f t="shared" si="241"/>
        <v>397.98</v>
      </c>
      <c r="AH71" s="501">
        <v>59</v>
      </c>
      <c r="AI71" s="507">
        <v>30</v>
      </c>
    </row>
    <row r="72" spans="1:253" s="47" customFormat="1" ht="12" customHeight="1" x14ac:dyDescent="0.4">
      <c r="A72" s="65">
        <v>11</v>
      </c>
      <c r="B72" s="648"/>
      <c r="C72" s="648"/>
      <c r="D72" s="132">
        <v>4419</v>
      </c>
      <c r="E72" s="72" t="s">
        <v>336</v>
      </c>
      <c r="F72" s="92">
        <f t="shared" si="220"/>
        <v>351.42857142857144</v>
      </c>
      <c r="G72" s="92">
        <v>11</v>
      </c>
      <c r="H72" s="92"/>
      <c r="I72" s="92"/>
      <c r="J72" s="92">
        <v>19</v>
      </c>
      <c r="K72" s="92"/>
      <c r="L72" s="92"/>
      <c r="M72" s="92">
        <f t="shared" si="221"/>
        <v>126.51428571428572</v>
      </c>
      <c r="N72" s="92">
        <f t="shared" si="222"/>
        <v>45.68571428571429</v>
      </c>
      <c r="O72" s="92">
        <f t="shared" si="223"/>
        <v>98.40000000000002</v>
      </c>
      <c r="P72" s="92">
        <f t="shared" si="224"/>
        <v>35.142857142857146</v>
      </c>
      <c r="Q72" s="92">
        <f t="shared" si="274"/>
        <v>31.62857142857143</v>
      </c>
      <c r="R72" s="92">
        <f t="shared" ref="R72:R88" si="275">F72*$R$6</f>
        <v>14.057142857142859</v>
      </c>
      <c r="S72" s="108">
        <f t="shared" si="227"/>
        <v>351.4285714285715</v>
      </c>
      <c r="T72" s="86">
        <f t="shared" si="228"/>
        <v>246</v>
      </c>
      <c r="U72" s="87">
        <f t="shared" si="229"/>
        <v>11</v>
      </c>
      <c r="V72" s="86">
        <f t="shared" si="230"/>
        <v>0</v>
      </c>
      <c r="W72" s="86">
        <f t="shared" si="231"/>
        <v>0</v>
      </c>
      <c r="X72" s="87">
        <f t="shared" si="232"/>
        <v>19</v>
      </c>
      <c r="Y72" s="86">
        <f t="shared" si="233"/>
        <v>0</v>
      </c>
      <c r="Z72" s="86">
        <f t="shared" si="234"/>
        <v>0</v>
      </c>
      <c r="AA72" s="87">
        <f t="shared" si="235"/>
        <v>98.4</v>
      </c>
      <c r="AB72" s="87">
        <f t="shared" si="236"/>
        <v>27.06</v>
      </c>
      <c r="AC72" s="87">
        <f t="shared" si="237"/>
        <v>78.72</v>
      </c>
      <c r="AD72" s="87">
        <f t="shared" si="238"/>
        <v>24.6</v>
      </c>
      <c r="AE72" s="87">
        <f t="shared" si="239"/>
        <v>9.84</v>
      </c>
      <c r="AF72" s="87">
        <f t="shared" si="240"/>
        <v>4.92</v>
      </c>
      <c r="AG72" s="89">
        <f t="shared" si="241"/>
        <v>243.54</v>
      </c>
      <c r="AH72" s="76">
        <v>49</v>
      </c>
      <c r="AI72" s="93">
        <v>18</v>
      </c>
    </row>
    <row r="73" spans="1:253" s="47" customFormat="1" ht="12" customHeight="1" x14ac:dyDescent="0.4">
      <c r="A73" s="65">
        <v>12</v>
      </c>
      <c r="B73" s="648"/>
      <c r="C73" s="648"/>
      <c r="D73" s="132">
        <v>4410</v>
      </c>
      <c r="E73" s="72" t="s">
        <v>335</v>
      </c>
      <c r="F73" s="92">
        <f t="shared" si="220"/>
        <v>402.85714285714283</v>
      </c>
      <c r="G73" s="92">
        <v>16</v>
      </c>
      <c r="H73" s="92"/>
      <c r="I73" s="92"/>
      <c r="J73" s="92">
        <v>7</v>
      </c>
      <c r="K73" s="92">
        <v>4</v>
      </c>
      <c r="L73" s="92"/>
      <c r="M73" s="92">
        <f t="shared" si="221"/>
        <v>145.02857142857141</v>
      </c>
      <c r="N73" s="92">
        <f t="shared" si="222"/>
        <v>52.371428571428567</v>
      </c>
      <c r="O73" s="92">
        <f t="shared" si="223"/>
        <v>112.8</v>
      </c>
      <c r="P73" s="92">
        <f t="shared" si="224"/>
        <v>40.285714285714285</v>
      </c>
      <c r="Q73" s="92">
        <f t="shared" si="274"/>
        <v>36.257142857142853</v>
      </c>
      <c r="R73" s="92">
        <f t="shared" si="275"/>
        <v>16.114285714285714</v>
      </c>
      <c r="S73" s="108">
        <f t="shared" si="227"/>
        <v>402.85714285714283</v>
      </c>
      <c r="T73" s="86">
        <f t="shared" si="228"/>
        <v>282</v>
      </c>
      <c r="U73" s="87">
        <f t="shared" si="229"/>
        <v>16</v>
      </c>
      <c r="V73" s="86">
        <f t="shared" si="230"/>
        <v>0</v>
      </c>
      <c r="W73" s="86">
        <f t="shared" si="231"/>
        <v>0</v>
      </c>
      <c r="X73" s="87">
        <f t="shared" si="232"/>
        <v>7</v>
      </c>
      <c r="Y73" s="86">
        <f t="shared" si="233"/>
        <v>4</v>
      </c>
      <c r="Z73" s="86">
        <f t="shared" si="234"/>
        <v>0</v>
      </c>
      <c r="AA73" s="87">
        <f t="shared" si="235"/>
        <v>112.80000000000001</v>
      </c>
      <c r="AB73" s="87">
        <f t="shared" si="236"/>
        <v>31.02</v>
      </c>
      <c r="AC73" s="87">
        <f t="shared" si="237"/>
        <v>90.24</v>
      </c>
      <c r="AD73" s="87">
        <f t="shared" si="238"/>
        <v>28.200000000000003</v>
      </c>
      <c r="AE73" s="87">
        <f t="shared" si="239"/>
        <v>11.28</v>
      </c>
      <c r="AF73" s="87">
        <f t="shared" si="240"/>
        <v>5.64</v>
      </c>
      <c r="AG73" s="89">
        <f t="shared" si="241"/>
        <v>279.17999999999995</v>
      </c>
      <c r="AH73" s="76">
        <v>63</v>
      </c>
      <c r="AI73" s="93">
        <v>18</v>
      </c>
    </row>
    <row r="74" spans="1:253" s="47" customFormat="1" ht="12" customHeight="1" x14ac:dyDescent="0.4">
      <c r="A74" s="65">
        <v>13</v>
      </c>
      <c r="B74" s="648"/>
      <c r="C74" s="648"/>
      <c r="D74" s="190">
        <v>4435</v>
      </c>
      <c r="E74" s="164" t="s">
        <v>334</v>
      </c>
      <c r="F74" s="163">
        <f t="shared" si="220"/>
        <v>480</v>
      </c>
      <c r="G74" s="415">
        <v>8</v>
      </c>
      <c r="H74" s="163"/>
      <c r="I74" s="163">
        <v>2</v>
      </c>
      <c r="J74" s="163">
        <v>7</v>
      </c>
      <c r="K74" s="163">
        <v>6</v>
      </c>
      <c r="L74" s="163">
        <v>7</v>
      </c>
      <c r="M74" s="163">
        <f t="shared" si="221"/>
        <v>172.79999999999998</v>
      </c>
      <c r="N74" s="163">
        <f t="shared" si="222"/>
        <v>62.400000000000006</v>
      </c>
      <c r="O74" s="163">
        <f t="shared" si="223"/>
        <v>134.4</v>
      </c>
      <c r="P74" s="163">
        <f t="shared" si="224"/>
        <v>48</v>
      </c>
      <c r="Q74" s="163">
        <f t="shared" si="274"/>
        <v>43.199999999999996</v>
      </c>
      <c r="R74" s="163">
        <f t="shared" si="275"/>
        <v>19.2</v>
      </c>
      <c r="S74" s="162">
        <f t="shared" si="227"/>
        <v>480</v>
      </c>
      <c r="T74" s="165">
        <f t="shared" si="228"/>
        <v>336</v>
      </c>
      <c r="U74" s="166">
        <f t="shared" si="229"/>
        <v>8</v>
      </c>
      <c r="V74" s="165">
        <f t="shared" si="230"/>
        <v>0</v>
      </c>
      <c r="W74" s="165">
        <f t="shared" si="231"/>
        <v>2</v>
      </c>
      <c r="X74" s="166">
        <f t="shared" si="232"/>
        <v>7</v>
      </c>
      <c r="Y74" s="165">
        <f t="shared" si="233"/>
        <v>6</v>
      </c>
      <c r="Z74" s="165">
        <f t="shared" si="234"/>
        <v>7</v>
      </c>
      <c r="AA74" s="166">
        <f t="shared" si="235"/>
        <v>134.4</v>
      </c>
      <c r="AB74" s="166">
        <f t="shared" si="236"/>
        <v>36.96</v>
      </c>
      <c r="AC74" s="166">
        <f t="shared" si="237"/>
        <v>107.52</v>
      </c>
      <c r="AD74" s="166">
        <f t="shared" si="238"/>
        <v>33.6</v>
      </c>
      <c r="AE74" s="166">
        <f t="shared" si="239"/>
        <v>13.44</v>
      </c>
      <c r="AF74" s="166">
        <f t="shared" si="240"/>
        <v>6.72</v>
      </c>
      <c r="AG74" s="165">
        <f t="shared" si="241"/>
        <v>332.64000000000004</v>
      </c>
      <c r="AH74" s="162">
        <v>45</v>
      </c>
      <c r="AI74" s="161">
        <v>9</v>
      </c>
    </row>
    <row r="75" spans="1:253" s="47" customFormat="1" ht="12" customHeight="1" x14ac:dyDescent="0.4">
      <c r="A75" s="65">
        <v>14</v>
      </c>
      <c r="B75" s="648"/>
      <c r="C75" s="648"/>
      <c r="D75" s="132">
        <v>6174</v>
      </c>
      <c r="E75" s="72" t="s">
        <v>333</v>
      </c>
      <c r="F75" s="92">
        <f t="shared" si="220"/>
        <v>534.28571428571433</v>
      </c>
      <c r="G75" s="92"/>
      <c r="H75" s="92">
        <v>14</v>
      </c>
      <c r="I75" s="92">
        <v>2</v>
      </c>
      <c r="J75" s="92">
        <v>6</v>
      </c>
      <c r="K75" s="92">
        <v>6</v>
      </c>
      <c r="L75" s="92">
        <v>4</v>
      </c>
      <c r="M75" s="92">
        <f t="shared" si="221"/>
        <v>192.34285714285716</v>
      </c>
      <c r="N75" s="92">
        <f t="shared" si="222"/>
        <v>69.45714285714287</v>
      </c>
      <c r="O75" s="92">
        <f t="shared" si="223"/>
        <v>149.60000000000002</v>
      </c>
      <c r="P75" s="92">
        <f t="shared" si="224"/>
        <v>53.428571428571438</v>
      </c>
      <c r="Q75" s="92">
        <f t="shared" si="274"/>
        <v>48.085714285714289</v>
      </c>
      <c r="R75" s="92">
        <f t="shared" si="275"/>
        <v>21.371428571428574</v>
      </c>
      <c r="S75" s="108">
        <f t="shared" si="227"/>
        <v>534.28571428571445</v>
      </c>
      <c r="T75" s="86">
        <f t="shared" si="228"/>
        <v>374</v>
      </c>
      <c r="U75" s="87">
        <f t="shared" si="229"/>
        <v>0</v>
      </c>
      <c r="V75" s="86">
        <f t="shared" si="230"/>
        <v>14</v>
      </c>
      <c r="W75" s="86">
        <f t="shared" si="231"/>
        <v>2</v>
      </c>
      <c r="X75" s="87">
        <f t="shared" si="232"/>
        <v>6</v>
      </c>
      <c r="Y75" s="86">
        <f t="shared" si="233"/>
        <v>6</v>
      </c>
      <c r="Z75" s="86">
        <f t="shared" si="234"/>
        <v>4</v>
      </c>
      <c r="AA75" s="87">
        <f t="shared" si="235"/>
        <v>149.6</v>
      </c>
      <c r="AB75" s="87">
        <f t="shared" si="236"/>
        <v>41.14</v>
      </c>
      <c r="AC75" s="87">
        <f t="shared" si="237"/>
        <v>119.68</v>
      </c>
      <c r="AD75" s="87">
        <f t="shared" si="238"/>
        <v>37.4</v>
      </c>
      <c r="AE75" s="87">
        <f t="shared" si="239"/>
        <v>14.96</v>
      </c>
      <c r="AF75" s="87">
        <f t="shared" si="240"/>
        <v>7.48</v>
      </c>
      <c r="AG75" s="89">
        <f t="shared" si="241"/>
        <v>370.26</v>
      </c>
      <c r="AH75" s="76">
        <v>58</v>
      </c>
      <c r="AI75" s="93">
        <v>18</v>
      </c>
    </row>
    <row r="76" spans="1:253" s="47" customFormat="1" ht="12" customHeight="1" x14ac:dyDescent="0.4">
      <c r="A76" s="65">
        <v>15</v>
      </c>
      <c r="B76" s="648"/>
      <c r="C76" s="648"/>
      <c r="D76" s="132">
        <v>6780</v>
      </c>
      <c r="E76" s="72" t="s">
        <v>332</v>
      </c>
      <c r="F76" s="92">
        <f t="shared" si="220"/>
        <v>594.28571428571422</v>
      </c>
      <c r="G76" s="92">
        <v>20</v>
      </c>
      <c r="H76" s="92"/>
      <c r="I76" s="92"/>
      <c r="J76" s="92">
        <v>13</v>
      </c>
      <c r="K76" s="92">
        <v>7</v>
      </c>
      <c r="L76" s="92">
        <v>1</v>
      </c>
      <c r="M76" s="92">
        <f t="shared" si="221"/>
        <v>213.94285714285712</v>
      </c>
      <c r="N76" s="92">
        <f t="shared" si="222"/>
        <v>77.257142857142853</v>
      </c>
      <c r="O76" s="92">
        <f t="shared" si="223"/>
        <v>166.4</v>
      </c>
      <c r="P76" s="92">
        <f t="shared" si="224"/>
        <v>59.428571428571423</v>
      </c>
      <c r="Q76" s="92">
        <f t="shared" si="274"/>
        <v>53.48571428571428</v>
      </c>
      <c r="R76" s="92">
        <f t="shared" si="275"/>
        <v>23.771428571428569</v>
      </c>
      <c r="S76" s="108">
        <f t="shared" si="227"/>
        <v>594.28571428571433</v>
      </c>
      <c r="T76" s="86">
        <f t="shared" si="228"/>
        <v>416</v>
      </c>
      <c r="U76" s="87">
        <f t="shared" si="229"/>
        <v>20</v>
      </c>
      <c r="V76" s="86">
        <f t="shared" si="230"/>
        <v>0</v>
      </c>
      <c r="W76" s="86">
        <f t="shared" si="231"/>
        <v>0</v>
      </c>
      <c r="X76" s="87">
        <f t="shared" si="232"/>
        <v>13</v>
      </c>
      <c r="Y76" s="86">
        <f t="shared" si="233"/>
        <v>7</v>
      </c>
      <c r="Z76" s="86">
        <f t="shared" si="234"/>
        <v>1</v>
      </c>
      <c r="AA76" s="87">
        <f t="shared" si="235"/>
        <v>166.4</v>
      </c>
      <c r="AB76" s="87">
        <f t="shared" si="236"/>
        <v>45.76</v>
      </c>
      <c r="AC76" s="87">
        <f t="shared" si="237"/>
        <v>133.12</v>
      </c>
      <c r="AD76" s="87">
        <f t="shared" si="238"/>
        <v>41.6</v>
      </c>
      <c r="AE76" s="87">
        <f t="shared" si="239"/>
        <v>16.64</v>
      </c>
      <c r="AF76" s="87">
        <f t="shared" si="240"/>
        <v>8.32</v>
      </c>
      <c r="AG76" s="89">
        <f t="shared" si="241"/>
        <v>411.84</v>
      </c>
      <c r="AH76" s="76">
        <v>77</v>
      </c>
      <c r="AI76" s="93">
        <v>24</v>
      </c>
    </row>
    <row r="77" spans="1:253" s="47" customFormat="1" ht="12" customHeight="1" x14ac:dyDescent="0.4">
      <c r="A77" s="65">
        <v>16</v>
      </c>
      <c r="B77" s="648"/>
      <c r="C77" s="648"/>
      <c r="D77" s="132">
        <v>4432</v>
      </c>
      <c r="E77" s="72" t="s">
        <v>331</v>
      </c>
      <c r="F77" s="92">
        <f t="shared" si="220"/>
        <v>681.42857142857144</v>
      </c>
      <c r="G77" s="92">
        <v>23</v>
      </c>
      <c r="H77" s="92"/>
      <c r="I77" s="92"/>
      <c r="J77" s="92">
        <v>14.5</v>
      </c>
      <c r="K77" s="92">
        <v>6</v>
      </c>
      <c r="L77" s="92">
        <v>3</v>
      </c>
      <c r="M77" s="92">
        <f t="shared" si="221"/>
        <v>245.31428571428572</v>
      </c>
      <c r="N77" s="92">
        <f t="shared" si="222"/>
        <v>88.585714285714289</v>
      </c>
      <c r="O77" s="92">
        <f t="shared" si="223"/>
        <v>190.8</v>
      </c>
      <c r="P77" s="92">
        <f t="shared" si="224"/>
        <v>68.142857142857153</v>
      </c>
      <c r="Q77" s="92">
        <f t="shared" si="274"/>
        <v>61.328571428571429</v>
      </c>
      <c r="R77" s="92">
        <f t="shared" si="275"/>
        <v>27.25714285714286</v>
      </c>
      <c r="S77" s="108">
        <f t="shared" si="227"/>
        <v>681.42857142857144</v>
      </c>
      <c r="T77" s="86">
        <f t="shared" si="228"/>
        <v>477</v>
      </c>
      <c r="U77" s="87">
        <f t="shared" si="229"/>
        <v>23</v>
      </c>
      <c r="V77" s="86">
        <f t="shared" si="230"/>
        <v>0</v>
      </c>
      <c r="W77" s="86">
        <f t="shared" si="231"/>
        <v>0</v>
      </c>
      <c r="X77" s="87">
        <f t="shared" si="232"/>
        <v>14.5</v>
      </c>
      <c r="Y77" s="86">
        <f t="shared" si="233"/>
        <v>6</v>
      </c>
      <c r="Z77" s="86">
        <f t="shared" si="234"/>
        <v>3</v>
      </c>
      <c r="AA77" s="87">
        <f t="shared" si="235"/>
        <v>190.8</v>
      </c>
      <c r="AB77" s="87">
        <f t="shared" si="236"/>
        <v>52.47</v>
      </c>
      <c r="AC77" s="87">
        <f t="shared" si="237"/>
        <v>152.64000000000001</v>
      </c>
      <c r="AD77" s="87">
        <f t="shared" si="238"/>
        <v>47.7</v>
      </c>
      <c r="AE77" s="87">
        <f t="shared" si="239"/>
        <v>19.080000000000002</v>
      </c>
      <c r="AF77" s="87">
        <f t="shared" si="240"/>
        <v>9.5400000000000009</v>
      </c>
      <c r="AG77" s="89">
        <f t="shared" si="241"/>
        <v>472.23</v>
      </c>
      <c r="AH77" s="76">
        <v>77</v>
      </c>
      <c r="AI77" s="93">
        <v>24</v>
      </c>
    </row>
    <row r="78" spans="1:253" s="504" customFormat="1" ht="12" customHeight="1" x14ac:dyDescent="0.4">
      <c r="A78" s="485">
        <v>17</v>
      </c>
      <c r="B78" s="648"/>
      <c r="C78" s="648"/>
      <c r="D78" s="506">
        <v>6183</v>
      </c>
      <c r="E78" s="488" t="s">
        <v>330</v>
      </c>
      <c r="F78" s="500">
        <f t="shared" si="220"/>
        <v>448.57142857142856</v>
      </c>
      <c r="G78" s="500">
        <v>14</v>
      </c>
      <c r="H78" s="500"/>
      <c r="I78" s="500">
        <v>1</v>
      </c>
      <c r="J78" s="501">
        <v>22</v>
      </c>
      <c r="K78" s="501"/>
      <c r="L78" s="501"/>
      <c r="M78" s="501">
        <f t="shared" si="221"/>
        <v>161.48571428571427</v>
      </c>
      <c r="N78" s="501">
        <f t="shared" si="222"/>
        <v>58.314285714285717</v>
      </c>
      <c r="O78" s="501">
        <f t="shared" si="223"/>
        <v>125.60000000000001</v>
      </c>
      <c r="P78" s="501">
        <f t="shared" si="224"/>
        <v>44.857142857142861</v>
      </c>
      <c r="Q78" s="501">
        <f t="shared" si="274"/>
        <v>40.371428571428567</v>
      </c>
      <c r="R78" s="501">
        <f t="shared" si="275"/>
        <v>17.942857142857143</v>
      </c>
      <c r="S78" s="501">
        <f t="shared" si="227"/>
        <v>448.57142857142856</v>
      </c>
      <c r="T78" s="489">
        <f t="shared" si="228"/>
        <v>314</v>
      </c>
      <c r="U78" s="492">
        <f t="shared" si="229"/>
        <v>14</v>
      </c>
      <c r="V78" s="489">
        <f t="shared" si="230"/>
        <v>0</v>
      </c>
      <c r="W78" s="489">
        <f t="shared" si="231"/>
        <v>1</v>
      </c>
      <c r="X78" s="492">
        <f t="shared" si="232"/>
        <v>22</v>
      </c>
      <c r="Y78" s="489">
        <f t="shared" si="233"/>
        <v>0</v>
      </c>
      <c r="Z78" s="489">
        <f t="shared" si="234"/>
        <v>0</v>
      </c>
      <c r="AA78" s="492">
        <f t="shared" si="235"/>
        <v>125.60000000000001</v>
      </c>
      <c r="AB78" s="492">
        <f t="shared" si="236"/>
        <v>34.54</v>
      </c>
      <c r="AC78" s="492">
        <f t="shared" si="237"/>
        <v>100.48</v>
      </c>
      <c r="AD78" s="492">
        <f t="shared" si="238"/>
        <v>31.400000000000002</v>
      </c>
      <c r="AE78" s="492">
        <f t="shared" si="239"/>
        <v>12.56</v>
      </c>
      <c r="AF78" s="492">
        <f t="shared" si="240"/>
        <v>6.28</v>
      </c>
      <c r="AG78" s="489">
        <f t="shared" si="241"/>
        <v>310.85999999999996</v>
      </c>
      <c r="AH78" s="501">
        <v>64</v>
      </c>
      <c r="AI78" s="507">
        <v>24</v>
      </c>
    </row>
    <row r="79" spans="1:253" s="47" customFormat="1" ht="12" customHeight="1" x14ac:dyDescent="0.4">
      <c r="A79" s="65">
        <v>18</v>
      </c>
      <c r="B79" s="648"/>
      <c r="C79" s="648"/>
      <c r="D79" s="190">
        <v>7920</v>
      </c>
      <c r="E79" s="164" t="s">
        <v>583</v>
      </c>
      <c r="F79" s="163">
        <f t="shared" ref="F79" si="276">($G$6*G79)+($H$6*H79)+($I$6*I79)+($J$6*J79)+($K$6*K79)+($L$6*L79)</f>
        <v>468.57142857142856</v>
      </c>
      <c r="G79" s="163">
        <v>10</v>
      </c>
      <c r="H79" s="163"/>
      <c r="I79" s="163">
        <v>2</v>
      </c>
      <c r="J79" s="162">
        <v>6</v>
      </c>
      <c r="K79" s="162">
        <v>12</v>
      </c>
      <c r="L79" s="162"/>
      <c r="M79" s="162">
        <f t="shared" ref="M79" si="277">F79*$M$6</f>
        <v>168.68571428571428</v>
      </c>
      <c r="N79" s="162">
        <f t="shared" ref="N79" si="278">F79*$N$6</f>
        <v>60.914285714285711</v>
      </c>
      <c r="O79" s="162">
        <f t="shared" ref="O79" si="279">F79*$O$6</f>
        <v>131.20000000000002</v>
      </c>
      <c r="P79" s="162">
        <f t="shared" ref="P79" si="280">F79*$P$6</f>
        <v>46.857142857142861</v>
      </c>
      <c r="Q79" s="162">
        <f t="shared" ref="Q79" si="281">F79*$Q$6</f>
        <v>42.171428571428571</v>
      </c>
      <c r="R79" s="162">
        <f t="shared" ref="R79" si="282">F79*$R$6</f>
        <v>18.742857142857144</v>
      </c>
      <c r="S79" s="162">
        <f t="shared" ref="S79" si="283">SUM(M79:R79)</f>
        <v>468.57142857142856</v>
      </c>
      <c r="T79" s="165">
        <f t="shared" ref="T79" si="284">($U$6*U79)+($V$6*V79)+($W$6*W79)+($X$6*X79)+($Y$6*Y79)+($Z$6*Z79)</f>
        <v>328</v>
      </c>
      <c r="U79" s="166">
        <f t="shared" ref="U79" si="285">G79</f>
        <v>10</v>
      </c>
      <c r="V79" s="165">
        <f t="shared" ref="V79" si="286">H79</f>
        <v>0</v>
      </c>
      <c r="W79" s="165">
        <f t="shared" ref="W79" si="287">I79</f>
        <v>2</v>
      </c>
      <c r="X79" s="166">
        <f t="shared" ref="X79" si="288">J79</f>
        <v>6</v>
      </c>
      <c r="Y79" s="165">
        <f t="shared" ref="Y79" si="289">K79</f>
        <v>12</v>
      </c>
      <c r="Z79" s="165">
        <f t="shared" ref="Z79" si="290">L79</f>
        <v>0</v>
      </c>
      <c r="AA79" s="166">
        <f t="shared" ref="AA79" si="291">T79*$AA$6</f>
        <v>131.20000000000002</v>
      </c>
      <c r="AB79" s="166">
        <f t="shared" ref="AB79" si="292">T79*$AB$6</f>
        <v>36.08</v>
      </c>
      <c r="AC79" s="166">
        <f t="shared" ref="AC79" si="293">T79*$AC$6</f>
        <v>104.96000000000001</v>
      </c>
      <c r="AD79" s="166">
        <f t="shared" ref="AD79" si="294">T79*$AD$6</f>
        <v>32.800000000000004</v>
      </c>
      <c r="AE79" s="166">
        <f t="shared" ref="AE79" si="295">T79*$AE$6</f>
        <v>13.120000000000001</v>
      </c>
      <c r="AF79" s="166">
        <f t="shared" ref="AF79" si="296">T79*$AF$6</f>
        <v>6.5600000000000005</v>
      </c>
      <c r="AG79" s="165">
        <f t="shared" ref="AG79" si="297">SUM(AA79:AF79)</f>
        <v>324.72000000000003</v>
      </c>
      <c r="AH79" s="162">
        <v>45</v>
      </c>
      <c r="AI79" s="161">
        <v>9</v>
      </c>
    </row>
    <row r="80" spans="1:253" s="504" customFormat="1" ht="12" customHeight="1" x14ac:dyDescent="0.4">
      <c r="A80" s="485">
        <v>19</v>
      </c>
      <c r="B80" s="648"/>
      <c r="C80" s="648"/>
      <c r="D80" s="506">
        <v>4402</v>
      </c>
      <c r="E80" s="488" t="s">
        <v>329</v>
      </c>
      <c r="F80" s="500">
        <f t="shared" si="220"/>
        <v>777.14285714285711</v>
      </c>
      <c r="G80" s="500">
        <v>22</v>
      </c>
      <c r="H80" s="500"/>
      <c r="I80" s="500"/>
      <c r="J80" s="501">
        <v>10</v>
      </c>
      <c r="K80" s="501">
        <v>9</v>
      </c>
      <c r="L80" s="501">
        <v>8</v>
      </c>
      <c r="M80" s="501">
        <f t="shared" si="221"/>
        <v>279.77142857142854</v>
      </c>
      <c r="N80" s="501">
        <f t="shared" si="222"/>
        <v>101.02857142857142</v>
      </c>
      <c r="O80" s="501">
        <f t="shared" si="223"/>
        <v>217.60000000000002</v>
      </c>
      <c r="P80" s="501">
        <f t="shared" si="224"/>
        <v>77.714285714285722</v>
      </c>
      <c r="Q80" s="501">
        <f t="shared" si="274"/>
        <v>69.942857142857136</v>
      </c>
      <c r="R80" s="501">
        <f t="shared" si="275"/>
        <v>31.085714285714285</v>
      </c>
      <c r="S80" s="501">
        <f t="shared" si="227"/>
        <v>777.14285714285711</v>
      </c>
      <c r="T80" s="489">
        <f t="shared" si="228"/>
        <v>544</v>
      </c>
      <c r="U80" s="492">
        <f t="shared" si="229"/>
        <v>22</v>
      </c>
      <c r="V80" s="489">
        <f t="shared" si="230"/>
        <v>0</v>
      </c>
      <c r="W80" s="489">
        <f t="shared" si="231"/>
        <v>0</v>
      </c>
      <c r="X80" s="492">
        <f t="shared" si="232"/>
        <v>10</v>
      </c>
      <c r="Y80" s="489">
        <f t="shared" si="233"/>
        <v>9</v>
      </c>
      <c r="Z80" s="489">
        <f t="shared" si="234"/>
        <v>8</v>
      </c>
      <c r="AA80" s="492">
        <f t="shared" si="235"/>
        <v>217.60000000000002</v>
      </c>
      <c r="AB80" s="492">
        <f t="shared" si="236"/>
        <v>59.84</v>
      </c>
      <c r="AC80" s="492">
        <f t="shared" si="237"/>
        <v>174.08</v>
      </c>
      <c r="AD80" s="492">
        <f t="shared" si="238"/>
        <v>54.400000000000006</v>
      </c>
      <c r="AE80" s="492">
        <f t="shared" si="239"/>
        <v>21.76</v>
      </c>
      <c r="AF80" s="492">
        <f t="shared" si="240"/>
        <v>10.88</v>
      </c>
      <c r="AG80" s="489">
        <f t="shared" si="241"/>
        <v>538.56000000000006</v>
      </c>
      <c r="AH80" s="501">
        <v>63</v>
      </c>
      <c r="AI80" s="507">
        <v>21</v>
      </c>
    </row>
    <row r="81" spans="1:35" s="47" customFormat="1" ht="12" customHeight="1" x14ac:dyDescent="0.4">
      <c r="A81" s="65">
        <v>20</v>
      </c>
      <c r="B81" s="648"/>
      <c r="C81" s="648"/>
      <c r="D81" s="132">
        <v>4433</v>
      </c>
      <c r="E81" s="72" t="s">
        <v>328</v>
      </c>
      <c r="F81" s="92">
        <f t="shared" si="220"/>
        <v>810</v>
      </c>
      <c r="G81" s="92"/>
      <c r="H81" s="92">
        <v>27</v>
      </c>
      <c r="I81" s="92"/>
      <c r="J81" s="76"/>
      <c r="K81" s="76">
        <v>18</v>
      </c>
      <c r="L81" s="76"/>
      <c r="M81" s="76">
        <f t="shared" si="221"/>
        <v>291.59999999999997</v>
      </c>
      <c r="N81" s="76">
        <f t="shared" si="222"/>
        <v>105.3</v>
      </c>
      <c r="O81" s="76">
        <f t="shared" si="223"/>
        <v>226.8</v>
      </c>
      <c r="P81" s="76">
        <f t="shared" si="224"/>
        <v>81</v>
      </c>
      <c r="Q81" s="76">
        <f t="shared" si="274"/>
        <v>72.899999999999991</v>
      </c>
      <c r="R81" s="76">
        <f t="shared" si="275"/>
        <v>32.4</v>
      </c>
      <c r="S81" s="108">
        <f t="shared" si="227"/>
        <v>810</v>
      </c>
      <c r="T81" s="86">
        <f t="shared" si="228"/>
        <v>567</v>
      </c>
      <c r="U81" s="87">
        <f t="shared" si="229"/>
        <v>0</v>
      </c>
      <c r="V81" s="86">
        <f t="shared" si="230"/>
        <v>27</v>
      </c>
      <c r="W81" s="86">
        <f t="shared" si="231"/>
        <v>0</v>
      </c>
      <c r="X81" s="87">
        <f t="shared" si="232"/>
        <v>0</v>
      </c>
      <c r="Y81" s="86">
        <f t="shared" si="233"/>
        <v>18</v>
      </c>
      <c r="Z81" s="86">
        <f t="shared" si="234"/>
        <v>0</v>
      </c>
      <c r="AA81" s="87">
        <f t="shared" si="235"/>
        <v>226.8</v>
      </c>
      <c r="AB81" s="87">
        <f t="shared" si="236"/>
        <v>62.37</v>
      </c>
      <c r="AC81" s="87">
        <f t="shared" si="237"/>
        <v>181.44</v>
      </c>
      <c r="AD81" s="87">
        <f t="shared" si="238"/>
        <v>56.7</v>
      </c>
      <c r="AE81" s="87">
        <f t="shared" si="239"/>
        <v>22.68</v>
      </c>
      <c r="AF81" s="87">
        <f t="shared" si="240"/>
        <v>11.34</v>
      </c>
      <c r="AG81" s="89">
        <f t="shared" si="241"/>
        <v>561.33000000000004</v>
      </c>
      <c r="AH81" s="76">
        <v>63</v>
      </c>
      <c r="AI81" s="93">
        <v>18</v>
      </c>
    </row>
    <row r="82" spans="1:35" s="47" customFormat="1" ht="12" customHeight="1" x14ac:dyDescent="0.4">
      <c r="A82" s="65">
        <v>21</v>
      </c>
      <c r="B82" s="648"/>
      <c r="C82" s="648"/>
      <c r="D82" s="132">
        <v>4434</v>
      </c>
      <c r="E82" s="72" t="s">
        <v>327</v>
      </c>
      <c r="F82" s="92">
        <f t="shared" si="220"/>
        <v>742.85714285714278</v>
      </c>
      <c r="G82" s="92">
        <v>24</v>
      </c>
      <c r="H82" s="92"/>
      <c r="I82" s="92"/>
      <c r="J82" s="76">
        <v>24</v>
      </c>
      <c r="K82" s="76">
        <v>5</v>
      </c>
      <c r="L82" s="76">
        <v>2</v>
      </c>
      <c r="M82" s="76">
        <f t="shared" si="221"/>
        <v>267.42857142857139</v>
      </c>
      <c r="N82" s="76">
        <f t="shared" si="222"/>
        <v>96.571428571428569</v>
      </c>
      <c r="O82" s="76">
        <f t="shared" si="223"/>
        <v>208</v>
      </c>
      <c r="P82" s="76">
        <f t="shared" si="224"/>
        <v>74.285714285714278</v>
      </c>
      <c r="Q82" s="76">
        <f t="shared" si="274"/>
        <v>66.857142857142847</v>
      </c>
      <c r="R82" s="76">
        <f t="shared" si="275"/>
        <v>29.714285714285712</v>
      </c>
      <c r="S82" s="108">
        <f t="shared" si="227"/>
        <v>742.85714285714278</v>
      </c>
      <c r="T82" s="86">
        <f t="shared" si="228"/>
        <v>520</v>
      </c>
      <c r="U82" s="87">
        <f t="shared" si="229"/>
        <v>24</v>
      </c>
      <c r="V82" s="86">
        <f t="shared" si="230"/>
        <v>0</v>
      </c>
      <c r="W82" s="86">
        <f t="shared" si="231"/>
        <v>0</v>
      </c>
      <c r="X82" s="87">
        <f t="shared" si="232"/>
        <v>24</v>
      </c>
      <c r="Y82" s="86">
        <f t="shared" si="233"/>
        <v>5</v>
      </c>
      <c r="Z82" s="86">
        <f t="shared" si="234"/>
        <v>2</v>
      </c>
      <c r="AA82" s="87">
        <f t="shared" si="235"/>
        <v>208</v>
      </c>
      <c r="AB82" s="87">
        <f t="shared" si="236"/>
        <v>57.2</v>
      </c>
      <c r="AC82" s="87">
        <f t="shared" si="237"/>
        <v>166.4</v>
      </c>
      <c r="AD82" s="87">
        <f t="shared" si="238"/>
        <v>52</v>
      </c>
      <c r="AE82" s="87">
        <f t="shared" si="239"/>
        <v>20.8</v>
      </c>
      <c r="AF82" s="87">
        <f t="shared" si="240"/>
        <v>10.4</v>
      </c>
      <c r="AG82" s="89">
        <f t="shared" si="241"/>
        <v>514.80000000000007</v>
      </c>
      <c r="AH82" s="76">
        <v>77</v>
      </c>
      <c r="AI82" s="93">
        <v>24</v>
      </c>
    </row>
    <row r="83" spans="1:35" s="47" customFormat="1" ht="12" customHeight="1" x14ac:dyDescent="0.4">
      <c r="A83" s="65">
        <v>22</v>
      </c>
      <c r="B83" s="648"/>
      <c r="C83" s="648"/>
      <c r="D83" s="132">
        <v>4588</v>
      </c>
      <c r="E83" s="72" t="s">
        <v>326</v>
      </c>
      <c r="F83" s="92">
        <f t="shared" si="220"/>
        <v>725.71428571428567</v>
      </c>
      <c r="G83" s="92">
        <v>26</v>
      </c>
      <c r="H83" s="92"/>
      <c r="I83" s="92"/>
      <c r="J83" s="76">
        <v>18</v>
      </c>
      <c r="K83" s="76">
        <v>5</v>
      </c>
      <c r="L83" s="76">
        <v>2</v>
      </c>
      <c r="M83" s="76">
        <f t="shared" si="221"/>
        <v>261.25714285714281</v>
      </c>
      <c r="N83" s="76">
        <f t="shared" si="222"/>
        <v>94.342857142857142</v>
      </c>
      <c r="O83" s="76">
        <f t="shared" si="223"/>
        <v>203.20000000000002</v>
      </c>
      <c r="P83" s="76">
        <f t="shared" si="224"/>
        <v>72.571428571428569</v>
      </c>
      <c r="Q83" s="76">
        <f t="shared" si="274"/>
        <v>65.314285714285703</v>
      </c>
      <c r="R83" s="76">
        <f t="shared" si="275"/>
        <v>29.028571428571428</v>
      </c>
      <c r="S83" s="108">
        <f t="shared" si="227"/>
        <v>725.71428571428567</v>
      </c>
      <c r="T83" s="86">
        <f t="shared" si="228"/>
        <v>508</v>
      </c>
      <c r="U83" s="87">
        <f t="shared" si="229"/>
        <v>26</v>
      </c>
      <c r="V83" s="86">
        <f t="shared" si="230"/>
        <v>0</v>
      </c>
      <c r="W83" s="86">
        <f t="shared" si="231"/>
        <v>0</v>
      </c>
      <c r="X83" s="87">
        <f t="shared" si="232"/>
        <v>18</v>
      </c>
      <c r="Y83" s="86">
        <f t="shared" si="233"/>
        <v>5</v>
      </c>
      <c r="Z83" s="86">
        <f t="shared" si="234"/>
        <v>2</v>
      </c>
      <c r="AA83" s="87">
        <f t="shared" si="235"/>
        <v>203.20000000000002</v>
      </c>
      <c r="AB83" s="87">
        <f t="shared" si="236"/>
        <v>55.88</v>
      </c>
      <c r="AC83" s="87">
        <f t="shared" si="237"/>
        <v>162.56</v>
      </c>
      <c r="AD83" s="87">
        <f t="shared" si="238"/>
        <v>50.800000000000004</v>
      </c>
      <c r="AE83" s="87">
        <f t="shared" si="239"/>
        <v>20.32</v>
      </c>
      <c r="AF83" s="87">
        <f t="shared" si="240"/>
        <v>10.16</v>
      </c>
      <c r="AG83" s="89">
        <f t="shared" si="241"/>
        <v>502.92000000000007</v>
      </c>
      <c r="AH83" s="76">
        <v>77</v>
      </c>
      <c r="AI83" s="93">
        <v>24</v>
      </c>
    </row>
    <row r="84" spans="1:35" s="504" customFormat="1" ht="12" customHeight="1" x14ac:dyDescent="0.4">
      <c r="A84" s="485">
        <v>23</v>
      </c>
      <c r="B84" s="648"/>
      <c r="C84" s="648"/>
      <c r="D84" s="506">
        <v>7198</v>
      </c>
      <c r="E84" s="488" t="s">
        <v>325</v>
      </c>
      <c r="F84" s="500">
        <f t="shared" si="220"/>
        <v>440</v>
      </c>
      <c r="G84" s="500">
        <v>18</v>
      </c>
      <c r="H84" s="500"/>
      <c r="I84" s="500">
        <v>1</v>
      </c>
      <c r="J84" s="501">
        <v>11</v>
      </c>
      <c r="K84" s="501">
        <v>1</v>
      </c>
      <c r="L84" s="501"/>
      <c r="M84" s="501">
        <f t="shared" si="221"/>
        <v>158.4</v>
      </c>
      <c r="N84" s="501">
        <f t="shared" si="222"/>
        <v>57.2</v>
      </c>
      <c r="O84" s="501">
        <f t="shared" si="223"/>
        <v>123.20000000000002</v>
      </c>
      <c r="P84" s="501">
        <f t="shared" si="224"/>
        <v>44</v>
      </c>
      <c r="Q84" s="501">
        <f t="shared" si="274"/>
        <v>39.6</v>
      </c>
      <c r="R84" s="501">
        <f t="shared" si="275"/>
        <v>17.600000000000001</v>
      </c>
      <c r="S84" s="501">
        <f t="shared" si="227"/>
        <v>440.00000000000011</v>
      </c>
      <c r="T84" s="489">
        <f t="shared" si="228"/>
        <v>308</v>
      </c>
      <c r="U84" s="492">
        <f t="shared" si="229"/>
        <v>18</v>
      </c>
      <c r="V84" s="489">
        <f t="shared" si="230"/>
        <v>0</v>
      </c>
      <c r="W84" s="489">
        <f t="shared" si="231"/>
        <v>1</v>
      </c>
      <c r="X84" s="492">
        <f t="shared" si="232"/>
        <v>11</v>
      </c>
      <c r="Y84" s="489">
        <f t="shared" si="233"/>
        <v>1</v>
      </c>
      <c r="Z84" s="489">
        <f t="shared" si="234"/>
        <v>0</v>
      </c>
      <c r="AA84" s="492">
        <f t="shared" si="235"/>
        <v>123.2</v>
      </c>
      <c r="AB84" s="492">
        <f t="shared" si="236"/>
        <v>33.880000000000003</v>
      </c>
      <c r="AC84" s="492">
        <f t="shared" si="237"/>
        <v>98.56</v>
      </c>
      <c r="AD84" s="492">
        <f t="shared" si="238"/>
        <v>30.8</v>
      </c>
      <c r="AE84" s="492">
        <f t="shared" si="239"/>
        <v>12.32</v>
      </c>
      <c r="AF84" s="492">
        <f t="shared" si="240"/>
        <v>6.16</v>
      </c>
      <c r="AG84" s="489">
        <f t="shared" si="241"/>
        <v>304.92</v>
      </c>
      <c r="AH84" s="501">
        <v>63</v>
      </c>
      <c r="AI84" s="507">
        <v>24</v>
      </c>
    </row>
    <row r="85" spans="1:35" s="47" customFormat="1" ht="12" customHeight="1" x14ac:dyDescent="0.4">
      <c r="A85" s="65">
        <v>24</v>
      </c>
      <c r="B85" s="648"/>
      <c r="C85" s="648"/>
      <c r="D85" s="132">
        <v>6872</v>
      </c>
      <c r="E85" s="72" t="s">
        <v>324</v>
      </c>
      <c r="F85" s="92">
        <f t="shared" si="220"/>
        <v>714.28571428571422</v>
      </c>
      <c r="G85" s="92">
        <v>25</v>
      </c>
      <c r="H85" s="92"/>
      <c r="I85" s="92"/>
      <c r="J85" s="76">
        <v>17</v>
      </c>
      <c r="K85" s="76">
        <v>7</v>
      </c>
      <c r="L85" s="76">
        <v>1</v>
      </c>
      <c r="M85" s="76">
        <f t="shared" si="221"/>
        <v>257.14285714285711</v>
      </c>
      <c r="N85" s="76">
        <f t="shared" si="222"/>
        <v>92.857142857142847</v>
      </c>
      <c r="O85" s="76">
        <f t="shared" si="223"/>
        <v>200</v>
      </c>
      <c r="P85" s="76">
        <f t="shared" si="224"/>
        <v>71.428571428571431</v>
      </c>
      <c r="Q85" s="76">
        <f t="shared" si="274"/>
        <v>64.285714285714278</v>
      </c>
      <c r="R85" s="76">
        <f t="shared" si="275"/>
        <v>28.571428571428569</v>
      </c>
      <c r="S85" s="108">
        <f t="shared" si="227"/>
        <v>714.28571428571433</v>
      </c>
      <c r="T85" s="86">
        <f t="shared" si="228"/>
        <v>500</v>
      </c>
      <c r="U85" s="87">
        <f t="shared" si="229"/>
        <v>25</v>
      </c>
      <c r="V85" s="86">
        <f t="shared" si="230"/>
        <v>0</v>
      </c>
      <c r="W85" s="86">
        <f t="shared" si="231"/>
        <v>0</v>
      </c>
      <c r="X85" s="87">
        <f t="shared" si="232"/>
        <v>17</v>
      </c>
      <c r="Y85" s="86">
        <f t="shared" si="233"/>
        <v>7</v>
      </c>
      <c r="Z85" s="86">
        <f t="shared" si="234"/>
        <v>1</v>
      </c>
      <c r="AA85" s="87">
        <f t="shared" si="235"/>
        <v>200</v>
      </c>
      <c r="AB85" s="87">
        <f t="shared" si="236"/>
        <v>55</v>
      </c>
      <c r="AC85" s="87">
        <f t="shared" si="237"/>
        <v>160</v>
      </c>
      <c r="AD85" s="87">
        <f t="shared" si="238"/>
        <v>50</v>
      </c>
      <c r="AE85" s="87">
        <f t="shared" si="239"/>
        <v>20</v>
      </c>
      <c r="AF85" s="87">
        <f t="shared" si="240"/>
        <v>10</v>
      </c>
      <c r="AG85" s="89">
        <f t="shared" si="241"/>
        <v>495</v>
      </c>
      <c r="AH85" s="76">
        <v>77</v>
      </c>
      <c r="AI85" s="93">
        <v>21</v>
      </c>
    </row>
    <row r="86" spans="1:35" s="47" customFormat="1" ht="12" customHeight="1" x14ac:dyDescent="0.4">
      <c r="A86" s="65">
        <v>25</v>
      </c>
      <c r="B86" s="648"/>
      <c r="C86" s="648"/>
      <c r="D86" s="132">
        <v>6171</v>
      </c>
      <c r="E86" s="72" t="s">
        <v>323</v>
      </c>
      <c r="F86" s="92">
        <f t="shared" si="220"/>
        <v>602.85714285714289</v>
      </c>
      <c r="G86" s="92">
        <v>20</v>
      </c>
      <c r="H86" s="92"/>
      <c r="I86" s="92"/>
      <c r="J86" s="76">
        <v>16</v>
      </c>
      <c r="K86" s="76">
        <v>6</v>
      </c>
      <c r="L86" s="76">
        <v>1</v>
      </c>
      <c r="M86" s="76">
        <f t="shared" si="221"/>
        <v>217.02857142857144</v>
      </c>
      <c r="N86" s="76">
        <f t="shared" si="222"/>
        <v>78.371428571428581</v>
      </c>
      <c r="O86" s="76">
        <f t="shared" si="223"/>
        <v>168.8</v>
      </c>
      <c r="P86" s="76">
        <f t="shared" si="224"/>
        <v>60.285714285714292</v>
      </c>
      <c r="Q86" s="76">
        <f t="shared" si="274"/>
        <v>54.25714285714286</v>
      </c>
      <c r="R86" s="76">
        <f t="shared" si="275"/>
        <v>24.114285714285717</v>
      </c>
      <c r="S86" s="108">
        <f t="shared" si="227"/>
        <v>602.857142857143</v>
      </c>
      <c r="T86" s="86">
        <f t="shared" si="228"/>
        <v>422</v>
      </c>
      <c r="U86" s="87">
        <f t="shared" si="229"/>
        <v>20</v>
      </c>
      <c r="V86" s="86">
        <f t="shared" si="230"/>
        <v>0</v>
      </c>
      <c r="W86" s="86">
        <f t="shared" si="231"/>
        <v>0</v>
      </c>
      <c r="X86" s="87">
        <f t="shared" si="232"/>
        <v>16</v>
      </c>
      <c r="Y86" s="86">
        <f t="shared" si="233"/>
        <v>6</v>
      </c>
      <c r="Z86" s="86">
        <f t="shared" si="234"/>
        <v>1</v>
      </c>
      <c r="AA86" s="87">
        <f t="shared" si="235"/>
        <v>168.8</v>
      </c>
      <c r="AB86" s="87">
        <f t="shared" si="236"/>
        <v>46.42</v>
      </c>
      <c r="AC86" s="87">
        <f t="shared" si="237"/>
        <v>135.04</v>
      </c>
      <c r="AD86" s="87">
        <f t="shared" si="238"/>
        <v>42.2</v>
      </c>
      <c r="AE86" s="87">
        <f t="shared" si="239"/>
        <v>16.88</v>
      </c>
      <c r="AF86" s="87">
        <f t="shared" si="240"/>
        <v>8.44</v>
      </c>
      <c r="AG86" s="89">
        <f t="shared" si="241"/>
        <v>417.78</v>
      </c>
      <c r="AH86" s="76">
        <v>77</v>
      </c>
      <c r="AI86" s="93">
        <v>21</v>
      </c>
    </row>
    <row r="87" spans="1:35" s="47" customFormat="1" ht="12" customHeight="1" x14ac:dyDescent="0.4">
      <c r="A87" s="65">
        <v>26</v>
      </c>
      <c r="B87" s="648"/>
      <c r="C87" s="648"/>
      <c r="D87" s="132">
        <v>6731</v>
      </c>
      <c r="E87" s="424" t="s">
        <v>580</v>
      </c>
      <c r="F87" s="92">
        <f t="shared" si="220"/>
        <v>520</v>
      </c>
      <c r="G87" s="92"/>
      <c r="H87" s="92">
        <v>14</v>
      </c>
      <c r="I87" s="92">
        <v>4</v>
      </c>
      <c r="J87" s="76">
        <v>13</v>
      </c>
      <c r="K87" s="76">
        <v>4</v>
      </c>
      <c r="L87" s="76"/>
      <c r="M87" s="76">
        <f t="shared" si="221"/>
        <v>187.2</v>
      </c>
      <c r="N87" s="76">
        <f t="shared" si="222"/>
        <v>67.600000000000009</v>
      </c>
      <c r="O87" s="76">
        <f t="shared" si="223"/>
        <v>145.60000000000002</v>
      </c>
      <c r="P87" s="76">
        <f t="shared" si="224"/>
        <v>52</v>
      </c>
      <c r="Q87" s="76">
        <f t="shared" si="274"/>
        <v>46.8</v>
      </c>
      <c r="R87" s="76">
        <f t="shared" si="275"/>
        <v>20.8</v>
      </c>
      <c r="S87" s="76">
        <f t="shared" si="227"/>
        <v>520</v>
      </c>
      <c r="T87" s="86">
        <f t="shared" si="228"/>
        <v>364</v>
      </c>
      <c r="U87" s="87">
        <f t="shared" si="229"/>
        <v>0</v>
      </c>
      <c r="V87" s="86">
        <f t="shared" si="230"/>
        <v>14</v>
      </c>
      <c r="W87" s="86">
        <f t="shared" si="231"/>
        <v>4</v>
      </c>
      <c r="X87" s="87">
        <f t="shared" si="232"/>
        <v>13</v>
      </c>
      <c r="Y87" s="86">
        <f t="shared" si="233"/>
        <v>4</v>
      </c>
      <c r="Z87" s="86">
        <f t="shared" si="234"/>
        <v>0</v>
      </c>
      <c r="AA87" s="87">
        <f t="shared" si="235"/>
        <v>145.6</v>
      </c>
      <c r="AB87" s="87">
        <f t="shared" si="236"/>
        <v>40.04</v>
      </c>
      <c r="AC87" s="87">
        <f t="shared" si="237"/>
        <v>116.48</v>
      </c>
      <c r="AD87" s="87">
        <f t="shared" si="238"/>
        <v>36.4</v>
      </c>
      <c r="AE87" s="87">
        <f t="shared" si="239"/>
        <v>14.56</v>
      </c>
      <c r="AF87" s="87">
        <f t="shared" si="240"/>
        <v>7.28</v>
      </c>
      <c r="AG87" s="86">
        <f t="shared" si="241"/>
        <v>360.35999999999996</v>
      </c>
      <c r="AH87" s="76">
        <f>56+8</f>
        <v>64</v>
      </c>
      <c r="AI87" s="93">
        <v>24</v>
      </c>
    </row>
    <row r="88" spans="1:35" s="423" customFormat="1" ht="12" customHeight="1" x14ac:dyDescent="0.4">
      <c r="A88" s="422">
        <v>27</v>
      </c>
      <c r="B88" s="657"/>
      <c r="C88" s="657"/>
      <c r="D88" s="190">
        <v>7863</v>
      </c>
      <c r="E88" s="164" t="s">
        <v>581</v>
      </c>
      <c r="F88" s="163">
        <f t="shared" si="220"/>
        <v>397.14285714285711</v>
      </c>
      <c r="G88" s="163"/>
      <c r="H88" s="163"/>
      <c r="I88" s="163">
        <v>4</v>
      </c>
      <c r="J88" s="162">
        <v>7</v>
      </c>
      <c r="K88" s="162">
        <v>8</v>
      </c>
      <c r="L88" s="162">
        <v>6</v>
      </c>
      <c r="M88" s="162">
        <f t="shared" si="221"/>
        <v>142.97142857142856</v>
      </c>
      <c r="N88" s="162">
        <f t="shared" si="222"/>
        <v>51.628571428571426</v>
      </c>
      <c r="O88" s="162">
        <f t="shared" si="223"/>
        <v>111.2</v>
      </c>
      <c r="P88" s="162">
        <f t="shared" si="224"/>
        <v>39.714285714285715</v>
      </c>
      <c r="Q88" s="162">
        <f t="shared" si="274"/>
        <v>35.74285714285714</v>
      </c>
      <c r="R88" s="162">
        <f t="shared" si="275"/>
        <v>15.885714285714284</v>
      </c>
      <c r="S88" s="162">
        <f t="shared" si="227"/>
        <v>397.14285714285717</v>
      </c>
      <c r="T88" s="165">
        <f t="shared" si="228"/>
        <v>278</v>
      </c>
      <c r="U88" s="166"/>
      <c r="V88" s="165"/>
      <c r="W88" s="163">
        <v>4</v>
      </c>
      <c r="X88" s="162">
        <v>7</v>
      </c>
      <c r="Y88" s="162">
        <v>8</v>
      </c>
      <c r="Z88" s="162">
        <v>6</v>
      </c>
      <c r="AA88" s="166">
        <f t="shared" si="235"/>
        <v>111.2</v>
      </c>
      <c r="AB88" s="166">
        <f t="shared" si="236"/>
        <v>30.580000000000002</v>
      </c>
      <c r="AC88" s="166">
        <f t="shared" si="237"/>
        <v>88.960000000000008</v>
      </c>
      <c r="AD88" s="166">
        <f t="shared" si="238"/>
        <v>27.8</v>
      </c>
      <c r="AE88" s="166">
        <f t="shared" si="239"/>
        <v>11.120000000000001</v>
      </c>
      <c r="AF88" s="166">
        <f t="shared" si="240"/>
        <v>5.5600000000000005</v>
      </c>
      <c r="AG88" s="165">
        <f t="shared" si="241"/>
        <v>275.22000000000003</v>
      </c>
      <c r="AH88" s="162">
        <v>45</v>
      </c>
      <c r="AI88" s="161">
        <v>9</v>
      </c>
    </row>
    <row r="89" spans="1:35" s="47" customFormat="1" ht="12" customHeight="1" x14ac:dyDescent="0.4">
      <c r="A89" s="96"/>
      <c r="B89" s="78">
        <f>COUNT(A62:A88)</f>
        <v>27</v>
      </c>
      <c r="C89" s="78"/>
      <c r="D89" s="176"/>
      <c r="E89" s="78"/>
      <c r="F89" s="78"/>
      <c r="G89" s="78"/>
      <c r="H89" s="78"/>
      <c r="I89" s="78"/>
      <c r="J89" s="78"/>
      <c r="K89" s="78"/>
      <c r="L89" s="82"/>
      <c r="M89" s="82"/>
      <c r="N89" s="82"/>
      <c r="O89" s="82"/>
      <c r="P89" s="103"/>
      <c r="Q89" s="103"/>
      <c r="R89" s="103"/>
      <c r="S89" s="82"/>
      <c r="T89" s="81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104"/>
    </row>
    <row r="90" spans="1:35" s="47" customFormat="1" ht="12" customHeight="1" x14ac:dyDescent="0.4">
      <c r="A90" s="65">
        <v>1</v>
      </c>
      <c r="B90" s="648" t="s">
        <v>552</v>
      </c>
      <c r="C90" s="648" t="s">
        <v>162</v>
      </c>
      <c r="D90" s="133">
        <v>7374</v>
      </c>
      <c r="E90" s="72" t="s">
        <v>92</v>
      </c>
      <c r="F90" s="92">
        <f t="shared" ref="F90:F110" si="298">($G$6*G90)+($H$6*H90)+($I$6*I90)+($J$6*J90)+($K$6*K90)+($L$6*L90)</f>
        <v>588.57142857142856</v>
      </c>
      <c r="G90" s="92">
        <v>18</v>
      </c>
      <c r="H90" s="92"/>
      <c r="I90" s="92">
        <v>2</v>
      </c>
      <c r="J90" s="76">
        <v>10</v>
      </c>
      <c r="K90" s="76">
        <v>9</v>
      </c>
      <c r="L90" s="76"/>
      <c r="M90" s="76">
        <f t="shared" ref="M90:M110" si="299">F90*$M$6</f>
        <v>211.88571428571427</v>
      </c>
      <c r="N90" s="76">
        <f t="shared" ref="N90:N110" si="300">F90*$N$6</f>
        <v>76.51428571428572</v>
      </c>
      <c r="O90" s="76">
        <f t="shared" ref="O90:O110" si="301">F90*$O$6</f>
        <v>164.8</v>
      </c>
      <c r="P90" s="76">
        <f t="shared" ref="P90:P110" si="302">F90*$P$6</f>
        <v>58.857142857142861</v>
      </c>
      <c r="Q90" s="76">
        <f t="shared" ref="Q90:Q110" si="303">F90*$Q$6</f>
        <v>52.971428571428568</v>
      </c>
      <c r="R90" s="76">
        <f t="shared" ref="R90:R110" si="304">F90*$R$6</f>
        <v>23.542857142857141</v>
      </c>
      <c r="S90" s="108">
        <f t="shared" ref="S90:S110" si="305">SUM(M90:R90)</f>
        <v>588.57142857142844</v>
      </c>
      <c r="T90" s="76">
        <f t="shared" ref="T90:T110" si="306">($U$6*U90)+($V$6*V90)+($W$6*W90)+($X$6*X90)+($Y$6*Y90)+($Z$6*Z90)</f>
        <v>412</v>
      </c>
      <c r="U90" s="76">
        <f t="shared" ref="U90:U110" si="307">G90</f>
        <v>18</v>
      </c>
      <c r="V90" s="76">
        <f t="shared" ref="V90:V110" si="308">H90</f>
        <v>0</v>
      </c>
      <c r="W90" s="76">
        <f t="shared" ref="W90:W110" si="309">I90</f>
        <v>2</v>
      </c>
      <c r="X90" s="76">
        <f t="shared" ref="X90:X110" si="310">J90</f>
        <v>10</v>
      </c>
      <c r="Y90" s="76">
        <f t="shared" ref="Y90:Y110" si="311">K90</f>
        <v>9</v>
      </c>
      <c r="Z90" s="76">
        <f t="shared" ref="Z90:Z110" si="312">L90</f>
        <v>0</v>
      </c>
      <c r="AA90" s="76">
        <f t="shared" ref="AA90:AA110" si="313">T90*$AA$6</f>
        <v>164.8</v>
      </c>
      <c r="AB90" s="76">
        <f t="shared" ref="AB90:AB110" si="314">T90*$AB$6</f>
        <v>45.32</v>
      </c>
      <c r="AC90" s="76">
        <f t="shared" ref="AC90:AC110" si="315">T90*$AC$6</f>
        <v>131.84</v>
      </c>
      <c r="AD90" s="76">
        <f t="shared" ref="AD90:AD110" si="316">T90*$AD$6</f>
        <v>41.2</v>
      </c>
      <c r="AE90" s="76">
        <f t="shared" ref="AE90:AE110" si="317">T90*$AE$6</f>
        <v>16.48</v>
      </c>
      <c r="AF90" s="76">
        <f t="shared" ref="AF90:AF110" si="318">T90*$AF$6</f>
        <v>8.24</v>
      </c>
      <c r="AG90" s="109">
        <f t="shared" ref="AG90:AG110" si="319">SUM(AA90:AF90)</f>
        <v>407.88000000000005</v>
      </c>
      <c r="AH90" s="76">
        <v>63</v>
      </c>
      <c r="AI90" s="93">
        <v>21</v>
      </c>
    </row>
    <row r="91" spans="1:35" s="47" customFormat="1" ht="12" customHeight="1" x14ac:dyDescent="0.4">
      <c r="A91" s="65">
        <v>2</v>
      </c>
      <c r="B91" s="648"/>
      <c r="C91" s="648"/>
      <c r="D91" s="191">
        <v>4460</v>
      </c>
      <c r="E91" s="164" t="s">
        <v>322</v>
      </c>
      <c r="F91" s="163">
        <f t="shared" si="298"/>
        <v>434.28571428571428</v>
      </c>
      <c r="G91" s="163"/>
      <c r="H91" s="163">
        <v>6</v>
      </c>
      <c r="I91" s="163">
        <v>2</v>
      </c>
      <c r="J91" s="162">
        <v>8</v>
      </c>
      <c r="K91" s="162">
        <v>2</v>
      </c>
      <c r="L91" s="162">
        <v>9</v>
      </c>
      <c r="M91" s="162">
        <f t="shared" si="299"/>
        <v>156.34285714285713</v>
      </c>
      <c r="N91" s="162">
        <f t="shared" si="300"/>
        <v>56.457142857142856</v>
      </c>
      <c r="O91" s="162">
        <f t="shared" si="301"/>
        <v>121.60000000000001</v>
      </c>
      <c r="P91" s="162">
        <f t="shared" si="302"/>
        <v>43.428571428571431</v>
      </c>
      <c r="Q91" s="162">
        <f t="shared" si="303"/>
        <v>39.085714285714282</v>
      </c>
      <c r="R91" s="162">
        <f t="shared" si="304"/>
        <v>17.37142857142857</v>
      </c>
      <c r="S91" s="162">
        <f t="shared" si="305"/>
        <v>434.28571428571428</v>
      </c>
      <c r="T91" s="162">
        <f t="shared" si="306"/>
        <v>304</v>
      </c>
      <c r="U91" s="162">
        <f t="shared" si="307"/>
        <v>0</v>
      </c>
      <c r="V91" s="162">
        <f t="shared" si="308"/>
        <v>6</v>
      </c>
      <c r="W91" s="162">
        <f t="shared" si="309"/>
        <v>2</v>
      </c>
      <c r="X91" s="162">
        <f t="shared" si="310"/>
        <v>8</v>
      </c>
      <c r="Y91" s="162">
        <f t="shared" si="311"/>
        <v>2</v>
      </c>
      <c r="Z91" s="162">
        <f t="shared" si="312"/>
        <v>9</v>
      </c>
      <c r="AA91" s="162">
        <f t="shared" si="313"/>
        <v>121.60000000000001</v>
      </c>
      <c r="AB91" s="162">
        <f t="shared" si="314"/>
        <v>33.44</v>
      </c>
      <c r="AC91" s="162">
        <f t="shared" si="315"/>
        <v>97.28</v>
      </c>
      <c r="AD91" s="162">
        <f t="shared" si="316"/>
        <v>30.400000000000002</v>
      </c>
      <c r="AE91" s="162">
        <f t="shared" si="317"/>
        <v>12.16</v>
      </c>
      <c r="AF91" s="162">
        <f t="shared" si="318"/>
        <v>6.08</v>
      </c>
      <c r="AG91" s="162">
        <f t="shared" si="319"/>
        <v>300.96000000000004</v>
      </c>
      <c r="AH91" s="162">
        <v>45</v>
      </c>
      <c r="AI91" s="161">
        <v>18</v>
      </c>
    </row>
    <row r="92" spans="1:35" s="47" customFormat="1" ht="12" customHeight="1" x14ac:dyDescent="0.4">
      <c r="A92" s="65">
        <v>3</v>
      </c>
      <c r="B92" s="648"/>
      <c r="C92" s="648"/>
      <c r="D92" s="191">
        <v>4532</v>
      </c>
      <c r="E92" s="164" t="s">
        <v>321</v>
      </c>
      <c r="F92" s="163">
        <f t="shared" si="298"/>
        <v>645.71428571428567</v>
      </c>
      <c r="G92" s="163">
        <v>1</v>
      </c>
      <c r="H92" s="163"/>
      <c r="I92" s="163">
        <v>9</v>
      </c>
      <c r="J92" s="162">
        <v>10</v>
      </c>
      <c r="K92" s="162">
        <v>6</v>
      </c>
      <c r="L92" s="162">
        <v>13</v>
      </c>
      <c r="M92" s="162">
        <f t="shared" si="299"/>
        <v>232.45714285714283</v>
      </c>
      <c r="N92" s="423">
        <f t="shared" si="300"/>
        <v>83.942857142857136</v>
      </c>
      <c r="O92" s="162">
        <f t="shared" si="301"/>
        <v>180.8</v>
      </c>
      <c r="P92" s="162">
        <f t="shared" si="302"/>
        <v>64.571428571428569</v>
      </c>
      <c r="Q92" s="162">
        <f t="shared" si="303"/>
        <v>58.114285714285707</v>
      </c>
      <c r="R92" s="162">
        <f t="shared" si="304"/>
        <v>25.828571428571426</v>
      </c>
      <c r="S92" s="162">
        <f t="shared" si="305"/>
        <v>645.71428571428578</v>
      </c>
      <c r="T92" s="162">
        <f t="shared" si="306"/>
        <v>452</v>
      </c>
      <c r="U92" s="162">
        <f t="shared" si="307"/>
        <v>1</v>
      </c>
      <c r="V92" s="162">
        <f t="shared" si="308"/>
        <v>0</v>
      </c>
      <c r="W92" s="162">
        <f t="shared" si="309"/>
        <v>9</v>
      </c>
      <c r="X92" s="162">
        <f t="shared" si="310"/>
        <v>10</v>
      </c>
      <c r="Y92" s="162">
        <f t="shared" si="311"/>
        <v>6</v>
      </c>
      <c r="Z92" s="162">
        <f t="shared" si="312"/>
        <v>13</v>
      </c>
      <c r="AA92" s="162">
        <f t="shared" si="313"/>
        <v>180.8</v>
      </c>
      <c r="AB92" s="162">
        <f t="shared" si="314"/>
        <v>49.72</v>
      </c>
      <c r="AC92" s="162">
        <f t="shared" si="315"/>
        <v>144.64000000000001</v>
      </c>
      <c r="AD92" s="162">
        <f t="shared" si="316"/>
        <v>45.2</v>
      </c>
      <c r="AE92" s="162">
        <f t="shared" si="317"/>
        <v>18.080000000000002</v>
      </c>
      <c r="AF92" s="162">
        <f t="shared" si="318"/>
        <v>9.0400000000000009</v>
      </c>
      <c r="AG92" s="162">
        <f t="shared" si="319"/>
        <v>447.48</v>
      </c>
      <c r="AH92" s="162">
        <v>60</v>
      </c>
      <c r="AI92" s="161">
        <v>9</v>
      </c>
    </row>
    <row r="93" spans="1:35" s="48" customFormat="1" ht="12" customHeight="1" x14ac:dyDescent="0.4">
      <c r="A93" s="65">
        <v>4</v>
      </c>
      <c r="B93" s="648"/>
      <c r="C93" s="648"/>
      <c r="D93" s="133">
        <v>7590</v>
      </c>
      <c r="E93" s="72" t="s">
        <v>95</v>
      </c>
      <c r="F93" s="92">
        <f t="shared" si="298"/>
        <v>802.85714285714289</v>
      </c>
      <c r="G93" s="92">
        <v>28</v>
      </c>
      <c r="H93" s="92"/>
      <c r="I93" s="92">
        <v>1</v>
      </c>
      <c r="J93" s="76">
        <v>20</v>
      </c>
      <c r="K93" s="76">
        <v>3</v>
      </c>
      <c r="L93" s="76">
        <v>4</v>
      </c>
      <c r="M93" s="76">
        <f t="shared" si="299"/>
        <v>289.02857142857141</v>
      </c>
      <c r="N93" s="76">
        <f t="shared" si="300"/>
        <v>104.37142857142858</v>
      </c>
      <c r="O93" s="76">
        <f t="shared" si="301"/>
        <v>224.80000000000004</v>
      </c>
      <c r="P93" s="76">
        <f t="shared" si="302"/>
        <v>80.285714285714292</v>
      </c>
      <c r="Q93" s="76">
        <f t="shared" si="303"/>
        <v>72.257142857142853</v>
      </c>
      <c r="R93" s="76">
        <f t="shared" si="304"/>
        <v>32.114285714285714</v>
      </c>
      <c r="S93" s="108">
        <f t="shared" si="305"/>
        <v>802.857142857143</v>
      </c>
      <c r="T93" s="76">
        <f t="shared" si="306"/>
        <v>562</v>
      </c>
      <c r="U93" s="76">
        <f t="shared" si="307"/>
        <v>28</v>
      </c>
      <c r="V93" s="76">
        <f t="shared" si="308"/>
        <v>0</v>
      </c>
      <c r="W93" s="76">
        <f t="shared" si="309"/>
        <v>1</v>
      </c>
      <c r="X93" s="76">
        <f t="shared" si="310"/>
        <v>20</v>
      </c>
      <c r="Y93" s="76">
        <f t="shared" si="311"/>
        <v>3</v>
      </c>
      <c r="Z93" s="76">
        <f t="shared" si="312"/>
        <v>4</v>
      </c>
      <c r="AA93" s="76">
        <f t="shared" si="313"/>
        <v>224.8</v>
      </c>
      <c r="AB93" s="76">
        <f t="shared" si="314"/>
        <v>61.82</v>
      </c>
      <c r="AC93" s="76">
        <f t="shared" si="315"/>
        <v>179.84</v>
      </c>
      <c r="AD93" s="76">
        <f t="shared" si="316"/>
        <v>56.2</v>
      </c>
      <c r="AE93" s="76">
        <f t="shared" si="317"/>
        <v>22.48</v>
      </c>
      <c r="AF93" s="76">
        <f t="shared" si="318"/>
        <v>11.24</v>
      </c>
      <c r="AG93" s="109">
        <f t="shared" si="319"/>
        <v>556.38000000000011</v>
      </c>
      <c r="AH93" s="76">
        <v>70</v>
      </c>
      <c r="AI93" s="93">
        <v>24</v>
      </c>
    </row>
    <row r="94" spans="1:35" s="47" customFormat="1" ht="12" customHeight="1" x14ac:dyDescent="0.4">
      <c r="A94" s="65">
        <v>5</v>
      </c>
      <c r="B94" s="648"/>
      <c r="C94" s="648"/>
      <c r="D94" s="133">
        <v>4482</v>
      </c>
      <c r="E94" s="140" t="s">
        <v>320</v>
      </c>
      <c r="F94" s="92">
        <f t="shared" si="298"/>
        <v>411.42857142857139</v>
      </c>
      <c r="G94" s="92"/>
      <c r="H94" s="92">
        <v>14</v>
      </c>
      <c r="I94" s="92">
        <v>2</v>
      </c>
      <c r="J94" s="76">
        <v>9</v>
      </c>
      <c r="K94" s="76">
        <v>2</v>
      </c>
      <c r="L94" s="76"/>
      <c r="M94" s="76">
        <f t="shared" si="299"/>
        <v>148.1142857142857</v>
      </c>
      <c r="N94" s="76">
        <f t="shared" si="300"/>
        <v>53.48571428571428</v>
      </c>
      <c r="O94" s="76">
        <f t="shared" si="301"/>
        <v>115.2</v>
      </c>
      <c r="P94" s="76">
        <f t="shared" si="302"/>
        <v>41.142857142857139</v>
      </c>
      <c r="Q94" s="76">
        <f t="shared" si="303"/>
        <v>37.028571428571425</v>
      </c>
      <c r="R94" s="76">
        <f t="shared" si="304"/>
        <v>16.457142857142856</v>
      </c>
      <c r="S94" s="108">
        <f t="shared" si="305"/>
        <v>411.42857142857133</v>
      </c>
      <c r="T94" s="76">
        <f t="shared" si="306"/>
        <v>288</v>
      </c>
      <c r="U94" s="76">
        <f t="shared" si="307"/>
        <v>0</v>
      </c>
      <c r="V94" s="76">
        <f t="shared" si="308"/>
        <v>14</v>
      </c>
      <c r="W94" s="76">
        <f t="shared" si="309"/>
        <v>2</v>
      </c>
      <c r="X94" s="76">
        <f t="shared" si="310"/>
        <v>9</v>
      </c>
      <c r="Y94" s="76">
        <f t="shared" si="311"/>
        <v>2</v>
      </c>
      <c r="Z94" s="76">
        <f t="shared" si="312"/>
        <v>0</v>
      </c>
      <c r="AA94" s="76">
        <f t="shared" si="313"/>
        <v>115.2</v>
      </c>
      <c r="AB94" s="76">
        <f t="shared" si="314"/>
        <v>31.68</v>
      </c>
      <c r="AC94" s="76">
        <f t="shared" si="315"/>
        <v>92.16</v>
      </c>
      <c r="AD94" s="76">
        <f t="shared" si="316"/>
        <v>28.8</v>
      </c>
      <c r="AE94" s="76">
        <f t="shared" si="317"/>
        <v>11.52</v>
      </c>
      <c r="AF94" s="76">
        <f t="shared" si="318"/>
        <v>5.76</v>
      </c>
      <c r="AG94" s="109">
        <f t="shared" si="319"/>
        <v>285.11999999999995</v>
      </c>
      <c r="AH94" s="76">
        <v>50</v>
      </c>
      <c r="AI94" s="93">
        <v>18</v>
      </c>
    </row>
    <row r="95" spans="1:35" s="47" customFormat="1" ht="15" customHeight="1" x14ac:dyDescent="0.4">
      <c r="A95" s="65">
        <v>6</v>
      </c>
      <c r="B95" s="648"/>
      <c r="C95" s="648"/>
      <c r="D95" s="191">
        <v>4450</v>
      </c>
      <c r="E95" s="164" t="s">
        <v>319</v>
      </c>
      <c r="F95" s="163">
        <f t="shared" si="298"/>
        <v>457.14285714285717</v>
      </c>
      <c r="G95" s="163">
        <v>4</v>
      </c>
      <c r="H95" s="163">
        <v>4</v>
      </c>
      <c r="I95" s="163"/>
      <c r="J95" s="162">
        <v>8</v>
      </c>
      <c r="K95" s="162">
        <v>5</v>
      </c>
      <c r="L95" s="162">
        <v>8</v>
      </c>
      <c r="M95" s="162">
        <f t="shared" si="299"/>
        <v>164.57142857142858</v>
      </c>
      <c r="N95" s="162">
        <f t="shared" si="300"/>
        <v>59.428571428571431</v>
      </c>
      <c r="O95" s="162">
        <f t="shared" si="301"/>
        <v>128.00000000000003</v>
      </c>
      <c r="P95" s="162">
        <f t="shared" si="302"/>
        <v>45.714285714285722</v>
      </c>
      <c r="Q95" s="162">
        <f t="shared" si="303"/>
        <v>41.142857142857146</v>
      </c>
      <c r="R95" s="162">
        <f t="shared" si="304"/>
        <v>18.285714285714288</v>
      </c>
      <c r="S95" s="162">
        <f t="shared" si="305"/>
        <v>457.14285714285717</v>
      </c>
      <c r="T95" s="162">
        <f t="shared" si="306"/>
        <v>320</v>
      </c>
      <c r="U95" s="162">
        <f t="shared" si="307"/>
        <v>4</v>
      </c>
      <c r="V95" s="162">
        <f t="shared" si="308"/>
        <v>4</v>
      </c>
      <c r="W95" s="162">
        <f t="shared" si="309"/>
        <v>0</v>
      </c>
      <c r="X95" s="162">
        <f t="shared" si="310"/>
        <v>8</v>
      </c>
      <c r="Y95" s="162">
        <f t="shared" si="311"/>
        <v>5</v>
      </c>
      <c r="Z95" s="162">
        <f t="shared" si="312"/>
        <v>8</v>
      </c>
      <c r="AA95" s="162">
        <f t="shared" si="313"/>
        <v>128</v>
      </c>
      <c r="AB95" s="162">
        <f t="shared" si="314"/>
        <v>35.200000000000003</v>
      </c>
      <c r="AC95" s="162">
        <f t="shared" si="315"/>
        <v>102.4</v>
      </c>
      <c r="AD95" s="162">
        <f t="shared" si="316"/>
        <v>32</v>
      </c>
      <c r="AE95" s="162">
        <f t="shared" si="317"/>
        <v>12.8</v>
      </c>
      <c r="AF95" s="162">
        <f t="shared" si="318"/>
        <v>6.4</v>
      </c>
      <c r="AG95" s="162">
        <f t="shared" si="319"/>
        <v>316.8</v>
      </c>
      <c r="AH95" s="162">
        <v>60</v>
      </c>
      <c r="AI95" s="161">
        <v>6</v>
      </c>
    </row>
    <row r="96" spans="1:35" s="47" customFormat="1" ht="15.75" customHeight="1" x14ac:dyDescent="0.4">
      <c r="A96" s="65">
        <v>7</v>
      </c>
      <c r="B96" s="648"/>
      <c r="C96" s="648"/>
      <c r="D96" s="191">
        <v>4464</v>
      </c>
      <c r="E96" s="164" t="s">
        <v>318</v>
      </c>
      <c r="F96" s="163">
        <f t="shared" si="298"/>
        <v>500</v>
      </c>
      <c r="G96" s="163">
        <v>1</v>
      </c>
      <c r="H96" s="163"/>
      <c r="I96" s="163">
        <v>10</v>
      </c>
      <c r="J96" s="162">
        <v>7</v>
      </c>
      <c r="K96" s="162">
        <v>6</v>
      </c>
      <c r="L96" s="162">
        <v>6</v>
      </c>
      <c r="M96" s="162">
        <f t="shared" si="299"/>
        <v>180</v>
      </c>
      <c r="N96" s="162">
        <f t="shared" si="300"/>
        <v>65</v>
      </c>
      <c r="O96" s="162">
        <f t="shared" si="301"/>
        <v>140</v>
      </c>
      <c r="P96" s="162">
        <f t="shared" si="302"/>
        <v>50</v>
      </c>
      <c r="Q96" s="162">
        <f t="shared" si="303"/>
        <v>45</v>
      </c>
      <c r="R96" s="162">
        <f t="shared" si="304"/>
        <v>20</v>
      </c>
      <c r="S96" s="162">
        <f t="shared" si="305"/>
        <v>500</v>
      </c>
      <c r="T96" s="162">
        <f t="shared" si="306"/>
        <v>350</v>
      </c>
      <c r="U96" s="162">
        <f t="shared" si="307"/>
        <v>1</v>
      </c>
      <c r="V96" s="162">
        <f t="shared" si="308"/>
        <v>0</v>
      </c>
      <c r="W96" s="162">
        <f t="shared" si="309"/>
        <v>10</v>
      </c>
      <c r="X96" s="162">
        <f t="shared" si="310"/>
        <v>7</v>
      </c>
      <c r="Y96" s="162">
        <f t="shared" si="311"/>
        <v>6</v>
      </c>
      <c r="Z96" s="162">
        <f t="shared" si="312"/>
        <v>6</v>
      </c>
      <c r="AA96" s="162">
        <f t="shared" si="313"/>
        <v>140</v>
      </c>
      <c r="AB96" s="162">
        <f t="shared" si="314"/>
        <v>38.5</v>
      </c>
      <c r="AC96" s="162">
        <f t="shared" si="315"/>
        <v>112</v>
      </c>
      <c r="AD96" s="162">
        <f t="shared" si="316"/>
        <v>35</v>
      </c>
      <c r="AE96" s="162">
        <f t="shared" si="317"/>
        <v>14</v>
      </c>
      <c r="AF96" s="162">
        <f t="shared" si="318"/>
        <v>7</v>
      </c>
      <c r="AG96" s="162">
        <f t="shared" si="319"/>
        <v>346.5</v>
      </c>
      <c r="AH96" s="162">
        <v>45</v>
      </c>
      <c r="AI96" s="161">
        <v>9</v>
      </c>
    </row>
    <row r="97" spans="1:35" s="423" customFormat="1" ht="12" customHeight="1" x14ac:dyDescent="0.4">
      <c r="A97" s="422">
        <v>8</v>
      </c>
      <c r="B97" s="648"/>
      <c r="C97" s="648"/>
      <c r="D97" s="191">
        <v>4488</v>
      </c>
      <c r="E97" s="164" t="s">
        <v>317</v>
      </c>
      <c r="F97" s="163">
        <f>($G$6*G97)+($H$6*H97)+($I$6*I97)+($J$6*J97)+($K$6*K97)+($L$6*L97)</f>
        <v>717.14285714285711</v>
      </c>
      <c r="G97" s="163">
        <v>4</v>
      </c>
      <c r="H97" s="163"/>
      <c r="I97" s="163">
        <v>5</v>
      </c>
      <c r="J97" s="162">
        <v>12</v>
      </c>
      <c r="K97" s="162">
        <v>5</v>
      </c>
      <c r="L97" s="162">
        <v>18</v>
      </c>
      <c r="M97" s="162">
        <f t="shared" si="299"/>
        <v>258.17142857142858</v>
      </c>
      <c r="N97" s="162">
        <f t="shared" si="300"/>
        <v>93.228571428571428</v>
      </c>
      <c r="O97" s="162">
        <f t="shared" si="301"/>
        <v>200.8</v>
      </c>
      <c r="P97" s="162">
        <f t="shared" si="302"/>
        <v>71.714285714285708</v>
      </c>
      <c r="Q97" s="162">
        <f t="shared" si="303"/>
        <v>64.542857142857144</v>
      </c>
      <c r="R97" s="162">
        <f t="shared" si="304"/>
        <v>28.685714285714283</v>
      </c>
      <c r="S97" s="162">
        <f>SUM(M97:R97)</f>
        <v>717.14285714285711</v>
      </c>
      <c r="T97" s="162">
        <f>($U$6*U97)+($V$6*V97)+($W$6*W97)+($X$6*X97)+($Y$6*Y97)+($Z$6*Z97)</f>
        <v>502</v>
      </c>
      <c r="U97" s="162">
        <f t="shared" si="307"/>
        <v>4</v>
      </c>
      <c r="V97" s="162">
        <f t="shared" si="308"/>
        <v>0</v>
      </c>
      <c r="W97" s="162">
        <f t="shared" si="309"/>
        <v>5</v>
      </c>
      <c r="X97" s="162">
        <f t="shared" si="310"/>
        <v>12</v>
      </c>
      <c r="Y97" s="162">
        <f t="shared" si="311"/>
        <v>5</v>
      </c>
      <c r="Z97" s="162">
        <f t="shared" si="312"/>
        <v>18</v>
      </c>
      <c r="AA97" s="162">
        <f t="shared" si="313"/>
        <v>200.8</v>
      </c>
      <c r="AB97" s="162">
        <f t="shared" si="314"/>
        <v>55.22</v>
      </c>
      <c r="AC97" s="162">
        <f t="shared" si="315"/>
        <v>160.64000000000001</v>
      </c>
      <c r="AD97" s="162">
        <f t="shared" si="316"/>
        <v>50.2</v>
      </c>
      <c r="AE97" s="162">
        <f t="shared" si="317"/>
        <v>20.080000000000002</v>
      </c>
      <c r="AF97" s="162">
        <f t="shared" si="318"/>
        <v>10.040000000000001</v>
      </c>
      <c r="AG97" s="162">
        <f>SUM(AA97:AF97)</f>
        <v>496.97999999999996</v>
      </c>
      <c r="AH97" s="162">
        <v>45</v>
      </c>
      <c r="AI97" s="161">
        <v>9</v>
      </c>
    </row>
    <row r="98" spans="1:35" s="47" customFormat="1" ht="12" customHeight="1" x14ac:dyDescent="0.4">
      <c r="A98" s="65">
        <v>9</v>
      </c>
      <c r="B98" s="648"/>
      <c r="C98" s="648"/>
      <c r="D98" s="133">
        <v>7015</v>
      </c>
      <c r="E98" s="139" t="s">
        <v>316</v>
      </c>
      <c r="F98" s="92">
        <f t="shared" si="298"/>
        <v>610</v>
      </c>
      <c r="G98" s="92"/>
      <c r="H98" s="92">
        <v>19</v>
      </c>
      <c r="I98" s="92">
        <v>3</v>
      </c>
      <c r="J98" s="76">
        <v>7</v>
      </c>
      <c r="K98" s="76">
        <v>8</v>
      </c>
      <c r="L98" s="76"/>
      <c r="M98" s="76">
        <f t="shared" si="299"/>
        <v>219.6</v>
      </c>
      <c r="N98" s="76">
        <f t="shared" si="300"/>
        <v>79.3</v>
      </c>
      <c r="O98" s="76">
        <f t="shared" si="301"/>
        <v>170.8</v>
      </c>
      <c r="P98" s="76">
        <f t="shared" si="302"/>
        <v>61</v>
      </c>
      <c r="Q98" s="76">
        <f t="shared" si="303"/>
        <v>54.9</v>
      </c>
      <c r="R98" s="76">
        <f t="shared" si="304"/>
        <v>24.400000000000002</v>
      </c>
      <c r="S98" s="108">
        <f t="shared" si="305"/>
        <v>610</v>
      </c>
      <c r="T98" s="76">
        <f t="shared" si="306"/>
        <v>427</v>
      </c>
      <c r="U98" s="76">
        <f t="shared" si="307"/>
        <v>0</v>
      </c>
      <c r="V98" s="76">
        <f t="shared" si="308"/>
        <v>19</v>
      </c>
      <c r="W98" s="76">
        <f t="shared" si="309"/>
        <v>3</v>
      </c>
      <c r="X98" s="76">
        <f t="shared" si="310"/>
        <v>7</v>
      </c>
      <c r="Y98" s="76">
        <f t="shared" si="311"/>
        <v>8</v>
      </c>
      <c r="Z98" s="76">
        <f t="shared" si="312"/>
        <v>0</v>
      </c>
      <c r="AA98" s="76">
        <f t="shared" si="313"/>
        <v>170.8</v>
      </c>
      <c r="AB98" s="76">
        <f t="shared" si="314"/>
        <v>46.97</v>
      </c>
      <c r="AC98" s="76">
        <f t="shared" si="315"/>
        <v>136.64000000000001</v>
      </c>
      <c r="AD98" s="76">
        <f t="shared" si="316"/>
        <v>42.7</v>
      </c>
      <c r="AE98" s="76">
        <f t="shared" si="317"/>
        <v>17.080000000000002</v>
      </c>
      <c r="AF98" s="76">
        <f t="shared" si="318"/>
        <v>8.5400000000000009</v>
      </c>
      <c r="AG98" s="109">
        <f t="shared" si="319"/>
        <v>422.73</v>
      </c>
      <c r="AH98" s="76">
        <v>56</v>
      </c>
      <c r="AI98" s="93">
        <v>18</v>
      </c>
    </row>
    <row r="99" spans="1:35" s="47" customFormat="1" ht="12" customHeight="1" x14ac:dyDescent="0.4">
      <c r="A99" s="65">
        <v>10</v>
      </c>
      <c r="B99" s="648"/>
      <c r="C99" s="648"/>
      <c r="D99" s="133">
        <v>4483</v>
      </c>
      <c r="E99" s="72" t="s">
        <v>315</v>
      </c>
      <c r="F99" s="92">
        <f t="shared" si="298"/>
        <v>695.71428571428578</v>
      </c>
      <c r="G99" s="92"/>
      <c r="H99" s="92">
        <v>25</v>
      </c>
      <c r="I99" s="92"/>
      <c r="J99" s="76">
        <v>7</v>
      </c>
      <c r="K99" s="76">
        <v>10</v>
      </c>
      <c r="L99" s="76"/>
      <c r="M99" s="76">
        <f t="shared" si="299"/>
        <v>250.45714285714288</v>
      </c>
      <c r="N99" s="76">
        <f t="shared" si="300"/>
        <v>90.44285714285715</v>
      </c>
      <c r="O99" s="76">
        <f t="shared" si="301"/>
        <v>194.80000000000004</v>
      </c>
      <c r="P99" s="76">
        <f t="shared" si="302"/>
        <v>69.571428571428584</v>
      </c>
      <c r="Q99" s="76">
        <f t="shared" si="303"/>
        <v>62.614285714285721</v>
      </c>
      <c r="R99" s="76">
        <f t="shared" si="304"/>
        <v>27.828571428571433</v>
      </c>
      <c r="S99" s="108">
        <f t="shared" si="305"/>
        <v>695.71428571428578</v>
      </c>
      <c r="T99" s="76">
        <f t="shared" si="306"/>
        <v>487</v>
      </c>
      <c r="U99" s="76">
        <f t="shared" si="307"/>
        <v>0</v>
      </c>
      <c r="V99" s="76">
        <f t="shared" si="308"/>
        <v>25</v>
      </c>
      <c r="W99" s="76">
        <f t="shared" si="309"/>
        <v>0</v>
      </c>
      <c r="X99" s="76">
        <f t="shared" si="310"/>
        <v>7</v>
      </c>
      <c r="Y99" s="76">
        <f t="shared" si="311"/>
        <v>10</v>
      </c>
      <c r="Z99" s="76">
        <f t="shared" si="312"/>
        <v>0</v>
      </c>
      <c r="AA99" s="76">
        <f t="shared" si="313"/>
        <v>194.8</v>
      </c>
      <c r="AB99" s="76">
        <f t="shared" si="314"/>
        <v>53.57</v>
      </c>
      <c r="AC99" s="76">
        <f t="shared" si="315"/>
        <v>155.84</v>
      </c>
      <c r="AD99" s="76">
        <f t="shared" si="316"/>
        <v>48.7</v>
      </c>
      <c r="AE99" s="76">
        <f t="shared" si="317"/>
        <v>19.48</v>
      </c>
      <c r="AF99" s="76">
        <f t="shared" si="318"/>
        <v>9.74</v>
      </c>
      <c r="AG99" s="109">
        <f t="shared" si="319"/>
        <v>482.13000000000005</v>
      </c>
      <c r="AH99" s="76">
        <v>58</v>
      </c>
      <c r="AI99" s="93">
        <v>12</v>
      </c>
    </row>
    <row r="100" spans="1:35" s="47" customFormat="1" ht="12" customHeight="1" x14ac:dyDescent="0.4">
      <c r="A100" s="65">
        <v>11</v>
      </c>
      <c r="B100" s="648"/>
      <c r="C100" s="648"/>
      <c r="D100" s="133">
        <v>4453</v>
      </c>
      <c r="E100" s="72" t="s">
        <v>314</v>
      </c>
      <c r="F100" s="92">
        <f t="shared" si="298"/>
        <v>700</v>
      </c>
      <c r="G100" s="92">
        <v>18</v>
      </c>
      <c r="H100" s="92"/>
      <c r="I100" s="92"/>
      <c r="J100" s="76">
        <v>13</v>
      </c>
      <c r="K100" s="76"/>
      <c r="L100" s="76">
        <v>14</v>
      </c>
      <c r="M100" s="76">
        <f t="shared" si="299"/>
        <v>252</v>
      </c>
      <c r="N100" s="76">
        <f t="shared" si="300"/>
        <v>91</v>
      </c>
      <c r="O100" s="76">
        <f t="shared" si="301"/>
        <v>196.00000000000003</v>
      </c>
      <c r="P100" s="76">
        <f t="shared" si="302"/>
        <v>70</v>
      </c>
      <c r="Q100" s="76">
        <f t="shared" si="303"/>
        <v>63</v>
      </c>
      <c r="R100" s="76">
        <f t="shared" si="304"/>
        <v>28</v>
      </c>
      <c r="S100" s="108">
        <f t="shared" si="305"/>
        <v>700</v>
      </c>
      <c r="T100" s="76">
        <f t="shared" si="306"/>
        <v>490</v>
      </c>
      <c r="U100" s="76">
        <f t="shared" si="307"/>
        <v>18</v>
      </c>
      <c r="V100" s="76">
        <f t="shared" si="308"/>
        <v>0</v>
      </c>
      <c r="W100" s="76">
        <f t="shared" si="309"/>
        <v>0</v>
      </c>
      <c r="X100" s="76">
        <f t="shared" si="310"/>
        <v>13</v>
      </c>
      <c r="Y100" s="76">
        <f t="shared" si="311"/>
        <v>0</v>
      </c>
      <c r="Z100" s="76">
        <f t="shared" si="312"/>
        <v>14</v>
      </c>
      <c r="AA100" s="76">
        <f t="shared" si="313"/>
        <v>196</v>
      </c>
      <c r="AB100" s="76">
        <f t="shared" si="314"/>
        <v>53.9</v>
      </c>
      <c r="AC100" s="76">
        <f t="shared" si="315"/>
        <v>156.80000000000001</v>
      </c>
      <c r="AD100" s="76">
        <f t="shared" si="316"/>
        <v>49</v>
      </c>
      <c r="AE100" s="76">
        <f t="shared" si="317"/>
        <v>19.600000000000001</v>
      </c>
      <c r="AF100" s="76">
        <f t="shared" si="318"/>
        <v>9.8000000000000007</v>
      </c>
      <c r="AG100" s="109">
        <f t="shared" si="319"/>
        <v>485.10000000000008</v>
      </c>
      <c r="AH100" s="76">
        <v>64</v>
      </c>
      <c r="AI100" s="93">
        <v>36</v>
      </c>
    </row>
    <row r="101" spans="1:35" s="47" customFormat="1" ht="13.5" customHeight="1" x14ac:dyDescent="0.4">
      <c r="A101" s="65">
        <v>12</v>
      </c>
      <c r="B101" s="648"/>
      <c r="C101" s="648"/>
      <c r="D101" s="191">
        <v>4617</v>
      </c>
      <c r="E101" s="164" t="s">
        <v>103</v>
      </c>
      <c r="F101" s="163">
        <f t="shared" si="298"/>
        <v>382.85714285714289</v>
      </c>
      <c r="G101" s="163">
        <v>2</v>
      </c>
      <c r="H101" s="163">
        <v>2</v>
      </c>
      <c r="I101" s="163">
        <v>5</v>
      </c>
      <c r="J101" s="162">
        <v>5</v>
      </c>
      <c r="K101" s="162">
        <v>4</v>
      </c>
      <c r="L101" s="162">
        <v>5</v>
      </c>
      <c r="M101" s="162">
        <f t="shared" si="299"/>
        <v>137.82857142857142</v>
      </c>
      <c r="N101" s="162">
        <f t="shared" si="300"/>
        <v>49.771428571428579</v>
      </c>
      <c r="O101" s="162">
        <f t="shared" si="301"/>
        <v>107.20000000000002</v>
      </c>
      <c r="P101" s="162">
        <f t="shared" si="302"/>
        <v>38.285714285714292</v>
      </c>
      <c r="Q101" s="162">
        <f t="shared" si="303"/>
        <v>34.457142857142856</v>
      </c>
      <c r="R101" s="162">
        <f t="shared" si="304"/>
        <v>15.314285714285717</v>
      </c>
      <c r="S101" s="162">
        <f t="shared" si="305"/>
        <v>382.85714285714289</v>
      </c>
      <c r="T101" s="162">
        <f t="shared" si="306"/>
        <v>268</v>
      </c>
      <c r="U101" s="162">
        <f t="shared" si="307"/>
        <v>2</v>
      </c>
      <c r="V101" s="162">
        <f t="shared" si="308"/>
        <v>2</v>
      </c>
      <c r="W101" s="162">
        <f t="shared" si="309"/>
        <v>5</v>
      </c>
      <c r="X101" s="162">
        <f t="shared" si="310"/>
        <v>5</v>
      </c>
      <c r="Y101" s="162">
        <f t="shared" si="311"/>
        <v>4</v>
      </c>
      <c r="Z101" s="162">
        <f t="shared" si="312"/>
        <v>5</v>
      </c>
      <c r="AA101" s="162">
        <f t="shared" si="313"/>
        <v>107.2</v>
      </c>
      <c r="AB101" s="162">
        <f t="shared" si="314"/>
        <v>29.48</v>
      </c>
      <c r="AC101" s="162">
        <f t="shared" si="315"/>
        <v>85.76</v>
      </c>
      <c r="AD101" s="162">
        <f t="shared" si="316"/>
        <v>26.8</v>
      </c>
      <c r="AE101" s="162">
        <f t="shared" si="317"/>
        <v>10.72</v>
      </c>
      <c r="AF101" s="162">
        <f t="shared" si="318"/>
        <v>5.36</v>
      </c>
      <c r="AG101" s="162">
        <f t="shared" si="319"/>
        <v>265.32000000000005</v>
      </c>
      <c r="AH101" s="162">
        <v>42</v>
      </c>
      <c r="AI101" s="161">
        <v>18</v>
      </c>
    </row>
    <row r="102" spans="1:35" s="47" customFormat="1" ht="12" customHeight="1" x14ac:dyDescent="0.4">
      <c r="A102" s="65">
        <v>13</v>
      </c>
      <c r="B102" s="648"/>
      <c r="C102" s="648"/>
      <c r="D102" s="191">
        <v>7406</v>
      </c>
      <c r="E102" s="164" t="s">
        <v>313</v>
      </c>
      <c r="F102" s="163">
        <f t="shared" si="298"/>
        <v>580</v>
      </c>
      <c r="G102" s="163">
        <v>4</v>
      </c>
      <c r="H102" s="163"/>
      <c r="I102" s="163">
        <v>7</v>
      </c>
      <c r="J102" s="162">
        <v>10</v>
      </c>
      <c r="K102" s="162">
        <v>12</v>
      </c>
      <c r="L102" s="162">
        <v>4</v>
      </c>
      <c r="M102" s="162">
        <f t="shared" si="299"/>
        <v>208.79999999999998</v>
      </c>
      <c r="N102" s="162">
        <f t="shared" si="300"/>
        <v>75.400000000000006</v>
      </c>
      <c r="O102" s="162">
        <f t="shared" si="301"/>
        <v>162.4</v>
      </c>
      <c r="P102" s="162">
        <f t="shared" si="302"/>
        <v>58</v>
      </c>
      <c r="Q102" s="162">
        <f t="shared" si="303"/>
        <v>52.199999999999996</v>
      </c>
      <c r="R102" s="162">
        <f t="shared" si="304"/>
        <v>23.2</v>
      </c>
      <c r="S102" s="162">
        <f t="shared" si="305"/>
        <v>580.00000000000011</v>
      </c>
      <c r="T102" s="162">
        <f t="shared" si="306"/>
        <v>406</v>
      </c>
      <c r="U102" s="162">
        <f t="shared" si="307"/>
        <v>4</v>
      </c>
      <c r="V102" s="162">
        <f t="shared" si="308"/>
        <v>0</v>
      </c>
      <c r="W102" s="162">
        <f t="shared" si="309"/>
        <v>7</v>
      </c>
      <c r="X102" s="162">
        <f t="shared" si="310"/>
        <v>10</v>
      </c>
      <c r="Y102" s="162">
        <f t="shared" si="311"/>
        <v>12</v>
      </c>
      <c r="Z102" s="162">
        <f t="shared" si="312"/>
        <v>4</v>
      </c>
      <c r="AA102" s="162">
        <f t="shared" si="313"/>
        <v>162.4</v>
      </c>
      <c r="AB102" s="162">
        <f t="shared" si="314"/>
        <v>44.660000000000004</v>
      </c>
      <c r="AC102" s="162">
        <f t="shared" si="315"/>
        <v>129.92000000000002</v>
      </c>
      <c r="AD102" s="162">
        <f t="shared" si="316"/>
        <v>40.6</v>
      </c>
      <c r="AE102" s="162">
        <f t="shared" si="317"/>
        <v>16.240000000000002</v>
      </c>
      <c r="AF102" s="162">
        <f t="shared" si="318"/>
        <v>8.120000000000001</v>
      </c>
      <c r="AG102" s="162">
        <f t="shared" si="319"/>
        <v>401.94000000000005</v>
      </c>
      <c r="AH102" s="162">
        <v>45</v>
      </c>
      <c r="AI102" s="161">
        <v>9</v>
      </c>
    </row>
    <row r="103" spans="1:35" s="557" customFormat="1" ht="14.25" customHeight="1" x14ac:dyDescent="0.4">
      <c r="A103" s="422">
        <v>14</v>
      </c>
      <c r="B103" s="648"/>
      <c r="C103" s="648"/>
      <c r="D103" s="191">
        <v>4461</v>
      </c>
      <c r="E103" s="164" t="s">
        <v>312</v>
      </c>
      <c r="F103" s="163">
        <f t="shared" si="298"/>
        <v>754.28571428571422</v>
      </c>
      <c r="G103" s="163">
        <v>10</v>
      </c>
      <c r="H103" s="163"/>
      <c r="I103" s="163">
        <v>2</v>
      </c>
      <c r="J103" s="162">
        <v>18</v>
      </c>
      <c r="K103" s="162">
        <v>11</v>
      </c>
      <c r="L103" s="162">
        <v>10</v>
      </c>
      <c r="M103" s="162">
        <f t="shared" si="299"/>
        <v>271.54285714285709</v>
      </c>
      <c r="N103" s="162">
        <f t="shared" si="300"/>
        <v>98.05714285714285</v>
      </c>
      <c r="O103" s="162">
        <f t="shared" si="301"/>
        <v>211.2</v>
      </c>
      <c r="P103" s="162">
        <f t="shared" si="302"/>
        <v>75.428571428571431</v>
      </c>
      <c r="Q103" s="162">
        <f t="shared" si="303"/>
        <v>67.885714285714272</v>
      </c>
      <c r="R103" s="162">
        <f t="shared" si="304"/>
        <v>30.171428571428571</v>
      </c>
      <c r="S103" s="162">
        <f t="shared" si="305"/>
        <v>754.28571428571422</v>
      </c>
      <c r="T103" s="162">
        <f t="shared" si="306"/>
        <v>528</v>
      </c>
      <c r="U103" s="162">
        <f t="shared" si="307"/>
        <v>10</v>
      </c>
      <c r="V103" s="162">
        <f t="shared" si="308"/>
        <v>0</v>
      </c>
      <c r="W103" s="162">
        <f t="shared" si="309"/>
        <v>2</v>
      </c>
      <c r="X103" s="162">
        <f t="shared" si="310"/>
        <v>18</v>
      </c>
      <c r="Y103" s="162">
        <f t="shared" si="311"/>
        <v>11</v>
      </c>
      <c r="Z103" s="162">
        <f t="shared" si="312"/>
        <v>10</v>
      </c>
      <c r="AA103" s="162">
        <f t="shared" si="313"/>
        <v>211.20000000000002</v>
      </c>
      <c r="AB103" s="162">
        <f t="shared" si="314"/>
        <v>58.08</v>
      </c>
      <c r="AC103" s="162">
        <f t="shared" si="315"/>
        <v>168.96</v>
      </c>
      <c r="AD103" s="162">
        <f t="shared" si="316"/>
        <v>52.800000000000004</v>
      </c>
      <c r="AE103" s="162">
        <f t="shared" si="317"/>
        <v>21.12</v>
      </c>
      <c r="AF103" s="162">
        <f t="shared" si="318"/>
        <v>10.56</v>
      </c>
      <c r="AG103" s="162">
        <f t="shared" si="319"/>
        <v>522.71999999999991</v>
      </c>
      <c r="AH103" s="162">
        <v>45</v>
      </c>
      <c r="AI103" s="161">
        <v>9</v>
      </c>
    </row>
    <row r="104" spans="1:35" s="47" customFormat="1" ht="12" customHeight="1" x14ac:dyDescent="0.4">
      <c r="A104" s="65">
        <v>15</v>
      </c>
      <c r="B104" s="648"/>
      <c r="C104" s="648"/>
      <c r="D104" s="133">
        <v>4449</v>
      </c>
      <c r="E104" s="72" t="s">
        <v>311</v>
      </c>
      <c r="F104" s="92">
        <f t="shared" si="298"/>
        <v>420.00000000000006</v>
      </c>
      <c r="G104" s="92">
        <v>13</v>
      </c>
      <c r="H104" s="92"/>
      <c r="I104" s="92">
        <v>2</v>
      </c>
      <c r="J104" s="76">
        <v>12</v>
      </c>
      <c r="K104" s="76">
        <v>2</v>
      </c>
      <c r="L104" s="76">
        <v>1</v>
      </c>
      <c r="M104" s="76">
        <f t="shared" si="299"/>
        <v>151.20000000000002</v>
      </c>
      <c r="N104" s="76">
        <f t="shared" si="300"/>
        <v>54.600000000000009</v>
      </c>
      <c r="O104" s="76">
        <f t="shared" si="301"/>
        <v>117.60000000000002</v>
      </c>
      <c r="P104" s="76">
        <f t="shared" si="302"/>
        <v>42.000000000000007</v>
      </c>
      <c r="Q104" s="76">
        <f t="shared" si="303"/>
        <v>37.800000000000004</v>
      </c>
      <c r="R104" s="76">
        <f t="shared" si="304"/>
        <v>16.800000000000004</v>
      </c>
      <c r="S104" s="108">
        <f t="shared" si="305"/>
        <v>420.00000000000006</v>
      </c>
      <c r="T104" s="76">
        <f t="shared" si="306"/>
        <v>294</v>
      </c>
      <c r="U104" s="76">
        <f t="shared" si="307"/>
        <v>13</v>
      </c>
      <c r="V104" s="76">
        <f t="shared" si="308"/>
        <v>0</v>
      </c>
      <c r="W104" s="76">
        <f t="shared" si="309"/>
        <v>2</v>
      </c>
      <c r="X104" s="76">
        <f t="shared" si="310"/>
        <v>12</v>
      </c>
      <c r="Y104" s="76">
        <f t="shared" si="311"/>
        <v>2</v>
      </c>
      <c r="Z104" s="76">
        <f t="shared" si="312"/>
        <v>1</v>
      </c>
      <c r="AA104" s="76">
        <f t="shared" si="313"/>
        <v>117.60000000000001</v>
      </c>
      <c r="AB104" s="76">
        <f t="shared" si="314"/>
        <v>32.340000000000003</v>
      </c>
      <c r="AC104" s="76">
        <f t="shared" si="315"/>
        <v>94.08</v>
      </c>
      <c r="AD104" s="76">
        <f t="shared" si="316"/>
        <v>29.400000000000002</v>
      </c>
      <c r="AE104" s="76">
        <f t="shared" si="317"/>
        <v>11.76</v>
      </c>
      <c r="AF104" s="76">
        <f t="shared" si="318"/>
        <v>5.88</v>
      </c>
      <c r="AG104" s="109">
        <f t="shared" si="319"/>
        <v>291.05999999999995</v>
      </c>
      <c r="AH104" s="76">
        <v>70</v>
      </c>
      <c r="AI104" s="93">
        <v>21</v>
      </c>
    </row>
    <row r="105" spans="1:35" s="48" customFormat="1" ht="12" customHeight="1" x14ac:dyDescent="0.4">
      <c r="A105" s="65">
        <v>16</v>
      </c>
      <c r="B105" s="648"/>
      <c r="C105" s="648"/>
      <c r="D105" s="133">
        <v>4481</v>
      </c>
      <c r="E105" s="72" t="s">
        <v>310</v>
      </c>
      <c r="F105" s="92">
        <f t="shared" si="298"/>
        <v>968.57142857142867</v>
      </c>
      <c r="G105" s="92">
        <v>34</v>
      </c>
      <c r="H105" s="92"/>
      <c r="I105" s="92">
        <v>3</v>
      </c>
      <c r="J105" s="76">
        <v>12</v>
      </c>
      <c r="K105" s="76">
        <v>13</v>
      </c>
      <c r="L105" s="76"/>
      <c r="M105" s="76">
        <f t="shared" si="299"/>
        <v>348.68571428571431</v>
      </c>
      <c r="N105" s="76">
        <f t="shared" si="300"/>
        <v>125.91428571428573</v>
      </c>
      <c r="O105" s="76">
        <f t="shared" si="301"/>
        <v>271.20000000000005</v>
      </c>
      <c r="P105" s="76">
        <f t="shared" si="302"/>
        <v>96.857142857142875</v>
      </c>
      <c r="Q105" s="76">
        <f t="shared" si="303"/>
        <v>87.171428571428578</v>
      </c>
      <c r="R105" s="76">
        <f t="shared" si="304"/>
        <v>38.742857142857147</v>
      </c>
      <c r="S105" s="108">
        <f t="shared" si="305"/>
        <v>968.57142857142867</v>
      </c>
      <c r="T105" s="76">
        <f t="shared" si="306"/>
        <v>678</v>
      </c>
      <c r="U105" s="76">
        <f t="shared" si="307"/>
        <v>34</v>
      </c>
      <c r="V105" s="76">
        <f t="shared" si="308"/>
        <v>0</v>
      </c>
      <c r="W105" s="76">
        <f t="shared" si="309"/>
        <v>3</v>
      </c>
      <c r="X105" s="76">
        <f t="shared" si="310"/>
        <v>12</v>
      </c>
      <c r="Y105" s="76">
        <f t="shared" si="311"/>
        <v>13</v>
      </c>
      <c r="Z105" s="76">
        <f t="shared" si="312"/>
        <v>0</v>
      </c>
      <c r="AA105" s="76">
        <f t="shared" si="313"/>
        <v>271.2</v>
      </c>
      <c r="AB105" s="76">
        <f t="shared" si="314"/>
        <v>74.58</v>
      </c>
      <c r="AC105" s="76">
        <f t="shared" si="315"/>
        <v>216.96</v>
      </c>
      <c r="AD105" s="76">
        <f t="shared" si="316"/>
        <v>67.8</v>
      </c>
      <c r="AE105" s="76">
        <f t="shared" si="317"/>
        <v>27.12</v>
      </c>
      <c r="AF105" s="76">
        <f t="shared" si="318"/>
        <v>13.56</v>
      </c>
      <c r="AG105" s="109">
        <f t="shared" si="319"/>
        <v>671.21999999999991</v>
      </c>
      <c r="AH105" s="76">
        <v>77</v>
      </c>
      <c r="AI105" s="93">
        <v>24</v>
      </c>
    </row>
    <row r="106" spans="1:35" s="47" customFormat="1" ht="12" customHeight="1" x14ac:dyDescent="0.4">
      <c r="A106" s="65">
        <v>17</v>
      </c>
      <c r="B106" s="648"/>
      <c r="C106" s="648"/>
      <c r="D106" s="133">
        <v>7309</v>
      </c>
      <c r="E106" s="72" t="s">
        <v>309</v>
      </c>
      <c r="F106" s="92">
        <f t="shared" si="298"/>
        <v>502.85714285714289</v>
      </c>
      <c r="G106" s="92"/>
      <c r="H106" s="92">
        <v>16</v>
      </c>
      <c r="I106" s="92"/>
      <c r="J106" s="76">
        <v>8</v>
      </c>
      <c r="K106" s="76">
        <v>8</v>
      </c>
      <c r="L106" s="76"/>
      <c r="M106" s="76">
        <f t="shared" si="299"/>
        <v>181.02857142857144</v>
      </c>
      <c r="N106" s="76">
        <f t="shared" si="300"/>
        <v>65.371428571428581</v>
      </c>
      <c r="O106" s="76">
        <f t="shared" si="301"/>
        <v>140.80000000000001</v>
      </c>
      <c r="P106" s="76">
        <f t="shared" si="302"/>
        <v>50.285714285714292</v>
      </c>
      <c r="Q106" s="76">
        <f t="shared" si="303"/>
        <v>45.25714285714286</v>
      </c>
      <c r="R106" s="76">
        <f t="shared" si="304"/>
        <v>20.114285714285717</v>
      </c>
      <c r="S106" s="108">
        <f t="shared" si="305"/>
        <v>502.85714285714289</v>
      </c>
      <c r="T106" s="76">
        <f t="shared" si="306"/>
        <v>352</v>
      </c>
      <c r="U106" s="76">
        <f t="shared" si="307"/>
        <v>0</v>
      </c>
      <c r="V106" s="76">
        <f t="shared" si="308"/>
        <v>16</v>
      </c>
      <c r="W106" s="76">
        <f t="shared" si="309"/>
        <v>0</v>
      </c>
      <c r="X106" s="76">
        <f t="shared" si="310"/>
        <v>8</v>
      </c>
      <c r="Y106" s="76">
        <f t="shared" si="311"/>
        <v>8</v>
      </c>
      <c r="Z106" s="76">
        <f t="shared" si="312"/>
        <v>0</v>
      </c>
      <c r="AA106" s="76">
        <f t="shared" si="313"/>
        <v>140.80000000000001</v>
      </c>
      <c r="AB106" s="76">
        <f t="shared" si="314"/>
        <v>38.72</v>
      </c>
      <c r="AC106" s="76">
        <f t="shared" si="315"/>
        <v>112.64</v>
      </c>
      <c r="AD106" s="76">
        <f t="shared" si="316"/>
        <v>35.200000000000003</v>
      </c>
      <c r="AE106" s="76">
        <f t="shared" si="317"/>
        <v>14.08</v>
      </c>
      <c r="AF106" s="76">
        <f t="shared" si="318"/>
        <v>7.04</v>
      </c>
      <c r="AG106" s="109">
        <f t="shared" si="319"/>
        <v>348.48</v>
      </c>
      <c r="AH106" s="76">
        <v>44</v>
      </c>
      <c r="AI106" s="93">
        <v>18</v>
      </c>
    </row>
    <row r="107" spans="1:35" s="423" customFormat="1" ht="12" customHeight="1" x14ac:dyDescent="0.4">
      <c r="A107" s="422">
        <v>18</v>
      </c>
      <c r="B107" s="648"/>
      <c r="C107" s="648"/>
      <c r="D107" s="191">
        <v>7006</v>
      </c>
      <c r="E107" s="164" t="s">
        <v>308</v>
      </c>
      <c r="F107" s="163">
        <f t="shared" si="298"/>
        <v>494.28571428571433</v>
      </c>
      <c r="G107" s="163">
        <v>2</v>
      </c>
      <c r="H107" s="163">
        <v>4</v>
      </c>
      <c r="I107" s="163">
        <v>4</v>
      </c>
      <c r="J107" s="162">
        <v>5</v>
      </c>
      <c r="K107" s="162">
        <v>6</v>
      </c>
      <c r="L107" s="162">
        <v>8</v>
      </c>
      <c r="M107" s="162">
        <f t="shared" si="299"/>
        <v>177.94285714285715</v>
      </c>
      <c r="N107" s="162">
        <f t="shared" si="300"/>
        <v>64.257142857142867</v>
      </c>
      <c r="O107" s="162">
        <f t="shared" si="301"/>
        <v>138.40000000000003</v>
      </c>
      <c r="P107" s="162">
        <f t="shared" si="302"/>
        <v>49.428571428571438</v>
      </c>
      <c r="Q107" s="162">
        <f t="shared" si="303"/>
        <v>44.485714285714288</v>
      </c>
      <c r="R107" s="162">
        <f t="shared" si="304"/>
        <v>19.771428571428572</v>
      </c>
      <c r="S107" s="162">
        <f t="shared" si="305"/>
        <v>494.28571428571433</v>
      </c>
      <c r="T107" s="162">
        <f t="shared" si="306"/>
        <v>346</v>
      </c>
      <c r="U107" s="162">
        <f t="shared" si="307"/>
        <v>2</v>
      </c>
      <c r="V107" s="162">
        <f t="shared" si="308"/>
        <v>4</v>
      </c>
      <c r="W107" s="162">
        <f t="shared" si="309"/>
        <v>4</v>
      </c>
      <c r="X107" s="162">
        <f t="shared" si="310"/>
        <v>5</v>
      </c>
      <c r="Y107" s="162">
        <f t="shared" si="311"/>
        <v>6</v>
      </c>
      <c r="Z107" s="162">
        <f t="shared" si="312"/>
        <v>8</v>
      </c>
      <c r="AA107" s="162">
        <f t="shared" si="313"/>
        <v>138.4</v>
      </c>
      <c r="AB107" s="162">
        <f t="shared" si="314"/>
        <v>38.06</v>
      </c>
      <c r="AC107" s="162">
        <f t="shared" si="315"/>
        <v>110.72</v>
      </c>
      <c r="AD107" s="162">
        <f t="shared" si="316"/>
        <v>34.6</v>
      </c>
      <c r="AE107" s="162">
        <f t="shared" si="317"/>
        <v>13.84</v>
      </c>
      <c r="AF107" s="162">
        <f t="shared" si="318"/>
        <v>6.92</v>
      </c>
      <c r="AG107" s="162">
        <f t="shared" si="319"/>
        <v>342.54</v>
      </c>
      <c r="AH107" s="162">
        <v>45</v>
      </c>
      <c r="AI107" s="161">
        <v>9</v>
      </c>
    </row>
    <row r="108" spans="1:35" s="47" customFormat="1" ht="12" customHeight="1" x14ac:dyDescent="0.4">
      <c r="A108" s="65">
        <v>19</v>
      </c>
      <c r="B108" s="648"/>
      <c r="C108" s="648"/>
      <c r="D108" s="133">
        <v>7589</v>
      </c>
      <c r="E108" s="72" t="s">
        <v>110</v>
      </c>
      <c r="F108" s="92">
        <f t="shared" si="298"/>
        <v>671.42857142857133</v>
      </c>
      <c r="G108" s="92">
        <v>22</v>
      </c>
      <c r="H108" s="92"/>
      <c r="I108" s="92">
        <v>2</v>
      </c>
      <c r="J108" s="76">
        <v>9</v>
      </c>
      <c r="K108" s="76">
        <v>8</v>
      </c>
      <c r="L108" s="76">
        <v>2</v>
      </c>
      <c r="M108" s="76">
        <f t="shared" si="299"/>
        <v>241.71428571428567</v>
      </c>
      <c r="N108" s="76">
        <f t="shared" si="300"/>
        <v>87.285714285714278</v>
      </c>
      <c r="O108" s="76">
        <f t="shared" si="301"/>
        <v>188</v>
      </c>
      <c r="P108" s="76">
        <f t="shared" si="302"/>
        <v>67.142857142857139</v>
      </c>
      <c r="Q108" s="76">
        <f t="shared" si="303"/>
        <v>60.428571428571416</v>
      </c>
      <c r="R108" s="76">
        <f t="shared" si="304"/>
        <v>26.857142857142854</v>
      </c>
      <c r="S108" s="108">
        <f t="shared" si="305"/>
        <v>671.42857142857144</v>
      </c>
      <c r="T108" s="76">
        <f t="shared" si="306"/>
        <v>470</v>
      </c>
      <c r="U108" s="76">
        <f t="shared" si="307"/>
        <v>22</v>
      </c>
      <c r="V108" s="76">
        <f t="shared" si="308"/>
        <v>0</v>
      </c>
      <c r="W108" s="76">
        <f t="shared" si="309"/>
        <v>2</v>
      </c>
      <c r="X108" s="76">
        <f t="shared" si="310"/>
        <v>9</v>
      </c>
      <c r="Y108" s="76">
        <f t="shared" si="311"/>
        <v>8</v>
      </c>
      <c r="Z108" s="76">
        <f t="shared" si="312"/>
        <v>2</v>
      </c>
      <c r="AA108" s="76">
        <f t="shared" si="313"/>
        <v>188</v>
      </c>
      <c r="AB108" s="76">
        <f t="shared" si="314"/>
        <v>51.7</v>
      </c>
      <c r="AC108" s="76">
        <f t="shared" si="315"/>
        <v>150.4</v>
      </c>
      <c r="AD108" s="76">
        <f t="shared" si="316"/>
        <v>47</v>
      </c>
      <c r="AE108" s="76">
        <f t="shared" si="317"/>
        <v>18.8</v>
      </c>
      <c r="AF108" s="76">
        <f t="shared" si="318"/>
        <v>9.4</v>
      </c>
      <c r="AG108" s="109">
        <f t="shared" si="319"/>
        <v>465.3</v>
      </c>
      <c r="AH108" s="76">
        <v>77</v>
      </c>
      <c r="AI108" s="93">
        <v>24</v>
      </c>
    </row>
    <row r="109" spans="1:35" s="48" customFormat="1" ht="12" customHeight="1" x14ac:dyDescent="0.4">
      <c r="A109" s="65">
        <v>20</v>
      </c>
      <c r="B109" s="648"/>
      <c r="C109" s="648"/>
      <c r="D109" s="133">
        <v>7147</v>
      </c>
      <c r="E109" s="72" t="s">
        <v>307</v>
      </c>
      <c r="F109" s="92">
        <f t="shared" si="298"/>
        <v>652.85714285714289</v>
      </c>
      <c r="G109" s="92"/>
      <c r="H109" s="92">
        <v>23</v>
      </c>
      <c r="I109" s="92"/>
      <c r="J109" s="76">
        <v>8</v>
      </c>
      <c r="K109" s="76">
        <v>8</v>
      </c>
      <c r="L109" s="76">
        <v>1</v>
      </c>
      <c r="M109" s="76">
        <f t="shared" si="299"/>
        <v>235.02857142857144</v>
      </c>
      <c r="N109" s="76">
        <f t="shared" si="300"/>
        <v>84.871428571428581</v>
      </c>
      <c r="O109" s="76">
        <f t="shared" si="301"/>
        <v>182.80000000000004</v>
      </c>
      <c r="P109" s="76">
        <f t="shared" si="302"/>
        <v>65.285714285714292</v>
      </c>
      <c r="Q109" s="76">
        <f t="shared" si="303"/>
        <v>58.75714285714286</v>
      </c>
      <c r="R109" s="76">
        <f t="shared" si="304"/>
        <v>26.114285714285717</v>
      </c>
      <c r="S109" s="108">
        <f t="shared" si="305"/>
        <v>652.857142857143</v>
      </c>
      <c r="T109" s="76">
        <f t="shared" si="306"/>
        <v>457</v>
      </c>
      <c r="U109" s="76">
        <f t="shared" si="307"/>
        <v>0</v>
      </c>
      <c r="V109" s="76">
        <f t="shared" si="308"/>
        <v>23</v>
      </c>
      <c r="W109" s="76">
        <f t="shared" si="309"/>
        <v>0</v>
      </c>
      <c r="X109" s="76">
        <f t="shared" si="310"/>
        <v>8</v>
      </c>
      <c r="Y109" s="76">
        <f t="shared" si="311"/>
        <v>8</v>
      </c>
      <c r="Z109" s="76">
        <f t="shared" si="312"/>
        <v>1</v>
      </c>
      <c r="AA109" s="76">
        <f t="shared" si="313"/>
        <v>182.8</v>
      </c>
      <c r="AB109" s="76">
        <f t="shared" si="314"/>
        <v>50.27</v>
      </c>
      <c r="AC109" s="76">
        <f t="shared" si="315"/>
        <v>146.24</v>
      </c>
      <c r="AD109" s="76">
        <f t="shared" si="316"/>
        <v>45.7</v>
      </c>
      <c r="AE109" s="76">
        <f t="shared" si="317"/>
        <v>18.28</v>
      </c>
      <c r="AF109" s="76">
        <f t="shared" si="318"/>
        <v>9.14</v>
      </c>
      <c r="AG109" s="109">
        <f t="shared" si="319"/>
        <v>452.43000000000006</v>
      </c>
      <c r="AH109" s="76">
        <v>58</v>
      </c>
      <c r="AI109" s="93">
        <v>12</v>
      </c>
    </row>
    <row r="110" spans="1:35" s="47" customFormat="1" ht="12" customHeight="1" x14ac:dyDescent="0.4">
      <c r="A110" s="65">
        <v>21</v>
      </c>
      <c r="B110" s="649"/>
      <c r="C110" s="649"/>
      <c r="D110" s="133">
        <v>6744</v>
      </c>
      <c r="E110" s="72" t="s">
        <v>306</v>
      </c>
      <c r="F110" s="92">
        <f t="shared" si="298"/>
        <v>665.71428571428578</v>
      </c>
      <c r="G110" s="92"/>
      <c r="H110" s="92">
        <v>22</v>
      </c>
      <c r="I110" s="92"/>
      <c r="J110" s="76">
        <v>14</v>
      </c>
      <c r="K110" s="76">
        <v>8</v>
      </c>
      <c r="L110" s="76"/>
      <c r="M110" s="76">
        <f t="shared" si="299"/>
        <v>239.65714285714287</v>
      </c>
      <c r="N110" s="76">
        <f t="shared" si="300"/>
        <v>86.542857142857159</v>
      </c>
      <c r="O110" s="76">
        <f t="shared" si="301"/>
        <v>186.40000000000003</v>
      </c>
      <c r="P110" s="76">
        <f t="shared" si="302"/>
        <v>66.571428571428584</v>
      </c>
      <c r="Q110" s="76">
        <f t="shared" si="303"/>
        <v>59.914285714285718</v>
      </c>
      <c r="R110" s="76">
        <f t="shared" si="304"/>
        <v>26.628571428571433</v>
      </c>
      <c r="S110" s="108">
        <f t="shared" si="305"/>
        <v>665.71428571428578</v>
      </c>
      <c r="T110" s="76">
        <f t="shared" si="306"/>
        <v>466</v>
      </c>
      <c r="U110" s="76">
        <f t="shared" si="307"/>
        <v>0</v>
      </c>
      <c r="V110" s="76">
        <f t="shared" si="308"/>
        <v>22</v>
      </c>
      <c r="W110" s="76">
        <f t="shared" si="309"/>
        <v>0</v>
      </c>
      <c r="X110" s="76">
        <f t="shared" si="310"/>
        <v>14</v>
      </c>
      <c r="Y110" s="76">
        <f t="shared" si="311"/>
        <v>8</v>
      </c>
      <c r="Z110" s="76">
        <f t="shared" si="312"/>
        <v>0</v>
      </c>
      <c r="AA110" s="76">
        <f t="shared" si="313"/>
        <v>186.4</v>
      </c>
      <c r="AB110" s="76">
        <f t="shared" si="314"/>
        <v>51.26</v>
      </c>
      <c r="AC110" s="76">
        <f t="shared" si="315"/>
        <v>149.12</v>
      </c>
      <c r="AD110" s="76">
        <f t="shared" si="316"/>
        <v>46.6</v>
      </c>
      <c r="AE110" s="76">
        <f t="shared" si="317"/>
        <v>18.64</v>
      </c>
      <c r="AF110" s="76">
        <f t="shared" si="318"/>
        <v>9.32</v>
      </c>
      <c r="AG110" s="109">
        <f t="shared" si="319"/>
        <v>461.34</v>
      </c>
      <c r="AH110" s="76">
        <v>63</v>
      </c>
      <c r="AI110" s="93">
        <v>21</v>
      </c>
    </row>
    <row r="111" spans="1:35" s="47" customFormat="1" ht="12" customHeight="1" x14ac:dyDescent="0.4">
      <c r="A111" s="96"/>
      <c r="B111" s="78">
        <f>COUNT(A90:A110)</f>
        <v>21</v>
      </c>
      <c r="C111" s="78"/>
      <c r="D111" s="176"/>
      <c r="E111" s="78"/>
      <c r="F111" s="78"/>
      <c r="G111" s="78"/>
      <c r="H111" s="78"/>
      <c r="I111" s="78"/>
      <c r="J111" s="78"/>
      <c r="K111" s="78"/>
      <c r="L111" s="82"/>
      <c r="M111" s="82"/>
      <c r="N111" s="82"/>
      <c r="O111" s="82"/>
      <c r="P111" s="103"/>
      <c r="Q111" s="103"/>
      <c r="R111" s="103"/>
      <c r="S111" s="82"/>
      <c r="T111" s="81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104"/>
    </row>
    <row r="112" spans="1:35" s="47" customFormat="1" ht="12" customHeight="1" x14ac:dyDescent="0.4">
      <c r="A112" s="65">
        <v>1</v>
      </c>
      <c r="B112" s="647" t="s">
        <v>188</v>
      </c>
      <c r="C112" s="650" t="s">
        <v>162</v>
      </c>
      <c r="D112" s="384">
        <v>4312</v>
      </c>
      <c r="E112" s="164" t="s">
        <v>271</v>
      </c>
      <c r="F112" s="165">
        <f t="shared" ref="F112:F126" si="320">($G$6*G112)+($H$6*H112)+($I$6*I112)+($J$6*J112)+($K$6*K112)+($L$6*L112)</f>
        <v>545.71428571428567</v>
      </c>
      <c r="G112" s="166">
        <v>6</v>
      </c>
      <c r="H112" s="165">
        <v>2</v>
      </c>
      <c r="I112" s="165">
        <v>2</v>
      </c>
      <c r="J112" s="166">
        <v>8</v>
      </c>
      <c r="K112" s="165">
        <v>8</v>
      </c>
      <c r="L112" s="165">
        <v>8</v>
      </c>
      <c r="M112" s="166">
        <f t="shared" ref="M112:M127" si="321">F112*$M$6</f>
        <v>196.45714285714283</v>
      </c>
      <c r="N112" s="166">
        <f t="shared" ref="N112:N127" si="322">F112*$N$6</f>
        <v>70.942857142857136</v>
      </c>
      <c r="O112" s="166">
        <f t="shared" ref="O112:O127" si="323">F112*$O$6</f>
        <v>152.80000000000001</v>
      </c>
      <c r="P112" s="166">
        <f t="shared" ref="P112:P127" si="324">F112*$P$6</f>
        <v>54.571428571428569</v>
      </c>
      <c r="Q112" s="166">
        <f t="shared" ref="Q112:Q127" si="325">F112*$Q$6</f>
        <v>49.114285714285707</v>
      </c>
      <c r="R112" s="166">
        <f t="shared" ref="R112:R127" si="326">F112*$R$6</f>
        <v>21.828571428571426</v>
      </c>
      <c r="S112" s="165">
        <f t="shared" ref="S112:S127" si="327">SUM(M112:R112)</f>
        <v>545.71428571428567</v>
      </c>
      <c r="T112" s="165">
        <f t="shared" ref="T112:T127" si="328">($U$6*U112)+($V$6*V112)+($W$6*W112)+($X$6*X112)+($Y$6*Y112)+($Z$6*Z112)</f>
        <v>382</v>
      </c>
      <c r="U112" s="166">
        <f t="shared" ref="U112:Z115" si="329">G112</f>
        <v>6</v>
      </c>
      <c r="V112" s="165">
        <f t="shared" si="329"/>
        <v>2</v>
      </c>
      <c r="W112" s="165">
        <f t="shared" si="329"/>
        <v>2</v>
      </c>
      <c r="X112" s="166">
        <f t="shared" si="329"/>
        <v>8</v>
      </c>
      <c r="Y112" s="165">
        <f t="shared" si="329"/>
        <v>8</v>
      </c>
      <c r="Z112" s="165">
        <f t="shared" si="329"/>
        <v>8</v>
      </c>
      <c r="AA112" s="166">
        <f t="shared" ref="AA112:AA127" si="330">T112*$AA$6</f>
        <v>152.80000000000001</v>
      </c>
      <c r="AB112" s="166">
        <f t="shared" ref="AB112:AB127" si="331">T112*$AB$6</f>
        <v>42.02</v>
      </c>
      <c r="AC112" s="166">
        <f t="shared" ref="AC112:AC127" si="332">T112*$AC$6</f>
        <v>122.24000000000001</v>
      </c>
      <c r="AD112" s="166">
        <f t="shared" ref="AD112:AD127" si="333">T112*$AD$6</f>
        <v>38.200000000000003</v>
      </c>
      <c r="AE112" s="166">
        <f t="shared" ref="AE112:AE127" si="334">T112*$AE$6</f>
        <v>15.280000000000001</v>
      </c>
      <c r="AF112" s="166">
        <f t="shared" ref="AF112:AF127" si="335">T112*$AF$6</f>
        <v>7.6400000000000006</v>
      </c>
      <c r="AG112" s="165">
        <f t="shared" ref="AG112:AG126" si="336">SUM(AA112:AF112)</f>
        <v>378.18000000000006</v>
      </c>
      <c r="AH112" s="163">
        <v>67</v>
      </c>
      <c r="AI112" s="361">
        <v>18</v>
      </c>
    </row>
    <row r="113" spans="1:35" s="47" customFormat="1" ht="12" customHeight="1" x14ac:dyDescent="0.4">
      <c r="A113" s="65">
        <v>2</v>
      </c>
      <c r="B113" s="648"/>
      <c r="C113" s="651"/>
      <c r="D113" s="133">
        <v>7039</v>
      </c>
      <c r="E113" s="72" t="s">
        <v>305</v>
      </c>
      <c r="F113" s="86">
        <f t="shared" si="320"/>
        <v>839.99999999999989</v>
      </c>
      <c r="G113" s="87">
        <v>33.5</v>
      </c>
      <c r="H113" s="86"/>
      <c r="I113" s="86">
        <v>2</v>
      </c>
      <c r="J113" s="87">
        <v>16</v>
      </c>
      <c r="K113" s="86">
        <v>4</v>
      </c>
      <c r="L113" s="86">
        <v>1</v>
      </c>
      <c r="M113" s="87">
        <f t="shared" si="321"/>
        <v>302.39999999999992</v>
      </c>
      <c r="N113" s="87">
        <f t="shared" si="322"/>
        <v>109.19999999999999</v>
      </c>
      <c r="O113" s="87">
        <f t="shared" si="323"/>
        <v>235.2</v>
      </c>
      <c r="P113" s="87">
        <f t="shared" si="324"/>
        <v>84</v>
      </c>
      <c r="Q113" s="87">
        <f t="shared" si="325"/>
        <v>75.59999999999998</v>
      </c>
      <c r="R113" s="87">
        <f t="shared" si="326"/>
        <v>33.599999999999994</v>
      </c>
      <c r="S113" s="88">
        <f t="shared" si="327"/>
        <v>840</v>
      </c>
      <c r="T113" s="86">
        <f t="shared" si="328"/>
        <v>588</v>
      </c>
      <c r="U113" s="87">
        <f t="shared" si="329"/>
        <v>33.5</v>
      </c>
      <c r="V113" s="86">
        <f t="shared" si="329"/>
        <v>0</v>
      </c>
      <c r="W113" s="86">
        <f t="shared" si="329"/>
        <v>2</v>
      </c>
      <c r="X113" s="87">
        <f t="shared" si="329"/>
        <v>16</v>
      </c>
      <c r="Y113" s="86">
        <f t="shared" si="329"/>
        <v>4</v>
      </c>
      <c r="Z113" s="86">
        <f t="shared" si="329"/>
        <v>1</v>
      </c>
      <c r="AA113" s="87">
        <f t="shared" si="330"/>
        <v>235.20000000000002</v>
      </c>
      <c r="AB113" s="87">
        <f t="shared" si="331"/>
        <v>64.680000000000007</v>
      </c>
      <c r="AC113" s="87">
        <f t="shared" si="332"/>
        <v>188.16</v>
      </c>
      <c r="AD113" s="87">
        <f t="shared" si="333"/>
        <v>58.800000000000004</v>
      </c>
      <c r="AE113" s="87">
        <f t="shared" si="334"/>
        <v>23.52</v>
      </c>
      <c r="AF113" s="87">
        <f t="shared" si="335"/>
        <v>11.76</v>
      </c>
      <c r="AG113" s="89">
        <f t="shared" si="336"/>
        <v>582.11999999999989</v>
      </c>
      <c r="AH113" s="92">
        <v>77</v>
      </c>
      <c r="AI113" s="98">
        <v>24</v>
      </c>
    </row>
    <row r="114" spans="1:35" s="527" customFormat="1" ht="12" customHeight="1" x14ac:dyDescent="0.4">
      <c r="A114" s="520">
        <v>3</v>
      </c>
      <c r="B114" s="648"/>
      <c r="C114" s="651"/>
      <c r="D114" s="521">
        <v>4276</v>
      </c>
      <c r="E114" s="522" t="s">
        <v>304</v>
      </c>
      <c r="F114" s="523">
        <f t="shared" si="320"/>
        <v>488.57142857142856</v>
      </c>
      <c r="G114" s="524">
        <v>14</v>
      </c>
      <c r="H114" s="523"/>
      <c r="I114" s="523">
        <v>2</v>
      </c>
      <c r="J114" s="524">
        <v>8</v>
      </c>
      <c r="K114" s="523">
        <v>7</v>
      </c>
      <c r="L114" s="523">
        <v>1</v>
      </c>
      <c r="M114" s="524">
        <f t="shared" si="321"/>
        <v>175.88571428571427</v>
      </c>
      <c r="N114" s="524">
        <f t="shared" si="322"/>
        <v>63.514285714285712</v>
      </c>
      <c r="O114" s="524">
        <f t="shared" si="323"/>
        <v>136.80000000000001</v>
      </c>
      <c r="P114" s="524">
        <f t="shared" si="324"/>
        <v>48.857142857142861</v>
      </c>
      <c r="Q114" s="524">
        <f t="shared" si="325"/>
        <v>43.971428571428568</v>
      </c>
      <c r="R114" s="524">
        <f t="shared" si="326"/>
        <v>19.542857142857141</v>
      </c>
      <c r="S114" s="523">
        <f t="shared" si="327"/>
        <v>488.57142857142856</v>
      </c>
      <c r="T114" s="523">
        <f t="shared" si="328"/>
        <v>342</v>
      </c>
      <c r="U114" s="524">
        <f t="shared" si="329"/>
        <v>14</v>
      </c>
      <c r="V114" s="523">
        <f t="shared" si="329"/>
        <v>0</v>
      </c>
      <c r="W114" s="523">
        <f t="shared" si="329"/>
        <v>2</v>
      </c>
      <c r="X114" s="524">
        <f t="shared" si="329"/>
        <v>8</v>
      </c>
      <c r="Y114" s="523">
        <f t="shared" si="329"/>
        <v>7</v>
      </c>
      <c r="Z114" s="523">
        <f t="shared" si="329"/>
        <v>1</v>
      </c>
      <c r="AA114" s="524">
        <f t="shared" si="330"/>
        <v>136.80000000000001</v>
      </c>
      <c r="AB114" s="524">
        <f t="shared" si="331"/>
        <v>37.619999999999997</v>
      </c>
      <c r="AC114" s="524">
        <f t="shared" si="332"/>
        <v>109.44</v>
      </c>
      <c r="AD114" s="524">
        <f t="shared" si="333"/>
        <v>34.200000000000003</v>
      </c>
      <c r="AE114" s="524">
        <f t="shared" si="334"/>
        <v>13.68</v>
      </c>
      <c r="AF114" s="524">
        <f t="shared" si="335"/>
        <v>6.84</v>
      </c>
      <c r="AG114" s="523">
        <f t="shared" si="336"/>
        <v>338.58</v>
      </c>
      <c r="AH114" s="525">
        <v>70</v>
      </c>
      <c r="AI114" s="526">
        <v>24</v>
      </c>
    </row>
    <row r="115" spans="1:35" s="47" customFormat="1" ht="12" customHeight="1" x14ac:dyDescent="0.4">
      <c r="A115" s="65">
        <v>4</v>
      </c>
      <c r="B115" s="648"/>
      <c r="C115" s="651"/>
      <c r="D115" s="133">
        <v>4264</v>
      </c>
      <c r="E115" s="72" t="s">
        <v>303</v>
      </c>
      <c r="F115" s="86">
        <f t="shared" si="320"/>
        <v>900</v>
      </c>
      <c r="G115" s="87">
        <v>32</v>
      </c>
      <c r="H115" s="86"/>
      <c r="I115" s="86">
        <v>3</v>
      </c>
      <c r="J115" s="87">
        <v>6</v>
      </c>
      <c r="K115" s="86">
        <v>14</v>
      </c>
      <c r="L115" s="86"/>
      <c r="M115" s="87">
        <f t="shared" si="321"/>
        <v>324</v>
      </c>
      <c r="N115" s="87">
        <f t="shared" si="322"/>
        <v>117</v>
      </c>
      <c r="O115" s="87">
        <f t="shared" si="323"/>
        <v>252.00000000000003</v>
      </c>
      <c r="P115" s="87">
        <f t="shared" si="324"/>
        <v>90</v>
      </c>
      <c r="Q115" s="87">
        <f t="shared" si="325"/>
        <v>81</v>
      </c>
      <c r="R115" s="87">
        <f t="shared" si="326"/>
        <v>36</v>
      </c>
      <c r="S115" s="88">
        <f t="shared" si="327"/>
        <v>900</v>
      </c>
      <c r="T115" s="86">
        <f t="shared" si="328"/>
        <v>630</v>
      </c>
      <c r="U115" s="87">
        <f t="shared" si="329"/>
        <v>32</v>
      </c>
      <c r="V115" s="86">
        <f t="shared" si="329"/>
        <v>0</v>
      </c>
      <c r="W115" s="86">
        <f t="shared" si="329"/>
        <v>3</v>
      </c>
      <c r="X115" s="87">
        <f t="shared" si="329"/>
        <v>6</v>
      </c>
      <c r="Y115" s="86">
        <f t="shared" si="329"/>
        <v>14</v>
      </c>
      <c r="Z115" s="86">
        <f t="shared" si="329"/>
        <v>0</v>
      </c>
      <c r="AA115" s="87">
        <f t="shared" si="330"/>
        <v>252</v>
      </c>
      <c r="AB115" s="87">
        <f t="shared" si="331"/>
        <v>69.3</v>
      </c>
      <c r="AC115" s="87">
        <f t="shared" si="332"/>
        <v>201.6</v>
      </c>
      <c r="AD115" s="87">
        <f t="shared" si="333"/>
        <v>63</v>
      </c>
      <c r="AE115" s="87">
        <f t="shared" si="334"/>
        <v>25.2</v>
      </c>
      <c r="AF115" s="87">
        <f t="shared" si="335"/>
        <v>12.6</v>
      </c>
      <c r="AG115" s="89">
        <f t="shared" si="336"/>
        <v>623.70000000000005</v>
      </c>
      <c r="AH115" s="92">
        <v>77</v>
      </c>
      <c r="AI115" s="98">
        <v>24</v>
      </c>
    </row>
    <row r="116" spans="1:35" s="47" customFormat="1" ht="12" customHeight="1" x14ac:dyDescent="0.4">
      <c r="A116" s="65">
        <v>5</v>
      </c>
      <c r="B116" s="648"/>
      <c r="C116" s="651"/>
      <c r="D116" s="133">
        <v>4285</v>
      </c>
      <c r="E116" s="72" t="s">
        <v>302</v>
      </c>
      <c r="F116" s="86">
        <f t="shared" si="320"/>
        <v>691.42857142857144</v>
      </c>
      <c r="G116" s="87"/>
      <c r="H116" s="86">
        <v>22</v>
      </c>
      <c r="I116" s="86">
        <v>2</v>
      </c>
      <c r="J116" s="87">
        <v>10</v>
      </c>
      <c r="K116" s="86">
        <v>8</v>
      </c>
      <c r="L116" s="86">
        <v>1</v>
      </c>
      <c r="M116" s="87">
        <f t="shared" si="321"/>
        <v>248.91428571428571</v>
      </c>
      <c r="N116" s="87">
        <f t="shared" si="322"/>
        <v>89.885714285714286</v>
      </c>
      <c r="O116" s="87">
        <f t="shared" si="323"/>
        <v>193.60000000000002</v>
      </c>
      <c r="P116" s="87">
        <f t="shared" si="324"/>
        <v>69.142857142857153</v>
      </c>
      <c r="Q116" s="87">
        <f t="shared" si="325"/>
        <v>62.228571428571428</v>
      </c>
      <c r="R116" s="87">
        <f t="shared" si="326"/>
        <v>27.657142857142858</v>
      </c>
      <c r="S116" s="88">
        <f t="shared" si="327"/>
        <v>691.42857142857144</v>
      </c>
      <c r="T116" s="86">
        <f t="shared" si="328"/>
        <v>484</v>
      </c>
      <c r="U116" s="87"/>
      <c r="V116" s="86">
        <v>22</v>
      </c>
      <c r="W116" s="86">
        <v>2</v>
      </c>
      <c r="X116" s="87">
        <v>10</v>
      </c>
      <c r="Y116" s="86">
        <v>8</v>
      </c>
      <c r="Z116" s="86">
        <v>1</v>
      </c>
      <c r="AA116" s="87">
        <f t="shared" si="330"/>
        <v>193.60000000000002</v>
      </c>
      <c r="AB116" s="87">
        <f t="shared" si="331"/>
        <v>53.24</v>
      </c>
      <c r="AC116" s="87">
        <f t="shared" si="332"/>
        <v>154.88</v>
      </c>
      <c r="AD116" s="87">
        <f t="shared" si="333"/>
        <v>48.400000000000006</v>
      </c>
      <c r="AE116" s="87">
        <f t="shared" si="334"/>
        <v>19.36</v>
      </c>
      <c r="AF116" s="87">
        <f t="shared" si="335"/>
        <v>9.68</v>
      </c>
      <c r="AG116" s="89">
        <f t="shared" si="336"/>
        <v>479.16</v>
      </c>
      <c r="AH116" s="92">
        <v>44</v>
      </c>
      <c r="AI116" s="98">
        <v>18</v>
      </c>
    </row>
    <row r="117" spans="1:35" s="47" customFormat="1" ht="12" customHeight="1" x14ac:dyDescent="0.4">
      <c r="A117" s="65">
        <v>6</v>
      </c>
      <c r="B117" s="648"/>
      <c r="C117" s="651"/>
      <c r="D117" s="133">
        <v>4318</v>
      </c>
      <c r="E117" s="72" t="s">
        <v>301</v>
      </c>
      <c r="F117" s="86">
        <f t="shared" si="320"/>
        <v>715.71428571428567</v>
      </c>
      <c r="G117" s="87">
        <v>27</v>
      </c>
      <c r="H117" s="86"/>
      <c r="I117" s="86">
        <v>1.5</v>
      </c>
      <c r="J117" s="87">
        <v>12</v>
      </c>
      <c r="K117" s="86">
        <v>7</v>
      </c>
      <c r="L117" s="86"/>
      <c r="M117" s="87">
        <f t="shared" si="321"/>
        <v>257.65714285714284</v>
      </c>
      <c r="N117" s="87">
        <f t="shared" si="322"/>
        <v>93.042857142857144</v>
      </c>
      <c r="O117" s="87">
        <f t="shared" si="323"/>
        <v>200.4</v>
      </c>
      <c r="P117" s="87">
        <f t="shared" si="324"/>
        <v>71.571428571428569</v>
      </c>
      <c r="Q117" s="87">
        <f t="shared" si="325"/>
        <v>64.414285714285711</v>
      </c>
      <c r="R117" s="87">
        <f t="shared" si="326"/>
        <v>28.628571428571426</v>
      </c>
      <c r="S117" s="88">
        <f t="shared" si="327"/>
        <v>715.71428571428567</v>
      </c>
      <c r="T117" s="86">
        <f t="shared" si="328"/>
        <v>501</v>
      </c>
      <c r="U117" s="87">
        <f t="shared" ref="U117:U124" si="337">G117</f>
        <v>27</v>
      </c>
      <c r="V117" s="86">
        <f t="shared" ref="V117:V124" si="338">H117</f>
        <v>0</v>
      </c>
      <c r="W117" s="86">
        <f t="shared" ref="W117:W124" si="339">I117</f>
        <v>1.5</v>
      </c>
      <c r="X117" s="87">
        <f t="shared" ref="X117:X124" si="340">J117</f>
        <v>12</v>
      </c>
      <c r="Y117" s="86">
        <f t="shared" ref="Y117:Y124" si="341">K117</f>
        <v>7</v>
      </c>
      <c r="Z117" s="86">
        <f t="shared" ref="Z117:Z124" si="342">L117</f>
        <v>0</v>
      </c>
      <c r="AA117" s="87">
        <f t="shared" si="330"/>
        <v>200.4</v>
      </c>
      <c r="AB117" s="87">
        <f t="shared" si="331"/>
        <v>55.11</v>
      </c>
      <c r="AC117" s="87">
        <f t="shared" si="332"/>
        <v>160.32</v>
      </c>
      <c r="AD117" s="87">
        <f t="shared" si="333"/>
        <v>50.1</v>
      </c>
      <c r="AE117" s="87">
        <f t="shared" si="334"/>
        <v>20.04</v>
      </c>
      <c r="AF117" s="87">
        <f t="shared" si="335"/>
        <v>10.02</v>
      </c>
      <c r="AG117" s="89">
        <f t="shared" si="336"/>
        <v>495.99</v>
      </c>
      <c r="AH117" s="92">
        <v>70</v>
      </c>
      <c r="AI117" s="98">
        <v>24</v>
      </c>
    </row>
    <row r="118" spans="1:35" s="47" customFormat="1" ht="12" customHeight="1" x14ac:dyDescent="0.4">
      <c r="A118" s="65">
        <v>7</v>
      </c>
      <c r="B118" s="648"/>
      <c r="C118" s="651"/>
      <c r="D118" s="133">
        <v>4319</v>
      </c>
      <c r="E118" s="72" t="s">
        <v>300</v>
      </c>
      <c r="F118" s="86">
        <f t="shared" si="320"/>
        <v>614.28571428571422</v>
      </c>
      <c r="G118" s="87">
        <v>21</v>
      </c>
      <c r="H118" s="86"/>
      <c r="I118" s="86">
        <v>2</v>
      </c>
      <c r="J118" s="87">
        <v>15</v>
      </c>
      <c r="K118" s="86">
        <v>5</v>
      </c>
      <c r="L118" s="86"/>
      <c r="M118" s="87">
        <f t="shared" si="321"/>
        <v>221.14285714285711</v>
      </c>
      <c r="N118" s="87">
        <f t="shared" si="322"/>
        <v>79.857142857142847</v>
      </c>
      <c r="O118" s="87">
        <f t="shared" si="323"/>
        <v>172</v>
      </c>
      <c r="P118" s="87">
        <f t="shared" si="324"/>
        <v>61.428571428571423</v>
      </c>
      <c r="Q118" s="87">
        <f t="shared" si="325"/>
        <v>55.285714285714278</v>
      </c>
      <c r="R118" s="87">
        <f t="shared" si="326"/>
        <v>24.571428571428569</v>
      </c>
      <c r="S118" s="88">
        <f t="shared" si="327"/>
        <v>614.28571428571411</v>
      </c>
      <c r="T118" s="86">
        <f t="shared" si="328"/>
        <v>430</v>
      </c>
      <c r="U118" s="87">
        <f t="shared" si="337"/>
        <v>21</v>
      </c>
      <c r="V118" s="86">
        <f t="shared" si="338"/>
        <v>0</v>
      </c>
      <c r="W118" s="86">
        <f t="shared" si="339"/>
        <v>2</v>
      </c>
      <c r="X118" s="87">
        <f t="shared" si="340"/>
        <v>15</v>
      </c>
      <c r="Y118" s="86">
        <f t="shared" si="341"/>
        <v>5</v>
      </c>
      <c r="Z118" s="86">
        <f t="shared" si="342"/>
        <v>0</v>
      </c>
      <c r="AA118" s="87">
        <f t="shared" si="330"/>
        <v>172</v>
      </c>
      <c r="AB118" s="87">
        <f t="shared" si="331"/>
        <v>47.3</v>
      </c>
      <c r="AC118" s="87">
        <f t="shared" si="332"/>
        <v>137.6</v>
      </c>
      <c r="AD118" s="87">
        <f t="shared" si="333"/>
        <v>43</v>
      </c>
      <c r="AE118" s="87">
        <f t="shared" si="334"/>
        <v>17.2</v>
      </c>
      <c r="AF118" s="87">
        <f t="shared" si="335"/>
        <v>8.6</v>
      </c>
      <c r="AG118" s="89">
        <f t="shared" si="336"/>
        <v>425.7</v>
      </c>
      <c r="AH118" s="92">
        <v>56</v>
      </c>
      <c r="AI118" s="98">
        <v>21</v>
      </c>
    </row>
    <row r="119" spans="1:35" s="48" customFormat="1" ht="12" customHeight="1" x14ac:dyDescent="0.4">
      <c r="A119" s="65">
        <v>8</v>
      </c>
      <c r="B119" s="648"/>
      <c r="C119" s="651"/>
      <c r="D119" s="133">
        <v>4273</v>
      </c>
      <c r="E119" s="72" t="s">
        <v>299</v>
      </c>
      <c r="F119" s="86">
        <f t="shared" si="320"/>
        <v>555.71428571428578</v>
      </c>
      <c r="G119" s="87"/>
      <c r="H119" s="86">
        <v>23</v>
      </c>
      <c r="I119" s="86"/>
      <c r="J119" s="87">
        <v>11</v>
      </c>
      <c r="K119" s="86">
        <v>2</v>
      </c>
      <c r="L119" s="86"/>
      <c r="M119" s="87">
        <f t="shared" si="321"/>
        <v>200.05714285714288</v>
      </c>
      <c r="N119" s="87">
        <f t="shared" si="322"/>
        <v>72.242857142857147</v>
      </c>
      <c r="O119" s="87">
        <f t="shared" si="323"/>
        <v>155.60000000000002</v>
      </c>
      <c r="P119" s="87">
        <f t="shared" si="324"/>
        <v>55.571428571428584</v>
      </c>
      <c r="Q119" s="87">
        <f t="shared" si="325"/>
        <v>50.01428571428572</v>
      </c>
      <c r="R119" s="87">
        <f t="shared" si="326"/>
        <v>22.228571428571431</v>
      </c>
      <c r="S119" s="88">
        <f t="shared" si="327"/>
        <v>555.71428571428578</v>
      </c>
      <c r="T119" s="86">
        <f t="shared" si="328"/>
        <v>389</v>
      </c>
      <c r="U119" s="87">
        <f t="shared" si="337"/>
        <v>0</v>
      </c>
      <c r="V119" s="86">
        <f t="shared" si="338"/>
        <v>23</v>
      </c>
      <c r="W119" s="86">
        <f t="shared" si="339"/>
        <v>0</v>
      </c>
      <c r="X119" s="87">
        <f t="shared" si="340"/>
        <v>11</v>
      </c>
      <c r="Y119" s="86">
        <f t="shared" si="341"/>
        <v>2</v>
      </c>
      <c r="Z119" s="86">
        <f t="shared" si="342"/>
        <v>0</v>
      </c>
      <c r="AA119" s="87">
        <f t="shared" si="330"/>
        <v>155.60000000000002</v>
      </c>
      <c r="AB119" s="87">
        <f t="shared" si="331"/>
        <v>42.79</v>
      </c>
      <c r="AC119" s="87">
        <f t="shared" si="332"/>
        <v>124.48</v>
      </c>
      <c r="AD119" s="87">
        <f t="shared" si="333"/>
        <v>38.900000000000006</v>
      </c>
      <c r="AE119" s="87">
        <f t="shared" si="334"/>
        <v>15.56</v>
      </c>
      <c r="AF119" s="87">
        <f t="shared" si="335"/>
        <v>7.78</v>
      </c>
      <c r="AG119" s="89">
        <f t="shared" si="336"/>
        <v>385.10999999999996</v>
      </c>
      <c r="AH119" s="92">
        <v>44</v>
      </c>
      <c r="AI119" s="98">
        <v>18</v>
      </c>
    </row>
    <row r="120" spans="1:35" s="47" customFormat="1" ht="12" customHeight="1" x14ac:dyDescent="0.4">
      <c r="A120" s="65">
        <v>9</v>
      </c>
      <c r="B120" s="648"/>
      <c r="C120" s="651"/>
      <c r="D120" s="133">
        <v>4317</v>
      </c>
      <c r="E120" s="72" t="s">
        <v>298</v>
      </c>
      <c r="F120" s="86">
        <f t="shared" si="320"/>
        <v>530</v>
      </c>
      <c r="G120" s="87"/>
      <c r="H120" s="86">
        <v>17</v>
      </c>
      <c r="I120" s="86"/>
      <c r="J120" s="87">
        <v>5</v>
      </c>
      <c r="K120" s="86">
        <v>10</v>
      </c>
      <c r="L120" s="86"/>
      <c r="M120" s="87">
        <f t="shared" si="321"/>
        <v>190.79999999999998</v>
      </c>
      <c r="N120" s="87">
        <f t="shared" si="322"/>
        <v>68.900000000000006</v>
      </c>
      <c r="O120" s="87">
        <f t="shared" si="323"/>
        <v>148.4</v>
      </c>
      <c r="P120" s="87">
        <f t="shared" si="324"/>
        <v>53</v>
      </c>
      <c r="Q120" s="87">
        <f t="shared" si="325"/>
        <v>47.699999999999996</v>
      </c>
      <c r="R120" s="87">
        <f t="shared" si="326"/>
        <v>21.2</v>
      </c>
      <c r="S120" s="88">
        <f t="shared" si="327"/>
        <v>530</v>
      </c>
      <c r="T120" s="86">
        <f t="shared" si="328"/>
        <v>371</v>
      </c>
      <c r="U120" s="87">
        <f t="shared" si="337"/>
        <v>0</v>
      </c>
      <c r="V120" s="86">
        <f t="shared" si="338"/>
        <v>17</v>
      </c>
      <c r="W120" s="86">
        <f t="shared" si="339"/>
        <v>0</v>
      </c>
      <c r="X120" s="87">
        <f t="shared" si="340"/>
        <v>5</v>
      </c>
      <c r="Y120" s="86">
        <f t="shared" si="341"/>
        <v>10</v>
      </c>
      <c r="Z120" s="86">
        <f t="shared" si="342"/>
        <v>0</v>
      </c>
      <c r="AA120" s="87">
        <f t="shared" si="330"/>
        <v>148.4</v>
      </c>
      <c r="AB120" s="87">
        <f t="shared" si="331"/>
        <v>40.81</v>
      </c>
      <c r="AC120" s="87">
        <f t="shared" si="332"/>
        <v>118.72</v>
      </c>
      <c r="AD120" s="87">
        <f t="shared" si="333"/>
        <v>37.1</v>
      </c>
      <c r="AE120" s="87">
        <f t="shared" si="334"/>
        <v>14.84</v>
      </c>
      <c r="AF120" s="87">
        <f t="shared" si="335"/>
        <v>7.42</v>
      </c>
      <c r="AG120" s="89">
        <f t="shared" si="336"/>
        <v>367.29</v>
      </c>
      <c r="AH120" s="92">
        <v>48</v>
      </c>
      <c r="AI120" s="98">
        <v>18</v>
      </c>
    </row>
    <row r="121" spans="1:35" s="47" customFormat="1" ht="12" customHeight="1" x14ac:dyDescent="0.4">
      <c r="A121" s="65">
        <v>10</v>
      </c>
      <c r="B121" s="648"/>
      <c r="C121" s="651"/>
      <c r="D121" s="133">
        <v>4290</v>
      </c>
      <c r="E121" s="72" t="s">
        <v>297</v>
      </c>
      <c r="F121" s="86">
        <f t="shared" si="320"/>
        <v>659.99999999999989</v>
      </c>
      <c r="G121" s="87">
        <v>23</v>
      </c>
      <c r="H121" s="86"/>
      <c r="I121" s="86">
        <v>2</v>
      </c>
      <c r="J121" s="87">
        <v>14</v>
      </c>
      <c r="K121" s="86">
        <v>5</v>
      </c>
      <c r="L121" s="86">
        <v>1</v>
      </c>
      <c r="M121" s="87">
        <f t="shared" si="321"/>
        <v>237.59999999999994</v>
      </c>
      <c r="N121" s="87">
        <f t="shared" si="322"/>
        <v>85.799999999999983</v>
      </c>
      <c r="O121" s="87">
        <f t="shared" si="323"/>
        <v>184.79999999999998</v>
      </c>
      <c r="P121" s="87">
        <f t="shared" si="324"/>
        <v>65.999999999999986</v>
      </c>
      <c r="Q121" s="87">
        <f t="shared" si="325"/>
        <v>59.399999999999984</v>
      </c>
      <c r="R121" s="87">
        <f t="shared" si="326"/>
        <v>26.399999999999995</v>
      </c>
      <c r="S121" s="88">
        <f t="shared" si="327"/>
        <v>659.99999999999989</v>
      </c>
      <c r="T121" s="86">
        <f t="shared" si="328"/>
        <v>462</v>
      </c>
      <c r="U121" s="87">
        <f t="shared" si="337"/>
        <v>23</v>
      </c>
      <c r="V121" s="86">
        <f t="shared" si="338"/>
        <v>0</v>
      </c>
      <c r="W121" s="86">
        <f t="shared" si="339"/>
        <v>2</v>
      </c>
      <c r="X121" s="87">
        <f t="shared" si="340"/>
        <v>14</v>
      </c>
      <c r="Y121" s="86">
        <f t="shared" si="341"/>
        <v>5</v>
      </c>
      <c r="Z121" s="86">
        <f t="shared" si="342"/>
        <v>1</v>
      </c>
      <c r="AA121" s="87">
        <f t="shared" si="330"/>
        <v>184.8</v>
      </c>
      <c r="AB121" s="87">
        <f t="shared" si="331"/>
        <v>50.82</v>
      </c>
      <c r="AC121" s="87">
        <f t="shared" si="332"/>
        <v>147.84</v>
      </c>
      <c r="AD121" s="87">
        <f t="shared" si="333"/>
        <v>46.2</v>
      </c>
      <c r="AE121" s="87">
        <f t="shared" si="334"/>
        <v>18.48</v>
      </c>
      <c r="AF121" s="87">
        <f t="shared" si="335"/>
        <v>9.24</v>
      </c>
      <c r="AG121" s="89">
        <f t="shared" si="336"/>
        <v>457.38000000000005</v>
      </c>
      <c r="AH121" s="92">
        <v>77</v>
      </c>
      <c r="AI121" s="98">
        <v>24</v>
      </c>
    </row>
    <row r="122" spans="1:35" s="47" customFormat="1" ht="12" customHeight="1" x14ac:dyDescent="0.4">
      <c r="A122" s="65">
        <v>11</v>
      </c>
      <c r="B122" s="648"/>
      <c r="C122" s="651"/>
      <c r="D122" s="133">
        <v>4327</v>
      </c>
      <c r="E122" s="72" t="s">
        <v>296</v>
      </c>
      <c r="F122" s="86">
        <f t="shared" si="320"/>
        <v>874.28571428571422</v>
      </c>
      <c r="G122" s="87">
        <v>25</v>
      </c>
      <c r="H122" s="86"/>
      <c r="I122" s="86">
        <v>3</v>
      </c>
      <c r="J122" s="87">
        <v>13</v>
      </c>
      <c r="K122" s="86">
        <v>16</v>
      </c>
      <c r="L122" s="86"/>
      <c r="M122" s="87">
        <f t="shared" si="321"/>
        <v>314.74285714285713</v>
      </c>
      <c r="N122" s="87">
        <f t="shared" si="322"/>
        <v>113.65714285714286</v>
      </c>
      <c r="O122" s="87">
        <f t="shared" si="323"/>
        <v>244.8</v>
      </c>
      <c r="P122" s="87">
        <f t="shared" si="324"/>
        <v>87.428571428571431</v>
      </c>
      <c r="Q122" s="87">
        <f t="shared" si="325"/>
        <v>78.685714285714283</v>
      </c>
      <c r="R122" s="87">
        <f t="shared" si="326"/>
        <v>34.971428571428568</v>
      </c>
      <c r="S122" s="88">
        <f t="shared" si="327"/>
        <v>874.28571428571433</v>
      </c>
      <c r="T122" s="86">
        <f t="shared" si="328"/>
        <v>612</v>
      </c>
      <c r="U122" s="87">
        <f t="shared" si="337"/>
        <v>25</v>
      </c>
      <c r="V122" s="86">
        <f t="shared" si="338"/>
        <v>0</v>
      </c>
      <c r="W122" s="86">
        <f t="shared" si="339"/>
        <v>3</v>
      </c>
      <c r="X122" s="87">
        <f t="shared" si="340"/>
        <v>13</v>
      </c>
      <c r="Y122" s="86">
        <f t="shared" si="341"/>
        <v>16</v>
      </c>
      <c r="Z122" s="86">
        <f t="shared" si="342"/>
        <v>0</v>
      </c>
      <c r="AA122" s="87">
        <f t="shared" si="330"/>
        <v>244.8</v>
      </c>
      <c r="AB122" s="87">
        <f t="shared" si="331"/>
        <v>67.320000000000007</v>
      </c>
      <c r="AC122" s="87">
        <f t="shared" si="332"/>
        <v>195.84</v>
      </c>
      <c r="AD122" s="87">
        <f t="shared" si="333"/>
        <v>61.2</v>
      </c>
      <c r="AE122" s="87">
        <f t="shared" si="334"/>
        <v>24.48</v>
      </c>
      <c r="AF122" s="87">
        <f t="shared" si="335"/>
        <v>12.24</v>
      </c>
      <c r="AG122" s="89">
        <f t="shared" si="336"/>
        <v>605.88000000000011</v>
      </c>
      <c r="AH122" s="92">
        <v>77</v>
      </c>
      <c r="AI122" s="98">
        <v>24</v>
      </c>
    </row>
    <row r="123" spans="1:35" s="47" customFormat="1" ht="12" customHeight="1" x14ac:dyDescent="0.4">
      <c r="A123" s="65">
        <v>12</v>
      </c>
      <c r="B123" s="648"/>
      <c r="C123" s="651"/>
      <c r="D123" s="191">
        <v>4322</v>
      </c>
      <c r="E123" s="164" t="s">
        <v>295</v>
      </c>
      <c r="F123" s="165">
        <f t="shared" si="320"/>
        <v>390</v>
      </c>
      <c r="G123" s="166">
        <v>2</v>
      </c>
      <c r="H123" s="165">
        <v>5</v>
      </c>
      <c r="I123" s="165">
        <v>2</v>
      </c>
      <c r="J123" s="166">
        <v>8</v>
      </c>
      <c r="K123" s="165">
        <v>9</v>
      </c>
      <c r="L123" s="165"/>
      <c r="M123" s="166">
        <f t="shared" si="321"/>
        <v>140.4</v>
      </c>
      <c r="N123" s="166">
        <f t="shared" si="322"/>
        <v>50.7</v>
      </c>
      <c r="O123" s="166">
        <f t="shared" si="323"/>
        <v>109.20000000000002</v>
      </c>
      <c r="P123" s="166">
        <f t="shared" si="324"/>
        <v>39</v>
      </c>
      <c r="Q123" s="166">
        <f t="shared" si="325"/>
        <v>35.1</v>
      </c>
      <c r="R123" s="166">
        <f t="shared" si="326"/>
        <v>15.6</v>
      </c>
      <c r="S123" s="165">
        <f t="shared" si="327"/>
        <v>390.00000000000011</v>
      </c>
      <c r="T123" s="165">
        <f t="shared" si="328"/>
        <v>273</v>
      </c>
      <c r="U123" s="166">
        <f t="shared" si="337"/>
        <v>2</v>
      </c>
      <c r="V123" s="165">
        <f t="shared" si="338"/>
        <v>5</v>
      </c>
      <c r="W123" s="165">
        <f t="shared" si="339"/>
        <v>2</v>
      </c>
      <c r="X123" s="166">
        <f t="shared" si="340"/>
        <v>8</v>
      </c>
      <c r="Y123" s="165">
        <f t="shared" si="341"/>
        <v>9</v>
      </c>
      <c r="Z123" s="165">
        <f t="shared" si="342"/>
        <v>0</v>
      </c>
      <c r="AA123" s="166">
        <f t="shared" si="330"/>
        <v>109.2</v>
      </c>
      <c r="AB123" s="166">
        <f t="shared" si="331"/>
        <v>30.03</v>
      </c>
      <c r="AC123" s="166">
        <f t="shared" si="332"/>
        <v>87.36</v>
      </c>
      <c r="AD123" s="166">
        <f t="shared" si="333"/>
        <v>27.3</v>
      </c>
      <c r="AE123" s="166">
        <f t="shared" si="334"/>
        <v>10.92</v>
      </c>
      <c r="AF123" s="166">
        <f t="shared" si="335"/>
        <v>5.46</v>
      </c>
      <c r="AG123" s="165">
        <f t="shared" si="336"/>
        <v>270.27000000000004</v>
      </c>
      <c r="AH123" s="163">
        <v>18</v>
      </c>
      <c r="AI123" s="361">
        <v>27</v>
      </c>
    </row>
    <row r="124" spans="1:35" s="423" customFormat="1" ht="12" customHeight="1" x14ac:dyDescent="0.4">
      <c r="A124" s="422">
        <v>13</v>
      </c>
      <c r="B124" s="648"/>
      <c r="C124" s="651"/>
      <c r="D124" s="191">
        <v>4281</v>
      </c>
      <c r="E124" s="164" t="s">
        <v>294</v>
      </c>
      <c r="F124" s="165">
        <f t="shared" si="320"/>
        <v>608.57142857142856</v>
      </c>
      <c r="G124" s="166">
        <v>3</v>
      </c>
      <c r="H124" s="165"/>
      <c r="I124" s="165">
        <v>4</v>
      </c>
      <c r="J124" s="166">
        <v>15</v>
      </c>
      <c r="K124" s="165">
        <v>11</v>
      </c>
      <c r="L124" s="165">
        <v>8</v>
      </c>
      <c r="M124" s="166">
        <f t="shared" si="321"/>
        <v>219.08571428571426</v>
      </c>
      <c r="N124" s="166">
        <f t="shared" si="322"/>
        <v>79.114285714285714</v>
      </c>
      <c r="O124" s="166">
        <f t="shared" si="323"/>
        <v>170.4</v>
      </c>
      <c r="P124" s="166">
        <f t="shared" si="324"/>
        <v>60.857142857142861</v>
      </c>
      <c r="Q124" s="166">
        <f t="shared" si="325"/>
        <v>54.771428571428565</v>
      </c>
      <c r="R124" s="166">
        <f t="shared" si="326"/>
        <v>24.342857142857142</v>
      </c>
      <c r="S124" s="165">
        <f t="shared" si="327"/>
        <v>608.57142857142867</v>
      </c>
      <c r="T124" s="165">
        <f t="shared" si="328"/>
        <v>426</v>
      </c>
      <c r="U124" s="166">
        <f t="shared" si="337"/>
        <v>3</v>
      </c>
      <c r="V124" s="165">
        <f t="shared" si="338"/>
        <v>0</v>
      </c>
      <c r="W124" s="165">
        <f t="shared" si="339"/>
        <v>4</v>
      </c>
      <c r="X124" s="166">
        <f t="shared" si="340"/>
        <v>15</v>
      </c>
      <c r="Y124" s="165">
        <f t="shared" si="341"/>
        <v>11</v>
      </c>
      <c r="Z124" s="165">
        <f t="shared" si="342"/>
        <v>8</v>
      </c>
      <c r="AA124" s="166">
        <f t="shared" si="330"/>
        <v>170.4</v>
      </c>
      <c r="AB124" s="166">
        <f t="shared" si="331"/>
        <v>46.86</v>
      </c>
      <c r="AC124" s="166">
        <f t="shared" si="332"/>
        <v>136.32</v>
      </c>
      <c r="AD124" s="166">
        <f t="shared" si="333"/>
        <v>42.6</v>
      </c>
      <c r="AE124" s="166">
        <f t="shared" si="334"/>
        <v>17.04</v>
      </c>
      <c r="AF124" s="166">
        <f t="shared" si="335"/>
        <v>8.52</v>
      </c>
      <c r="AG124" s="165">
        <f t="shared" si="336"/>
        <v>421.74</v>
      </c>
      <c r="AH124" s="163">
        <v>45</v>
      </c>
      <c r="AI124" s="361">
        <v>15</v>
      </c>
    </row>
    <row r="125" spans="1:35" s="47" customFormat="1" ht="12" customHeight="1" x14ac:dyDescent="0.4">
      <c r="A125" s="65">
        <v>14</v>
      </c>
      <c r="B125" s="648"/>
      <c r="C125" s="651"/>
      <c r="D125" s="133">
        <v>6481</v>
      </c>
      <c r="E125" s="72" t="s">
        <v>293</v>
      </c>
      <c r="F125" s="86">
        <f t="shared" si="320"/>
        <v>584.28571428571433</v>
      </c>
      <c r="G125" s="87"/>
      <c r="H125" s="86">
        <v>19</v>
      </c>
      <c r="I125" s="86"/>
      <c r="J125" s="87"/>
      <c r="K125" s="86">
        <v>10</v>
      </c>
      <c r="L125" s="86">
        <v>3</v>
      </c>
      <c r="M125" s="87">
        <f t="shared" si="321"/>
        <v>210.34285714285716</v>
      </c>
      <c r="N125" s="87">
        <f t="shared" si="322"/>
        <v>75.95714285714287</v>
      </c>
      <c r="O125" s="87">
        <f t="shared" si="323"/>
        <v>163.60000000000002</v>
      </c>
      <c r="P125" s="87">
        <f t="shared" si="324"/>
        <v>58.428571428571438</v>
      </c>
      <c r="Q125" s="87">
        <f t="shared" si="325"/>
        <v>52.585714285714289</v>
      </c>
      <c r="R125" s="87">
        <f t="shared" si="326"/>
        <v>23.371428571428574</v>
      </c>
      <c r="S125" s="88">
        <f t="shared" si="327"/>
        <v>584.28571428571445</v>
      </c>
      <c r="T125" s="86">
        <f t="shared" si="328"/>
        <v>367</v>
      </c>
      <c r="U125" s="87"/>
      <c r="V125" s="86">
        <f>H125</f>
        <v>19</v>
      </c>
      <c r="W125" s="86"/>
      <c r="X125" s="87">
        <f>J125</f>
        <v>0</v>
      </c>
      <c r="Y125" s="86">
        <f>K125</f>
        <v>10</v>
      </c>
      <c r="Z125" s="86"/>
      <c r="AA125" s="87">
        <f t="shared" si="330"/>
        <v>146.80000000000001</v>
      </c>
      <c r="AB125" s="87">
        <f t="shared" si="331"/>
        <v>40.369999999999997</v>
      </c>
      <c r="AC125" s="87">
        <f t="shared" si="332"/>
        <v>117.44</v>
      </c>
      <c r="AD125" s="87">
        <f t="shared" si="333"/>
        <v>36.700000000000003</v>
      </c>
      <c r="AE125" s="87">
        <f t="shared" si="334"/>
        <v>14.68</v>
      </c>
      <c r="AF125" s="87">
        <f t="shared" si="335"/>
        <v>7.34</v>
      </c>
      <c r="AG125" s="89">
        <f t="shared" si="336"/>
        <v>363.33</v>
      </c>
      <c r="AH125" s="92">
        <v>63</v>
      </c>
      <c r="AI125" s="98">
        <v>21</v>
      </c>
    </row>
    <row r="126" spans="1:35" s="47" customFormat="1" ht="12" customHeight="1" x14ac:dyDescent="0.4">
      <c r="A126" s="65">
        <v>15</v>
      </c>
      <c r="B126" s="648"/>
      <c r="C126" s="651"/>
      <c r="D126" s="133">
        <v>6673</v>
      </c>
      <c r="E126" s="72" t="s">
        <v>292</v>
      </c>
      <c r="F126" s="86">
        <f t="shared" si="320"/>
        <v>557.14285714285722</v>
      </c>
      <c r="G126" s="87"/>
      <c r="H126" s="86">
        <v>18</v>
      </c>
      <c r="I126" s="86"/>
      <c r="J126" s="87">
        <v>2</v>
      </c>
      <c r="K126" s="86">
        <v>12</v>
      </c>
      <c r="L126" s="86"/>
      <c r="M126" s="87">
        <f t="shared" si="321"/>
        <v>200.57142857142858</v>
      </c>
      <c r="N126" s="87">
        <f t="shared" si="322"/>
        <v>72.428571428571445</v>
      </c>
      <c r="O126" s="87">
        <f t="shared" si="323"/>
        <v>156.00000000000003</v>
      </c>
      <c r="P126" s="87">
        <f t="shared" si="324"/>
        <v>55.714285714285722</v>
      </c>
      <c r="Q126" s="87">
        <f t="shared" si="325"/>
        <v>50.142857142857146</v>
      </c>
      <c r="R126" s="87">
        <f t="shared" si="326"/>
        <v>22.285714285714288</v>
      </c>
      <c r="S126" s="88">
        <f t="shared" si="327"/>
        <v>557.14285714285722</v>
      </c>
      <c r="T126" s="86">
        <f t="shared" si="328"/>
        <v>390</v>
      </c>
      <c r="U126" s="87"/>
      <c r="V126" s="86">
        <f>H126</f>
        <v>18</v>
      </c>
      <c r="W126" s="86"/>
      <c r="X126" s="87">
        <f>J126</f>
        <v>2</v>
      </c>
      <c r="Y126" s="86">
        <f>K126</f>
        <v>12</v>
      </c>
      <c r="Z126" s="86"/>
      <c r="AA126" s="87">
        <f t="shared" si="330"/>
        <v>156</v>
      </c>
      <c r="AB126" s="87">
        <f t="shared" si="331"/>
        <v>42.9</v>
      </c>
      <c r="AC126" s="87">
        <f t="shared" si="332"/>
        <v>124.8</v>
      </c>
      <c r="AD126" s="87">
        <f t="shared" si="333"/>
        <v>39</v>
      </c>
      <c r="AE126" s="87">
        <f t="shared" si="334"/>
        <v>15.6</v>
      </c>
      <c r="AF126" s="87">
        <f t="shared" si="335"/>
        <v>7.8</v>
      </c>
      <c r="AG126" s="89">
        <f t="shared" si="336"/>
        <v>386.1</v>
      </c>
      <c r="AH126" s="92">
        <v>77</v>
      </c>
      <c r="AI126" s="98">
        <v>21</v>
      </c>
    </row>
    <row r="127" spans="1:35" s="47" customFormat="1" ht="12" customHeight="1" x14ac:dyDescent="0.4">
      <c r="A127" s="65">
        <v>16</v>
      </c>
      <c r="B127" s="648"/>
      <c r="C127" s="651"/>
      <c r="D127" s="191">
        <v>7919</v>
      </c>
      <c r="E127" s="515" t="s">
        <v>582</v>
      </c>
      <c r="F127" s="165">
        <f>($G$6*G127)+($H$6*H127)+($I$6*I127)+($J$6*J127)+($K$6*K127)+($L$6*L127)</f>
        <v>430</v>
      </c>
      <c r="G127" s="516">
        <v>4</v>
      </c>
      <c r="H127" s="517">
        <v>3</v>
      </c>
      <c r="I127" s="517">
        <v>6</v>
      </c>
      <c r="J127" s="516">
        <v>5</v>
      </c>
      <c r="K127" s="517">
        <v>6</v>
      </c>
      <c r="L127" s="517">
        <v>2</v>
      </c>
      <c r="M127" s="166">
        <f t="shared" si="321"/>
        <v>154.79999999999998</v>
      </c>
      <c r="N127" s="166">
        <f t="shared" si="322"/>
        <v>55.9</v>
      </c>
      <c r="O127" s="166">
        <f t="shared" si="323"/>
        <v>120.4</v>
      </c>
      <c r="P127" s="166">
        <f t="shared" si="324"/>
        <v>43</v>
      </c>
      <c r="Q127" s="166">
        <f t="shared" si="325"/>
        <v>38.699999999999996</v>
      </c>
      <c r="R127" s="166">
        <f t="shared" si="326"/>
        <v>17.2</v>
      </c>
      <c r="S127" s="165">
        <f t="shared" si="327"/>
        <v>430</v>
      </c>
      <c r="T127" s="165">
        <f t="shared" si="328"/>
        <v>301</v>
      </c>
      <c r="U127" s="516">
        <f>G127</f>
        <v>4</v>
      </c>
      <c r="V127" s="516">
        <f t="shared" ref="V127:Z127" si="343">H127</f>
        <v>3</v>
      </c>
      <c r="W127" s="516">
        <f t="shared" si="343"/>
        <v>6</v>
      </c>
      <c r="X127" s="516">
        <f t="shared" si="343"/>
        <v>5</v>
      </c>
      <c r="Y127" s="516">
        <f t="shared" si="343"/>
        <v>6</v>
      </c>
      <c r="Z127" s="516">
        <f t="shared" si="343"/>
        <v>2</v>
      </c>
      <c r="AA127" s="166">
        <f t="shared" si="330"/>
        <v>120.4</v>
      </c>
      <c r="AB127" s="166">
        <f t="shared" si="331"/>
        <v>33.11</v>
      </c>
      <c r="AC127" s="166">
        <f t="shared" si="332"/>
        <v>96.320000000000007</v>
      </c>
      <c r="AD127" s="166">
        <f t="shared" si="333"/>
        <v>30.1</v>
      </c>
      <c r="AE127" s="166">
        <f t="shared" si="334"/>
        <v>12.040000000000001</v>
      </c>
      <c r="AF127" s="166">
        <f t="shared" si="335"/>
        <v>6.0200000000000005</v>
      </c>
      <c r="AG127" s="165">
        <f>SUM(AA127:AF127)</f>
        <v>297.99</v>
      </c>
      <c r="AH127" s="518">
        <v>54</v>
      </c>
      <c r="AI127" s="519">
        <v>9</v>
      </c>
    </row>
    <row r="128" spans="1:35" s="47" customFormat="1" ht="12" customHeight="1" x14ac:dyDescent="0.4">
      <c r="A128" s="65">
        <v>17</v>
      </c>
      <c r="B128" s="649"/>
      <c r="C128" s="652"/>
      <c r="D128" s="191">
        <v>8125</v>
      </c>
      <c r="E128" s="515" t="s">
        <v>605</v>
      </c>
      <c r="F128" s="165">
        <f>($G$6*G128)+($H$6*H128)+($I$6*I128)+($J$6*J128)+($K$6*K128)+($L$6*L128)</f>
        <v>600</v>
      </c>
      <c r="G128" s="516">
        <v>3</v>
      </c>
      <c r="H128" s="517"/>
      <c r="I128" s="517">
        <v>7</v>
      </c>
      <c r="J128" s="516">
        <v>10</v>
      </c>
      <c r="K128" s="517">
        <v>6</v>
      </c>
      <c r="L128" s="517">
        <v>11</v>
      </c>
      <c r="M128" s="166">
        <f t="shared" ref="M128" si="344">F128*$M$6</f>
        <v>216</v>
      </c>
      <c r="N128" s="166">
        <f t="shared" ref="N128" si="345">F128*$N$6</f>
        <v>78</v>
      </c>
      <c r="O128" s="166">
        <f t="shared" ref="O128" si="346">F128*$O$6</f>
        <v>168.00000000000003</v>
      </c>
      <c r="P128" s="166">
        <f t="shared" ref="P128" si="347">F128*$P$6</f>
        <v>60</v>
      </c>
      <c r="Q128" s="166">
        <f t="shared" ref="Q128" si="348">F128*$Q$6</f>
        <v>54</v>
      </c>
      <c r="R128" s="166">
        <f t="shared" ref="R128" si="349">F128*$R$6</f>
        <v>24</v>
      </c>
      <c r="S128" s="165">
        <f t="shared" ref="S128" si="350">SUM(M128:R128)</f>
        <v>600</v>
      </c>
      <c r="T128" s="165">
        <f t="shared" ref="T128" si="351">($U$6*U128)+($V$6*V128)+($W$6*W128)+($X$6*X128)+($Y$6*Y128)+($Z$6*Z128)</f>
        <v>420</v>
      </c>
      <c r="U128" s="516">
        <f>G128</f>
        <v>3</v>
      </c>
      <c r="V128" s="516">
        <f t="shared" ref="V128" si="352">H128</f>
        <v>0</v>
      </c>
      <c r="W128" s="516">
        <f t="shared" ref="W128" si="353">I128</f>
        <v>7</v>
      </c>
      <c r="X128" s="516">
        <f t="shared" ref="X128" si="354">J128</f>
        <v>10</v>
      </c>
      <c r="Y128" s="516">
        <f t="shared" ref="Y128" si="355">K128</f>
        <v>6</v>
      </c>
      <c r="Z128" s="516">
        <f t="shared" ref="Z128" si="356">L128</f>
        <v>11</v>
      </c>
      <c r="AA128" s="166">
        <f t="shared" ref="AA128" si="357">T128*$AA$6</f>
        <v>168</v>
      </c>
      <c r="AB128" s="166">
        <f t="shared" ref="AB128" si="358">T128*$AB$6</f>
        <v>46.2</v>
      </c>
      <c r="AC128" s="166">
        <f t="shared" ref="AC128" si="359">T128*$AC$6</f>
        <v>134.4</v>
      </c>
      <c r="AD128" s="166">
        <f t="shared" ref="AD128" si="360">T128*$AD$6</f>
        <v>42</v>
      </c>
      <c r="AE128" s="166">
        <f t="shared" ref="AE128" si="361">T128*$AE$6</f>
        <v>16.8</v>
      </c>
      <c r="AF128" s="166">
        <f t="shared" ref="AF128" si="362">T128*$AF$6</f>
        <v>8.4</v>
      </c>
      <c r="AG128" s="165">
        <f>SUM(AA128:AF128)</f>
        <v>415.8</v>
      </c>
      <c r="AH128" s="518">
        <v>45</v>
      </c>
      <c r="AI128" s="519">
        <v>9</v>
      </c>
    </row>
    <row r="129" spans="1:35" s="47" customFormat="1" ht="12" customHeight="1" thickBot="1" x14ac:dyDescent="0.45">
      <c r="A129" s="110"/>
      <c r="B129" s="111">
        <f>COUNT(A112:A128)</f>
        <v>17</v>
      </c>
      <c r="C129" s="111"/>
      <c r="D129" s="181"/>
      <c r="E129" s="111"/>
      <c r="F129" s="112"/>
      <c r="G129" s="112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4"/>
    </row>
    <row r="130" spans="1:35" s="47" customFormat="1" ht="18" customHeight="1" x14ac:dyDescent="0.4">
      <c r="D130" s="182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5" s="47" customFormat="1" x14ac:dyDescent="0.4">
      <c r="A131" s="115"/>
      <c r="B131" s="115"/>
      <c r="C131" s="115"/>
      <c r="D131" s="183"/>
      <c r="E131" s="115"/>
      <c r="F131" s="115"/>
      <c r="G131" s="115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5" s="47" customFormat="1" x14ac:dyDescent="0.4">
      <c r="A132" s="115"/>
      <c r="B132" s="115"/>
      <c r="C132" s="115"/>
      <c r="D132" s="183"/>
      <c r="E132" s="115"/>
      <c r="F132" s="115"/>
      <c r="G132" s="115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5" s="47" customFormat="1" x14ac:dyDescent="0.4">
      <c r="A133" s="115"/>
      <c r="B133" s="115"/>
      <c r="C133" s="115"/>
      <c r="D133" s="183"/>
      <c r="E133" s="115"/>
      <c r="F133" s="115"/>
      <c r="G133" s="115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5" s="47" customFormat="1" x14ac:dyDescent="0.4">
      <c r="A134" s="115"/>
      <c r="B134" s="115"/>
      <c r="C134" s="115"/>
      <c r="D134" s="183"/>
      <c r="E134" s="115"/>
      <c r="F134" s="115"/>
      <c r="G134" s="115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5" s="47" customFormat="1" x14ac:dyDescent="0.4">
      <c r="A135" s="115"/>
      <c r="B135" s="115"/>
      <c r="C135" s="115"/>
      <c r="D135" s="183"/>
      <c r="E135" s="115"/>
      <c r="F135" s="115"/>
      <c r="G135" s="115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5" s="47" customFormat="1" x14ac:dyDescent="0.4">
      <c r="A136" s="115"/>
      <c r="B136" s="115"/>
      <c r="C136" s="115"/>
      <c r="D136" s="183"/>
      <c r="E136" s="115"/>
      <c r="F136" s="115"/>
      <c r="G136" s="115"/>
      <c r="H136" s="145"/>
      <c r="I136" s="145"/>
      <c r="J136" s="145"/>
      <c r="K136" s="145"/>
      <c r="L136" s="145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5" s="47" customFormat="1" x14ac:dyDescent="0.4">
      <c r="A137" s="115"/>
      <c r="B137" s="115"/>
      <c r="C137" s="115"/>
      <c r="D137" s="183"/>
      <c r="E137" s="115"/>
      <c r="F137" s="115"/>
      <c r="G137" s="115"/>
      <c r="H137" s="49"/>
      <c r="I137" s="49"/>
      <c r="J137" s="145"/>
      <c r="K137" s="145"/>
      <c r="L137" s="145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5" s="47" customFormat="1" x14ac:dyDescent="0.4">
      <c r="A138" s="115"/>
      <c r="B138" s="115"/>
      <c r="C138" s="115"/>
      <c r="D138" s="183"/>
      <c r="E138" s="115"/>
      <c r="F138" s="115"/>
      <c r="G138" s="115"/>
      <c r="H138" s="656"/>
      <c r="I138" s="656"/>
      <c r="J138" s="656"/>
      <c r="K138" s="145"/>
      <c r="L138" s="145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5" s="47" customFormat="1" x14ac:dyDescent="0.4">
      <c r="A139" s="115"/>
      <c r="B139" s="115"/>
      <c r="C139" s="115"/>
      <c r="D139" s="183"/>
      <c r="E139" s="115"/>
      <c r="F139" s="115"/>
      <c r="G139" s="115"/>
      <c r="H139" s="655"/>
      <c r="I139" s="655"/>
      <c r="J139" s="655"/>
      <c r="K139" s="144"/>
      <c r="L139" s="144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5" s="47" customFormat="1" x14ac:dyDescent="0.4">
      <c r="A140" s="115"/>
      <c r="B140" s="115"/>
      <c r="C140" s="115"/>
      <c r="D140" s="183"/>
      <c r="E140" s="115"/>
      <c r="F140" s="115"/>
      <c r="G140" s="115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5" s="47" customFormat="1" x14ac:dyDescent="0.4">
      <c r="A141" s="115"/>
      <c r="B141" s="115"/>
      <c r="C141" s="115"/>
      <c r="D141" s="183"/>
      <c r="E141" s="115"/>
      <c r="F141" s="115"/>
      <c r="G141" s="115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5" s="47" customFormat="1" x14ac:dyDescent="0.4">
      <c r="A142" s="115"/>
      <c r="B142" s="115"/>
      <c r="C142" s="115"/>
      <c r="D142" s="183"/>
      <c r="E142" s="115"/>
      <c r="F142" s="115"/>
      <c r="G142" s="115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5" s="47" customFormat="1" x14ac:dyDescent="0.4">
      <c r="A143" s="115"/>
      <c r="B143" s="115"/>
      <c r="C143" s="115"/>
      <c r="D143" s="183"/>
      <c r="E143" s="115"/>
      <c r="F143" s="115"/>
      <c r="G143" s="115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5" s="47" customFormat="1" x14ac:dyDescent="0.4">
      <c r="A144" s="115"/>
      <c r="B144" s="115"/>
      <c r="C144" s="115"/>
      <c r="D144" s="183"/>
      <c r="E144" s="115"/>
      <c r="F144" s="115"/>
      <c r="G144" s="115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s="47" customFormat="1" x14ac:dyDescent="0.4">
      <c r="A145" s="115"/>
      <c r="B145" s="115"/>
      <c r="C145" s="115"/>
      <c r="D145" s="183"/>
      <c r="E145" s="115"/>
      <c r="F145" s="115"/>
      <c r="G145" s="115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s="47" customFormat="1" x14ac:dyDescent="0.4">
      <c r="A146" s="115"/>
      <c r="B146" s="115"/>
      <c r="C146" s="115"/>
      <c r="D146" s="183"/>
      <c r="E146" s="115"/>
      <c r="F146" s="115"/>
      <c r="G146" s="115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s="47" customFormat="1" x14ac:dyDescent="0.4">
      <c r="A147" s="115"/>
      <c r="B147" s="115"/>
      <c r="C147" s="115"/>
      <c r="D147" s="183"/>
      <c r="E147" s="115"/>
      <c r="F147" s="115"/>
      <c r="G147" s="115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s="47" customFormat="1" x14ac:dyDescent="0.4">
      <c r="A148" s="115"/>
      <c r="B148" s="115"/>
      <c r="C148" s="115"/>
      <c r="D148" s="183"/>
      <c r="E148" s="115"/>
      <c r="F148" s="115"/>
      <c r="G148" s="115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s="47" customFormat="1" x14ac:dyDescent="0.4">
      <c r="A149" s="115"/>
      <c r="B149" s="115"/>
      <c r="C149" s="115"/>
      <c r="D149" s="183"/>
      <c r="E149" s="115"/>
      <c r="F149" s="115"/>
      <c r="G149" s="115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s="47" customFormat="1" x14ac:dyDescent="0.4">
      <c r="A150" s="115"/>
      <c r="B150" s="115"/>
      <c r="C150" s="115"/>
      <c r="D150" s="183"/>
      <c r="E150" s="115"/>
      <c r="F150" s="115"/>
      <c r="G150" s="115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s="47" customFormat="1" x14ac:dyDescent="0.4">
      <c r="A151" s="115"/>
      <c r="B151" s="115"/>
      <c r="C151" s="115"/>
      <c r="D151" s="183"/>
      <c r="E151" s="115"/>
      <c r="F151" s="115"/>
      <c r="G151" s="115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s="47" customFormat="1" x14ac:dyDescent="0.4">
      <c r="A152" s="115"/>
      <c r="B152" s="115"/>
      <c r="C152" s="115"/>
      <c r="D152" s="183"/>
      <c r="E152" s="115"/>
      <c r="F152" s="115"/>
      <c r="G152" s="115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s="47" customFormat="1" x14ac:dyDescent="0.4">
      <c r="A153" s="115"/>
      <c r="B153" s="115"/>
      <c r="C153" s="115"/>
      <c r="D153" s="183"/>
      <c r="E153" s="115"/>
      <c r="F153" s="115"/>
      <c r="G153" s="115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s="47" customFormat="1" x14ac:dyDescent="0.4">
      <c r="A154" s="115"/>
      <c r="B154" s="115"/>
      <c r="C154" s="115"/>
      <c r="D154" s="183"/>
      <c r="E154" s="115"/>
      <c r="F154" s="115"/>
      <c r="G154" s="115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s="47" customFormat="1" x14ac:dyDescent="0.4">
      <c r="A155" s="115"/>
      <c r="B155" s="115"/>
      <c r="C155" s="115"/>
      <c r="D155" s="183"/>
      <c r="E155" s="115"/>
      <c r="F155" s="115"/>
      <c r="G155" s="115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s="47" customFormat="1" x14ac:dyDescent="0.4">
      <c r="A156" s="115"/>
      <c r="B156" s="115"/>
      <c r="C156" s="115"/>
      <c r="D156" s="183"/>
      <c r="E156" s="115"/>
      <c r="F156" s="115"/>
      <c r="G156" s="115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s="47" customFormat="1" x14ac:dyDescent="0.4">
      <c r="A157" s="115"/>
      <c r="B157" s="115"/>
      <c r="C157" s="115"/>
      <c r="D157" s="183"/>
      <c r="E157" s="115"/>
      <c r="F157" s="115"/>
      <c r="G157" s="115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s="47" customFormat="1" x14ac:dyDescent="0.4">
      <c r="A158" s="115"/>
      <c r="B158" s="115"/>
      <c r="C158" s="115"/>
      <c r="D158" s="183"/>
      <c r="E158" s="115"/>
      <c r="F158" s="115"/>
      <c r="G158" s="115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s="47" customFormat="1" x14ac:dyDescent="0.4">
      <c r="A159" s="115"/>
      <c r="B159" s="115"/>
      <c r="C159" s="115"/>
      <c r="D159" s="183"/>
      <c r="E159" s="115"/>
      <c r="F159" s="115"/>
      <c r="G159" s="115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s="47" customFormat="1" x14ac:dyDescent="0.4">
      <c r="A160" s="115"/>
      <c r="B160" s="115"/>
      <c r="C160" s="115"/>
      <c r="D160" s="183"/>
      <c r="E160" s="115"/>
      <c r="F160" s="115"/>
      <c r="G160" s="115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s="47" customFormat="1" x14ac:dyDescent="0.4">
      <c r="A161" s="115"/>
      <c r="B161" s="115"/>
      <c r="C161" s="115"/>
      <c r="D161" s="183"/>
      <c r="E161" s="115"/>
      <c r="F161" s="115"/>
      <c r="G161" s="115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s="47" customFormat="1" ht="12" customHeight="1" x14ac:dyDescent="0.4">
      <c r="A162" s="115"/>
      <c r="B162" s="115"/>
      <c r="C162" s="115"/>
      <c r="D162" s="183"/>
      <c r="E162" s="115"/>
      <c r="F162" s="115"/>
      <c r="G162" s="115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s="48" customFormat="1" x14ac:dyDescent="0.4">
      <c r="A163" s="115"/>
      <c r="B163" s="115"/>
      <c r="C163" s="115"/>
      <c r="D163" s="183"/>
      <c r="E163" s="115"/>
      <c r="F163" s="115"/>
      <c r="G163" s="115"/>
      <c r="H163" s="47"/>
      <c r="I163" s="47"/>
      <c r="J163" s="47"/>
      <c r="K163" s="47"/>
      <c r="L163" s="47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</row>
    <row r="164" spans="1:33" s="47" customFormat="1" x14ac:dyDescent="0.4">
      <c r="A164" s="115"/>
      <c r="B164" s="115"/>
      <c r="C164" s="115"/>
      <c r="D164" s="183"/>
      <c r="E164" s="115"/>
      <c r="F164" s="115"/>
      <c r="G164" s="115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s="47" customFormat="1" x14ac:dyDescent="0.4">
      <c r="A165" s="115"/>
      <c r="B165" s="115"/>
      <c r="C165" s="115"/>
      <c r="D165" s="183"/>
      <c r="E165" s="115"/>
      <c r="F165" s="115"/>
      <c r="G165" s="115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s="47" customFormat="1" x14ac:dyDescent="0.4">
      <c r="A166" s="115"/>
      <c r="B166" s="115"/>
      <c r="C166" s="115"/>
      <c r="D166" s="183"/>
      <c r="E166" s="115"/>
      <c r="F166" s="115"/>
      <c r="G166" s="115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s="47" customFormat="1" x14ac:dyDescent="0.4">
      <c r="A167" s="115"/>
      <c r="B167" s="115"/>
      <c r="C167" s="115"/>
      <c r="D167" s="183"/>
      <c r="E167" s="115"/>
      <c r="F167" s="115"/>
      <c r="G167" s="115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s="47" customFormat="1" x14ac:dyDescent="0.4">
      <c r="A168" s="115"/>
      <c r="B168" s="115"/>
      <c r="C168" s="115"/>
      <c r="D168" s="183"/>
      <c r="E168" s="115"/>
      <c r="F168" s="115"/>
      <c r="G168" s="115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s="47" customFormat="1" x14ac:dyDescent="0.4">
      <c r="A169" s="115"/>
      <c r="B169" s="115"/>
      <c r="C169" s="115"/>
      <c r="D169" s="183"/>
      <c r="E169" s="115"/>
      <c r="F169" s="115"/>
      <c r="G169" s="115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s="47" customFormat="1" x14ac:dyDescent="0.4">
      <c r="A170" s="115"/>
      <c r="B170" s="115"/>
      <c r="C170" s="115"/>
      <c r="D170" s="183"/>
      <c r="E170" s="115"/>
      <c r="F170" s="115"/>
      <c r="G170" s="115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s="47" customFormat="1" x14ac:dyDescent="0.4">
      <c r="A171" s="115"/>
      <c r="B171" s="115"/>
      <c r="C171" s="115"/>
      <c r="D171" s="183"/>
      <c r="E171" s="115"/>
      <c r="F171" s="115"/>
      <c r="G171" s="115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s="47" customFormat="1" x14ac:dyDescent="0.4">
      <c r="A172" s="115"/>
      <c r="B172" s="115"/>
      <c r="C172" s="115"/>
      <c r="D172" s="183"/>
      <c r="E172" s="115"/>
      <c r="F172" s="115"/>
      <c r="G172" s="115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s="47" customFormat="1" ht="11.25" customHeight="1" x14ac:dyDescent="0.4">
      <c r="A173" s="115"/>
      <c r="B173" s="115"/>
      <c r="C173" s="115"/>
      <c r="D173" s="183"/>
      <c r="E173" s="115"/>
      <c r="F173" s="115"/>
      <c r="G173" s="115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s="48" customFormat="1" ht="11.25" customHeight="1" x14ac:dyDescent="0.4">
      <c r="A174" s="115"/>
      <c r="B174" s="115"/>
      <c r="C174" s="115"/>
      <c r="D174" s="183"/>
      <c r="E174" s="115"/>
      <c r="F174" s="115"/>
      <c r="G174" s="115"/>
      <c r="H174" s="47"/>
      <c r="I174" s="47"/>
      <c r="J174" s="47"/>
      <c r="K174" s="47"/>
      <c r="L174" s="47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  <c r="AF174" s="145"/>
      <c r="AG174" s="145"/>
    </row>
    <row r="175" spans="1:33" s="47" customFormat="1" ht="11.25" customHeight="1" x14ac:dyDescent="0.4">
      <c r="A175" s="115"/>
      <c r="B175" s="115"/>
      <c r="C175" s="115"/>
      <c r="D175" s="183"/>
      <c r="E175" s="115"/>
      <c r="F175" s="115"/>
      <c r="G175" s="115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s="47" customFormat="1" ht="11.25" customHeight="1" x14ac:dyDescent="0.4">
      <c r="A176" s="115"/>
      <c r="B176" s="115"/>
      <c r="C176" s="115"/>
      <c r="D176" s="183"/>
      <c r="E176" s="115"/>
      <c r="F176" s="115"/>
      <c r="G176" s="115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s="47" customFormat="1" ht="11.25" customHeight="1" x14ac:dyDescent="0.4">
      <c r="A177" s="115"/>
      <c r="B177" s="115"/>
      <c r="C177" s="115"/>
      <c r="D177" s="183"/>
      <c r="E177" s="115"/>
      <c r="F177" s="115"/>
      <c r="G177" s="115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s="47" customFormat="1" ht="11.25" customHeight="1" x14ac:dyDescent="0.4">
      <c r="A178" s="115"/>
      <c r="B178" s="115"/>
      <c r="C178" s="115"/>
      <c r="D178" s="183"/>
      <c r="E178" s="115"/>
      <c r="F178" s="115"/>
      <c r="G178" s="115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s="47" customFormat="1" ht="11.25" customHeight="1" x14ac:dyDescent="0.4">
      <c r="A179" s="115"/>
      <c r="B179" s="115"/>
      <c r="C179" s="115"/>
      <c r="D179" s="183"/>
      <c r="E179" s="115"/>
      <c r="F179" s="115"/>
      <c r="G179" s="115"/>
      <c r="H179" s="115"/>
      <c r="I179" s="115"/>
      <c r="J179" s="115"/>
      <c r="K179" s="115"/>
      <c r="L179" s="115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s="47" customFormat="1" ht="11.25" customHeight="1" x14ac:dyDescent="0.4">
      <c r="A180" s="115"/>
      <c r="B180" s="115"/>
      <c r="C180" s="115"/>
      <c r="D180" s="183"/>
      <c r="E180" s="115"/>
      <c r="F180" s="115"/>
      <c r="G180" s="115"/>
      <c r="H180" s="115"/>
      <c r="I180" s="115"/>
      <c r="J180" s="115"/>
      <c r="K180" s="115"/>
      <c r="L180" s="115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s="47" customFormat="1" ht="11.25" customHeight="1" x14ac:dyDescent="0.4">
      <c r="A181" s="115"/>
      <c r="B181" s="115"/>
      <c r="C181" s="115"/>
      <c r="D181" s="183"/>
      <c r="E181" s="115"/>
      <c r="F181" s="115"/>
      <c r="G181" s="115"/>
      <c r="H181" s="115"/>
      <c r="I181" s="115"/>
      <c r="J181" s="115"/>
      <c r="K181" s="115"/>
      <c r="L181" s="115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s="47" customFormat="1" x14ac:dyDescent="0.4">
      <c r="A182" s="115"/>
      <c r="B182" s="115"/>
      <c r="C182" s="115"/>
      <c r="D182" s="183"/>
      <c r="E182" s="115"/>
      <c r="F182" s="115"/>
      <c r="G182" s="115"/>
      <c r="H182" s="115"/>
      <c r="I182" s="115"/>
      <c r="J182" s="115"/>
      <c r="K182" s="115"/>
      <c r="L182" s="115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s="47" customFormat="1" x14ac:dyDescent="0.4">
      <c r="A183" s="115"/>
      <c r="B183" s="115"/>
      <c r="C183" s="115"/>
      <c r="D183" s="183"/>
      <c r="E183" s="115"/>
      <c r="F183" s="115"/>
      <c r="G183" s="115"/>
      <c r="H183" s="115"/>
      <c r="I183" s="115"/>
      <c r="J183" s="115"/>
      <c r="K183" s="115"/>
      <c r="L183" s="115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s="47" customFormat="1" x14ac:dyDescent="0.4">
      <c r="A184" s="115"/>
      <c r="B184" s="115"/>
      <c r="C184" s="115"/>
      <c r="D184" s="183"/>
      <c r="E184" s="115"/>
      <c r="F184" s="115"/>
      <c r="G184" s="115"/>
      <c r="H184" s="115"/>
      <c r="I184" s="115"/>
      <c r="J184" s="115"/>
      <c r="K184" s="115"/>
      <c r="L184" s="115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s="47" customFormat="1" ht="14.25" customHeight="1" x14ac:dyDescent="0.4">
      <c r="A185" s="115"/>
      <c r="B185" s="115"/>
      <c r="C185" s="115"/>
      <c r="D185" s="183"/>
      <c r="E185" s="115"/>
      <c r="F185" s="115"/>
      <c r="G185" s="115"/>
      <c r="H185" s="115"/>
      <c r="I185" s="115"/>
      <c r="J185" s="115"/>
      <c r="K185" s="115"/>
      <c r="L185" s="115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s="47" customFormat="1" ht="13.5" customHeight="1" x14ac:dyDescent="0.4">
      <c r="A186" s="115"/>
      <c r="B186" s="115"/>
      <c r="C186" s="115"/>
      <c r="D186" s="183"/>
      <c r="E186" s="115"/>
      <c r="F186" s="115"/>
      <c r="G186" s="115"/>
      <c r="H186" s="115"/>
      <c r="I186" s="115"/>
      <c r="J186" s="115"/>
      <c r="K186" s="115"/>
      <c r="L186" s="115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s="47" customFormat="1" ht="13.5" customHeight="1" x14ac:dyDescent="0.4">
      <c r="A187" s="115"/>
      <c r="B187" s="115"/>
      <c r="C187" s="115"/>
      <c r="D187" s="183"/>
      <c r="E187" s="115"/>
      <c r="F187" s="115"/>
      <c r="G187" s="115"/>
      <c r="H187" s="115"/>
      <c r="I187" s="115"/>
      <c r="J187" s="115"/>
      <c r="K187" s="115"/>
      <c r="L187" s="115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s="47" customFormat="1" ht="13.5" customHeight="1" x14ac:dyDescent="0.4">
      <c r="A188" s="115"/>
      <c r="B188" s="115"/>
      <c r="C188" s="115"/>
      <c r="D188" s="183"/>
      <c r="E188" s="115"/>
      <c r="F188" s="115"/>
      <c r="G188" s="115"/>
      <c r="H188" s="115"/>
      <c r="I188" s="115"/>
      <c r="J188" s="115"/>
      <c r="K188" s="115"/>
      <c r="L188" s="115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s="47" customFormat="1" ht="13.5" customHeight="1" x14ac:dyDescent="0.4">
      <c r="A189" s="115"/>
      <c r="B189" s="115"/>
      <c r="C189" s="115"/>
      <c r="D189" s="183"/>
      <c r="E189" s="115"/>
      <c r="F189" s="115"/>
      <c r="G189" s="115"/>
      <c r="H189" s="115"/>
      <c r="I189" s="115"/>
      <c r="J189" s="115"/>
      <c r="K189" s="115"/>
      <c r="L189" s="115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s="47" customFormat="1" ht="13.5" customHeight="1" x14ac:dyDescent="0.4">
      <c r="A190" s="115"/>
      <c r="B190" s="115"/>
      <c r="C190" s="115"/>
      <c r="D190" s="183"/>
      <c r="E190" s="115"/>
      <c r="F190" s="115"/>
      <c r="G190" s="115"/>
      <c r="H190" s="115"/>
      <c r="I190" s="115"/>
      <c r="J190" s="115"/>
      <c r="K190" s="115"/>
      <c r="L190" s="115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s="47" customFormat="1" ht="13.5" customHeight="1" x14ac:dyDescent="0.4">
      <c r="A191" s="115"/>
      <c r="B191" s="115"/>
      <c r="C191" s="115"/>
      <c r="D191" s="183"/>
      <c r="E191" s="115"/>
      <c r="F191" s="115"/>
      <c r="G191" s="115"/>
      <c r="H191" s="115"/>
      <c r="I191" s="115"/>
      <c r="J191" s="115"/>
      <c r="K191" s="115"/>
      <c r="L191" s="115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s="47" customFormat="1" ht="13.5" customHeight="1" x14ac:dyDescent="0.4">
      <c r="A192" s="115"/>
      <c r="B192" s="115"/>
      <c r="C192" s="115"/>
      <c r="D192" s="183"/>
      <c r="E192" s="115"/>
      <c r="F192" s="115"/>
      <c r="G192" s="115"/>
      <c r="H192" s="115"/>
      <c r="I192" s="115"/>
      <c r="J192" s="115"/>
      <c r="K192" s="115"/>
      <c r="L192" s="115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s="47" customFormat="1" ht="13.5" customHeight="1" x14ac:dyDescent="0.4">
      <c r="A193" s="115"/>
      <c r="B193" s="115"/>
      <c r="C193" s="115"/>
      <c r="D193" s="183"/>
      <c r="E193" s="115"/>
      <c r="F193" s="115"/>
      <c r="G193" s="115"/>
      <c r="H193" s="115"/>
      <c r="I193" s="115"/>
      <c r="J193" s="115"/>
      <c r="K193" s="115"/>
      <c r="L193" s="115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s="47" customFormat="1" ht="13.5" customHeight="1" x14ac:dyDescent="0.4">
      <c r="A194" s="115"/>
      <c r="B194" s="115"/>
      <c r="C194" s="115"/>
      <c r="D194" s="183"/>
      <c r="E194" s="115"/>
      <c r="F194" s="115"/>
      <c r="G194" s="115"/>
      <c r="H194" s="115"/>
      <c r="I194" s="115"/>
      <c r="J194" s="115"/>
      <c r="K194" s="115"/>
      <c r="L194" s="115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s="47" customFormat="1" ht="13.5" customHeight="1" x14ac:dyDescent="0.4">
      <c r="A195" s="115"/>
      <c r="B195" s="115"/>
      <c r="C195" s="115"/>
      <c r="D195" s="183"/>
      <c r="E195" s="115"/>
      <c r="F195" s="115"/>
      <c r="G195" s="115"/>
      <c r="H195" s="115"/>
      <c r="I195" s="115"/>
      <c r="J195" s="115"/>
      <c r="K195" s="115"/>
      <c r="L195" s="115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s="48" customFormat="1" ht="13.5" customHeight="1" x14ac:dyDescent="0.4">
      <c r="A196" s="115"/>
      <c r="B196" s="115"/>
      <c r="C196" s="115"/>
      <c r="D196" s="183"/>
      <c r="E196" s="115"/>
      <c r="F196" s="115"/>
      <c r="G196" s="115"/>
      <c r="H196" s="115"/>
      <c r="I196" s="115"/>
      <c r="J196" s="115"/>
      <c r="K196" s="115"/>
      <c r="L196" s="11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  <c r="AG196" s="145"/>
    </row>
    <row r="197" spans="1:33" s="47" customFormat="1" ht="13.5" customHeight="1" x14ac:dyDescent="0.4">
      <c r="A197" s="115"/>
      <c r="B197" s="115"/>
      <c r="C197" s="115"/>
      <c r="D197" s="183"/>
      <c r="E197" s="115"/>
      <c r="F197" s="115"/>
      <c r="G197" s="115"/>
      <c r="H197" s="115"/>
      <c r="I197" s="115"/>
      <c r="J197" s="115"/>
      <c r="K197" s="115"/>
      <c r="L197" s="115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s="47" customFormat="1" ht="13.5" customHeight="1" x14ac:dyDescent="0.4">
      <c r="A198" s="115"/>
      <c r="B198" s="115"/>
      <c r="C198" s="115"/>
      <c r="D198" s="183"/>
      <c r="E198" s="115"/>
      <c r="F198" s="115"/>
      <c r="G198" s="115"/>
      <c r="H198" s="115"/>
      <c r="I198" s="115"/>
      <c r="J198" s="115"/>
      <c r="K198" s="115"/>
      <c r="L198" s="115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s="47" customFormat="1" ht="13.5" customHeight="1" x14ac:dyDescent="0.4">
      <c r="A199" s="115"/>
      <c r="B199" s="115"/>
      <c r="C199" s="115"/>
      <c r="D199" s="183"/>
      <c r="E199" s="115"/>
      <c r="F199" s="115"/>
      <c r="G199" s="115"/>
      <c r="H199" s="115"/>
      <c r="I199" s="115"/>
      <c r="J199" s="115"/>
      <c r="K199" s="115"/>
      <c r="L199" s="115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s="47" customFormat="1" ht="13.5" customHeight="1" x14ac:dyDescent="0.4">
      <c r="A200" s="115"/>
      <c r="B200" s="115"/>
      <c r="C200" s="115"/>
      <c r="D200" s="183"/>
      <c r="E200" s="115"/>
      <c r="F200" s="115"/>
      <c r="G200" s="115"/>
      <c r="H200" s="115"/>
      <c r="I200" s="115"/>
      <c r="J200" s="115"/>
      <c r="K200" s="115"/>
      <c r="L200" s="115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s="47" customFormat="1" ht="13.5" customHeight="1" x14ac:dyDescent="0.4">
      <c r="A201" s="115"/>
      <c r="B201" s="115"/>
      <c r="C201" s="115"/>
      <c r="D201" s="183"/>
      <c r="E201" s="115"/>
      <c r="F201" s="115"/>
      <c r="G201" s="115"/>
      <c r="H201" s="115"/>
      <c r="I201" s="115"/>
      <c r="J201" s="115"/>
      <c r="K201" s="115"/>
      <c r="L201" s="115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s="47" customFormat="1" ht="13.5" customHeight="1" x14ac:dyDescent="0.4">
      <c r="A202" s="115"/>
      <c r="B202" s="115"/>
      <c r="C202" s="115"/>
      <c r="D202" s="183"/>
      <c r="E202" s="115"/>
      <c r="F202" s="115"/>
      <c r="G202" s="115"/>
      <c r="H202" s="115"/>
      <c r="I202" s="115"/>
      <c r="J202" s="115"/>
      <c r="K202" s="115"/>
      <c r="L202" s="115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s="47" customFormat="1" ht="13.5" customHeight="1" x14ac:dyDescent="0.4">
      <c r="A203" s="115"/>
      <c r="B203" s="115"/>
      <c r="C203" s="115"/>
      <c r="D203" s="183"/>
      <c r="E203" s="115"/>
      <c r="F203" s="115"/>
      <c r="G203" s="115"/>
      <c r="H203" s="115"/>
      <c r="I203" s="115"/>
      <c r="J203" s="115"/>
      <c r="K203" s="115"/>
      <c r="L203" s="115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s="47" customFormat="1" ht="13.5" customHeight="1" x14ac:dyDescent="0.4">
      <c r="A204" s="115"/>
      <c r="B204" s="115"/>
      <c r="C204" s="115"/>
      <c r="D204" s="183"/>
      <c r="E204" s="115"/>
      <c r="F204" s="115"/>
      <c r="G204" s="115"/>
      <c r="H204" s="115"/>
      <c r="I204" s="115"/>
      <c r="J204" s="115"/>
      <c r="K204" s="115"/>
      <c r="L204" s="115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s="47" customFormat="1" ht="13.5" customHeight="1" x14ac:dyDescent="0.4">
      <c r="A205" s="115"/>
      <c r="B205" s="115"/>
      <c r="C205" s="115"/>
      <c r="D205" s="183"/>
      <c r="E205" s="115"/>
      <c r="F205" s="115"/>
      <c r="G205" s="115"/>
      <c r="H205" s="115"/>
      <c r="I205" s="115"/>
      <c r="J205" s="115"/>
      <c r="K205" s="115"/>
      <c r="L205" s="115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s="47" customFormat="1" ht="13.5" customHeight="1" x14ac:dyDescent="0.4">
      <c r="A206" s="115"/>
      <c r="B206" s="115"/>
      <c r="C206" s="115"/>
      <c r="D206" s="183"/>
      <c r="E206" s="115"/>
      <c r="F206" s="115"/>
      <c r="G206" s="115"/>
      <c r="H206" s="115"/>
      <c r="I206" s="115"/>
      <c r="J206" s="115"/>
      <c r="K206" s="115"/>
      <c r="L206" s="115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s="47" customFormat="1" ht="13.5" customHeight="1" x14ac:dyDescent="0.4">
      <c r="A207" s="115"/>
      <c r="B207" s="115"/>
      <c r="C207" s="115"/>
      <c r="D207" s="183"/>
      <c r="E207" s="115"/>
      <c r="F207" s="115"/>
      <c r="G207" s="115"/>
      <c r="H207" s="115"/>
      <c r="I207" s="115"/>
      <c r="J207" s="115"/>
      <c r="K207" s="115"/>
      <c r="L207" s="115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s="47" customFormat="1" ht="13.5" customHeight="1" x14ac:dyDescent="0.4">
      <c r="A208" s="115"/>
      <c r="B208" s="115"/>
      <c r="C208" s="115"/>
      <c r="D208" s="183"/>
      <c r="E208" s="115"/>
      <c r="F208" s="115"/>
      <c r="G208" s="115"/>
      <c r="H208" s="115"/>
      <c r="I208" s="115"/>
      <c r="J208" s="115"/>
      <c r="K208" s="115"/>
      <c r="L208" s="115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254" s="47" customFormat="1" ht="13.5" customHeight="1" x14ac:dyDescent="0.4">
      <c r="A209" s="115"/>
      <c r="B209" s="115"/>
      <c r="C209" s="115"/>
      <c r="D209" s="183"/>
      <c r="E209" s="115"/>
      <c r="F209" s="115"/>
      <c r="G209" s="115"/>
      <c r="H209" s="115"/>
      <c r="I209" s="115"/>
      <c r="J209" s="115"/>
      <c r="K209" s="115"/>
      <c r="L209" s="115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254" s="47" customFormat="1" x14ac:dyDescent="0.4">
      <c r="A210" s="115"/>
      <c r="B210" s="115"/>
      <c r="C210" s="115"/>
      <c r="D210" s="183"/>
      <c r="E210" s="115"/>
      <c r="F210" s="115"/>
      <c r="G210" s="115"/>
      <c r="H210" s="115"/>
      <c r="I210" s="115"/>
      <c r="J210" s="115"/>
      <c r="K210" s="115"/>
      <c r="L210" s="115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254" s="47" customFormat="1" x14ac:dyDescent="0.4">
      <c r="A211" s="115"/>
      <c r="B211" s="115"/>
      <c r="C211" s="115"/>
      <c r="D211" s="183"/>
      <c r="E211" s="115"/>
      <c r="F211" s="115"/>
      <c r="G211" s="115"/>
      <c r="H211" s="115"/>
      <c r="I211" s="115"/>
      <c r="J211" s="115"/>
      <c r="K211" s="115"/>
      <c r="L211" s="115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254" s="50" customFormat="1" x14ac:dyDescent="0.4">
      <c r="A212" s="115"/>
      <c r="B212" s="115"/>
      <c r="C212" s="115"/>
      <c r="D212" s="183"/>
      <c r="E212" s="115"/>
      <c r="F212" s="115"/>
      <c r="G212" s="115"/>
      <c r="H212" s="115"/>
      <c r="I212" s="115"/>
      <c r="J212" s="115"/>
      <c r="K212" s="115"/>
      <c r="L212" s="11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  <c r="AG212" s="145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  <c r="HG212" s="48"/>
      <c r="HH212" s="48"/>
      <c r="HI212" s="48"/>
      <c r="HJ212" s="48"/>
      <c r="HK212" s="48"/>
      <c r="HL212" s="48"/>
      <c r="HM212" s="48"/>
      <c r="HN212" s="48"/>
      <c r="HO212" s="48"/>
      <c r="HP212" s="48"/>
      <c r="HQ212" s="48"/>
      <c r="HR212" s="48"/>
      <c r="HS212" s="48"/>
      <c r="HT212" s="48"/>
      <c r="HU212" s="48"/>
      <c r="HV212" s="48"/>
      <c r="HW212" s="48"/>
      <c r="HX212" s="48"/>
      <c r="HY212" s="48"/>
      <c r="HZ212" s="48"/>
      <c r="IA212" s="48"/>
      <c r="IB212" s="48"/>
      <c r="IC212" s="48"/>
      <c r="ID212" s="48"/>
      <c r="IE212" s="48"/>
      <c r="IF212" s="48"/>
      <c r="IG212" s="48"/>
      <c r="IH212" s="48"/>
      <c r="II212" s="48"/>
      <c r="IJ212" s="48"/>
      <c r="IK212" s="48"/>
      <c r="IL212" s="48"/>
      <c r="IM212" s="48"/>
      <c r="IN212" s="48"/>
      <c r="IO212" s="48"/>
      <c r="IP212" s="48"/>
      <c r="IQ212" s="48"/>
      <c r="IR212" s="48"/>
      <c r="IS212" s="48"/>
      <c r="IT212" s="48"/>
    </row>
    <row r="213" spans="1:254" s="47" customFormat="1" ht="11.25" customHeight="1" x14ac:dyDescent="0.4">
      <c r="A213" s="115"/>
      <c r="B213" s="115"/>
      <c r="C213" s="115"/>
      <c r="D213" s="183"/>
      <c r="E213" s="115"/>
      <c r="F213" s="115"/>
      <c r="G213" s="115"/>
      <c r="H213" s="115"/>
      <c r="I213" s="115"/>
      <c r="J213" s="115"/>
      <c r="K213" s="115"/>
      <c r="L213" s="115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254" s="47" customFormat="1" ht="11.25" customHeight="1" x14ac:dyDescent="0.4">
      <c r="A214" s="115"/>
      <c r="B214" s="115"/>
      <c r="C214" s="115"/>
      <c r="D214" s="183"/>
      <c r="E214" s="115"/>
      <c r="F214" s="115"/>
      <c r="G214" s="115"/>
      <c r="H214" s="115"/>
      <c r="I214" s="115"/>
      <c r="J214" s="115"/>
      <c r="K214" s="115"/>
      <c r="L214" s="115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254" s="47" customFormat="1" ht="11.25" customHeight="1" x14ac:dyDescent="0.4">
      <c r="A215" s="115"/>
      <c r="B215" s="115"/>
      <c r="C215" s="115"/>
      <c r="D215" s="183"/>
      <c r="E215" s="115"/>
      <c r="F215" s="115"/>
      <c r="G215" s="115"/>
      <c r="H215" s="115"/>
      <c r="I215" s="115"/>
      <c r="J215" s="115"/>
      <c r="K215" s="115"/>
      <c r="L215" s="115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254" s="47" customFormat="1" ht="11.25" customHeight="1" x14ac:dyDescent="0.4">
      <c r="A216" s="115"/>
      <c r="B216" s="115"/>
      <c r="C216" s="115"/>
      <c r="D216" s="183"/>
      <c r="E216" s="115"/>
      <c r="F216" s="115"/>
      <c r="G216" s="115"/>
      <c r="H216" s="115"/>
      <c r="I216" s="115"/>
      <c r="J216" s="115"/>
      <c r="K216" s="115"/>
      <c r="L216" s="115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254" s="47" customFormat="1" ht="11.25" customHeight="1" x14ac:dyDescent="0.4">
      <c r="A217" s="115"/>
      <c r="B217" s="115"/>
      <c r="C217" s="115"/>
      <c r="D217" s="183"/>
      <c r="E217" s="115"/>
      <c r="F217" s="115"/>
      <c r="G217" s="115"/>
      <c r="H217" s="115"/>
      <c r="I217" s="115"/>
      <c r="J217" s="115"/>
      <c r="K217" s="115"/>
      <c r="L217" s="115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254" s="47" customFormat="1" ht="11.25" customHeight="1" x14ac:dyDescent="0.4">
      <c r="A218" s="115"/>
      <c r="B218" s="115"/>
      <c r="C218" s="115"/>
      <c r="D218" s="183"/>
      <c r="E218" s="115"/>
      <c r="F218" s="115"/>
      <c r="G218" s="115"/>
      <c r="H218" s="115"/>
      <c r="I218" s="115"/>
      <c r="J218" s="115"/>
      <c r="K218" s="115"/>
      <c r="L218" s="115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254" s="47" customFormat="1" ht="11.25" customHeight="1" x14ac:dyDescent="0.4">
      <c r="A219" s="115"/>
      <c r="B219" s="115"/>
      <c r="C219" s="115"/>
      <c r="D219" s="183"/>
      <c r="E219" s="115"/>
      <c r="F219" s="115"/>
      <c r="G219" s="115"/>
      <c r="H219" s="115"/>
      <c r="I219" s="115"/>
      <c r="J219" s="115"/>
      <c r="K219" s="115"/>
      <c r="L219" s="115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254" s="47" customFormat="1" ht="11.25" customHeight="1" x14ac:dyDescent="0.4">
      <c r="A220" s="115"/>
      <c r="B220" s="115"/>
      <c r="C220" s="115"/>
      <c r="D220" s="183"/>
      <c r="E220" s="115"/>
      <c r="F220" s="115"/>
      <c r="G220" s="115"/>
      <c r="H220" s="115"/>
      <c r="I220" s="115"/>
      <c r="J220" s="115"/>
      <c r="K220" s="115"/>
      <c r="L220" s="115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254" s="47" customFormat="1" ht="11.25" customHeight="1" x14ac:dyDescent="0.4">
      <c r="A221" s="115"/>
      <c r="B221" s="115"/>
      <c r="C221" s="115"/>
      <c r="D221" s="183"/>
      <c r="E221" s="115"/>
      <c r="F221" s="115"/>
      <c r="G221" s="115"/>
      <c r="H221" s="115"/>
      <c r="I221" s="115"/>
      <c r="J221" s="115"/>
      <c r="K221" s="115"/>
      <c r="L221" s="115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254" s="47" customFormat="1" ht="11.25" customHeight="1" x14ac:dyDescent="0.4">
      <c r="A222" s="115"/>
      <c r="B222" s="115"/>
      <c r="C222" s="115"/>
      <c r="D222" s="183"/>
      <c r="E222" s="115"/>
      <c r="F222" s="115"/>
      <c r="G222" s="115"/>
      <c r="H222" s="115"/>
      <c r="I222" s="115"/>
      <c r="J222" s="115"/>
      <c r="K222" s="115"/>
      <c r="L222" s="115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254" s="47" customFormat="1" ht="11.25" customHeight="1" x14ac:dyDescent="0.4">
      <c r="A223" s="115"/>
      <c r="B223" s="115"/>
      <c r="C223" s="115"/>
      <c r="D223" s="183"/>
      <c r="E223" s="115"/>
      <c r="F223" s="115"/>
      <c r="G223" s="115"/>
      <c r="H223" s="115"/>
      <c r="I223" s="115"/>
      <c r="J223" s="115"/>
      <c r="K223" s="115"/>
      <c r="L223" s="115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254" s="47" customFormat="1" ht="11.25" customHeight="1" x14ac:dyDescent="0.4">
      <c r="A224" s="115"/>
      <c r="B224" s="115"/>
      <c r="C224" s="115"/>
      <c r="D224" s="183"/>
      <c r="E224" s="115"/>
      <c r="F224" s="115"/>
      <c r="G224" s="115"/>
      <c r="H224" s="115"/>
      <c r="I224" s="115"/>
      <c r="J224" s="115"/>
      <c r="K224" s="115"/>
      <c r="L224" s="115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s="47" customFormat="1" ht="11.25" customHeight="1" x14ac:dyDescent="0.4">
      <c r="A225" s="115"/>
      <c r="B225" s="115"/>
      <c r="C225" s="115"/>
      <c r="D225" s="183"/>
      <c r="E225" s="115"/>
      <c r="F225" s="115"/>
      <c r="G225" s="115"/>
      <c r="H225" s="115"/>
      <c r="I225" s="115"/>
      <c r="J225" s="115"/>
      <c r="K225" s="115"/>
      <c r="L225" s="115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s="47" customFormat="1" ht="11.25" customHeight="1" x14ac:dyDescent="0.4">
      <c r="A226" s="115"/>
      <c r="B226" s="115"/>
      <c r="C226" s="115"/>
      <c r="D226" s="183"/>
      <c r="E226" s="115"/>
      <c r="F226" s="115"/>
      <c r="G226" s="115"/>
      <c r="H226" s="115"/>
      <c r="I226" s="115"/>
      <c r="J226" s="115"/>
      <c r="K226" s="115"/>
      <c r="L226" s="115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s="47" customFormat="1" ht="11.25" customHeight="1" x14ac:dyDescent="0.4">
      <c r="A227" s="115"/>
      <c r="B227" s="115"/>
      <c r="C227" s="115"/>
      <c r="D227" s="183"/>
      <c r="E227" s="115"/>
      <c r="F227" s="115"/>
      <c r="G227" s="115"/>
      <c r="H227" s="115"/>
      <c r="I227" s="115"/>
      <c r="J227" s="115"/>
      <c r="K227" s="115"/>
      <c r="L227" s="115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s="47" customFormat="1" ht="11.25" customHeight="1" x14ac:dyDescent="0.4">
      <c r="A228" s="115"/>
      <c r="B228" s="115"/>
      <c r="C228" s="115"/>
      <c r="D228" s="183"/>
      <c r="E228" s="115"/>
      <c r="F228" s="115"/>
      <c r="G228" s="115"/>
      <c r="H228" s="115"/>
      <c r="I228" s="115"/>
      <c r="J228" s="115"/>
      <c r="K228" s="115"/>
      <c r="L228" s="115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s="47" customFormat="1" ht="11.25" customHeight="1" x14ac:dyDescent="0.4">
      <c r="A229" s="115"/>
      <c r="B229" s="115"/>
      <c r="C229" s="115"/>
      <c r="D229" s="183"/>
      <c r="E229" s="115"/>
      <c r="F229" s="115"/>
      <c r="G229" s="115"/>
      <c r="H229" s="115"/>
      <c r="I229" s="115"/>
      <c r="J229" s="115"/>
      <c r="K229" s="115"/>
      <c r="L229" s="115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s="47" customFormat="1" ht="11.25" customHeight="1" x14ac:dyDescent="0.4">
      <c r="A230" s="115"/>
      <c r="B230" s="115"/>
      <c r="C230" s="115"/>
      <c r="D230" s="183"/>
      <c r="E230" s="115"/>
      <c r="F230" s="115"/>
      <c r="G230" s="115"/>
      <c r="H230" s="115"/>
      <c r="I230" s="115"/>
      <c r="J230" s="115"/>
      <c r="K230" s="115"/>
      <c r="L230" s="115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s="47" customFormat="1" x14ac:dyDescent="0.4">
      <c r="A231" s="115"/>
      <c r="B231" s="115"/>
      <c r="C231" s="115"/>
      <c r="D231" s="183"/>
      <c r="E231" s="115"/>
      <c r="F231" s="115"/>
      <c r="G231" s="115"/>
      <c r="H231" s="115"/>
      <c r="I231" s="115"/>
      <c r="J231" s="115"/>
      <c r="K231" s="115"/>
      <c r="L231" s="115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s="47" customFormat="1" ht="13.5" customHeight="1" x14ac:dyDescent="0.4">
      <c r="A232" s="115"/>
      <c r="B232" s="115"/>
      <c r="C232" s="115"/>
      <c r="D232" s="183"/>
      <c r="E232" s="115"/>
      <c r="F232" s="115"/>
      <c r="G232" s="115"/>
      <c r="H232" s="115"/>
      <c r="I232" s="115"/>
      <c r="J232" s="115"/>
      <c r="K232" s="115"/>
      <c r="L232" s="115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s="47" customFormat="1" ht="13.5" customHeight="1" x14ac:dyDescent="0.4">
      <c r="A233" s="115"/>
      <c r="B233" s="115"/>
      <c r="C233" s="115"/>
      <c r="D233" s="183"/>
      <c r="E233" s="115"/>
      <c r="F233" s="115"/>
      <c r="G233" s="115"/>
      <c r="H233" s="115"/>
      <c r="I233" s="115"/>
      <c r="J233" s="115"/>
      <c r="K233" s="115"/>
      <c r="L233" s="115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s="47" customFormat="1" ht="13.5" customHeight="1" x14ac:dyDescent="0.4">
      <c r="A234" s="115"/>
      <c r="B234" s="115"/>
      <c r="C234" s="115"/>
      <c r="D234" s="183"/>
      <c r="E234" s="115"/>
      <c r="F234" s="115"/>
      <c r="G234" s="115"/>
      <c r="H234" s="115"/>
      <c r="I234" s="115"/>
      <c r="J234" s="115"/>
      <c r="K234" s="115"/>
      <c r="L234" s="115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s="47" customFormat="1" ht="13.5" customHeight="1" x14ac:dyDescent="0.4">
      <c r="A235" s="115"/>
      <c r="B235" s="115"/>
      <c r="C235" s="115"/>
      <c r="D235" s="183"/>
      <c r="E235" s="115"/>
      <c r="F235" s="115"/>
      <c r="G235" s="115"/>
      <c r="H235" s="115"/>
      <c r="I235" s="115"/>
      <c r="J235" s="115"/>
      <c r="K235" s="115"/>
      <c r="L235" s="115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s="48" customFormat="1" ht="11.25" customHeight="1" x14ac:dyDescent="0.4">
      <c r="A236" s="115"/>
      <c r="B236" s="115"/>
      <c r="C236" s="115"/>
      <c r="D236" s="183"/>
      <c r="E236" s="115"/>
      <c r="F236" s="115"/>
      <c r="G236" s="115"/>
      <c r="H236" s="115"/>
      <c r="I236" s="115"/>
      <c r="J236" s="115"/>
      <c r="K236" s="115"/>
      <c r="L236" s="11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</row>
    <row r="237" spans="1:33" ht="27.75" customHeight="1" x14ac:dyDescent="0.4"/>
    <row r="238" spans="1:33" ht="27.75" customHeight="1" x14ac:dyDescent="0.4"/>
    <row r="239" spans="1:33" ht="28.5" customHeight="1" x14ac:dyDescent="0.4"/>
    <row r="240" spans="1:33" s="47" customFormat="1" x14ac:dyDescent="0.4">
      <c r="A240" s="115"/>
      <c r="B240" s="115"/>
      <c r="C240" s="115"/>
      <c r="D240" s="183"/>
      <c r="E240" s="115"/>
      <c r="F240" s="115"/>
      <c r="G240" s="115"/>
      <c r="H240" s="115"/>
      <c r="I240" s="115"/>
      <c r="J240" s="115"/>
      <c r="K240" s="115"/>
      <c r="L240" s="115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 s="47" customFormat="1" x14ac:dyDescent="0.4">
      <c r="A241" s="115"/>
      <c r="B241" s="115"/>
      <c r="C241" s="115"/>
      <c r="D241" s="183"/>
      <c r="E241" s="115"/>
      <c r="F241" s="115"/>
      <c r="G241" s="115"/>
      <c r="H241" s="115"/>
      <c r="I241" s="115"/>
      <c r="J241" s="115"/>
      <c r="K241" s="115"/>
      <c r="L241" s="115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 s="47" customFormat="1" x14ac:dyDescent="0.4">
      <c r="A242" s="115"/>
      <c r="B242" s="115"/>
      <c r="C242" s="115"/>
      <c r="D242" s="183"/>
      <c r="E242" s="115"/>
      <c r="F242" s="115"/>
      <c r="G242" s="115"/>
      <c r="H242" s="115"/>
      <c r="I242" s="115"/>
      <c r="J242" s="115"/>
      <c r="K242" s="115"/>
      <c r="L242" s="115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s="47" customFormat="1" x14ac:dyDescent="0.4">
      <c r="A243" s="115"/>
      <c r="B243" s="115"/>
      <c r="C243" s="115"/>
      <c r="D243" s="183"/>
      <c r="E243" s="115"/>
      <c r="F243" s="115"/>
      <c r="G243" s="115"/>
      <c r="H243" s="115"/>
      <c r="I243" s="115"/>
      <c r="J243" s="115"/>
      <c r="K243" s="115"/>
      <c r="L243" s="115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s="47" customFormat="1" x14ac:dyDescent="0.4">
      <c r="A244" s="115"/>
      <c r="B244" s="115"/>
      <c r="C244" s="115"/>
      <c r="D244" s="183"/>
      <c r="E244" s="115"/>
      <c r="F244" s="115"/>
      <c r="G244" s="115"/>
      <c r="H244" s="115"/>
      <c r="I244" s="115"/>
      <c r="J244" s="115"/>
      <c r="K244" s="115"/>
      <c r="L244" s="115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s="47" customFormat="1" ht="33.75" customHeight="1" x14ac:dyDescent="0.4">
      <c r="A245" s="115"/>
      <c r="B245" s="115"/>
      <c r="C245" s="115"/>
      <c r="D245" s="183"/>
      <c r="E245" s="115"/>
      <c r="F245" s="115"/>
      <c r="G245" s="115"/>
      <c r="H245" s="115"/>
      <c r="I245" s="115"/>
      <c r="J245" s="115"/>
      <c r="K245" s="115"/>
      <c r="L245" s="115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s="47" customFormat="1" x14ac:dyDescent="0.4">
      <c r="A246" s="115"/>
      <c r="B246" s="115"/>
      <c r="C246" s="115"/>
      <c r="D246" s="183"/>
      <c r="E246" s="115"/>
      <c r="F246" s="115"/>
      <c r="G246" s="115"/>
      <c r="H246" s="115"/>
      <c r="I246" s="115"/>
      <c r="J246" s="115"/>
      <c r="K246" s="115"/>
      <c r="L246" s="115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s="47" customFormat="1" x14ac:dyDescent="0.4">
      <c r="A247" s="115"/>
      <c r="B247" s="115"/>
      <c r="C247" s="115"/>
      <c r="D247" s="183"/>
      <c r="E247" s="115"/>
      <c r="F247" s="115"/>
      <c r="G247" s="115"/>
      <c r="H247" s="115"/>
      <c r="I247" s="115"/>
      <c r="J247" s="115"/>
      <c r="K247" s="115"/>
      <c r="L247" s="115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s="47" customFormat="1" x14ac:dyDescent="0.4">
      <c r="A248" s="115"/>
      <c r="B248" s="115"/>
      <c r="C248" s="115"/>
      <c r="D248" s="183"/>
      <c r="E248" s="115"/>
      <c r="F248" s="115"/>
      <c r="G248" s="115"/>
      <c r="H248" s="115"/>
      <c r="I248" s="115"/>
      <c r="J248" s="115"/>
      <c r="K248" s="115"/>
      <c r="L248" s="115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s="47" customFormat="1" x14ac:dyDescent="0.4">
      <c r="A249" s="115"/>
      <c r="B249" s="115"/>
      <c r="C249" s="115"/>
      <c r="D249" s="183"/>
      <c r="E249" s="115"/>
      <c r="F249" s="115"/>
      <c r="G249" s="115"/>
      <c r="H249" s="115"/>
      <c r="I249" s="115"/>
      <c r="J249" s="115"/>
      <c r="K249" s="115"/>
      <c r="L249" s="115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s="47" customFormat="1" x14ac:dyDescent="0.4">
      <c r="A250" s="115"/>
      <c r="B250" s="115"/>
      <c r="C250" s="115"/>
      <c r="D250" s="183"/>
      <c r="E250" s="115"/>
      <c r="F250" s="115"/>
      <c r="G250" s="115"/>
      <c r="H250" s="115"/>
      <c r="I250" s="115"/>
      <c r="J250" s="115"/>
      <c r="K250" s="115"/>
      <c r="L250" s="115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s="47" customFormat="1" x14ac:dyDescent="0.4">
      <c r="A251" s="115"/>
      <c r="B251" s="115"/>
      <c r="C251" s="115"/>
      <c r="D251" s="183"/>
      <c r="E251" s="115"/>
      <c r="F251" s="115"/>
      <c r="G251" s="115"/>
      <c r="H251" s="115"/>
      <c r="I251" s="115"/>
      <c r="J251" s="115"/>
      <c r="K251" s="115"/>
      <c r="L251" s="115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s="47" customFormat="1" x14ac:dyDescent="0.4">
      <c r="A252" s="115"/>
      <c r="B252" s="115"/>
      <c r="C252" s="115"/>
      <c r="D252" s="183"/>
      <c r="E252" s="115"/>
      <c r="F252" s="115"/>
      <c r="G252" s="115"/>
      <c r="H252" s="115"/>
      <c r="I252" s="115"/>
      <c r="J252" s="115"/>
      <c r="K252" s="115"/>
      <c r="L252" s="115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s="47" customFormat="1" x14ac:dyDescent="0.4">
      <c r="A253" s="115"/>
      <c r="B253" s="115"/>
      <c r="C253" s="115"/>
      <c r="D253" s="183"/>
      <c r="E253" s="115"/>
      <c r="F253" s="115"/>
      <c r="G253" s="115"/>
      <c r="H253" s="115"/>
      <c r="I253" s="115"/>
      <c r="J253" s="115"/>
      <c r="K253" s="115"/>
      <c r="L253" s="115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s="47" customFormat="1" x14ac:dyDescent="0.4">
      <c r="A254" s="115"/>
      <c r="B254" s="115"/>
      <c r="C254" s="115"/>
      <c r="D254" s="183"/>
      <c r="E254" s="115"/>
      <c r="F254" s="115"/>
      <c r="G254" s="115"/>
      <c r="H254" s="115"/>
      <c r="I254" s="115"/>
      <c r="J254" s="115"/>
      <c r="K254" s="115"/>
      <c r="L254" s="115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s="47" customFormat="1" x14ac:dyDescent="0.4">
      <c r="A255" s="115"/>
      <c r="B255" s="115"/>
      <c r="C255" s="115"/>
      <c r="D255" s="183"/>
      <c r="E255" s="115"/>
      <c r="F255" s="115"/>
      <c r="G255" s="115"/>
      <c r="H255" s="115"/>
      <c r="I255" s="115"/>
      <c r="J255" s="115"/>
      <c r="K255" s="115"/>
      <c r="L255" s="115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s="47" customFormat="1" x14ac:dyDescent="0.4">
      <c r="A256" s="115"/>
      <c r="B256" s="115"/>
      <c r="C256" s="115"/>
      <c r="D256" s="183"/>
      <c r="E256" s="115"/>
      <c r="F256" s="115"/>
      <c r="G256" s="115"/>
      <c r="H256" s="115"/>
      <c r="I256" s="115"/>
      <c r="J256" s="115"/>
      <c r="K256" s="115"/>
      <c r="L256" s="115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s="47" customFormat="1" x14ac:dyDescent="0.4">
      <c r="A257" s="115"/>
      <c r="B257" s="115"/>
      <c r="C257" s="115"/>
      <c r="D257" s="183"/>
      <c r="E257" s="115"/>
      <c r="F257" s="115"/>
      <c r="G257" s="115"/>
      <c r="H257" s="115"/>
      <c r="I257" s="115"/>
      <c r="J257" s="115"/>
      <c r="K257" s="115"/>
      <c r="L257" s="115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s="47" customFormat="1" x14ac:dyDescent="0.4">
      <c r="A258" s="115"/>
      <c r="B258" s="115"/>
      <c r="C258" s="115"/>
      <c r="D258" s="183"/>
      <c r="E258" s="115"/>
      <c r="F258" s="115"/>
      <c r="G258" s="115"/>
      <c r="H258" s="115"/>
      <c r="I258" s="115"/>
      <c r="J258" s="115"/>
      <c r="K258" s="115"/>
      <c r="L258" s="115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s="47" customFormat="1" x14ac:dyDescent="0.4">
      <c r="A259" s="115"/>
      <c r="B259" s="115"/>
      <c r="C259" s="115"/>
      <c r="D259" s="183"/>
      <c r="E259" s="115"/>
      <c r="F259" s="115"/>
      <c r="G259" s="115"/>
      <c r="H259" s="115"/>
      <c r="I259" s="115"/>
      <c r="J259" s="115"/>
      <c r="K259" s="115"/>
      <c r="L259" s="115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s="47" customFormat="1" x14ac:dyDescent="0.4">
      <c r="A260" s="115"/>
      <c r="B260" s="115"/>
      <c r="C260" s="115"/>
      <c r="D260" s="183"/>
      <c r="E260" s="115"/>
      <c r="F260" s="115"/>
      <c r="G260" s="115"/>
      <c r="H260" s="115"/>
      <c r="I260" s="115"/>
      <c r="J260" s="115"/>
      <c r="K260" s="115"/>
      <c r="L260" s="115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s="47" customFormat="1" x14ac:dyDescent="0.4">
      <c r="A261" s="115"/>
      <c r="B261" s="115"/>
      <c r="C261" s="115"/>
      <c r="D261" s="183"/>
      <c r="E261" s="115"/>
      <c r="F261" s="115"/>
      <c r="G261" s="115"/>
      <c r="H261" s="115"/>
      <c r="I261" s="115"/>
      <c r="J261" s="115"/>
      <c r="K261" s="115"/>
      <c r="L261" s="115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s="47" customFormat="1" x14ac:dyDescent="0.4">
      <c r="A262" s="115"/>
      <c r="B262" s="115"/>
      <c r="C262" s="115"/>
      <c r="D262" s="183"/>
      <c r="E262" s="115"/>
      <c r="F262" s="115"/>
      <c r="G262" s="115"/>
      <c r="H262" s="115"/>
      <c r="I262" s="115"/>
      <c r="J262" s="115"/>
      <c r="K262" s="115"/>
      <c r="L262" s="115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s="47" customFormat="1" x14ac:dyDescent="0.4">
      <c r="A263" s="115"/>
      <c r="B263" s="115"/>
      <c r="C263" s="115"/>
      <c r="D263" s="183"/>
      <c r="E263" s="115"/>
      <c r="F263" s="115"/>
      <c r="G263" s="115"/>
      <c r="H263" s="115"/>
      <c r="I263" s="115"/>
      <c r="J263" s="115"/>
      <c r="K263" s="115"/>
      <c r="L263" s="115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s="47" customFormat="1" x14ac:dyDescent="0.4">
      <c r="A264" s="115"/>
      <c r="B264" s="115"/>
      <c r="C264" s="115"/>
      <c r="D264" s="183"/>
      <c r="E264" s="115"/>
      <c r="F264" s="115"/>
      <c r="G264" s="115"/>
      <c r="H264" s="115"/>
      <c r="I264" s="115"/>
      <c r="J264" s="115"/>
      <c r="K264" s="115"/>
      <c r="L264" s="115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s="47" customFormat="1" x14ac:dyDescent="0.4">
      <c r="A265" s="115"/>
      <c r="B265" s="115"/>
      <c r="C265" s="115"/>
      <c r="D265" s="183"/>
      <c r="E265" s="115"/>
      <c r="F265" s="115"/>
      <c r="G265" s="115"/>
      <c r="H265" s="115"/>
      <c r="I265" s="115"/>
      <c r="J265" s="115"/>
      <c r="K265" s="115"/>
      <c r="L265" s="115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s="47" customFormat="1" x14ac:dyDescent="0.4">
      <c r="A266" s="115"/>
      <c r="B266" s="115"/>
      <c r="C266" s="115"/>
      <c r="D266" s="183"/>
      <c r="E266" s="115"/>
      <c r="F266" s="115"/>
      <c r="G266" s="115"/>
      <c r="H266" s="115"/>
      <c r="I266" s="115"/>
      <c r="J266" s="115"/>
      <c r="K266" s="115"/>
      <c r="L266" s="115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s="47" customFormat="1" x14ac:dyDescent="0.4">
      <c r="A267" s="115"/>
      <c r="B267" s="115"/>
      <c r="C267" s="115"/>
      <c r="D267" s="183"/>
      <c r="E267" s="115"/>
      <c r="F267" s="115"/>
      <c r="G267" s="115"/>
      <c r="H267" s="115"/>
      <c r="I267" s="115"/>
      <c r="J267" s="115"/>
      <c r="K267" s="115"/>
      <c r="L267" s="115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s="47" customFormat="1" x14ac:dyDescent="0.4">
      <c r="A268" s="115"/>
      <c r="B268" s="115"/>
      <c r="C268" s="115"/>
      <c r="D268" s="183"/>
      <c r="E268" s="115"/>
      <c r="F268" s="115"/>
      <c r="G268" s="115"/>
      <c r="H268" s="115"/>
      <c r="I268" s="115"/>
      <c r="J268" s="115"/>
      <c r="K268" s="115"/>
      <c r="L268" s="115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s="47" customFormat="1" x14ac:dyDescent="0.4">
      <c r="A269" s="115"/>
      <c r="B269" s="115"/>
      <c r="C269" s="115"/>
      <c r="D269" s="183"/>
      <c r="E269" s="115"/>
      <c r="F269" s="115"/>
      <c r="G269" s="115"/>
      <c r="H269" s="115"/>
      <c r="I269" s="115"/>
      <c r="J269" s="115"/>
      <c r="K269" s="115"/>
      <c r="L269" s="115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</sheetData>
  <mergeCells count="40">
    <mergeCell ref="H139:J139"/>
    <mergeCell ref="H138:J138"/>
    <mergeCell ref="B90:B110"/>
    <mergeCell ref="C90:C110"/>
    <mergeCell ref="B62:B88"/>
    <mergeCell ref="C62:C88"/>
    <mergeCell ref="C46:C48"/>
    <mergeCell ref="B36:B44"/>
    <mergeCell ref="C36:C44"/>
    <mergeCell ref="B112:B128"/>
    <mergeCell ref="C112:C128"/>
    <mergeCell ref="B50:B60"/>
    <mergeCell ref="C50:C60"/>
    <mergeCell ref="B46:B48"/>
    <mergeCell ref="AH2:AI3"/>
    <mergeCell ref="F2:AG2"/>
    <mergeCell ref="F4:F6"/>
    <mergeCell ref="T3:AG3"/>
    <mergeCell ref="F3:S3"/>
    <mergeCell ref="T4:T6"/>
    <mergeCell ref="AG4:AG6"/>
    <mergeCell ref="AH4:AH6"/>
    <mergeCell ref="AI4:AI6"/>
    <mergeCell ref="AE4:AF4"/>
    <mergeCell ref="AA4:AB4"/>
    <mergeCell ref="AC4:AD4"/>
    <mergeCell ref="S4:S6"/>
    <mergeCell ref="M4:N4"/>
    <mergeCell ref="Q4:R4"/>
    <mergeCell ref="X4:Z4"/>
    <mergeCell ref="C7:C12"/>
    <mergeCell ref="B7:B10"/>
    <mergeCell ref="D2:D6"/>
    <mergeCell ref="B14:B34"/>
    <mergeCell ref="C14:C34"/>
    <mergeCell ref="O4:P4"/>
    <mergeCell ref="A2:A6"/>
    <mergeCell ref="C2:C6"/>
    <mergeCell ref="B2:B6"/>
    <mergeCell ref="E2:E6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IU260"/>
  <sheetViews>
    <sheetView view="pageBreakPreview" zoomScale="70" zoomScaleNormal="26" zoomScaleSheetLayoutView="70" workbookViewId="0">
      <pane ySplit="6" topLeftCell="A64" activePane="bottomLeft" state="frozen"/>
      <selection pane="bottomLeft" activeCell="AC57" sqref="AC57"/>
    </sheetView>
  </sheetViews>
  <sheetFormatPr defaultColWidth="9" defaultRowHeight="13.2" x14ac:dyDescent="0.4"/>
  <cols>
    <col min="1" max="1" width="5.59765625" style="44" customWidth="1"/>
    <col min="2" max="3" width="8.59765625" style="44" customWidth="1"/>
    <col min="4" max="4" width="8.59765625" style="170" customWidth="1"/>
    <col min="5" max="5" width="15.59765625" style="44" customWidth="1"/>
    <col min="6" max="9" width="8.59765625" style="44" customWidth="1"/>
    <col min="10" max="17" width="8.59765625" style="159" customWidth="1"/>
    <col min="18" max="18" width="8.59765625" style="130" customWidth="1"/>
    <col min="19" max="35" width="8.59765625" style="159" customWidth="1"/>
    <col min="36" max="36" width="9.59765625" style="43" bestFit="1" customWidth="1"/>
    <col min="37" max="255" width="9" style="43"/>
    <col min="256" max="16384" width="9" style="44"/>
  </cols>
  <sheetData>
    <row r="1" spans="1:251" s="47" customFormat="1" ht="24" customHeight="1" thickBot="1" x14ac:dyDescent="0.45">
      <c r="A1" s="46" t="s">
        <v>600</v>
      </c>
      <c r="C1" s="48"/>
      <c r="D1" s="174"/>
      <c r="E1" s="48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251" ht="22.5" customHeight="1" x14ac:dyDescent="0.4">
      <c r="A2" s="594" t="s">
        <v>402</v>
      </c>
      <c r="B2" s="598" t="s">
        <v>401</v>
      </c>
      <c r="C2" s="598" t="s">
        <v>400</v>
      </c>
      <c r="D2" s="609" t="s">
        <v>538</v>
      </c>
      <c r="E2" s="598" t="s">
        <v>399</v>
      </c>
      <c r="F2" s="618" t="s">
        <v>398</v>
      </c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9"/>
      <c r="AH2" s="614" t="s">
        <v>397</v>
      </c>
      <c r="AI2" s="615"/>
    </row>
    <row r="3" spans="1:251" ht="18" customHeight="1" x14ac:dyDescent="0.4">
      <c r="A3" s="595"/>
      <c r="B3" s="599"/>
      <c r="C3" s="599"/>
      <c r="D3" s="610"/>
      <c r="E3" s="602"/>
      <c r="F3" s="626" t="s">
        <v>396</v>
      </c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5"/>
      <c r="T3" s="623" t="s">
        <v>395</v>
      </c>
      <c r="U3" s="624"/>
      <c r="V3" s="624"/>
      <c r="W3" s="624"/>
      <c r="X3" s="658"/>
      <c r="Y3" s="658"/>
      <c r="Z3" s="658"/>
      <c r="AA3" s="624"/>
      <c r="AB3" s="624"/>
      <c r="AC3" s="624"/>
      <c r="AD3" s="624"/>
      <c r="AE3" s="624"/>
      <c r="AF3" s="624"/>
      <c r="AG3" s="625"/>
      <c r="AH3" s="616"/>
      <c r="AI3" s="617"/>
    </row>
    <row r="4" spans="1:251" ht="18.75" customHeight="1" x14ac:dyDescent="0.4">
      <c r="A4" s="596"/>
      <c r="B4" s="600"/>
      <c r="C4" s="600"/>
      <c r="D4" s="610"/>
      <c r="E4" s="602"/>
      <c r="F4" s="620" t="s">
        <v>394</v>
      </c>
      <c r="G4" s="157" t="s">
        <v>391</v>
      </c>
      <c r="H4" s="122" t="s">
        <v>390</v>
      </c>
      <c r="I4" s="122" t="s">
        <v>393</v>
      </c>
      <c r="J4" s="157"/>
      <c r="K4" s="158" t="s">
        <v>389</v>
      </c>
      <c r="L4" s="158"/>
      <c r="M4" s="592" t="s">
        <v>167</v>
      </c>
      <c r="N4" s="641"/>
      <c r="O4" s="592" t="s">
        <v>168</v>
      </c>
      <c r="P4" s="593"/>
      <c r="Q4" s="638" t="s">
        <v>388</v>
      </c>
      <c r="R4" s="645"/>
      <c r="S4" s="642" t="s">
        <v>387</v>
      </c>
      <c r="T4" s="627" t="s">
        <v>392</v>
      </c>
      <c r="U4" s="147" t="s">
        <v>391</v>
      </c>
      <c r="V4" s="146" t="s">
        <v>390</v>
      </c>
      <c r="W4" s="377" t="s">
        <v>393</v>
      </c>
      <c r="X4" s="380"/>
      <c r="Y4" s="382" t="s">
        <v>166</v>
      </c>
      <c r="Z4" s="383"/>
      <c r="AA4" s="646" t="s">
        <v>167</v>
      </c>
      <c r="AB4" s="641"/>
      <c r="AC4" s="592" t="s">
        <v>168</v>
      </c>
      <c r="AD4" s="641"/>
      <c r="AE4" s="638" t="s">
        <v>388</v>
      </c>
      <c r="AF4" s="639"/>
      <c r="AG4" s="630" t="s">
        <v>387</v>
      </c>
      <c r="AH4" s="633" t="s">
        <v>179</v>
      </c>
      <c r="AI4" s="635" t="s">
        <v>386</v>
      </c>
    </row>
    <row r="5" spans="1:251" ht="22.5" customHeight="1" x14ac:dyDescent="0.4">
      <c r="A5" s="596"/>
      <c r="B5" s="600"/>
      <c r="C5" s="600"/>
      <c r="D5" s="610"/>
      <c r="E5" s="602"/>
      <c r="F5" s="621"/>
      <c r="G5" s="54" t="s">
        <v>381</v>
      </c>
      <c r="H5" s="168" t="s">
        <v>384</v>
      </c>
      <c r="I5" s="55" t="s">
        <v>380</v>
      </c>
      <c r="J5" s="55" t="s">
        <v>385</v>
      </c>
      <c r="K5" s="55" t="s">
        <v>381</v>
      </c>
      <c r="L5" s="55" t="s">
        <v>380</v>
      </c>
      <c r="M5" s="57" t="s">
        <v>183</v>
      </c>
      <c r="N5" s="58" t="s">
        <v>184</v>
      </c>
      <c r="O5" s="58" t="s">
        <v>183</v>
      </c>
      <c r="P5" s="59" t="s">
        <v>184</v>
      </c>
      <c r="Q5" s="58" t="s">
        <v>183</v>
      </c>
      <c r="R5" s="59" t="s">
        <v>184</v>
      </c>
      <c r="S5" s="643"/>
      <c r="T5" s="628"/>
      <c r="U5" s="54" t="s">
        <v>381</v>
      </c>
      <c r="V5" s="54" t="s">
        <v>384</v>
      </c>
      <c r="W5" s="55" t="s">
        <v>380</v>
      </c>
      <c r="X5" s="381" t="s">
        <v>382</v>
      </c>
      <c r="Y5" s="381" t="s">
        <v>381</v>
      </c>
      <c r="Z5" s="381" t="s">
        <v>380</v>
      </c>
      <c r="AA5" s="57" t="s">
        <v>183</v>
      </c>
      <c r="AB5" s="58" t="s">
        <v>184</v>
      </c>
      <c r="AC5" s="58" t="s">
        <v>183</v>
      </c>
      <c r="AD5" s="59" t="s">
        <v>184</v>
      </c>
      <c r="AE5" s="58" t="s">
        <v>183</v>
      </c>
      <c r="AF5" s="59" t="s">
        <v>184</v>
      </c>
      <c r="AG5" s="631"/>
      <c r="AH5" s="600"/>
      <c r="AI5" s="636"/>
    </row>
    <row r="6" spans="1:251" ht="13.5" customHeight="1" thickBot="1" x14ac:dyDescent="0.45">
      <c r="A6" s="597"/>
      <c r="B6" s="601"/>
      <c r="C6" s="601"/>
      <c r="D6" s="611"/>
      <c r="E6" s="603"/>
      <c r="F6" s="622"/>
      <c r="G6" s="36">
        <f>1200/70</f>
        <v>17.142857142857142</v>
      </c>
      <c r="H6" s="167">
        <f>1300/70</f>
        <v>18.571428571428573</v>
      </c>
      <c r="I6" s="37">
        <f>1400/70</f>
        <v>20</v>
      </c>
      <c r="J6" s="37">
        <f>600/70</f>
        <v>8.5714285714285712</v>
      </c>
      <c r="K6" s="37">
        <f>1200/70</f>
        <v>17.142857142857142</v>
      </c>
      <c r="L6" s="37">
        <f>1400/70</f>
        <v>20</v>
      </c>
      <c r="M6" s="135">
        <v>0.36</v>
      </c>
      <c r="N6" s="136">
        <v>0.13</v>
      </c>
      <c r="O6" s="136">
        <v>0.28000000000000003</v>
      </c>
      <c r="P6" s="137">
        <v>0.1</v>
      </c>
      <c r="Q6" s="136">
        <v>0.09</v>
      </c>
      <c r="R6" s="138">
        <v>0.04</v>
      </c>
      <c r="S6" s="644"/>
      <c r="T6" s="629"/>
      <c r="U6" s="36">
        <f>1200/100</f>
        <v>12</v>
      </c>
      <c r="V6" s="36">
        <f>1300/100</f>
        <v>13</v>
      </c>
      <c r="W6" s="37">
        <f>1400/100</f>
        <v>14</v>
      </c>
      <c r="X6" s="37">
        <f>600/100</f>
        <v>6</v>
      </c>
      <c r="Y6" s="37">
        <f>1200/100</f>
        <v>12</v>
      </c>
      <c r="Z6" s="37">
        <f>1400/100</f>
        <v>14</v>
      </c>
      <c r="AA6" s="135">
        <v>0.4</v>
      </c>
      <c r="AB6" s="136">
        <v>0.11</v>
      </c>
      <c r="AC6" s="136">
        <v>0.32</v>
      </c>
      <c r="AD6" s="137">
        <v>0.10199999999999999</v>
      </c>
      <c r="AE6" s="137">
        <v>0.04</v>
      </c>
      <c r="AF6" s="137">
        <v>0.02</v>
      </c>
      <c r="AG6" s="632"/>
      <c r="AH6" s="634"/>
      <c r="AI6" s="637"/>
    </row>
    <row r="7" spans="1:251" s="462" customFormat="1" ht="12.6" customHeight="1" thickTop="1" x14ac:dyDescent="0.4">
      <c r="A7" s="465">
        <v>1</v>
      </c>
      <c r="B7" s="670" t="s">
        <v>573</v>
      </c>
      <c r="C7" s="672" t="s">
        <v>9</v>
      </c>
      <c r="D7" s="466">
        <v>4094</v>
      </c>
      <c r="E7" s="467" t="s">
        <v>230</v>
      </c>
      <c r="F7" s="468">
        <f t="shared" ref="F7:F55" si="0">($G$6*G7)+($H$6*H7)+($I$6*I7)+($J$6*J7)+($K$6*K7)+($L$6*L7)</f>
        <v>334.28571428571428</v>
      </c>
      <c r="G7" s="469">
        <v>10</v>
      </c>
      <c r="H7" s="469"/>
      <c r="I7" s="469"/>
      <c r="J7" s="469">
        <v>9</v>
      </c>
      <c r="K7" s="469">
        <v>5</v>
      </c>
      <c r="L7" s="469"/>
      <c r="M7" s="469">
        <f t="shared" ref="M7:M55" si="1">F7*$M$6</f>
        <v>120.34285714285714</v>
      </c>
      <c r="N7" s="469">
        <f t="shared" ref="N7:N55" si="2">F7*$N$6</f>
        <v>43.457142857142856</v>
      </c>
      <c r="O7" s="469">
        <f t="shared" ref="O7:O55" si="3">F7*$O$6</f>
        <v>93.600000000000009</v>
      </c>
      <c r="P7" s="469">
        <f t="shared" ref="P7:P55" si="4">F7*$P$6</f>
        <v>33.428571428571431</v>
      </c>
      <c r="Q7" s="469">
        <f t="shared" ref="Q7:Q24" si="5">F7*$Q$6</f>
        <v>30.085714285714285</v>
      </c>
      <c r="R7" s="469">
        <f t="shared" ref="R7:R24" si="6">F7*$R$6</f>
        <v>13.371428571428572</v>
      </c>
      <c r="S7" s="469">
        <f t="shared" ref="S7:S55" si="7">SUM(M7:R7)</f>
        <v>334.28571428571433</v>
      </c>
      <c r="T7" s="468">
        <f>($U$6*U7)+($V$6*V7)+($W$6*W7)+(X6*X7)+($Y$6*Y7)+($Z$6*Z7)</f>
        <v>234</v>
      </c>
      <c r="U7" s="469">
        <v>10</v>
      </c>
      <c r="V7" s="469"/>
      <c r="W7" s="469"/>
      <c r="X7" s="469">
        <v>9</v>
      </c>
      <c r="Y7" s="469">
        <v>5</v>
      </c>
      <c r="Z7" s="469"/>
      <c r="AA7" s="469">
        <f t="shared" ref="AA7:AA50" si="8">T7*$AA$6</f>
        <v>93.600000000000009</v>
      </c>
      <c r="AB7" s="469">
        <f t="shared" ref="AB7:AB55" si="9">T7*$AB$6</f>
        <v>25.74</v>
      </c>
      <c r="AC7" s="469">
        <f t="shared" ref="AC7:AC55" si="10">T7*$AC$6</f>
        <v>74.88</v>
      </c>
      <c r="AD7" s="469">
        <f t="shared" ref="AD7:AD55" si="11">T7*$AD$6</f>
        <v>23.867999999999999</v>
      </c>
      <c r="AE7" s="469">
        <f t="shared" ref="AE7:AE55" si="12">T7*$AE$6</f>
        <v>9.36</v>
      </c>
      <c r="AF7" s="469">
        <f t="shared" ref="AF7:AF55" si="13">T7*$AF$6</f>
        <v>4.68</v>
      </c>
      <c r="AG7" s="470">
        <f t="shared" ref="AG7:AG55" si="14">SUM(AA7:AF7)</f>
        <v>232.12799999999999</v>
      </c>
      <c r="AH7" s="469">
        <v>35</v>
      </c>
      <c r="AI7" s="471">
        <v>13</v>
      </c>
    </row>
    <row r="8" spans="1:251" s="202" customFormat="1" ht="12.6" customHeight="1" x14ac:dyDescent="0.4">
      <c r="A8" s="193">
        <v>2</v>
      </c>
      <c r="B8" s="671"/>
      <c r="C8" s="673"/>
      <c r="D8" s="376">
        <v>4186</v>
      </c>
      <c r="E8" s="244" t="s">
        <v>10</v>
      </c>
      <c r="F8" s="253">
        <f t="shared" si="0"/>
        <v>200</v>
      </c>
      <c r="G8" s="254"/>
      <c r="H8" s="253"/>
      <c r="I8" s="253">
        <v>4</v>
      </c>
      <c r="J8" s="254">
        <v>2</v>
      </c>
      <c r="K8" s="253">
        <v>6</v>
      </c>
      <c r="L8" s="253"/>
      <c r="M8" s="254">
        <f t="shared" si="1"/>
        <v>72</v>
      </c>
      <c r="N8" s="254">
        <f t="shared" si="2"/>
        <v>26</v>
      </c>
      <c r="O8" s="254">
        <f t="shared" si="3"/>
        <v>56.000000000000007</v>
      </c>
      <c r="P8" s="254">
        <f t="shared" si="4"/>
        <v>20</v>
      </c>
      <c r="Q8" s="254">
        <f t="shared" si="5"/>
        <v>18</v>
      </c>
      <c r="R8" s="254">
        <f t="shared" si="6"/>
        <v>8</v>
      </c>
      <c r="S8" s="253">
        <f t="shared" si="7"/>
        <v>200</v>
      </c>
      <c r="T8" s="253">
        <f t="shared" ref="T8:T55" si="15">($U$6*U8)+($V$6*V8)+($W$6*W8)+($X$6*X8)+($Y$6*Y8)+($Z$6*Z8)</f>
        <v>140</v>
      </c>
      <c r="U8" s="254"/>
      <c r="V8" s="253"/>
      <c r="W8" s="253">
        <v>4</v>
      </c>
      <c r="X8" s="254">
        <v>2</v>
      </c>
      <c r="Y8" s="253">
        <v>6</v>
      </c>
      <c r="Z8" s="253"/>
      <c r="AA8" s="254">
        <f t="shared" si="8"/>
        <v>56</v>
      </c>
      <c r="AB8" s="254">
        <f t="shared" si="9"/>
        <v>15.4</v>
      </c>
      <c r="AC8" s="254">
        <f t="shared" si="10"/>
        <v>44.800000000000004</v>
      </c>
      <c r="AD8" s="254">
        <f t="shared" si="11"/>
        <v>14.28</v>
      </c>
      <c r="AE8" s="254">
        <f t="shared" si="12"/>
        <v>5.6000000000000005</v>
      </c>
      <c r="AF8" s="254">
        <f t="shared" si="13"/>
        <v>2.8000000000000003</v>
      </c>
      <c r="AG8" s="253">
        <f t="shared" si="14"/>
        <v>138.88000000000002</v>
      </c>
      <c r="AH8" s="246">
        <v>20</v>
      </c>
      <c r="AI8" s="248">
        <v>18</v>
      </c>
    </row>
    <row r="9" spans="1:251" s="202" customFormat="1" ht="13.2" customHeight="1" x14ac:dyDescent="0.4">
      <c r="A9" s="193">
        <v>3</v>
      </c>
      <c r="B9" s="671"/>
      <c r="C9" s="673"/>
      <c r="D9" s="376">
        <v>4239</v>
      </c>
      <c r="E9" s="244" t="s">
        <v>483</v>
      </c>
      <c r="F9" s="253">
        <f t="shared" si="0"/>
        <v>388.57142857142856</v>
      </c>
      <c r="G9" s="254">
        <v>9</v>
      </c>
      <c r="H9" s="253"/>
      <c r="I9" s="253"/>
      <c r="J9" s="254">
        <v>8</v>
      </c>
      <c r="K9" s="253">
        <v>5</v>
      </c>
      <c r="L9" s="253">
        <v>4</v>
      </c>
      <c r="M9" s="254">
        <f t="shared" si="1"/>
        <v>139.88571428571427</v>
      </c>
      <c r="N9" s="254">
        <f t="shared" si="2"/>
        <v>50.514285714285712</v>
      </c>
      <c r="O9" s="254">
        <f t="shared" si="3"/>
        <v>108.80000000000001</v>
      </c>
      <c r="P9" s="254">
        <f t="shared" si="4"/>
        <v>38.857142857142861</v>
      </c>
      <c r="Q9" s="254">
        <f t="shared" si="5"/>
        <v>34.971428571428568</v>
      </c>
      <c r="R9" s="254">
        <f t="shared" si="6"/>
        <v>15.542857142857143</v>
      </c>
      <c r="S9" s="253">
        <f t="shared" si="7"/>
        <v>388.57142857142856</v>
      </c>
      <c r="T9" s="253">
        <f t="shared" si="15"/>
        <v>272</v>
      </c>
      <c r="U9" s="254">
        <v>9</v>
      </c>
      <c r="V9" s="253"/>
      <c r="W9" s="253"/>
      <c r="X9" s="254">
        <v>8</v>
      </c>
      <c r="Y9" s="253">
        <v>5</v>
      </c>
      <c r="Z9" s="253">
        <v>4</v>
      </c>
      <c r="AA9" s="254">
        <f t="shared" si="8"/>
        <v>108.80000000000001</v>
      </c>
      <c r="AB9" s="254">
        <f t="shared" si="9"/>
        <v>29.92</v>
      </c>
      <c r="AC9" s="254">
        <f t="shared" si="10"/>
        <v>87.04</v>
      </c>
      <c r="AD9" s="254">
        <f t="shared" si="11"/>
        <v>27.744</v>
      </c>
      <c r="AE9" s="254">
        <f t="shared" si="12"/>
        <v>10.88</v>
      </c>
      <c r="AF9" s="254">
        <f t="shared" si="13"/>
        <v>5.44</v>
      </c>
      <c r="AG9" s="253">
        <f t="shared" si="14"/>
        <v>269.82400000000007</v>
      </c>
      <c r="AH9" s="246">
        <v>48</v>
      </c>
      <c r="AI9" s="248">
        <v>6</v>
      </c>
    </row>
    <row r="10" spans="1:251" s="202" customFormat="1" ht="13.2" customHeight="1" x14ac:dyDescent="0.4">
      <c r="A10" s="193">
        <v>4</v>
      </c>
      <c r="B10" s="671"/>
      <c r="C10" s="673"/>
      <c r="D10" s="203">
        <v>4157</v>
      </c>
      <c r="E10" s="195" t="s">
        <v>191</v>
      </c>
      <c r="F10" s="196">
        <f t="shared" si="0"/>
        <v>602.85714285714289</v>
      </c>
      <c r="G10" s="197">
        <v>18</v>
      </c>
      <c r="H10" s="196"/>
      <c r="I10" s="196"/>
      <c r="J10" s="197">
        <v>20</v>
      </c>
      <c r="K10" s="196">
        <v>6</v>
      </c>
      <c r="L10" s="196">
        <v>1</v>
      </c>
      <c r="M10" s="197">
        <f t="shared" si="1"/>
        <v>217.02857142857144</v>
      </c>
      <c r="N10" s="197">
        <f t="shared" si="2"/>
        <v>78.371428571428581</v>
      </c>
      <c r="O10" s="197">
        <f t="shared" si="3"/>
        <v>168.8</v>
      </c>
      <c r="P10" s="197">
        <f t="shared" si="4"/>
        <v>60.285714285714292</v>
      </c>
      <c r="Q10" s="197">
        <f t="shared" si="5"/>
        <v>54.25714285714286</v>
      </c>
      <c r="R10" s="197">
        <f t="shared" si="6"/>
        <v>24.114285714285717</v>
      </c>
      <c r="S10" s="198">
        <f t="shared" si="7"/>
        <v>602.857142857143</v>
      </c>
      <c r="T10" s="196">
        <f t="shared" si="15"/>
        <v>422</v>
      </c>
      <c r="U10" s="197">
        <f t="shared" ref="U10:Z13" si="16">G10</f>
        <v>18</v>
      </c>
      <c r="V10" s="196">
        <f t="shared" si="16"/>
        <v>0</v>
      </c>
      <c r="W10" s="196">
        <f t="shared" si="16"/>
        <v>0</v>
      </c>
      <c r="X10" s="197">
        <f t="shared" si="16"/>
        <v>20</v>
      </c>
      <c r="Y10" s="196">
        <f t="shared" si="16"/>
        <v>6</v>
      </c>
      <c r="Z10" s="196">
        <f t="shared" si="16"/>
        <v>1</v>
      </c>
      <c r="AA10" s="197">
        <f t="shared" si="8"/>
        <v>168.8</v>
      </c>
      <c r="AB10" s="197">
        <f t="shared" si="9"/>
        <v>46.42</v>
      </c>
      <c r="AC10" s="197">
        <f t="shared" si="10"/>
        <v>135.04</v>
      </c>
      <c r="AD10" s="197">
        <f t="shared" si="11"/>
        <v>43.043999999999997</v>
      </c>
      <c r="AE10" s="197">
        <f t="shared" si="12"/>
        <v>16.88</v>
      </c>
      <c r="AF10" s="197">
        <f t="shared" si="13"/>
        <v>8.44</v>
      </c>
      <c r="AG10" s="199">
        <f t="shared" si="14"/>
        <v>418.62399999999997</v>
      </c>
      <c r="AH10" s="200">
        <v>63</v>
      </c>
      <c r="AI10" s="201">
        <v>21</v>
      </c>
    </row>
    <row r="11" spans="1:251" s="462" customFormat="1" ht="13.2" customHeight="1" x14ac:dyDescent="0.4">
      <c r="A11" s="455">
        <v>5</v>
      </c>
      <c r="B11" s="671"/>
      <c r="C11" s="673"/>
      <c r="D11" s="456">
        <v>4146</v>
      </c>
      <c r="E11" s="457" t="s">
        <v>200</v>
      </c>
      <c r="F11" s="463">
        <f t="shared" si="0"/>
        <v>345.71428571428572</v>
      </c>
      <c r="G11" s="464">
        <v>15</v>
      </c>
      <c r="H11" s="463"/>
      <c r="I11" s="463"/>
      <c r="J11" s="464">
        <v>6</v>
      </c>
      <c r="K11" s="463">
        <v>1</v>
      </c>
      <c r="L11" s="463">
        <v>1</v>
      </c>
      <c r="M11" s="464">
        <f t="shared" si="1"/>
        <v>124.45714285714286</v>
      </c>
      <c r="N11" s="464">
        <f t="shared" si="2"/>
        <v>44.942857142857143</v>
      </c>
      <c r="O11" s="464">
        <f t="shared" si="3"/>
        <v>96.800000000000011</v>
      </c>
      <c r="P11" s="464">
        <f t="shared" si="4"/>
        <v>34.571428571428577</v>
      </c>
      <c r="Q11" s="464">
        <f t="shared" si="5"/>
        <v>31.114285714285714</v>
      </c>
      <c r="R11" s="464">
        <f t="shared" si="6"/>
        <v>13.828571428571429</v>
      </c>
      <c r="S11" s="463">
        <f t="shared" si="7"/>
        <v>345.71428571428572</v>
      </c>
      <c r="T11" s="463">
        <f t="shared" si="15"/>
        <v>242</v>
      </c>
      <c r="U11" s="464">
        <f t="shared" si="16"/>
        <v>15</v>
      </c>
      <c r="V11" s="463">
        <f t="shared" si="16"/>
        <v>0</v>
      </c>
      <c r="W11" s="463">
        <f t="shared" si="16"/>
        <v>0</v>
      </c>
      <c r="X11" s="464">
        <f t="shared" si="16"/>
        <v>6</v>
      </c>
      <c r="Y11" s="463">
        <f t="shared" si="16"/>
        <v>1</v>
      </c>
      <c r="Z11" s="463">
        <f t="shared" si="16"/>
        <v>1</v>
      </c>
      <c r="AA11" s="464">
        <f t="shared" si="8"/>
        <v>96.800000000000011</v>
      </c>
      <c r="AB11" s="464">
        <f t="shared" si="9"/>
        <v>26.62</v>
      </c>
      <c r="AC11" s="464">
        <f t="shared" si="10"/>
        <v>77.44</v>
      </c>
      <c r="AD11" s="464">
        <f t="shared" si="11"/>
        <v>24.683999999999997</v>
      </c>
      <c r="AE11" s="464">
        <f t="shared" si="12"/>
        <v>9.68</v>
      </c>
      <c r="AF11" s="464">
        <f t="shared" si="13"/>
        <v>4.84</v>
      </c>
      <c r="AG11" s="463">
        <f t="shared" si="14"/>
        <v>240.06400000000002</v>
      </c>
      <c r="AH11" s="459">
        <v>63</v>
      </c>
      <c r="AI11" s="461">
        <v>12</v>
      </c>
    </row>
    <row r="12" spans="1:251" s="202" customFormat="1" ht="13.2" customHeight="1" x14ac:dyDescent="0.4">
      <c r="A12" s="193">
        <v>6</v>
      </c>
      <c r="B12" s="671"/>
      <c r="C12" s="673"/>
      <c r="D12" s="203">
        <v>4227</v>
      </c>
      <c r="E12" s="204" t="s">
        <v>482</v>
      </c>
      <c r="F12" s="196">
        <f t="shared" si="0"/>
        <v>408.57142857142861</v>
      </c>
      <c r="G12" s="197"/>
      <c r="H12" s="196">
        <v>16</v>
      </c>
      <c r="I12" s="196"/>
      <c r="J12" s="197">
        <v>9</v>
      </c>
      <c r="K12" s="196">
        <v>2</v>
      </c>
      <c r="L12" s="196"/>
      <c r="M12" s="197">
        <f t="shared" si="1"/>
        <v>147.08571428571429</v>
      </c>
      <c r="N12" s="197">
        <f t="shared" si="2"/>
        <v>53.114285714285721</v>
      </c>
      <c r="O12" s="197">
        <f t="shared" si="3"/>
        <v>114.40000000000002</v>
      </c>
      <c r="P12" s="197">
        <f t="shared" si="4"/>
        <v>40.857142857142861</v>
      </c>
      <c r="Q12" s="197">
        <f t="shared" si="5"/>
        <v>36.771428571428572</v>
      </c>
      <c r="R12" s="197">
        <f t="shared" si="6"/>
        <v>16.342857142857145</v>
      </c>
      <c r="S12" s="198">
        <f t="shared" si="7"/>
        <v>408.57142857142867</v>
      </c>
      <c r="T12" s="196">
        <f t="shared" si="15"/>
        <v>286</v>
      </c>
      <c r="U12" s="197">
        <f t="shared" si="16"/>
        <v>0</v>
      </c>
      <c r="V12" s="196">
        <f t="shared" si="16"/>
        <v>16</v>
      </c>
      <c r="W12" s="196">
        <f t="shared" si="16"/>
        <v>0</v>
      </c>
      <c r="X12" s="197">
        <f t="shared" si="16"/>
        <v>9</v>
      </c>
      <c r="Y12" s="196">
        <f t="shared" si="16"/>
        <v>2</v>
      </c>
      <c r="Z12" s="196">
        <f t="shared" si="16"/>
        <v>0</v>
      </c>
      <c r="AA12" s="197">
        <f t="shared" si="8"/>
        <v>114.4</v>
      </c>
      <c r="AB12" s="197">
        <f t="shared" si="9"/>
        <v>31.46</v>
      </c>
      <c r="AC12" s="197">
        <f t="shared" si="10"/>
        <v>91.52</v>
      </c>
      <c r="AD12" s="197">
        <f t="shared" si="11"/>
        <v>29.171999999999997</v>
      </c>
      <c r="AE12" s="197">
        <f t="shared" si="12"/>
        <v>11.44</v>
      </c>
      <c r="AF12" s="197">
        <f t="shared" si="13"/>
        <v>5.72</v>
      </c>
      <c r="AG12" s="199">
        <f t="shared" si="14"/>
        <v>283.71200000000005</v>
      </c>
      <c r="AH12" s="200">
        <v>46</v>
      </c>
      <c r="AI12" s="201">
        <v>14</v>
      </c>
    </row>
    <row r="13" spans="1:251" s="462" customFormat="1" ht="13.2" customHeight="1" x14ac:dyDescent="0.4">
      <c r="A13" s="455">
        <v>7</v>
      </c>
      <c r="B13" s="671"/>
      <c r="C13" s="673"/>
      <c r="D13" s="456">
        <v>7430</v>
      </c>
      <c r="E13" s="457" t="s">
        <v>481</v>
      </c>
      <c r="F13" s="463">
        <f t="shared" si="0"/>
        <v>272.85714285714289</v>
      </c>
      <c r="G13" s="464"/>
      <c r="H13" s="463">
        <v>11</v>
      </c>
      <c r="I13" s="463"/>
      <c r="J13" s="464">
        <v>8</v>
      </c>
      <c r="K13" s="463"/>
      <c r="L13" s="463"/>
      <c r="M13" s="464">
        <f t="shared" si="1"/>
        <v>98.228571428571442</v>
      </c>
      <c r="N13" s="464">
        <f t="shared" si="2"/>
        <v>35.471428571428575</v>
      </c>
      <c r="O13" s="464">
        <f t="shared" si="3"/>
        <v>76.40000000000002</v>
      </c>
      <c r="P13" s="464">
        <f t="shared" si="4"/>
        <v>27.285714285714292</v>
      </c>
      <c r="Q13" s="464">
        <f t="shared" si="5"/>
        <v>24.55714285714286</v>
      </c>
      <c r="R13" s="464">
        <f t="shared" si="6"/>
        <v>10.914285714285716</v>
      </c>
      <c r="S13" s="463">
        <f t="shared" si="7"/>
        <v>272.85714285714289</v>
      </c>
      <c r="T13" s="463">
        <f t="shared" si="15"/>
        <v>191</v>
      </c>
      <c r="U13" s="464">
        <f t="shared" si="16"/>
        <v>0</v>
      </c>
      <c r="V13" s="463">
        <f t="shared" si="16"/>
        <v>11</v>
      </c>
      <c r="W13" s="463">
        <f t="shared" si="16"/>
        <v>0</v>
      </c>
      <c r="X13" s="464">
        <f t="shared" si="16"/>
        <v>8</v>
      </c>
      <c r="Y13" s="463">
        <f t="shared" si="16"/>
        <v>0</v>
      </c>
      <c r="Z13" s="463">
        <f t="shared" si="16"/>
        <v>0</v>
      </c>
      <c r="AA13" s="464">
        <f t="shared" si="8"/>
        <v>76.400000000000006</v>
      </c>
      <c r="AB13" s="464">
        <f t="shared" si="9"/>
        <v>21.01</v>
      </c>
      <c r="AC13" s="464">
        <f t="shared" si="10"/>
        <v>61.120000000000005</v>
      </c>
      <c r="AD13" s="464">
        <f t="shared" si="11"/>
        <v>19.481999999999999</v>
      </c>
      <c r="AE13" s="464">
        <f t="shared" si="12"/>
        <v>7.6400000000000006</v>
      </c>
      <c r="AF13" s="464">
        <f t="shared" si="13"/>
        <v>3.8200000000000003</v>
      </c>
      <c r="AG13" s="463">
        <f t="shared" si="14"/>
        <v>189.47200000000004</v>
      </c>
      <c r="AH13" s="459">
        <v>48</v>
      </c>
      <c r="AI13" s="461">
        <v>12</v>
      </c>
    </row>
    <row r="14" spans="1:251" s="206" customFormat="1" ht="13.2" customHeight="1" x14ac:dyDescent="0.4">
      <c r="A14" s="193">
        <v>8</v>
      </c>
      <c r="B14" s="671"/>
      <c r="C14" s="673"/>
      <c r="D14" s="203">
        <v>4220</v>
      </c>
      <c r="E14" s="195" t="s">
        <v>480</v>
      </c>
      <c r="F14" s="205">
        <f t="shared" si="0"/>
        <v>371.42857142857144</v>
      </c>
      <c r="G14" s="200">
        <v>14</v>
      </c>
      <c r="H14" s="200"/>
      <c r="I14" s="200"/>
      <c r="J14" s="200">
        <v>13</v>
      </c>
      <c r="K14" s="200"/>
      <c r="L14" s="200">
        <v>1</v>
      </c>
      <c r="M14" s="197">
        <f t="shared" si="1"/>
        <v>133.71428571428572</v>
      </c>
      <c r="N14" s="197">
        <f t="shared" si="2"/>
        <v>48.285714285714292</v>
      </c>
      <c r="O14" s="197">
        <f t="shared" si="3"/>
        <v>104.00000000000001</v>
      </c>
      <c r="P14" s="197">
        <f t="shared" si="4"/>
        <v>37.142857142857146</v>
      </c>
      <c r="Q14" s="197">
        <f t="shared" si="5"/>
        <v>33.428571428571431</v>
      </c>
      <c r="R14" s="197">
        <f t="shared" si="6"/>
        <v>14.857142857142858</v>
      </c>
      <c r="S14" s="198">
        <f t="shared" si="7"/>
        <v>371.42857142857144</v>
      </c>
      <c r="T14" s="196">
        <f t="shared" si="15"/>
        <v>260</v>
      </c>
      <c r="U14" s="200">
        <v>14</v>
      </c>
      <c r="V14" s="200"/>
      <c r="W14" s="200"/>
      <c r="X14" s="200">
        <v>13</v>
      </c>
      <c r="Y14" s="200"/>
      <c r="Z14" s="200">
        <v>1</v>
      </c>
      <c r="AA14" s="200">
        <f t="shared" si="8"/>
        <v>104</v>
      </c>
      <c r="AB14" s="200">
        <f t="shared" si="9"/>
        <v>28.6</v>
      </c>
      <c r="AC14" s="200">
        <f t="shared" si="10"/>
        <v>83.2</v>
      </c>
      <c r="AD14" s="200">
        <f t="shared" si="11"/>
        <v>26.52</v>
      </c>
      <c r="AE14" s="200">
        <f t="shared" si="12"/>
        <v>10.4</v>
      </c>
      <c r="AF14" s="200">
        <f t="shared" si="13"/>
        <v>5.2</v>
      </c>
      <c r="AG14" s="199">
        <f t="shared" si="14"/>
        <v>257.92</v>
      </c>
      <c r="AH14" s="200">
        <v>70</v>
      </c>
      <c r="AI14" s="201">
        <v>15</v>
      </c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202"/>
      <c r="BR14" s="202"/>
      <c r="BS14" s="202"/>
      <c r="BT14" s="202"/>
      <c r="BU14" s="202"/>
      <c r="BV14" s="202"/>
      <c r="BW14" s="202"/>
      <c r="BX14" s="202"/>
      <c r="BY14" s="202"/>
      <c r="BZ14" s="202"/>
      <c r="CA14" s="202"/>
      <c r="CB14" s="202"/>
      <c r="CC14" s="202"/>
      <c r="CD14" s="202"/>
      <c r="CE14" s="202"/>
      <c r="CF14" s="202"/>
      <c r="CG14" s="202"/>
      <c r="CH14" s="202"/>
      <c r="CI14" s="202"/>
      <c r="CJ14" s="202"/>
      <c r="CK14" s="202"/>
      <c r="CL14" s="202"/>
      <c r="CM14" s="202"/>
      <c r="CN14" s="202"/>
      <c r="CO14" s="202"/>
      <c r="CP14" s="202"/>
      <c r="CQ14" s="202"/>
      <c r="CR14" s="202"/>
      <c r="CS14" s="202"/>
      <c r="CT14" s="202"/>
      <c r="CU14" s="202"/>
      <c r="CV14" s="202"/>
      <c r="CW14" s="202"/>
      <c r="CX14" s="202"/>
      <c r="CY14" s="202"/>
      <c r="CZ14" s="202"/>
      <c r="DA14" s="202"/>
      <c r="DB14" s="202"/>
      <c r="DC14" s="202"/>
      <c r="DD14" s="202"/>
      <c r="DE14" s="202"/>
      <c r="DF14" s="202"/>
      <c r="DG14" s="202"/>
      <c r="DH14" s="202"/>
      <c r="DI14" s="202"/>
      <c r="DJ14" s="202"/>
      <c r="DK14" s="202"/>
      <c r="DL14" s="202"/>
      <c r="DM14" s="202"/>
      <c r="DN14" s="202"/>
      <c r="DO14" s="202"/>
      <c r="DP14" s="202"/>
      <c r="DQ14" s="202"/>
      <c r="DR14" s="202"/>
      <c r="DS14" s="202"/>
      <c r="DT14" s="202"/>
      <c r="DU14" s="202"/>
      <c r="DV14" s="202"/>
      <c r="DW14" s="202"/>
      <c r="DX14" s="202"/>
      <c r="DY14" s="202"/>
      <c r="DZ14" s="202"/>
      <c r="EA14" s="202"/>
      <c r="EB14" s="202"/>
      <c r="EC14" s="202"/>
      <c r="ED14" s="202"/>
      <c r="EE14" s="202"/>
      <c r="EF14" s="202"/>
      <c r="EG14" s="202"/>
      <c r="EH14" s="202"/>
      <c r="EI14" s="202"/>
      <c r="EJ14" s="202"/>
      <c r="EK14" s="202"/>
      <c r="EL14" s="202"/>
      <c r="EM14" s="202"/>
      <c r="EN14" s="202"/>
      <c r="EO14" s="202"/>
      <c r="EP14" s="202"/>
      <c r="EQ14" s="202"/>
      <c r="ER14" s="202"/>
      <c r="ES14" s="202"/>
      <c r="ET14" s="202"/>
      <c r="EU14" s="202"/>
      <c r="EV14" s="202"/>
      <c r="EW14" s="202"/>
      <c r="EX14" s="202"/>
      <c r="EY14" s="202"/>
      <c r="EZ14" s="202"/>
      <c r="FA14" s="202"/>
      <c r="FB14" s="202"/>
      <c r="FC14" s="202"/>
      <c r="FD14" s="202"/>
      <c r="FE14" s="202"/>
      <c r="FF14" s="202"/>
      <c r="FG14" s="202"/>
      <c r="FH14" s="202"/>
      <c r="FI14" s="202"/>
      <c r="FJ14" s="202"/>
      <c r="FK14" s="202"/>
      <c r="FL14" s="202"/>
      <c r="FM14" s="202"/>
      <c r="FN14" s="202"/>
      <c r="FO14" s="202"/>
      <c r="FP14" s="202"/>
      <c r="FQ14" s="202"/>
      <c r="FR14" s="202"/>
      <c r="FS14" s="202"/>
      <c r="FT14" s="202"/>
      <c r="FU14" s="202"/>
      <c r="FV14" s="202"/>
      <c r="FW14" s="202"/>
      <c r="FX14" s="202"/>
      <c r="FY14" s="202"/>
      <c r="FZ14" s="202"/>
      <c r="GA14" s="202"/>
      <c r="GB14" s="202"/>
      <c r="GC14" s="202"/>
      <c r="GD14" s="202"/>
      <c r="GE14" s="202"/>
      <c r="GF14" s="202"/>
      <c r="GG14" s="202"/>
      <c r="GH14" s="202"/>
      <c r="GI14" s="202"/>
      <c r="GJ14" s="202"/>
      <c r="GK14" s="202"/>
      <c r="GL14" s="202"/>
      <c r="GM14" s="202"/>
      <c r="GN14" s="202"/>
      <c r="GO14" s="202"/>
      <c r="GP14" s="202"/>
      <c r="GQ14" s="202"/>
      <c r="GR14" s="202"/>
      <c r="GS14" s="202"/>
      <c r="GT14" s="202"/>
      <c r="GU14" s="202"/>
      <c r="GV14" s="202"/>
      <c r="GW14" s="202"/>
      <c r="GX14" s="202"/>
      <c r="GY14" s="202"/>
      <c r="GZ14" s="202"/>
      <c r="HA14" s="202"/>
      <c r="HB14" s="202"/>
      <c r="HC14" s="202"/>
      <c r="HD14" s="202"/>
      <c r="HE14" s="202"/>
      <c r="HF14" s="202"/>
      <c r="HG14" s="202"/>
      <c r="HH14" s="202"/>
      <c r="HI14" s="202"/>
      <c r="HJ14" s="202"/>
      <c r="HK14" s="202"/>
      <c r="HL14" s="202"/>
      <c r="HM14" s="202"/>
      <c r="HN14" s="202"/>
      <c r="HO14" s="202"/>
      <c r="HP14" s="202"/>
      <c r="HQ14" s="202"/>
      <c r="HR14" s="202"/>
      <c r="HS14" s="202"/>
      <c r="HT14" s="202"/>
      <c r="HU14" s="202"/>
      <c r="HV14" s="202"/>
      <c r="HW14" s="202"/>
      <c r="HX14" s="202"/>
      <c r="HY14" s="202"/>
      <c r="HZ14" s="202"/>
      <c r="IA14" s="202"/>
      <c r="IB14" s="202"/>
      <c r="IC14" s="202"/>
      <c r="ID14" s="202"/>
      <c r="IE14" s="202"/>
      <c r="IF14" s="202"/>
      <c r="IG14" s="202"/>
      <c r="IH14" s="202"/>
      <c r="II14" s="202"/>
      <c r="IJ14" s="202"/>
      <c r="IK14" s="202"/>
      <c r="IL14" s="202"/>
      <c r="IM14" s="202"/>
      <c r="IN14" s="202"/>
      <c r="IO14" s="202"/>
      <c r="IP14" s="202"/>
      <c r="IQ14" s="202"/>
    </row>
    <row r="15" spans="1:251" s="202" customFormat="1" ht="13.2" customHeight="1" x14ac:dyDescent="0.4">
      <c r="A15" s="193">
        <v>9</v>
      </c>
      <c r="B15" s="671"/>
      <c r="C15" s="673"/>
      <c r="D15" s="203">
        <v>4103</v>
      </c>
      <c r="E15" s="195" t="s">
        <v>479</v>
      </c>
      <c r="F15" s="205">
        <f t="shared" si="0"/>
        <v>294.28571428571428</v>
      </c>
      <c r="G15" s="200">
        <v>10</v>
      </c>
      <c r="H15" s="200"/>
      <c r="I15" s="200">
        <v>1</v>
      </c>
      <c r="J15" s="200">
        <v>4</v>
      </c>
      <c r="K15" s="200">
        <v>4</v>
      </c>
      <c r="L15" s="200"/>
      <c r="M15" s="200">
        <f t="shared" si="1"/>
        <v>105.94285714285714</v>
      </c>
      <c r="N15" s="207">
        <f t="shared" si="2"/>
        <v>38.25714285714286</v>
      </c>
      <c r="O15" s="200">
        <f t="shared" si="3"/>
        <v>82.4</v>
      </c>
      <c r="P15" s="200">
        <f t="shared" si="4"/>
        <v>29.428571428571431</v>
      </c>
      <c r="Q15" s="200">
        <f t="shared" si="5"/>
        <v>26.485714285714284</v>
      </c>
      <c r="R15" s="200">
        <f t="shared" si="6"/>
        <v>11.77142857142857</v>
      </c>
      <c r="S15" s="208">
        <f t="shared" si="7"/>
        <v>294.28571428571422</v>
      </c>
      <c r="T15" s="200">
        <f t="shared" si="15"/>
        <v>206</v>
      </c>
      <c r="U15" s="200">
        <f t="shared" ref="U15:Z20" si="17">G15</f>
        <v>10</v>
      </c>
      <c r="V15" s="200">
        <f t="shared" si="17"/>
        <v>0</v>
      </c>
      <c r="W15" s="200">
        <f t="shared" si="17"/>
        <v>1</v>
      </c>
      <c r="X15" s="200">
        <f t="shared" si="17"/>
        <v>4</v>
      </c>
      <c r="Y15" s="200">
        <f t="shared" si="17"/>
        <v>4</v>
      </c>
      <c r="Z15" s="200">
        <f t="shared" si="17"/>
        <v>0</v>
      </c>
      <c r="AA15" s="200">
        <f t="shared" si="8"/>
        <v>82.4</v>
      </c>
      <c r="AB15" s="200">
        <f t="shared" si="9"/>
        <v>22.66</v>
      </c>
      <c r="AC15" s="200">
        <f t="shared" si="10"/>
        <v>65.92</v>
      </c>
      <c r="AD15" s="200">
        <f t="shared" si="11"/>
        <v>21.011999999999997</v>
      </c>
      <c r="AE15" s="200">
        <f t="shared" si="12"/>
        <v>8.24</v>
      </c>
      <c r="AF15" s="200">
        <f t="shared" si="13"/>
        <v>4.12</v>
      </c>
      <c r="AG15" s="209">
        <f t="shared" si="14"/>
        <v>204.35200000000003</v>
      </c>
      <c r="AH15" s="200">
        <v>49</v>
      </c>
      <c r="AI15" s="201">
        <v>15</v>
      </c>
    </row>
    <row r="16" spans="1:251" s="202" customFormat="1" ht="13.2" customHeight="1" x14ac:dyDescent="0.4">
      <c r="A16" s="193">
        <v>10</v>
      </c>
      <c r="B16" s="671"/>
      <c r="C16" s="673"/>
      <c r="D16" s="376">
        <v>4198</v>
      </c>
      <c r="E16" s="244" t="s">
        <v>478</v>
      </c>
      <c r="F16" s="245">
        <f t="shared" si="0"/>
        <v>342.85714285714283</v>
      </c>
      <c r="G16" s="246">
        <v>6</v>
      </c>
      <c r="H16" s="246"/>
      <c r="I16" s="246"/>
      <c r="J16" s="246">
        <v>6</v>
      </c>
      <c r="K16" s="246">
        <v>4</v>
      </c>
      <c r="L16" s="246">
        <v>6</v>
      </c>
      <c r="M16" s="246">
        <f t="shared" si="1"/>
        <v>123.42857142857142</v>
      </c>
      <c r="N16" s="247">
        <f t="shared" si="2"/>
        <v>44.571428571428569</v>
      </c>
      <c r="O16" s="246">
        <f t="shared" si="3"/>
        <v>96</v>
      </c>
      <c r="P16" s="246">
        <f t="shared" si="4"/>
        <v>34.285714285714285</v>
      </c>
      <c r="Q16" s="246">
        <f t="shared" si="5"/>
        <v>30.857142857142854</v>
      </c>
      <c r="R16" s="246">
        <f t="shared" si="6"/>
        <v>13.714285714285714</v>
      </c>
      <c r="S16" s="246">
        <f t="shared" si="7"/>
        <v>342.85714285714283</v>
      </c>
      <c r="T16" s="246">
        <f t="shared" si="15"/>
        <v>240</v>
      </c>
      <c r="U16" s="246">
        <f t="shared" si="17"/>
        <v>6</v>
      </c>
      <c r="V16" s="246">
        <f t="shared" si="17"/>
        <v>0</v>
      </c>
      <c r="W16" s="246">
        <f t="shared" si="17"/>
        <v>0</v>
      </c>
      <c r="X16" s="246">
        <f t="shared" si="17"/>
        <v>6</v>
      </c>
      <c r="Y16" s="246">
        <f t="shared" si="17"/>
        <v>4</v>
      </c>
      <c r="Z16" s="246">
        <f t="shared" si="17"/>
        <v>6</v>
      </c>
      <c r="AA16" s="246">
        <f t="shared" si="8"/>
        <v>96</v>
      </c>
      <c r="AB16" s="246">
        <f t="shared" si="9"/>
        <v>26.4</v>
      </c>
      <c r="AC16" s="246">
        <f t="shared" si="10"/>
        <v>76.8</v>
      </c>
      <c r="AD16" s="246">
        <f t="shared" si="11"/>
        <v>24.479999999999997</v>
      </c>
      <c r="AE16" s="246">
        <f t="shared" si="12"/>
        <v>9.6</v>
      </c>
      <c r="AF16" s="246">
        <f t="shared" si="13"/>
        <v>4.8</v>
      </c>
      <c r="AG16" s="246">
        <f t="shared" si="14"/>
        <v>238.07999999999998</v>
      </c>
      <c r="AH16" s="246">
        <v>30</v>
      </c>
      <c r="AI16" s="248">
        <v>6</v>
      </c>
    </row>
    <row r="17" spans="1:35" s="202" customFormat="1" ht="12.75" customHeight="1" x14ac:dyDescent="0.4">
      <c r="A17" s="193">
        <v>11</v>
      </c>
      <c r="B17" s="671"/>
      <c r="C17" s="673"/>
      <c r="D17" s="203">
        <v>4184</v>
      </c>
      <c r="E17" s="195" t="s">
        <v>477</v>
      </c>
      <c r="F17" s="205">
        <f t="shared" si="0"/>
        <v>331.42857142857144</v>
      </c>
      <c r="G17" s="200">
        <v>9</v>
      </c>
      <c r="H17" s="200"/>
      <c r="I17" s="200"/>
      <c r="J17" s="200">
        <v>10</v>
      </c>
      <c r="K17" s="200">
        <v>3</v>
      </c>
      <c r="L17" s="200">
        <v>2</v>
      </c>
      <c r="M17" s="200">
        <f t="shared" si="1"/>
        <v>119.31428571428572</v>
      </c>
      <c r="N17" s="207">
        <f t="shared" si="2"/>
        <v>43.085714285714289</v>
      </c>
      <c r="O17" s="200">
        <f t="shared" si="3"/>
        <v>92.800000000000011</v>
      </c>
      <c r="P17" s="200">
        <f t="shared" si="4"/>
        <v>33.142857142857146</v>
      </c>
      <c r="Q17" s="200">
        <f t="shared" si="5"/>
        <v>29.828571428571429</v>
      </c>
      <c r="R17" s="200">
        <f t="shared" si="6"/>
        <v>13.257142857142858</v>
      </c>
      <c r="S17" s="208">
        <f t="shared" si="7"/>
        <v>331.42857142857144</v>
      </c>
      <c r="T17" s="200">
        <f t="shared" si="15"/>
        <v>232</v>
      </c>
      <c r="U17" s="200">
        <f t="shared" si="17"/>
        <v>9</v>
      </c>
      <c r="V17" s="200">
        <f t="shared" si="17"/>
        <v>0</v>
      </c>
      <c r="W17" s="200">
        <f t="shared" si="17"/>
        <v>0</v>
      </c>
      <c r="X17" s="200">
        <f t="shared" si="17"/>
        <v>10</v>
      </c>
      <c r="Y17" s="200">
        <f t="shared" si="17"/>
        <v>3</v>
      </c>
      <c r="Z17" s="200">
        <f t="shared" si="17"/>
        <v>2</v>
      </c>
      <c r="AA17" s="200">
        <f t="shared" si="8"/>
        <v>92.800000000000011</v>
      </c>
      <c r="AB17" s="200">
        <f t="shared" si="9"/>
        <v>25.52</v>
      </c>
      <c r="AC17" s="200">
        <f t="shared" si="10"/>
        <v>74.239999999999995</v>
      </c>
      <c r="AD17" s="200">
        <f t="shared" si="11"/>
        <v>23.663999999999998</v>
      </c>
      <c r="AE17" s="200">
        <f t="shared" si="12"/>
        <v>9.2799999999999994</v>
      </c>
      <c r="AF17" s="200">
        <f t="shared" si="13"/>
        <v>4.6399999999999997</v>
      </c>
      <c r="AG17" s="209">
        <f t="shared" si="14"/>
        <v>230.14399999999998</v>
      </c>
      <c r="AH17" s="200">
        <v>77</v>
      </c>
      <c r="AI17" s="201">
        <v>21</v>
      </c>
    </row>
    <row r="18" spans="1:35" s="249" customFormat="1" ht="13.5" customHeight="1" x14ac:dyDescent="0.4">
      <c r="A18" s="193">
        <v>12</v>
      </c>
      <c r="B18" s="671"/>
      <c r="C18" s="673"/>
      <c r="D18" s="376">
        <v>4508</v>
      </c>
      <c r="E18" s="244" t="s">
        <v>476</v>
      </c>
      <c r="F18" s="253">
        <f t="shared" si="0"/>
        <v>197.14285714285714</v>
      </c>
      <c r="G18" s="254"/>
      <c r="H18" s="253">
        <v>2</v>
      </c>
      <c r="I18" s="253">
        <v>3</v>
      </c>
      <c r="J18" s="254">
        <v>3</v>
      </c>
      <c r="K18" s="253">
        <v>2</v>
      </c>
      <c r="L18" s="253">
        <v>2</v>
      </c>
      <c r="M18" s="254">
        <f t="shared" si="1"/>
        <v>70.971428571428561</v>
      </c>
      <c r="N18" s="254">
        <f t="shared" si="2"/>
        <v>25.62857142857143</v>
      </c>
      <c r="O18" s="254">
        <f t="shared" si="3"/>
        <v>55.2</v>
      </c>
      <c r="P18" s="254">
        <f t="shared" si="4"/>
        <v>19.714285714285715</v>
      </c>
      <c r="Q18" s="254">
        <f t="shared" si="5"/>
        <v>17.74285714285714</v>
      </c>
      <c r="R18" s="254">
        <f t="shared" si="6"/>
        <v>7.8857142857142861</v>
      </c>
      <c r="S18" s="253">
        <f t="shared" si="7"/>
        <v>197.14285714285717</v>
      </c>
      <c r="T18" s="253">
        <f t="shared" si="15"/>
        <v>138</v>
      </c>
      <c r="U18" s="254">
        <f t="shared" si="17"/>
        <v>0</v>
      </c>
      <c r="V18" s="253">
        <f t="shared" si="17"/>
        <v>2</v>
      </c>
      <c r="W18" s="253">
        <f t="shared" si="17"/>
        <v>3</v>
      </c>
      <c r="X18" s="254">
        <f t="shared" si="17"/>
        <v>3</v>
      </c>
      <c r="Y18" s="253">
        <f t="shared" si="17"/>
        <v>2</v>
      </c>
      <c r="Z18" s="253">
        <f t="shared" si="17"/>
        <v>2</v>
      </c>
      <c r="AA18" s="254">
        <f t="shared" si="8"/>
        <v>55.2</v>
      </c>
      <c r="AB18" s="254">
        <f t="shared" si="9"/>
        <v>15.18</v>
      </c>
      <c r="AC18" s="254">
        <f t="shared" si="10"/>
        <v>44.160000000000004</v>
      </c>
      <c r="AD18" s="254">
        <f t="shared" si="11"/>
        <v>14.075999999999999</v>
      </c>
      <c r="AE18" s="254">
        <f t="shared" si="12"/>
        <v>5.5200000000000005</v>
      </c>
      <c r="AF18" s="254">
        <f t="shared" si="13"/>
        <v>2.7600000000000002</v>
      </c>
      <c r="AG18" s="253">
        <f t="shared" si="14"/>
        <v>136.89599999999999</v>
      </c>
      <c r="AH18" s="246">
        <v>30</v>
      </c>
      <c r="AI18" s="248">
        <v>18</v>
      </c>
    </row>
    <row r="19" spans="1:35" s="462" customFormat="1" ht="12.75" customHeight="1" x14ac:dyDescent="0.4">
      <c r="A19" s="455">
        <v>13</v>
      </c>
      <c r="B19" s="671"/>
      <c r="C19" s="673"/>
      <c r="D19" s="456">
        <v>4140</v>
      </c>
      <c r="E19" s="457" t="s">
        <v>201</v>
      </c>
      <c r="F19" s="458">
        <f t="shared" si="0"/>
        <v>331.42857142857144</v>
      </c>
      <c r="G19" s="459">
        <v>10</v>
      </c>
      <c r="H19" s="459"/>
      <c r="I19" s="459">
        <v>1</v>
      </c>
      <c r="J19" s="459">
        <v>8</v>
      </c>
      <c r="K19" s="459">
        <v>3</v>
      </c>
      <c r="L19" s="459">
        <v>1</v>
      </c>
      <c r="M19" s="459">
        <f t="shared" si="1"/>
        <v>119.31428571428572</v>
      </c>
      <c r="N19" s="460">
        <f t="shared" si="2"/>
        <v>43.085714285714289</v>
      </c>
      <c r="O19" s="459">
        <f t="shared" si="3"/>
        <v>92.800000000000011</v>
      </c>
      <c r="P19" s="459">
        <f t="shared" si="4"/>
        <v>33.142857142857146</v>
      </c>
      <c r="Q19" s="459">
        <f t="shared" si="5"/>
        <v>29.828571428571429</v>
      </c>
      <c r="R19" s="459">
        <f t="shared" si="6"/>
        <v>13.257142857142858</v>
      </c>
      <c r="S19" s="459">
        <f t="shared" si="7"/>
        <v>331.42857142857144</v>
      </c>
      <c r="T19" s="459">
        <f t="shared" si="15"/>
        <v>232</v>
      </c>
      <c r="U19" s="459">
        <f t="shared" si="17"/>
        <v>10</v>
      </c>
      <c r="V19" s="459">
        <f t="shared" si="17"/>
        <v>0</v>
      </c>
      <c r="W19" s="459">
        <f t="shared" si="17"/>
        <v>1</v>
      </c>
      <c r="X19" s="459">
        <f t="shared" si="17"/>
        <v>8</v>
      </c>
      <c r="Y19" s="459">
        <f t="shared" si="17"/>
        <v>3</v>
      </c>
      <c r="Z19" s="459">
        <f t="shared" si="17"/>
        <v>1</v>
      </c>
      <c r="AA19" s="459">
        <f t="shared" si="8"/>
        <v>92.800000000000011</v>
      </c>
      <c r="AB19" s="459">
        <f t="shared" si="9"/>
        <v>25.52</v>
      </c>
      <c r="AC19" s="459">
        <f t="shared" si="10"/>
        <v>74.239999999999995</v>
      </c>
      <c r="AD19" s="459">
        <f t="shared" si="11"/>
        <v>23.663999999999998</v>
      </c>
      <c r="AE19" s="459">
        <f t="shared" si="12"/>
        <v>9.2799999999999994</v>
      </c>
      <c r="AF19" s="459">
        <f t="shared" si="13"/>
        <v>4.6399999999999997</v>
      </c>
      <c r="AG19" s="459">
        <f t="shared" si="14"/>
        <v>230.14399999999998</v>
      </c>
      <c r="AH19" s="459">
        <v>49</v>
      </c>
      <c r="AI19" s="461">
        <v>15</v>
      </c>
    </row>
    <row r="20" spans="1:35" s="202" customFormat="1" ht="13.2" customHeight="1" x14ac:dyDescent="0.4">
      <c r="A20" s="193">
        <v>14</v>
      </c>
      <c r="B20" s="671"/>
      <c r="C20" s="673"/>
      <c r="D20" s="203">
        <v>4141</v>
      </c>
      <c r="E20" s="195" t="s">
        <v>475</v>
      </c>
      <c r="F20" s="196">
        <f t="shared" si="0"/>
        <v>248.57142857142856</v>
      </c>
      <c r="G20" s="197">
        <v>8</v>
      </c>
      <c r="H20" s="196"/>
      <c r="I20" s="196"/>
      <c r="J20" s="197">
        <v>3</v>
      </c>
      <c r="K20" s="196">
        <v>5</v>
      </c>
      <c r="L20" s="196"/>
      <c r="M20" s="197">
        <f t="shared" si="1"/>
        <v>89.48571428571428</v>
      </c>
      <c r="N20" s="197">
        <f t="shared" si="2"/>
        <v>32.314285714285717</v>
      </c>
      <c r="O20" s="197">
        <f t="shared" si="3"/>
        <v>69.600000000000009</v>
      </c>
      <c r="P20" s="197">
        <f t="shared" si="4"/>
        <v>24.857142857142858</v>
      </c>
      <c r="Q20" s="197">
        <f t="shared" si="5"/>
        <v>22.37142857142857</v>
      </c>
      <c r="R20" s="197">
        <f t="shared" si="6"/>
        <v>9.9428571428571431</v>
      </c>
      <c r="S20" s="198">
        <f t="shared" si="7"/>
        <v>248.57142857142858</v>
      </c>
      <c r="T20" s="196">
        <f t="shared" si="15"/>
        <v>174</v>
      </c>
      <c r="U20" s="197">
        <f t="shared" si="17"/>
        <v>8</v>
      </c>
      <c r="V20" s="196">
        <f t="shared" si="17"/>
        <v>0</v>
      </c>
      <c r="W20" s="196">
        <f t="shared" si="17"/>
        <v>0</v>
      </c>
      <c r="X20" s="197">
        <f t="shared" si="17"/>
        <v>3</v>
      </c>
      <c r="Y20" s="196">
        <f t="shared" si="17"/>
        <v>5</v>
      </c>
      <c r="Z20" s="196">
        <f t="shared" si="17"/>
        <v>0</v>
      </c>
      <c r="AA20" s="197">
        <f t="shared" si="8"/>
        <v>69.600000000000009</v>
      </c>
      <c r="AB20" s="197">
        <f t="shared" si="9"/>
        <v>19.14</v>
      </c>
      <c r="AC20" s="197">
        <f t="shared" si="10"/>
        <v>55.68</v>
      </c>
      <c r="AD20" s="197">
        <f t="shared" si="11"/>
        <v>17.747999999999998</v>
      </c>
      <c r="AE20" s="197">
        <f t="shared" si="12"/>
        <v>6.96</v>
      </c>
      <c r="AF20" s="197">
        <f t="shared" si="13"/>
        <v>3.48</v>
      </c>
      <c r="AG20" s="199">
        <f t="shared" si="14"/>
        <v>172.608</v>
      </c>
      <c r="AH20" s="200">
        <v>49</v>
      </c>
      <c r="AI20" s="201">
        <v>15</v>
      </c>
    </row>
    <row r="21" spans="1:35" s="202" customFormat="1" ht="13.2" customHeight="1" x14ac:dyDescent="0.4">
      <c r="A21" s="193">
        <v>15</v>
      </c>
      <c r="B21" s="671"/>
      <c r="C21" s="673"/>
      <c r="D21" s="376">
        <v>6245</v>
      </c>
      <c r="E21" s="244" t="s">
        <v>474</v>
      </c>
      <c r="F21" s="253">
        <f t="shared" si="0"/>
        <v>342.85714285714289</v>
      </c>
      <c r="G21" s="254">
        <v>3</v>
      </c>
      <c r="H21" s="253">
        <v>2</v>
      </c>
      <c r="I21" s="253"/>
      <c r="J21" s="254">
        <v>7</v>
      </c>
      <c r="K21" s="253">
        <v>2</v>
      </c>
      <c r="L21" s="253">
        <v>8</v>
      </c>
      <c r="M21" s="254">
        <f t="shared" si="1"/>
        <v>123.42857142857143</v>
      </c>
      <c r="N21" s="254">
        <f t="shared" si="2"/>
        <v>44.571428571428577</v>
      </c>
      <c r="O21" s="254">
        <f t="shared" si="3"/>
        <v>96.000000000000014</v>
      </c>
      <c r="P21" s="254">
        <f t="shared" si="4"/>
        <v>34.285714285714292</v>
      </c>
      <c r="Q21" s="254">
        <f t="shared" si="5"/>
        <v>30.857142857142858</v>
      </c>
      <c r="R21" s="254">
        <f t="shared" si="6"/>
        <v>13.714285714285715</v>
      </c>
      <c r="S21" s="253">
        <f t="shared" si="7"/>
        <v>342.85714285714283</v>
      </c>
      <c r="T21" s="253">
        <f t="shared" si="15"/>
        <v>240</v>
      </c>
      <c r="U21" s="254">
        <v>3</v>
      </c>
      <c r="V21" s="253">
        <v>2</v>
      </c>
      <c r="W21" s="253"/>
      <c r="X21" s="254">
        <v>7</v>
      </c>
      <c r="Y21" s="253">
        <v>2</v>
      </c>
      <c r="Z21" s="253">
        <v>8</v>
      </c>
      <c r="AA21" s="254">
        <f t="shared" si="8"/>
        <v>96</v>
      </c>
      <c r="AB21" s="254">
        <f t="shared" si="9"/>
        <v>26.4</v>
      </c>
      <c r="AC21" s="254">
        <f t="shared" si="10"/>
        <v>76.8</v>
      </c>
      <c r="AD21" s="254">
        <f t="shared" si="11"/>
        <v>24.479999999999997</v>
      </c>
      <c r="AE21" s="254">
        <f t="shared" si="12"/>
        <v>9.6</v>
      </c>
      <c r="AF21" s="254">
        <f t="shared" si="13"/>
        <v>4.8</v>
      </c>
      <c r="AG21" s="253">
        <f t="shared" si="14"/>
        <v>238.07999999999998</v>
      </c>
      <c r="AH21" s="246">
        <v>30</v>
      </c>
      <c r="AI21" s="248">
        <v>24</v>
      </c>
    </row>
    <row r="22" spans="1:35" s="202" customFormat="1" ht="13.2" customHeight="1" x14ac:dyDescent="0.4">
      <c r="A22" s="193">
        <v>16</v>
      </c>
      <c r="B22" s="671"/>
      <c r="C22" s="673"/>
      <c r="D22" s="203">
        <v>4207</v>
      </c>
      <c r="E22" s="195" t="s">
        <v>473</v>
      </c>
      <c r="F22" s="196">
        <f t="shared" si="0"/>
        <v>334.28571428571428</v>
      </c>
      <c r="G22" s="197">
        <v>13</v>
      </c>
      <c r="H22" s="196"/>
      <c r="I22" s="196"/>
      <c r="J22" s="197">
        <v>11</v>
      </c>
      <c r="K22" s="196">
        <v>1</v>
      </c>
      <c r="L22" s="196"/>
      <c r="M22" s="197">
        <f t="shared" si="1"/>
        <v>120.34285714285714</v>
      </c>
      <c r="N22" s="197">
        <f t="shared" si="2"/>
        <v>43.457142857142856</v>
      </c>
      <c r="O22" s="197">
        <f t="shared" si="3"/>
        <v>93.600000000000009</v>
      </c>
      <c r="P22" s="197">
        <f t="shared" si="4"/>
        <v>33.428571428571431</v>
      </c>
      <c r="Q22" s="197">
        <f t="shared" si="5"/>
        <v>30.085714285714285</v>
      </c>
      <c r="R22" s="197">
        <f t="shared" si="6"/>
        <v>13.371428571428572</v>
      </c>
      <c r="S22" s="198">
        <f t="shared" si="7"/>
        <v>334.28571428571433</v>
      </c>
      <c r="T22" s="196">
        <f t="shared" si="15"/>
        <v>234</v>
      </c>
      <c r="U22" s="197">
        <v>13</v>
      </c>
      <c r="V22" s="196"/>
      <c r="W22" s="196"/>
      <c r="X22" s="197">
        <v>11</v>
      </c>
      <c r="Y22" s="196">
        <v>1</v>
      </c>
      <c r="Z22" s="196"/>
      <c r="AA22" s="197">
        <f t="shared" si="8"/>
        <v>93.600000000000009</v>
      </c>
      <c r="AB22" s="197">
        <f t="shared" si="9"/>
        <v>25.74</v>
      </c>
      <c r="AC22" s="197">
        <f t="shared" si="10"/>
        <v>74.88</v>
      </c>
      <c r="AD22" s="197">
        <f t="shared" si="11"/>
        <v>23.867999999999999</v>
      </c>
      <c r="AE22" s="197">
        <f t="shared" si="12"/>
        <v>9.36</v>
      </c>
      <c r="AF22" s="197">
        <f t="shared" si="13"/>
        <v>4.68</v>
      </c>
      <c r="AG22" s="199">
        <f t="shared" si="14"/>
        <v>232.12799999999999</v>
      </c>
      <c r="AH22" s="200">
        <v>42</v>
      </c>
      <c r="AI22" s="201">
        <v>12</v>
      </c>
    </row>
    <row r="23" spans="1:35" s="202" customFormat="1" ht="13.2" customHeight="1" x14ac:dyDescent="0.4">
      <c r="A23" s="193">
        <v>17</v>
      </c>
      <c r="B23" s="671"/>
      <c r="C23" s="673"/>
      <c r="D23" s="203">
        <v>4223</v>
      </c>
      <c r="E23" s="195" t="s">
        <v>472</v>
      </c>
      <c r="F23" s="196">
        <f t="shared" si="0"/>
        <v>264.28571428571433</v>
      </c>
      <c r="G23" s="197"/>
      <c r="H23" s="196">
        <v>9</v>
      </c>
      <c r="I23" s="196">
        <v>3</v>
      </c>
      <c r="J23" s="197"/>
      <c r="K23" s="196">
        <v>1</v>
      </c>
      <c r="L23" s="196">
        <v>1</v>
      </c>
      <c r="M23" s="197">
        <f t="shared" si="1"/>
        <v>95.142857142857153</v>
      </c>
      <c r="N23" s="197">
        <f t="shared" si="2"/>
        <v>34.357142857142861</v>
      </c>
      <c r="O23" s="197">
        <f t="shared" si="3"/>
        <v>74.000000000000014</v>
      </c>
      <c r="P23" s="197">
        <f t="shared" si="4"/>
        <v>26.428571428571434</v>
      </c>
      <c r="Q23" s="197">
        <f t="shared" si="5"/>
        <v>23.785714285714288</v>
      </c>
      <c r="R23" s="197">
        <f t="shared" si="6"/>
        <v>10.571428571428573</v>
      </c>
      <c r="S23" s="198">
        <f t="shared" si="7"/>
        <v>264.28571428571428</v>
      </c>
      <c r="T23" s="196">
        <f t="shared" si="15"/>
        <v>185</v>
      </c>
      <c r="U23" s="197">
        <f t="shared" ref="U23:U33" si="18">G23</f>
        <v>0</v>
      </c>
      <c r="V23" s="196">
        <f t="shared" ref="V23:V33" si="19">H23</f>
        <v>9</v>
      </c>
      <c r="W23" s="196">
        <f t="shared" ref="W23:W33" si="20">I23</f>
        <v>3</v>
      </c>
      <c r="X23" s="197">
        <f t="shared" ref="X23:X33" si="21">J23</f>
        <v>0</v>
      </c>
      <c r="Y23" s="196">
        <f t="shared" ref="Y23:Y33" si="22">K23</f>
        <v>1</v>
      </c>
      <c r="Z23" s="196">
        <f t="shared" ref="Z23:Z33" si="23">L23</f>
        <v>1</v>
      </c>
      <c r="AA23" s="197">
        <f t="shared" si="8"/>
        <v>74</v>
      </c>
      <c r="AB23" s="197">
        <f t="shared" si="9"/>
        <v>20.350000000000001</v>
      </c>
      <c r="AC23" s="197">
        <f t="shared" si="10"/>
        <v>59.2</v>
      </c>
      <c r="AD23" s="197">
        <f t="shared" si="11"/>
        <v>18.869999999999997</v>
      </c>
      <c r="AE23" s="197">
        <f t="shared" si="12"/>
        <v>7.4</v>
      </c>
      <c r="AF23" s="197">
        <f t="shared" si="13"/>
        <v>3.7</v>
      </c>
      <c r="AG23" s="199">
        <f t="shared" si="14"/>
        <v>183.52</v>
      </c>
      <c r="AH23" s="200">
        <v>30</v>
      </c>
      <c r="AI23" s="201">
        <v>12</v>
      </c>
    </row>
    <row r="24" spans="1:35" s="202" customFormat="1" ht="13.2" customHeight="1" x14ac:dyDescent="0.4">
      <c r="A24" s="193">
        <v>18</v>
      </c>
      <c r="B24" s="671"/>
      <c r="C24" s="673"/>
      <c r="D24" s="203">
        <v>7229</v>
      </c>
      <c r="E24" s="195" t="s">
        <v>194</v>
      </c>
      <c r="F24" s="205">
        <f t="shared" si="0"/>
        <v>391.42857142857144</v>
      </c>
      <c r="G24" s="200">
        <v>8</v>
      </c>
      <c r="H24" s="200"/>
      <c r="I24" s="200">
        <v>2</v>
      </c>
      <c r="J24" s="200">
        <v>8</v>
      </c>
      <c r="K24" s="200">
        <v>5</v>
      </c>
      <c r="L24" s="200">
        <v>3</v>
      </c>
      <c r="M24" s="200">
        <f t="shared" si="1"/>
        <v>140.91428571428571</v>
      </c>
      <c r="N24" s="207">
        <f t="shared" si="2"/>
        <v>50.885714285714286</v>
      </c>
      <c r="O24" s="200">
        <f t="shared" si="3"/>
        <v>109.60000000000001</v>
      </c>
      <c r="P24" s="200">
        <f t="shared" si="4"/>
        <v>39.142857142857146</v>
      </c>
      <c r="Q24" s="200">
        <f t="shared" si="5"/>
        <v>35.228571428571428</v>
      </c>
      <c r="R24" s="200">
        <f t="shared" si="6"/>
        <v>15.657142857142858</v>
      </c>
      <c r="S24" s="208">
        <f t="shared" si="7"/>
        <v>391.42857142857144</v>
      </c>
      <c r="T24" s="200">
        <f t="shared" si="15"/>
        <v>274</v>
      </c>
      <c r="U24" s="200">
        <f t="shared" si="18"/>
        <v>8</v>
      </c>
      <c r="V24" s="200">
        <f t="shared" si="19"/>
        <v>0</v>
      </c>
      <c r="W24" s="200">
        <f t="shared" si="20"/>
        <v>2</v>
      </c>
      <c r="X24" s="200">
        <f t="shared" si="21"/>
        <v>8</v>
      </c>
      <c r="Y24" s="200">
        <f t="shared" si="22"/>
        <v>5</v>
      </c>
      <c r="Z24" s="200">
        <f t="shared" si="23"/>
        <v>3</v>
      </c>
      <c r="AA24" s="200">
        <f t="shared" si="8"/>
        <v>109.60000000000001</v>
      </c>
      <c r="AB24" s="200">
        <f t="shared" si="9"/>
        <v>30.14</v>
      </c>
      <c r="AC24" s="200">
        <f t="shared" si="10"/>
        <v>87.68</v>
      </c>
      <c r="AD24" s="200">
        <f t="shared" si="11"/>
        <v>27.947999999999997</v>
      </c>
      <c r="AE24" s="200">
        <f t="shared" si="12"/>
        <v>10.96</v>
      </c>
      <c r="AF24" s="200">
        <f t="shared" si="13"/>
        <v>5.48</v>
      </c>
      <c r="AG24" s="209">
        <f t="shared" si="14"/>
        <v>271.80800000000005</v>
      </c>
      <c r="AH24" s="200">
        <v>63</v>
      </c>
      <c r="AI24" s="201">
        <v>18</v>
      </c>
    </row>
    <row r="25" spans="1:35" s="249" customFormat="1" ht="13.2" customHeight="1" x14ac:dyDescent="0.4">
      <c r="A25" s="193">
        <v>19</v>
      </c>
      <c r="B25" s="671"/>
      <c r="C25" s="673"/>
      <c r="D25" s="203">
        <v>4509</v>
      </c>
      <c r="E25" s="244" t="s">
        <v>471</v>
      </c>
      <c r="F25" s="245">
        <f t="shared" si="0"/>
        <v>355.71428571428572</v>
      </c>
      <c r="G25" s="246"/>
      <c r="H25" s="246">
        <v>5</v>
      </c>
      <c r="I25" s="246">
        <v>3</v>
      </c>
      <c r="J25" s="246">
        <v>5</v>
      </c>
      <c r="K25" s="246"/>
      <c r="L25" s="246">
        <v>8</v>
      </c>
      <c r="M25" s="246">
        <f t="shared" si="1"/>
        <v>128.05714285714285</v>
      </c>
      <c r="N25" s="247">
        <f t="shared" si="2"/>
        <v>46.242857142857147</v>
      </c>
      <c r="O25" s="246">
        <f t="shared" si="3"/>
        <v>99.600000000000009</v>
      </c>
      <c r="P25" s="246">
        <f t="shared" si="4"/>
        <v>35.571428571428577</v>
      </c>
      <c r="Q25" s="246"/>
      <c r="R25" s="246"/>
      <c r="S25" s="246">
        <f t="shared" si="7"/>
        <v>309.47142857142859</v>
      </c>
      <c r="T25" s="246">
        <f t="shared" si="15"/>
        <v>249</v>
      </c>
      <c r="U25" s="246">
        <f t="shared" si="18"/>
        <v>0</v>
      </c>
      <c r="V25" s="246">
        <f t="shared" si="19"/>
        <v>5</v>
      </c>
      <c r="W25" s="246">
        <f t="shared" si="20"/>
        <v>3</v>
      </c>
      <c r="X25" s="246">
        <f t="shared" si="21"/>
        <v>5</v>
      </c>
      <c r="Y25" s="246">
        <f t="shared" si="22"/>
        <v>0</v>
      </c>
      <c r="Z25" s="246">
        <f t="shared" si="23"/>
        <v>8</v>
      </c>
      <c r="AA25" s="246">
        <f t="shared" si="8"/>
        <v>99.600000000000009</v>
      </c>
      <c r="AB25" s="246">
        <f t="shared" si="9"/>
        <v>27.39</v>
      </c>
      <c r="AC25" s="246">
        <f t="shared" si="10"/>
        <v>79.680000000000007</v>
      </c>
      <c r="AD25" s="246">
        <f t="shared" si="11"/>
        <v>25.398</v>
      </c>
      <c r="AE25" s="246">
        <f t="shared" si="12"/>
        <v>9.9600000000000009</v>
      </c>
      <c r="AF25" s="246">
        <f t="shared" si="13"/>
        <v>4.9800000000000004</v>
      </c>
      <c r="AG25" s="246">
        <f t="shared" si="14"/>
        <v>247.00800000000001</v>
      </c>
      <c r="AH25" s="246">
        <v>42</v>
      </c>
      <c r="AI25" s="248">
        <v>18</v>
      </c>
    </row>
    <row r="26" spans="1:35" s="202" customFormat="1" ht="13.2" customHeight="1" x14ac:dyDescent="0.4">
      <c r="A26" s="193">
        <v>20</v>
      </c>
      <c r="B26" s="671"/>
      <c r="C26" s="673"/>
      <c r="D26" s="203">
        <v>4129</v>
      </c>
      <c r="E26" s="195" t="s">
        <v>470</v>
      </c>
      <c r="F26" s="205">
        <f t="shared" si="0"/>
        <v>302.85714285714289</v>
      </c>
      <c r="G26" s="200">
        <v>12</v>
      </c>
      <c r="H26" s="200"/>
      <c r="I26" s="200"/>
      <c r="J26" s="200">
        <v>9</v>
      </c>
      <c r="K26" s="200"/>
      <c r="L26" s="200">
        <v>1</v>
      </c>
      <c r="M26" s="200">
        <f t="shared" si="1"/>
        <v>109.02857142857144</v>
      </c>
      <c r="N26" s="207">
        <f t="shared" si="2"/>
        <v>39.371428571428574</v>
      </c>
      <c r="O26" s="200">
        <f t="shared" si="3"/>
        <v>84.800000000000011</v>
      </c>
      <c r="P26" s="200">
        <f t="shared" si="4"/>
        <v>30.285714285714292</v>
      </c>
      <c r="Q26" s="200">
        <f t="shared" ref="Q26:Q52" si="24">F26*$Q$6</f>
        <v>27.25714285714286</v>
      </c>
      <c r="R26" s="200">
        <f t="shared" ref="R26:R52" si="25">F26*$R$6</f>
        <v>12.114285714285716</v>
      </c>
      <c r="S26" s="208">
        <f t="shared" si="7"/>
        <v>302.85714285714289</v>
      </c>
      <c r="T26" s="200">
        <f t="shared" si="15"/>
        <v>212</v>
      </c>
      <c r="U26" s="200">
        <f t="shared" si="18"/>
        <v>12</v>
      </c>
      <c r="V26" s="200">
        <f t="shared" si="19"/>
        <v>0</v>
      </c>
      <c r="W26" s="200">
        <f t="shared" si="20"/>
        <v>0</v>
      </c>
      <c r="X26" s="200">
        <f t="shared" si="21"/>
        <v>9</v>
      </c>
      <c r="Y26" s="200">
        <f t="shared" si="22"/>
        <v>0</v>
      </c>
      <c r="Z26" s="200">
        <f t="shared" si="23"/>
        <v>1</v>
      </c>
      <c r="AA26" s="200">
        <f t="shared" si="8"/>
        <v>84.800000000000011</v>
      </c>
      <c r="AB26" s="200">
        <f t="shared" si="9"/>
        <v>23.32</v>
      </c>
      <c r="AC26" s="200">
        <f t="shared" si="10"/>
        <v>67.84</v>
      </c>
      <c r="AD26" s="200">
        <f t="shared" si="11"/>
        <v>21.623999999999999</v>
      </c>
      <c r="AE26" s="200">
        <f t="shared" si="12"/>
        <v>8.48</v>
      </c>
      <c r="AF26" s="200">
        <f t="shared" si="13"/>
        <v>4.24</v>
      </c>
      <c r="AG26" s="209">
        <f t="shared" si="14"/>
        <v>210.304</v>
      </c>
      <c r="AH26" s="200">
        <v>35</v>
      </c>
      <c r="AI26" s="201">
        <v>15</v>
      </c>
    </row>
    <row r="27" spans="1:35" s="202" customFormat="1" ht="13.2" customHeight="1" x14ac:dyDescent="0.4">
      <c r="A27" s="193">
        <v>21</v>
      </c>
      <c r="B27" s="671"/>
      <c r="C27" s="673"/>
      <c r="D27" s="376">
        <v>4510</v>
      </c>
      <c r="E27" s="244" t="s">
        <v>469</v>
      </c>
      <c r="F27" s="253">
        <f t="shared" si="0"/>
        <v>282.85714285714289</v>
      </c>
      <c r="G27" s="254">
        <v>2</v>
      </c>
      <c r="H27" s="253"/>
      <c r="I27" s="253">
        <v>4</v>
      </c>
      <c r="J27" s="254">
        <v>3</v>
      </c>
      <c r="K27" s="253">
        <v>6</v>
      </c>
      <c r="L27" s="253">
        <v>2</v>
      </c>
      <c r="M27" s="254">
        <f t="shared" si="1"/>
        <v>101.82857142857144</v>
      </c>
      <c r="N27" s="254">
        <f t="shared" si="2"/>
        <v>36.771428571428579</v>
      </c>
      <c r="O27" s="254">
        <f t="shared" si="3"/>
        <v>79.200000000000017</v>
      </c>
      <c r="P27" s="254">
        <f t="shared" si="4"/>
        <v>28.285714285714292</v>
      </c>
      <c r="Q27" s="254">
        <f t="shared" si="24"/>
        <v>25.457142857142859</v>
      </c>
      <c r="R27" s="254">
        <f t="shared" si="25"/>
        <v>11.314285714285715</v>
      </c>
      <c r="S27" s="253">
        <f t="shared" si="7"/>
        <v>282.85714285714289</v>
      </c>
      <c r="T27" s="253">
        <f t="shared" si="15"/>
        <v>198</v>
      </c>
      <c r="U27" s="254">
        <f t="shared" si="18"/>
        <v>2</v>
      </c>
      <c r="V27" s="253">
        <f t="shared" si="19"/>
        <v>0</v>
      </c>
      <c r="W27" s="253">
        <f t="shared" si="20"/>
        <v>4</v>
      </c>
      <c r="X27" s="254">
        <f t="shared" si="21"/>
        <v>3</v>
      </c>
      <c r="Y27" s="253">
        <f t="shared" si="22"/>
        <v>6</v>
      </c>
      <c r="Z27" s="253">
        <f t="shared" si="23"/>
        <v>2</v>
      </c>
      <c r="AA27" s="254">
        <f t="shared" si="8"/>
        <v>79.2</v>
      </c>
      <c r="AB27" s="254">
        <f t="shared" si="9"/>
        <v>21.78</v>
      </c>
      <c r="AC27" s="254">
        <f t="shared" si="10"/>
        <v>63.36</v>
      </c>
      <c r="AD27" s="254">
        <f t="shared" si="11"/>
        <v>20.195999999999998</v>
      </c>
      <c r="AE27" s="254">
        <f t="shared" si="12"/>
        <v>7.92</v>
      </c>
      <c r="AF27" s="254">
        <f t="shared" si="13"/>
        <v>3.96</v>
      </c>
      <c r="AG27" s="253">
        <f t="shared" si="14"/>
        <v>196.416</v>
      </c>
      <c r="AH27" s="246">
        <v>30</v>
      </c>
      <c r="AI27" s="248">
        <v>6</v>
      </c>
    </row>
    <row r="28" spans="1:35" s="249" customFormat="1" ht="13.2" customHeight="1" x14ac:dyDescent="0.4">
      <c r="A28" s="243">
        <v>22</v>
      </c>
      <c r="B28" s="671"/>
      <c r="C28" s="673"/>
      <c r="D28" s="376">
        <v>4224</v>
      </c>
      <c r="E28" s="244" t="s">
        <v>468</v>
      </c>
      <c r="F28" s="245">
        <f t="shared" si="0"/>
        <v>342.85714285714283</v>
      </c>
      <c r="G28" s="246">
        <v>2</v>
      </c>
      <c r="H28" s="246"/>
      <c r="I28" s="246">
        <v>4</v>
      </c>
      <c r="J28" s="246">
        <v>8</v>
      </c>
      <c r="K28" s="246">
        <v>7</v>
      </c>
      <c r="L28" s="246">
        <v>2</v>
      </c>
      <c r="M28" s="246">
        <f t="shared" si="1"/>
        <v>123.42857142857142</v>
      </c>
      <c r="N28" s="247">
        <f t="shared" si="2"/>
        <v>44.571428571428569</v>
      </c>
      <c r="O28" s="246">
        <f t="shared" si="3"/>
        <v>96</v>
      </c>
      <c r="P28" s="246">
        <f t="shared" si="4"/>
        <v>34.285714285714285</v>
      </c>
      <c r="Q28" s="246">
        <f t="shared" si="24"/>
        <v>30.857142857142854</v>
      </c>
      <c r="R28" s="246">
        <f t="shared" si="25"/>
        <v>13.714285714285714</v>
      </c>
      <c r="S28" s="246">
        <f t="shared" si="7"/>
        <v>342.85714285714283</v>
      </c>
      <c r="T28" s="246">
        <f t="shared" si="15"/>
        <v>240</v>
      </c>
      <c r="U28" s="246">
        <f t="shared" si="18"/>
        <v>2</v>
      </c>
      <c r="V28" s="246">
        <f t="shared" si="19"/>
        <v>0</v>
      </c>
      <c r="W28" s="246">
        <f t="shared" si="20"/>
        <v>4</v>
      </c>
      <c r="X28" s="246">
        <f t="shared" si="21"/>
        <v>8</v>
      </c>
      <c r="Y28" s="246">
        <f t="shared" si="22"/>
        <v>7</v>
      </c>
      <c r="Z28" s="246">
        <f t="shared" si="23"/>
        <v>2</v>
      </c>
      <c r="AA28" s="246">
        <f t="shared" si="8"/>
        <v>96</v>
      </c>
      <c r="AB28" s="246">
        <f t="shared" si="9"/>
        <v>26.4</v>
      </c>
      <c r="AC28" s="246">
        <f t="shared" si="10"/>
        <v>76.8</v>
      </c>
      <c r="AD28" s="246">
        <f t="shared" si="11"/>
        <v>24.479999999999997</v>
      </c>
      <c r="AE28" s="246">
        <f t="shared" si="12"/>
        <v>9.6</v>
      </c>
      <c r="AF28" s="246">
        <f t="shared" si="13"/>
        <v>4.8</v>
      </c>
      <c r="AG28" s="246">
        <f t="shared" si="14"/>
        <v>238.07999999999998</v>
      </c>
      <c r="AH28" s="246">
        <v>45</v>
      </c>
      <c r="AI28" s="248">
        <v>6</v>
      </c>
    </row>
    <row r="29" spans="1:35" s="202" customFormat="1" ht="13.2" customHeight="1" x14ac:dyDescent="0.4">
      <c r="A29" s="193">
        <v>23</v>
      </c>
      <c r="B29" s="671"/>
      <c r="C29" s="673"/>
      <c r="D29" s="203">
        <v>4079</v>
      </c>
      <c r="E29" s="195" t="s">
        <v>467</v>
      </c>
      <c r="F29" s="205">
        <f t="shared" si="0"/>
        <v>275.71428571428572</v>
      </c>
      <c r="G29" s="200"/>
      <c r="H29" s="200">
        <v>9</v>
      </c>
      <c r="I29" s="200"/>
      <c r="J29" s="200">
        <v>4</v>
      </c>
      <c r="K29" s="200">
        <v>2</v>
      </c>
      <c r="L29" s="200">
        <v>2</v>
      </c>
      <c r="M29" s="200">
        <f t="shared" si="1"/>
        <v>99.257142857142853</v>
      </c>
      <c r="N29" s="207">
        <f t="shared" si="2"/>
        <v>35.842857142857142</v>
      </c>
      <c r="O29" s="200">
        <f t="shared" si="3"/>
        <v>77.2</v>
      </c>
      <c r="P29" s="200">
        <f t="shared" si="4"/>
        <v>27.571428571428573</v>
      </c>
      <c r="Q29" s="200">
        <f t="shared" si="24"/>
        <v>24.814285714285713</v>
      </c>
      <c r="R29" s="200">
        <f t="shared" si="25"/>
        <v>11.028571428571428</v>
      </c>
      <c r="S29" s="208">
        <f t="shared" si="7"/>
        <v>275.71428571428572</v>
      </c>
      <c r="T29" s="200">
        <f t="shared" si="15"/>
        <v>193</v>
      </c>
      <c r="U29" s="200">
        <f t="shared" si="18"/>
        <v>0</v>
      </c>
      <c r="V29" s="200">
        <f t="shared" si="19"/>
        <v>9</v>
      </c>
      <c r="W29" s="200">
        <f t="shared" si="20"/>
        <v>0</v>
      </c>
      <c r="X29" s="200">
        <f t="shared" si="21"/>
        <v>4</v>
      </c>
      <c r="Y29" s="200">
        <f t="shared" si="22"/>
        <v>2</v>
      </c>
      <c r="Z29" s="200">
        <f t="shared" si="23"/>
        <v>2</v>
      </c>
      <c r="AA29" s="200">
        <f t="shared" si="8"/>
        <v>77.2</v>
      </c>
      <c r="AB29" s="200">
        <f t="shared" si="9"/>
        <v>21.23</v>
      </c>
      <c r="AC29" s="200">
        <f t="shared" si="10"/>
        <v>61.76</v>
      </c>
      <c r="AD29" s="200">
        <f t="shared" si="11"/>
        <v>19.686</v>
      </c>
      <c r="AE29" s="200">
        <f t="shared" si="12"/>
        <v>7.72</v>
      </c>
      <c r="AF29" s="200">
        <f t="shared" si="13"/>
        <v>3.86</v>
      </c>
      <c r="AG29" s="199">
        <f t="shared" si="14"/>
        <v>191.45600000000002</v>
      </c>
      <c r="AH29" s="200">
        <v>56</v>
      </c>
      <c r="AI29" s="201">
        <v>9</v>
      </c>
    </row>
    <row r="30" spans="1:35" s="249" customFormat="1" ht="13.2" customHeight="1" x14ac:dyDescent="0.4">
      <c r="A30" s="243">
        <v>24</v>
      </c>
      <c r="B30" s="671"/>
      <c r="C30" s="673"/>
      <c r="D30" s="376">
        <v>4240</v>
      </c>
      <c r="E30" s="244" t="s">
        <v>466</v>
      </c>
      <c r="F30" s="253">
        <f t="shared" si="0"/>
        <v>380</v>
      </c>
      <c r="G30" s="254">
        <v>4</v>
      </c>
      <c r="H30" s="253"/>
      <c r="I30" s="253">
        <v>3</v>
      </c>
      <c r="J30" s="254">
        <v>4</v>
      </c>
      <c r="K30" s="253">
        <v>8</v>
      </c>
      <c r="L30" s="253">
        <v>4</v>
      </c>
      <c r="M30" s="254">
        <f t="shared" si="1"/>
        <v>136.79999999999998</v>
      </c>
      <c r="N30" s="254">
        <f t="shared" si="2"/>
        <v>49.4</v>
      </c>
      <c r="O30" s="254">
        <f t="shared" si="3"/>
        <v>106.4</v>
      </c>
      <c r="P30" s="254">
        <f t="shared" si="4"/>
        <v>38</v>
      </c>
      <c r="Q30" s="254">
        <f t="shared" si="24"/>
        <v>34.199999999999996</v>
      </c>
      <c r="R30" s="254">
        <f t="shared" si="25"/>
        <v>15.200000000000001</v>
      </c>
      <c r="S30" s="253">
        <f t="shared" si="7"/>
        <v>380</v>
      </c>
      <c r="T30" s="253">
        <f t="shared" si="15"/>
        <v>266</v>
      </c>
      <c r="U30" s="254">
        <f t="shared" si="18"/>
        <v>4</v>
      </c>
      <c r="V30" s="253">
        <f t="shared" si="19"/>
        <v>0</v>
      </c>
      <c r="W30" s="253">
        <f t="shared" si="20"/>
        <v>3</v>
      </c>
      <c r="X30" s="254">
        <f t="shared" si="21"/>
        <v>4</v>
      </c>
      <c r="Y30" s="253">
        <f t="shared" si="22"/>
        <v>8</v>
      </c>
      <c r="Z30" s="253">
        <f t="shared" si="23"/>
        <v>4</v>
      </c>
      <c r="AA30" s="254">
        <f t="shared" si="8"/>
        <v>106.4</v>
      </c>
      <c r="AB30" s="254">
        <f t="shared" si="9"/>
        <v>29.26</v>
      </c>
      <c r="AC30" s="254">
        <f t="shared" si="10"/>
        <v>85.12</v>
      </c>
      <c r="AD30" s="254">
        <f t="shared" si="11"/>
        <v>27.131999999999998</v>
      </c>
      <c r="AE30" s="254">
        <f t="shared" si="12"/>
        <v>10.64</v>
      </c>
      <c r="AF30" s="254">
        <f t="shared" si="13"/>
        <v>5.32</v>
      </c>
      <c r="AG30" s="253">
        <f t="shared" si="14"/>
        <v>263.87200000000001</v>
      </c>
      <c r="AH30" s="246">
        <v>36</v>
      </c>
      <c r="AI30" s="248">
        <v>6</v>
      </c>
    </row>
    <row r="31" spans="1:35" s="210" customFormat="1" ht="13.2" customHeight="1" x14ac:dyDescent="0.4">
      <c r="A31" s="193">
        <v>25</v>
      </c>
      <c r="B31" s="671"/>
      <c r="C31" s="673"/>
      <c r="D31" s="203">
        <v>6951</v>
      </c>
      <c r="E31" s="195" t="s">
        <v>465</v>
      </c>
      <c r="F31" s="205">
        <f t="shared" si="0"/>
        <v>608.57142857142867</v>
      </c>
      <c r="G31" s="200"/>
      <c r="H31" s="200">
        <v>18</v>
      </c>
      <c r="I31" s="200"/>
      <c r="J31" s="200">
        <v>4</v>
      </c>
      <c r="K31" s="200">
        <v>14</v>
      </c>
      <c r="L31" s="200"/>
      <c r="M31" s="200">
        <f t="shared" si="1"/>
        <v>219.08571428571432</v>
      </c>
      <c r="N31" s="200">
        <f t="shared" si="2"/>
        <v>79.114285714285728</v>
      </c>
      <c r="O31" s="200">
        <f t="shared" si="3"/>
        <v>170.40000000000003</v>
      </c>
      <c r="P31" s="200">
        <f t="shared" si="4"/>
        <v>60.857142857142868</v>
      </c>
      <c r="Q31" s="200">
        <f t="shared" si="24"/>
        <v>54.771428571428579</v>
      </c>
      <c r="R31" s="200">
        <f t="shared" si="25"/>
        <v>24.342857142857149</v>
      </c>
      <c r="S31" s="208">
        <f t="shared" si="7"/>
        <v>608.57142857142867</v>
      </c>
      <c r="T31" s="200">
        <f t="shared" si="15"/>
        <v>426</v>
      </c>
      <c r="U31" s="200">
        <f t="shared" si="18"/>
        <v>0</v>
      </c>
      <c r="V31" s="200">
        <f t="shared" si="19"/>
        <v>18</v>
      </c>
      <c r="W31" s="200">
        <f t="shared" si="20"/>
        <v>0</v>
      </c>
      <c r="X31" s="200">
        <f t="shared" si="21"/>
        <v>4</v>
      </c>
      <c r="Y31" s="200">
        <f t="shared" si="22"/>
        <v>14</v>
      </c>
      <c r="Z31" s="200">
        <f t="shared" si="23"/>
        <v>0</v>
      </c>
      <c r="AA31" s="200">
        <f t="shared" si="8"/>
        <v>170.4</v>
      </c>
      <c r="AB31" s="200">
        <f t="shared" si="9"/>
        <v>46.86</v>
      </c>
      <c r="AC31" s="200">
        <f t="shared" si="10"/>
        <v>136.32</v>
      </c>
      <c r="AD31" s="200">
        <f t="shared" si="11"/>
        <v>43.451999999999998</v>
      </c>
      <c r="AE31" s="200">
        <f t="shared" si="12"/>
        <v>17.04</v>
      </c>
      <c r="AF31" s="200">
        <f t="shared" si="13"/>
        <v>8.52</v>
      </c>
      <c r="AG31" s="209">
        <f t="shared" si="14"/>
        <v>422.59199999999998</v>
      </c>
      <c r="AH31" s="200">
        <v>56</v>
      </c>
      <c r="AI31" s="201">
        <v>24</v>
      </c>
    </row>
    <row r="32" spans="1:35" s="462" customFormat="1" ht="13.2" customHeight="1" x14ac:dyDescent="0.4">
      <c r="A32" s="455">
        <v>26</v>
      </c>
      <c r="B32" s="671"/>
      <c r="C32" s="673"/>
      <c r="D32" s="456">
        <v>6680</v>
      </c>
      <c r="E32" s="457" t="s">
        <v>464</v>
      </c>
      <c r="F32" s="458">
        <f t="shared" si="0"/>
        <v>781.42857142857156</v>
      </c>
      <c r="G32" s="459"/>
      <c r="H32" s="459">
        <v>27</v>
      </c>
      <c r="I32" s="459"/>
      <c r="J32" s="459">
        <v>4</v>
      </c>
      <c r="K32" s="459">
        <v>12</v>
      </c>
      <c r="L32" s="459">
        <v>2</v>
      </c>
      <c r="M32" s="459">
        <f t="shared" si="1"/>
        <v>281.31428571428575</v>
      </c>
      <c r="N32" s="460">
        <f t="shared" si="2"/>
        <v>101.5857142857143</v>
      </c>
      <c r="O32" s="459">
        <f t="shared" si="3"/>
        <v>218.80000000000007</v>
      </c>
      <c r="P32" s="459">
        <f t="shared" si="4"/>
        <v>78.142857142857167</v>
      </c>
      <c r="Q32" s="459">
        <f t="shared" si="24"/>
        <v>70.328571428571436</v>
      </c>
      <c r="R32" s="459">
        <f t="shared" si="25"/>
        <v>31.257142857142863</v>
      </c>
      <c r="S32" s="459">
        <f t="shared" si="7"/>
        <v>781.42857142857144</v>
      </c>
      <c r="T32" s="459">
        <f t="shared" si="15"/>
        <v>547</v>
      </c>
      <c r="U32" s="459">
        <f t="shared" si="18"/>
        <v>0</v>
      </c>
      <c r="V32" s="459">
        <f t="shared" si="19"/>
        <v>27</v>
      </c>
      <c r="W32" s="459">
        <f t="shared" si="20"/>
        <v>0</v>
      </c>
      <c r="X32" s="459">
        <f t="shared" si="21"/>
        <v>4</v>
      </c>
      <c r="Y32" s="459">
        <f t="shared" si="22"/>
        <v>12</v>
      </c>
      <c r="Z32" s="459">
        <f t="shared" si="23"/>
        <v>2</v>
      </c>
      <c r="AA32" s="459">
        <f t="shared" si="8"/>
        <v>218.8</v>
      </c>
      <c r="AB32" s="459">
        <f t="shared" si="9"/>
        <v>60.17</v>
      </c>
      <c r="AC32" s="459">
        <f t="shared" si="10"/>
        <v>175.04</v>
      </c>
      <c r="AD32" s="459">
        <f t="shared" si="11"/>
        <v>55.793999999999997</v>
      </c>
      <c r="AE32" s="459">
        <f t="shared" si="12"/>
        <v>21.88</v>
      </c>
      <c r="AF32" s="459">
        <f t="shared" si="13"/>
        <v>10.94</v>
      </c>
      <c r="AG32" s="459">
        <f t="shared" si="14"/>
        <v>542.62400000000002</v>
      </c>
      <c r="AH32" s="459">
        <v>56</v>
      </c>
      <c r="AI32" s="461">
        <v>15</v>
      </c>
    </row>
    <row r="33" spans="1:251" s="202" customFormat="1" ht="13.2" customHeight="1" x14ac:dyDescent="0.4">
      <c r="A33" s="193">
        <v>27</v>
      </c>
      <c r="B33" s="671"/>
      <c r="C33" s="673"/>
      <c r="D33" s="203">
        <v>4233</v>
      </c>
      <c r="E33" s="195" t="s">
        <v>463</v>
      </c>
      <c r="F33" s="253">
        <f t="shared" si="0"/>
        <v>391.42857142857144</v>
      </c>
      <c r="G33" s="254">
        <v>6</v>
      </c>
      <c r="H33" s="253"/>
      <c r="I33" s="253"/>
      <c r="J33" s="254">
        <v>9</v>
      </c>
      <c r="K33" s="253">
        <v>10</v>
      </c>
      <c r="L33" s="253">
        <v>2</v>
      </c>
      <c r="M33" s="254">
        <f>F33*$M$6</f>
        <v>140.91428571428571</v>
      </c>
      <c r="N33" s="254">
        <f t="shared" si="2"/>
        <v>50.885714285714286</v>
      </c>
      <c r="O33" s="254">
        <f>F33*$O$6</f>
        <v>109.60000000000001</v>
      </c>
      <c r="P33" s="254">
        <f t="shared" si="4"/>
        <v>39.142857142857146</v>
      </c>
      <c r="Q33" s="254">
        <f t="shared" si="24"/>
        <v>35.228571428571428</v>
      </c>
      <c r="R33" s="254">
        <f t="shared" si="25"/>
        <v>15.657142857142858</v>
      </c>
      <c r="S33" s="253">
        <f t="shared" si="7"/>
        <v>391.42857142857144</v>
      </c>
      <c r="T33" s="253">
        <f t="shared" si="15"/>
        <v>274</v>
      </c>
      <c r="U33" s="254">
        <f t="shared" si="18"/>
        <v>6</v>
      </c>
      <c r="V33" s="253">
        <f t="shared" si="19"/>
        <v>0</v>
      </c>
      <c r="W33" s="253">
        <f t="shared" si="20"/>
        <v>0</v>
      </c>
      <c r="X33" s="254">
        <f t="shared" si="21"/>
        <v>9</v>
      </c>
      <c r="Y33" s="253">
        <f t="shared" si="22"/>
        <v>10</v>
      </c>
      <c r="Z33" s="253">
        <f t="shared" si="23"/>
        <v>2</v>
      </c>
      <c r="AA33" s="254">
        <f t="shared" si="8"/>
        <v>109.60000000000001</v>
      </c>
      <c r="AB33" s="254">
        <f t="shared" si="9"/>
        <v>30.14</v>
      </c>
      <c r="AC33" s="254">
        <f t="shared" si="10"/>
        <v>87.68</v>
      </c>
      <c r="AD33" s="254">
        <f t="shared" si="11"/>
        <v>27.947999999999997</v>
      </c>
      <c r="AE33" s="254">
        <f t="shared" si="12"/>
        <v>10.96</v>
      </c>
      <c r="AF33" s="254">
        <f t="shared" si="13"/>
        <v>5.48</v>
      </c>
      <c r="AG33" s="253">
        <f t="shared" si="14"/>
        <v>271.80800000000005</v>
      </c>
      <c r="AH33" s="246">
        <v>65</v>
      </c>
      <c r="AI33" s="248">
        <v>6</v>
      </c>
    </row>
    <row r="34" spans="1:251" s="202" customFormat="1" ht="13.2" customHeight="1" x14ac:dyDescent="0.4">
      <c r="A34" s="193">
        <v>28</v>
      </c>
      <c r="B34" s="671"/>
      <c r="C34" s="673"/>
      <c r="D34" s="203">
        <v>4175</v>
      </c>
      <c r="E34" s="244" t="s">
        <v>462</v>
      </c>
      <c r="F34" s="245">
        <f t="shared" si="0"/>
        <v>242.85714285714286</v>
      </c>
      <c r="G34" s="254">
        <v>8</v>
      </c>
      <c r="H34" s="253"/>
      <c r="I34" s="253">
        <v>4</v>
      </c>
      <c r="J34" s="254">
        <v>3</v>
      </c>
      <c r="K34" s="253"/>
      <c r="L34" s="253"/>
      <c r="M34" s="254">
        <f t="shared" si="1"/>
        <v>87.428571428571431</v>
      </c>
      <c r="N34" s="254">
        <f t="shared" si="2"/>
        <v>31.571428571428573</v>
      </c>
      <c r="O34" s="254">
        <f t="shared" si="3"/>
        <v>68.000000000000014</v>
      </c>
      <c r="P34" s="254">
        <f t="shared" si="4"/>
        <v>24.285714285714288</v>
      </c>
      <c r="Q34" s="254">
        <f t="shared" si="24"/>
        <v>21.857142857142858</v>
      </c>
      <c r="R34" s="254">
        <f t="shared" si="25"/>
        <v>9.7142857142857153</v>
      </c>
      <c r="S34" s="253">
        <f t="shared" si="7"/>
        <v>242.85714285714286</v>
      </c>
      <c r="T34" s="253">
        <f t="shared" si="15"/>
        <v>170</v>
      </c>
      <c r="U34" s="254">
        <v>8</v>
      </c>
      <c r="V34" s="253"/>
      <c r="W34" s="253">
        <v>4</v>
      </c>
      <c r="X34" s="254">
        <v>3</v>
      </c>
      <c r="Y34" s="253"/>
      <c r="Z34" s="253"/>
      <c r="AA34" s="246">
        <f t="shared" si="8"/>
        <v>68</v>
      </c>
      <c r="AB34" s="246">
        <f t="shared" si="9"/>
        <v>18.7</v>
      </c>
      <c r="AC34" s="246">
        <f t="shared" si="10"/>
        <v>54.4</v>
      </c>
      <c r="AD34" s="246">
        <f t="shared" si="11"/>
        <v>17.34</v>
      </c>
      <c r="AE34" s="246">
        <f t="shared" si="12"/>
        <v>6.8</v>
      </c>
      <c r="AF34" s="246">
        <f t="shared" si="13"/>
        <v>3.4</v>
      </c>
      <c r="AG34" s="246">
        <f t="shared" si="14"/>
        <v>168.64000000000001</v>
      </c>
      <c r="AH34" s="246">
        <v>30</v>
      </c>
      <c r="AI34" s="248">
        <v>18</v>
      </c>
    </row>
    <row r="35" spans="1:251" s="249" customFormat="1" ht="12.75" customHeight="1" x14ac:dyDescent="0.4">
      <c r="A35" s="193">
        <v>29</v>
      </c>
      <c r="B35" s="671"/>
      <c r="C35" s="673"/>
      <c r="D35" s="376">
        <v>4164</v>
      </c>
      <c r="E35" s="244" t="s">
        <v>461</v>
      </c>
      <c r="F35" s="253">
        <f t="shared" si="0"/>
        <v>271.42857142857144</v>
      </c>
      <c r="G35" s="254"/>
      <c r="H35" s="253">
        <v>2</v>
      </c>
      <c r="I35" s="253">
        <v>3</v>
      </c>
      <c r="J35" s="254">
        <v>3</v>
      </c>
      <c r="K35" s="253">
        <v>4</v>
      </c>
      <c r="L35" s="253">
        <v>4</v>
      </c>
      <c r="M35" s="254">
        <f t="shared" si="1"/>
        <v>97.714285714285722</v>
      </c>
      <c r="N35" s="254">
        <f t="shared" si="2"/>
        <v>35.285714285714292</v>
      </c>
      <c r="O35" s="254">
        <f t="shared" si="3"/>
        <v>76.000000000000014</v>
      </c>
      <c r="P35" s="254">
        <f t="shared" si="4"/>
        <v>27.142857142857146</v>
      </c>
      <c r="Q35" s="254">
        <f t="shared" si="24"/>
        <v>24.428571428571431</v>
      </c>
      <c r="R35" s="254">
        <f t="shared" si="25"/>
        <v>10.857142857142858</v>
      </c>
      <c r="S35" s="253">
        <f t="shared" si="7"/>
        <v>271.42857142857139</v>
      </c>
      <c r="T35" s="253">
        <f t="shared" si="15"/>
        <v>162</v>
      </c>
      <c r="U35" s="254"/>
      <c r="V35" s="253">
        <f t="shared" ref="V35:V44" si="26">H35</f>
        <v>2</v>
      </c>
      <c r="W35" s="253">
        <v>3</v>
      </c>
      <c r="X35" s="254">
        <f t="shared" ref="X35:X44" si="27">J35</f>
        <v>3</v>
      </c>
      <c r="Y35" s="253">
        <f t="shared" ref="Y35:Y44" si="28">K35</f>
        <v>4</v>
      </c>
      <c r="Z35" s="253">
        <v>2</v>
      </c>
      <c r="AA35" s="254">
        <f>T35*$AA$6</f>
        <v>64.8</v>
      </c>
      <c r="AB35" s="254">
        <f>T35*$AB$6</f>
        <v>17.82</v>
      </c>
      <c r="AC35" s="254">
        <f t="shared" si="10"/>
        <v>51.84</v>
      </c>
      <c r="AD35" s="254">
        <f t="shared" si="11"/>
        <v>16.523999999999997</v>
      </c>
      <c r="AE35" s="254">
        <f t="shared" si="12"/>
        <v>6.48</v>
      </c>
      <c r="AF35" s="254">
        <f t="shared" si="13"/>
        <v>3.24</v>
      </c>
      <c r="AG35" s="253">
        <f>SUM(AA35:AF35)</f>
        <v>160.70400000000001</v>
      </c>
      <c r="AH35" s="246">
        <v>30</v>
      </c>
      <c r="AI35" s="248">
        <v>18</v>
      </c>
    </row>
    <row r="36" spans="1:251" s="202" customFormat="1" ht="13.2" customHeight="1" x14ac:dyDescent="0.4">
      <c r="A36" s="193">
        <v>30</v>
      </c>
      <c r="B36" s="671"/>
      <c r="C36" s="673"/>
      <c r="D36" s="203">
        <v>7569</v>
      </c>
      <c r="E36" s="211" t="s">
        <v>29</v>
      </c>
      <c r="F36" s="205">
        <f t="shared" si="0"/>
        <v>218.57142857142856</v>
      </c>
      <c r="G36" s="200"/>
      <c r="H36" s="200">
        <v>7</v>
      </c>
      <c r="I36" s="200">
        <v>1</v>
      </c>
      <c r="J36" s="200">
        <v>8</v>
      </c>
      <c r="K36" s="200"/>
      <c r="L36" s="200"/>
      <c r="M36" s="200">
        <f t="shared" si="1"/>
        <v>78.685714285714283</v>
      </c>
      <c r="N36" s="207">
        <f t="shared" si="2"/>
        <v>28.414285714285715</v>
      </c>
      <c r="O36" s="200">
        <f t="shared" si="3"/>
        <v>61.2</v>
      </c>
      <c r="P36" s="200">
        <f t="shared" si="4"/>
        <v>21.857142857142858</v>
      </c>
      <c r="Q36" s="200">
        <f t="shared" si="24"/>
        <v>19.671428571428571</v>
      </c>
      <c r="R36" s="200">
        <f t="shared" si="25"/>
        <v>8.742857142857142</v>
      </c>
      <c r="S36" s="208">
        <f t="shared" si="7"/>
        <v>218.57142857142858</v>
      </c>
      <c r="T36" s="200">
        <f t="shared" si="15"/>
        <v>153</v>
      </c>
      <c r="U36" s="200">
        <f>G36</f>
        <v>0</v>
      </c>
      <c r="V36" s="200">
        <f t="shared" si="26"/>
        <v>7</v>
      </c>
      <c r="W36" s="200">
        <f>I36</f>
        <v>1</v>
      </c>
      <c r="X36" s="200">
        <f t="shared" si="27"/>
        <v>8</v>
      </c>
      <c r="Y36" s="200">
        <f t="shared" si="28"/>
        <v>0</v>
      </c>
      <c r="Z36" s="200">
        <f>L36</f>
        <v>0</v>
      </c>
      <c r="AA36" s="200">
        <f t="shared" si="8"/>
        <v>61.2</v>
      </c>
      <c r="AB36" s="200">
        <f t="shared" si="9"/>
        <v>16.830000000000002</v>
      </c>
      <c r="AC36" s="200">
        <f t="shared" si="10"/>
        <v>48.96</v>
      </c>
      <c r="AD36" s="200">
        <f t="shared" si="11"/>
        <v>15.606</v>
      </c>
      <c r="AE36" s="200">
        <f t="shared" si="12"/>
        <v>6.12</v>
      </c>
      <c r="AF36" s="200">
        <f t="shared" si="13"/>
        <v>3.06</v>
      </c>
      <c r="AG36" s="209">
        <f t="shared" si="14"/>
        <v>151.77600000000001</v>
      </c>
      <c r="AH36" s="200">
        <v>42</v>
      </c>
      <c r="AI36" s="201">
        <v>18</v>
      </c>
    </row>
    <row r="37" spans="1:251" s="249" customFormat="1" ht="13.2" customHeight="1" x14ac:dyDescent="0.4">
      <c r="A37" s="193">
        <v>31</v>
      </c>
      <c r="B37" s="671"/>
      <c r="C37" s="673"/>
      <c r="D37" s="376">
        <v>4178</v>
      </c>
      <c r="E37" s="244" t="s">
        <v>197</v>
      </c>
      <c r="F37" s="245">
        <f t="shared" si="0"/>
        <v>214.28571428571428</v>
      </c>
      <c r="G37" s="246"/>
      <c r="H37" s="246"/>
      <c r="I37" s="246">
        <v>3</v>
      </c>
      <c r="J37" s="246">
        <v>8</v>
      </c>
      <c r="K37" s="246">
        <v>5</v>
      </c>
      <c r="L37" s="246"/>
      <c r="M37" s="246">
        <f t="shared" si="1"/>
        <v>77.142857142857139</v>
      </c>
      <c r="N37" s="247">
        <f t="shared" si="2"/>
        <v>27.857142857142858</v>
      </c>
      <c r="O37" s="246">
        <f t="shared" si="3"/>
        <v>60</v>
      </c>
      <c r="P37" s="246">
        <f t="shared" si="4"/>
        <v>21.428571428571431</v>
      </c>
      <c r="Q37" s="246">
        <f t="shared" si="24"/>
        <v>19.285714285714285</v>
      </c>
      <c r="R37" s="246">
        <f t="shared" si="25"/>
        <v>8.5714285714285712</v>
      </c>
      <c r="S37" s="246">
        <f t="shared" si="7"/>
        <v>214.28571428571431</v>
      </c>
      <c r="T37" s="246">
        <f t="shared" si="15"/>
        <v>150</v>
      </c>
      <c r="U37" s="246">
        <f>G37</f>
        <v>0</v>
      </c>
      <c r="V37" s="246">
        <f t="shared" si="26"/>
        <v>0</v>
      </c>
      <c r="W37" s="246">
        <f>I37</f>
        <v>3</v>
      </c>
      <c r="X37" s="246">
        <f t="shared" si="27"/>
        <v>8</v>
      </c>
      <c r="Y37" s="246">
        <f t="shared" si="28"/>
        <v>5</v>
      </c>
      <c r="Z37" s="246">
        <f>L37</f>
        <v>0</v>
      </c>
      <c r="AA37" s="246">
        <f t="shared" si="8"/>
        <v>60</v>
      </c>
      <c r="AB37" s="246">
        <f t="shared" si="9"/>
        <v>16.5</v>
      </c>
      <c r="AC37" s="246">
        <f t="shared" si="10"/>
        <v>48</v>
      </c>
      <c r="AD37" s="246">
        <f t="shared" si="11"/>
        <v>15.299999999999999</v>
      </c>
      <c r="AE37" s="246">
        <f t="shared" si="12"/>
        <v>6</v>
      </c>
      <c r="AF37" s="246">
        <f t="shared" si="13"/>
        <v>3</v>
      </c>
      <c r="AG37" s="246">
        <f t="shared" si="14"/>
        <v>148.80000000000001</v>
      </c>
      <c r="AH37" s="246">
        <v>30</v>
      </c>
      <c r="AI37" s="248">
        <v>18</v>
      </c>
    </row>
    <row r="38" spans="1:251" s="202" customFormat="1" ht="12.75" customHeight="1" x14ac:dyDescent="0.4">
      <c r="A38" s="193">
        <v>32</v>
      </c>
      <c r="B38" s="671"/>
      <c r="C38" s="673"/>
      <c r="D38" s="203">
        <v>6706</v>
      </c>
      <c r="E38" s="195" t="s">
        <v>30</v>
      </c>
      <c r="F38" s="205">
        <f t="shared" si="0"/>
        <v>294.28571428571433</v>
      </c>
      <c r="G38" s="200"/>
      <c r="H38" s="200">
        <v>6</v>
      </c>
      <c r="I38" s="200">
        <v>1</v>
      </c>
      <c r="J38" s="200">
        <v>5</v>
      </c>
      <c r="K38" s="200"/>
      <c r="L38" s="200">
        <v>6</v>
      </c>
      <c r="M38" s="200">
        <f t="shared" si="1"/>
        <v>105.94285714285715</v>
      </c>
      <c r="N38" s="207">
        <f t="shared" si="2"/>
        <v>38.257142857142867</v>
      </c>
      <c r="O38" s="200">
        <f t="shared" si="3"/>
        <v>82.40000000000002</v>
      </c>
      <c r="P38" s="200">
        <f t="shared" si="4"/>
        <v>29.428571428571434</v>
      </c>
      <c r="Q38" s="200">
        <f t="shared" si="24"/>
        <v>26.485714285714288</v>
      </c>
      <c r="R38" s="200">
        <f t="shared" si="25"/>
        <v>11.771428571428574</v>
      </c>
      <c r="S38" s="208">
        <f t="shared" si="7"/>
        <v>294.28571428571433</v>
      </c>
      <c r="T38" s="200">
        <f t="shared" si="15"/>
        <v>206</v>
      </c>
      <c r="U38" s="200">
        <f>G38</f>
        <v>0</v>
      </c>
      <c r="V38" s="200">
        <f t="shared" si="26"/>
        <v>6</v>
      </c>
      <c r="W38" s="200">
        <f>I38</f>
        <v>1</v>
      </c>
      <c r="X38" s="200">
        <f t="shared" si="27"/>
        <v>5</v>
      </c>
      <c r="Y38" s="200">
        <f t="shared" si="28"/>
        <v>0</v>
      </c>
      <c r="Z38" s="200">
        <f>L38</f>
        <v>6</v>
      </c>
      <c r="AA38" s="200">
        <f t="shared" si="8"/>
        <v>82.4</v>
      </c>
      <c r="AB38" s="200">
        <f t="shared" si="9"/>
        <v>22.66</v>
      </c>
      <c r="AC38" s="200">
        <f t="shared" si="10"/>
        <v>65.92</v>
      </c>
      <c r="AD38" s="200">
        <f t="shared" si="11"/>
        <v>21.011999999999997</v>
      </c>
      <c r="AE38" s="200">
        <f t="shared" si="12"/>
        <v>8.24</v>
      </c>
      <c r="AF38" s="200">
        <f t="shared" si="13"/>
        <v>4.12</v>
      </c>
      <c r="AG38" s="209">
        <f t="shared" si="14"/>
        <v>204.35200000000003</v>
      </c>
      <c r="AH38" s="200">
        <v>20</v>
      </c>
      <c r="AI38" s="201"/>
    </row>
    <row r="39" spans="1:251" s="462" customFormat="1" ht="13.2" customHeight="1" x14ac:dyDescent="0.4">
      <c r="A39" s="455">
        <v>33</v>
      </c>
      <c r="B39" s="671"/>
      <c r="C39" s="673"/>
      <c r="D39" s="456">
        <v>4369</v>
      </c>
      <c r="E39" s="457" t="s">
        <v>460</v>
      </c>
      <c r="F39" s="463">
        <f t="shared" si="0"/>
        <v>338.57142857142856</v>
      </c>
      <c r="G39" s="464"/>
      <c r="H39" s="463">
        <v>9</v>
      </c>
      <c r="I39" s="463"/>
      <c r="J39" s="464">
        <v>8</v>
      </c>
      <c r="K39" s="463">
        <v>6</v>
      </c>
      <c r="L39" s="463"/>
      <c r="M39" s="464">
        <f t="shared" si="1"/>
        <v>121.88571428571427</v>
      </c>
      <c r="N39" s="464">
        <f t="shared" si="2"/>
        <v>44.014285714285712</v>
      </c>
      <c r="O39" s="464">
        <f t="shared" si="3"/>
        <v>94.800000000000011</v>
      </c>
      <c r="P39" s="464">
        <f t="shared" si="4"/>
        <v>33.857142857142854</v>
      </c>
      <c r="Q39" s="464">
        <f t="shared" si="24"/>
        <v>30.471428571428568</v>
      </c>
      <c r="R39" s="464">
        <f t="shared" si="25"/>
        <v>13.542857142857143</v>
      </c>
      <c r="S39" s="463">
        <f t="shared" si="7"/>
        <v>338.57142857142856</v>
      </c>
      <c r="T39" s="463">
        <f t="shared" si="15"/>
        <v>237</v>
      </c>
      <c r="U39" s="464"/>
      <c r="V39" s="463">
        <f t="shared" si="26"/>
        <v>9</v>
      </c>
      <c r="W39" s="463"/>
      <c r="X39" s="464">
        <f t="shared" si="27"/>
        <v>8</v>
      </c>
      <c r="Y39" s="463">
        <f t="shared" si="28"/>
        <v>6</v>
      </c>
      <c r="Z39" s="463"/>
      <c r="AA39" s="464">
        <f t="shared" si="8"/>
        <v>94.800000000000011</v>
      </c>
      <c r="AB39" s="464">
        <f t="shared" si="9"/>
        <v>26.07</v>
      </c>
      <c r="AC39" s="464">
        <f t="shared" si="10"/>
        <v>75.84</v>
      </c>
      <c r="AD39" s="464">
        <f t="shared" si="11"/>
        <v>24.173999999999999</v>
      </c>
      <c r="AE39" s="464">
        <f t="shared" si="12"/>
        <v>9.48</v>
      </c>
      <c r="AF39" s="464">
        <f t="shared" si="13"/>
        <v>4.74</v>
      </c>
      <c r="AG39" s="463">
        <f t="shared" si="14"/>
        <v>235.10400000000001</v>
      </c>
      <c r="AH39" s="459">
        <v>30</v>
      </c>
      <c r="AI39" s="461">
        <v>12</v>
      </c>
    </row>
    <row r="40" spans="1:251" s="212" customFormat="1" ht="13.2" customHeight="1" x14ac:dyDescent="0.4">
      <c r="A40" s="193">
        <v>34</v>
      </c>
      <c r="B40" s="671"/>
      <c r="C40" s="673"/>
      <c r="D40" s="203">
        <v>6394</v>
      </c>
      <c r="E40" s="195" t="s">
        <v>459</v>
      </c>
      <c r="F40" s="205">
        <f t="shared" si="0"/>
        <v>522.85714285714289</v>
      </c>
      <c r="G40" s="200">
        <v>14</v>
      </c>
      <c r="H40" s="200"/>
      <c r="I40" s="200">
        <v>2</v>
      </c>
      <c r="J40" s="200">
        <v>8</v>
      </c>
      <c r="K40" s="200">
        <v>9</v>
      </c>
      <c r="L40" s="200">
        <v>1</v>
      </c>
      <c r="M40" s="200">
        <f t="shared" si="1"/>
        <v>188.22857142857143</v>
      </c>
      <c r="N40" s="207">
        <f t="shared" si="2"/>
        <v>67.971428571428575</v>
      </c>
      <c r="O40" s="200">
        <f t="shared" si="3"/>
        <v>146.40000000000003</v>
      </c>
      <c r="P40" s="200">
        <f t="shared" si="4"/>
        <v>52.285714285714292</v>
      </c>
      <c r="Q40" s="200">
        <f t="shared" si="24"/>
        <v>47.057142857142857</v>
      </c>
      <c r="R40" s="200">
        <f t="shared" si="25"/>
        <v>20.914285714285715</v>
      </c>
      <c r="S40" s="208">
        <f t="shared" si="7"/>
        <v>522.85714285714289</v>
      </c>
      <c r="T40" s="200">
        <f t="shared" si="15"/>
        <v>366</v>
      </c>
      <c r="U40" s="200">
        <f>G40</f>
        <v>14</v>
      </c>
      <c r="V40" s="200">
        <f t="shared" si="26"/>
        <v>0</v>
      </c>
      <c r="W40" s="200">
        <f>I40</f>
        <v>2</v>
      </c>
      <c r="X40" s="200">
        <f t="shared" si="27"/>
        <v>8</v>
      </c>
      <c r="Y40" s="200">
        <f t="shared" si="28"/>
        <v>9</v>
      </c>
      <c r="Z40" s="200">
        <f>L40</f>
        <v>1</v>
      </c>
      <c r="AA40" s="200">
        <f t="shared" si="8"/>
        <v>146.4</v>
      </c>
      <c r="AB40" s="200">
        <f t="shared" si="9"/>
        <v>40.26</v>
      </c>
      <c r="AC40" s="200">
        <f t="shared" si="10"/>
        <v>117.12</v>
      </c>
      <c r="AD40" s="200">
        <f t="shared" si="11"/>
        <v>37.332000000000001</v>
      </c>
      <c r="AE40" s="200">
        <f t="shared" si="12"/>
        <v>14.64</v>
      </c>
      <c r="AF40" s="200">
        <f t="shared" si="13"/>
        <v>7.32</v>
      </c>
      <c r="AG40" s="209">
        <f t="shared" si="14"/>
        <v>363.07199999999995</v>
      </c>
      <c r="AH40" s="200">
        <v>70</v>
      </c>
      <c r="AI40" s="201">
        <v>21</v>
      </c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2"/>
      <c r="CP40" s="202"/>
      <c r="CQ40" s="202"/>
      <c r="CR40" s="202"/>
      <c r="CS40" s="202"/>
      <c r="CT40" s="202"/>
      <c r="CU40" s="202"/>
      <c r="CV40" s="202"/>
      <c r="CW40" s="202"/>
      <c r="CX40" s="202"/>
      <c r="CY40" s="202"/>
      <c r="CZ40" s="202"/>
      <c r="DA40" s="202"/>
      <c r="DB40" s="202"/>
      <c r="DC40" s="202"/>
      <c r="DD40" s="202"/>
      <c r="DE40" s="202"/>
      <c r="DF40" s="202"/>
      <c r="DG40" s="202"/>
      <c r="DH40" s="202"/>
      <c r="DI40" s="202"/>
      <c r="DJ40" s="202"/>
      <c r="DK40" s="202"/>
      <c r="DL40" s="202"/>
      <c r="DM40" s="202"/>
      <c r="DN40" s="202"/>
      <c r="DO40" s="202"/>
      <c r="DP40" s="202"/>
      <c r="DQ40" s="202"/>
      <c r="DR40" s="202"/>
      <c r="DS40" s="202"/>
      <c r="DT40" s="202"/>
      <c r="DU40" s="202"/>
      <c r="DV40" s="202"/>
      <c r="DW40" s="202"/>
      <c r="DX40" s="202"/>
      <c r="DY40" s="202"/>
      <c r="DZ40" s="202"/>
      <c r="EA40" s="202"/>
      <c r="EB40" s="202"/>
      <c r="EC40" s="202"/>
      <c r="ED40" s="202"/>
      <c r="EE40" s="202"/>
      <c r="EF40" s="202"/>
      <c r="EG40" s="202"/>
      <c r="EH40" s="202"/>
      <c r="EI40" s="202"/>
      <c r="EJ40" s="202"/>
      <c r="EK40" s="202"/>
      <c r="EL40" s="202"/>
      <c r="EM40" s="202"/>
      <c r="EN40" s="202"/>
      <c r="EO40" s="202"/>
      <c r="EP40" s="202"/>
      <c r="EQ40" s="202"/>
      <c r="ER40" s="202"/>
      <c r="ES40" s="202"/>
      <c r="ET40" s="202"/>
      <c r="EU40" s="202"/>
      <c r="EV40" s="202"/>
      <c r="EW40" s="202"/>
      <c r="EX40" s="202"/>
      <c r="EY40" s="202"/>
      <c r="EZ40" s="202"/>
      <c r="FA40" s="202"/>
      <c r="FB40" s="202"/>
      <c r="FC40" s="202"/>
      <c r="FD40" s="202"/>
      <c r="FE40" s="202"/>
      <c r="FF40" s="202"/>
      <c r="FG40" s="202"/>
      <c r="FH40" s="202"/>
      <c r="FI40" s="202"/>
      <c r="FJ40" s="202"/>
      <c r="FK40" s="202"/>
      <c r="FL40" s="202"/>
      <c r="FM40" s="202"/>
      <c r="FN40" s="202"/>
      <c r="FO40" s="202"/>
      <c r="FP40" s="202"/>
      <c r="FQ40" s="202"/>
      <c r="FR40" s="202"/>
      <c r="FS40" s="202"/>
      <c r="FT40" s="202"/>
      <c r="FU40" s="202"/>
      <c r="FV40" s="202"/>
      <c r="FW40" s="202"/>
      <c r="FX40" s="202"/>
      <c r="FY40" s="202"/>
      <c r="FZ40" s="202"/>
      <c r="GA40" s="202"/>
      <c r="GB40" s="202"/>
      <c r="GC40" s="202"/>
      <c r="GD40" s="202"/>
      <c r="GE40" s="202"/>
      <c r="GF40" s="202"/>
      <c r="GG40" s="202"/>
      <c r="GH40" s="202"/>
      <c r="GI40" s="202"/>
      <c r="GJ40" s="202"/>
      <c r="GK40" s="202"/>
      <c r="GL40" s="202"/>
      <c r="GM40" s="202"/>
      <c r="GN40" s="202"/>
      <c r="GO40" s="202"/>
      <c r="GP40" s="202"/>
      <c r="GQ40" s="202"/>
      <c r="GR40" s="202"/>
      <c r="GS40" s="202"/>
      <c r="GT40" s="202"/>
      <c r="GU40" s="202"/>
      <c r="GV40" s="202"/>
      <c r="GW40" s="202"/>
      <c r="GX40" s="202"/>
      <c r="GY40" s="202"/>
      <c r="GZ40" s="202"/>
      <c r="HA40" s="202"/>
      <c r="HB40" s="202"/>
      <c r="HC40" s="202"/>
      <c r="HD40" s="202"/>
      <c r="HE40" s="202"/>
      <c r="HF40" s="202"/>
      <c r="HG40" s="202"/>
      <c r="HH40" s="202"/>
      <c r="HI40" s="202"/>
      <c r="HJ40" s="202"/>
      <c r="HK40" s="202"/>
      <c r="HL40" s="202"/>
      <c r="HM40" s="202"/>
      <c r="HN40" s="202"/>
      <c r="HO40" s="202"/>
      <c r="HP40" s="202"/>
      <c r="HQ40" s="202"/>
      <c r="HR40" s="202"/>
      <c r="HS40" s="202"/>
      <c r="HT40" s="202"/>
      <c r="HU40" s="202"/>
      <c r="HV40" s="202"/>
      <c r="HW40" s="202"/>
      <c r="HX40" s="202"/>
      <c r="HY40" s="202"/>
      <c r="HZ40" s="202"/>
      <c r="IA40" s="202"/>
      <c r="IB40" s="202"/>
      <c r="IC40" s="202"/>
      <c r="ID40" s="202"/>
      <c r="IE40" s="202"/>
      <c r="IF40" s="202"/>
      <c r="IG40" s="202"/>
      <c r="IH40" s="202"/>
      <c r="II40" s="202"/>
      <c r="IJ40" s="202"/>
      <c r="IK40" s="202"/>
      <c r="IL40" s="202"/>
      <c r="IM40" s="202"/>
      <c r="IN40" s="202"/>
      <c r="IO40" s="202"/>
      <c r="IP40" s="202"/>
      <c r="IQ40" s="202"/>
    </row>
    <row r="41" spans="1:251" s="462" customFormat="1" ht="13.2" customHeight="1" x14ac:dyDescent="0.4">
      <c r="A41" s="455">
        <v>35</v>
      </c>
      <c r="B41" s="671"/>
      <c r="C41" s="673"/>
      <c r="D41" s="456">
        <v>4054</v>
      </c>
      <c r="E41" s="457" t="s">
        <v>198</v>
      </c>
      <c r="F41" s="458">
        <f t="shared" si="0"/>
        <v>342.85714285714283</v>
      </c>
      <c r="G41" s="459">
        <v>13</v>
      </c>
      <c r="H41" s="459"/>
      <c r="I41" s="459"/>
      <c r="J41" s="459">
        <v>10</v>
      </c>
      <c r="K41" s="459">
        <v>2</v>
      </c>
      <c r="L41" s="459"/>
      <c r="M41" s="459">
        <f t="shared" si="1"/>
        <v>123.42857142857142</v>
      </c>
      <c r="N41" s="460">
        <f t="shared" si="2"/>
        <v>44.571428571428569</v>
      </c>
      <c r="O41" s="459">
        <f t="shared" si="3"/>
        <v>96</v>
      </c>
      <c r="P41" s="459">
        <f t="shared" si="4"/>
        <v>34.285714285714285</v>
      </c>
      <c r="Q41" s="459">
        <f t="shared" si="24"/>
        <v>30.857142857142854</v>
      </c>
      <c r="R41" s="459">
        <f t="shared" si="25"/>
        <v>13.714285714285714</v>
      </c>
      <c r="S41" s="459">
        <f t="shared" si="7"/>
        <v>342.85714285714283</v>
      </c>
      <c r="T41" s="459">
        <f t="shared" si="15"/>
        <v>240</v>
      </c>
      <c r="U41" s="459">
        <f>G41</f>
        <v>13</v>
      </c>
      <c r="V41" s="459">
        <f t="shared" si="26"/>
        <v>0</v>
      </c>
      <c r="W41" s="459">
        <f>I41</f>
        <v>0</v>
      </c>
      <c r="X41" s="459">
        <f t="shared" si="27"/>
        <v>10</v>
      </c>
      <c r="Y41" s="459">
        <f t="shared" si="28"/>
        <v>2</v>
      </c>
      <c r="Z41" s="459">
        <f>L41</f>
        <v>0</v>
      </c>
      <c r="AA41" s="459">
        <f t="shared" si="8"/>
        <v>96</v>
      </c>
      <c r="AB41" s="459">
        <f t="shared" si="9"/>
        <v>26.4</v>
      </c>
      <c r="AC41" s="459">
        <f t="shared" si="10"/>
        <v>76.8</v>
      </c>
      <c r="AD41" s="459">
        <f t="shared" si="11"/>
        <v>24.479999999999997</v>
      </c>
      <c r="AE41" s="459">
        <f t="shared" si="12"/>
        <v>9.6</v>
      </c>
      <c r="AF41" s="459">
        <f t="shared" si="13"/>
        <v>4.8</v>
      </c>
      <c r="AG41" s="459">
        <f t="shared" si="14"/>
        <v>238.07999999999998</v>
      </c>
      <c r="AH41" s="459">
        <v>42</v>
      </c>
      <c r="AI41" s="461">
        <v>18</v>
      </c>
    </row>
    <row r="42" spans="1:251" s="212" customFormat="1" ht="13.2" customHeight="1" x14ac:dyDescent="0.4">
      <c r="A42" s="193">
        <v>36</v>
      </c>
      <c r="B42" s="671"/>
      <c r="C42" s="673"/>
      <c r="D42" s="376">
        <v>4185</v>
      </c>
      <c r="E42" s="244" t="s">
        <v>458</v>
      </c>
      <c r="F42" s="245">
        <f t="shared" si="0"/>
        <v>325.71428571428567</v>
      </c>
      <c r="G42" s="246"/>
      <c r="H42" s="246"/>
      <c r="I42" s="246">
        <v>6</v>
      </c>
      <c r="J42" s="246">
        <v>8</v>
      </c>
      <c r="K42" s="246">
        <v>8</v>
      </c>
      <c r="L42" s="246"/>
      <c r="M42" s="246">
        <f t="shared" si="1"/>
        <v>117.25714285714284</v>
      </c>
      <c r="N42" s="247">
        <f t="shared" si="2"/>
        <v>42.342857142857135</v>
      </c>
      <c r="O42" s="246">
        <f t="shared" si="3"/>
        <v>91.199999999999989</v>
      </c>
      <c r="P42" s="246">
        <f t="shared" si="4"/>
        <v>32.571428571428569</v>
      </c>
      <c r="Q42" s="246">
        <f t="shared" si="24"/>
        <v>29.31428571428571</v>
      </c>
      <c r="R42" s="246">
        <f t="shared" si="25"/>
        <v>13.028571428571427</v>
      </c>
      <c r="S42" s="246">
        <f t="shared" si="7"/>
        <v>325.71428571428561</v>
      </c>
      <c r="T42" s="246">
        <f t="shared" si="15"/>
        <v>228</v>
      </c>
      <c r="U42" s="246">
        <f>G42</f>
        <v>0</v>
      </c>
      <c r="V42" s="246">
        <f t="shared" si="26"/>
        <v>0</v>
      </c>
      <c r="W42" s="246">
        <f>I42</f>
        <v>6</v>
      </c>
      <c r="X42" s="246">
        <f t="shared" si="27"/>
        <v>8</v>
      </c>
      <c r="Y42" s="246">
        <f t="shared" si="28"/>
        <v>8</v>
      </c>
      <c r="Z42" s="246">
        <f>L42</f>
        <v>0</v>
      </c>
      <c r="AA42" s="246">
        <f t="shared" si="8"/>
        <v>91.2</v>
      </c>
      <c r="AB42" s="246">
        <f t="shared" si="9"/>
        <v>25.080000000000002</v>
      </c>
      <c r="AC42" s="246">
        <f t="shared" si="10"/>
        <v>72.960000000000008</v>
      </c>
      <c r="AD42" s="246">
        <f t="shared" si="11"/>
        <v>23.256</v>
      </c>
      <c r="AE42" s="246">
        <f t="shared" si="12"/>
        <v>9.120000000000001</v>
      </c>
      <c r="AF42" s="246">
        <f t="shared" si="13"/>
        <v>4.5600000000000005</v>
      </c>
      <c r="AG42" s="246">
        <f t="shared" si="14"/>
        <v>226.17600000000002</v>
      </c>
      <c r="AH42" s="246">
        <v>45</v>
      </c>
      <c r="AI42" s="248">
        <v>6</v>
      </c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  <c r="BS42" s="202"/>
      <c r="BT42" s="202"/>
      <c r="BU42" s="202"/>
      <c r="BV42" s="202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202"/>
      <c r="DL42" s="202"/>
      <c r="DM42" s="202"/>
      <c r="DN42" s="202"/>
      <c r="DO42" s="202"/>
      <c r="DP42" s="202"/>
      <c r="DQ42" s="202"/>
      <c r="DR42" s="202"/>
      <c r="DS42" s="202"/>
      <c r="DT42" s="202"/>
      <c r="DU42" s="202"/>
      <c r="DV42" s="202"/>
      <c r="DW42" s="202"/>
      <c r="DX42" s="202"/>
      <c r="DY42" s="202"/>
      <c r="DZ42" s="202"/>
      <c r="EA42" s="202"/>
      <c r="EB42" s="202"/>
      <c r="EC42" s="202"/>
      <c r="ED42" s="202"/>
      <c r="EE42" s="202"/>
      <c r="EF42" s="202"/>
      <c r="EG42" s="202"/>
      <c r="EH42" s="202"/>
      <c r="EI42" s="202"/>
      <c r="EJ42" s="202"/>
      <c r="EK42" s="202"/>
      <c r="EL42" s="202"/>
      <c r="EM42" s="202"/>
      <c r="EN42" s="202"/>
      <c r="EO42" s="202"/>
      <c r="EP42" s="202"/>
      <c r="EQ42" s="202"/>
      <c r="ER42" s="202"/>
      <c r="ES42" s="202"/>
      <c r="ET42" s="202"/>
      <c r="EU42" s="202"/>
      <c r="EV42" s="202"/>
      <c r="EW42" s="202"/>
      <c r="EX42" s="202"/>
      <c r="EY42" s="202"/>
      <c r="EZ42" s="202"/>
      <c r="FA42" s="202"/>
      <c r="FB42" s="202"/>
      <c r="FC42" s="202"/>
      <c r="FD42" s="202"/>
      <c r="FE42" s="202"/>
      <c r="FF42" s="202"/>
      <c r="FG42" s="202"/>
      <c r="FH42" s="202"/>
      <c r="FI42" s="202"/>
      <c r="FJ42" s="202"/>
      <c r="FK42" s="202"/>
      <c r="FL42" s="202"/>
      <c r="FM42" s="202"/>
      <c r="FN42" s="202"/>
      <c r="FO42" s="202"/>
      <c r="FP42" s="202"/>
      <c r="FQ42" s="202"/>
      <c r="FR42" s="202"/>
      <c r="FS42" s="202"/>
      <c r="FT42" s="202"/>
      <c r="FU42" s="202"/>
      <c r="FV42" s="202"/>
      <c r="FW42" s="202"/>
      <c r="FX42" s="202"/>
      <c r="FY42" s="202"/>
      <c r="FZ42" s="202"/>
      <c r="GA42" s="202"/>
      <c r="GB42" s="202"/>
      <c r="GC42" s="202"/>
      <c r="GD42" s="202"/>
      <c r="GE42" s="202"/>
      <c r="GF42" s="202"/>
      <c r="GG42" s="202"/>
      <c r="GH42" s="202"/>
      <c r="GI42" s="202"/>
      <c r="GJ42" s="202"/>
      <c r="GK42" s="202"/>
      <c r="GL42" s="202"/>
      <c r="GM42" s="202"/>
      <c r="GN42" s="202"/>
      <c r="GO42" s="202"/>
      <c r="GP42" s="202"/>
      <c r="GQ42" s="202"/>
      <c r="GR42" s="202"/>
      <c r="GS42" s="202"/>
      <c r="GT42" s="202"/>
      <c r="GU42" s="202"/>
      <c r="GV42" s="202"/>
      <c r="GW42" s="202"/>
      <c r="GX42" s="202"/>
      <c r="GY42" s="202"/>
      <c r="GZ42" s="202"/>
      <c r="HA42" s="202"/>
      <c r="HB42" s="202"/>
      <c r="HC42" s="202"/>
      <c r="HD42" s="202"/>
      <c r="HE42" s="202"/>
      <c r="HF42" s="202"/>
      <c r="HG42" s="202"/>
      <c r="HH42" s="202"/>
      <c r="HI42" s="202"/>
      <c r="HJ42" s="202"/>
      <c r="HK42" s="202"/>
      <c r="HL42" s="202"/>
      <c r="HM42" s="202"/>
      <c r="HN42" s="202"/>
      <c r="HO42" s="202"/>
      <c r="HP42" s="202"/>
      <c r="HQ42" s="202"/>
      <c r="HR42" s="202"/>
      <c r="HS42" s="202"/>
      <c r="HT42" s="202"/>
      <c r="HU42" s="202"/>
      <c r="HV42" s="202"/>
      <c r="HW42" s="202"/>
      <c r="HX42" s="202"/>
      <c r="HY42" s="202"/>
      <c r="HZ42" s="202"/>
      <c r="IA42" s="202"/>
      <c r="IB42" s="202"/>
      <c r="IC42" s="202"/>
      <c r="ID42" s="202"/>
      <c r="IE42" s="202"/>
      <c r="IF42" s="202"/>
      <c r="IG42" s="202"/>
      <c r="IH42" s="202"/>
      <c r="II42" s="202"/>
      <c r="IJ42" s="202"/>
      <c r="IK42" s="202"/>
      <c r="IL42" s="202"/>
      <c r="IM42" s="202"/>
      <c r="IN42" s="202"/>
      <c r="IO42" s="202"/>
      <c r="IP42" s="202"/>
      <c r="IQ42" s="202"/>
    </row>
    <row r="43" spans="1:251" s="202" customFormat="1" ht="14.25" customHeight="1" x14ac:dyDescent="0.4">
      <c r="A43" s="193">
        <v>37</v>
      </c>
      <c r="B43" s="671"/>
      <c r="C43" s="673"/>
      <c r="D43" s="376">
        <v>4206</v>
      </c>
      <c r="E43" s="244" t="s">
        <v>457</v>
      </c>
      <c r="F43" s="245">
        <f t="shared" si="0"/>
        <v>211.42857142857144</v>
      </c>
      <c r="G43" s="246">
        <v>3</v>
      </c>
      <c r="H43" s="246"/>
      <c r="I43" s="246">
        <v>2</v>
      </c>
      <c r="J43" s="246">
        <v>2</v>
      </c>
      <c r="K43" s="246">
        <v>6</v>
      </c>
      <c r="L43" s="246"/>
      <c r="M43" s="246">
        <f t="shared" si="1"/>
        <v>76.114285714285714</v>
      </c>
      <c r="N43" s="247">
        <f t="shared" si="2"/>
        <v>27.485714285714288</v>
      </c>
      <c r="O43" s="246">
        <f t="shared" si="3"/>
        <v>59.20000000000001</v>
      </c>
      <c r="P43" s="246">
        <f t="shared" si="4"/>
        <v>21.142857142857146</v>
      </c>
      <c r="Q43" s="246">
        <f t="shared" si="24"/>
        <v>19.028571428571428</v>
      </c>
      <c r="R43" s="246">
        <f t="shared" si="25"/>
        <v>8.4571428571428573</v>
      </c>
      <c r="S43" s="246">
        <f t="shared" si="7"/>
        <v>211.42857142857144</v>
      </c>
      <c r="T43" s="246">
        <f t="shared" si="15"/>
        <v>148</v>
      </c>
      <c r="U43" s="246">
        <f>G43</f>
        <v>3</v>
      </c>
      <c r="V43" s="246">
        <f t="shared" si="26"/>
        <v>0</v>
      </c>
      <c r="W43" s="246">
        <f>I43</f>
        <v>2</v>
      </c>
      <c r="X43" s="246">
        <f t="shared" si="27"/>
        <v>2</v>
      </c>
      <c r="Y43" s="246">
        <f t="shared" si="28"/>
        <v>6</v>
      </c>
      <c r="Z43" s="246">
        <f>L43</f>
        <v>0</v>
      </c>
      <c r="AA43" s="246">
        <f t="shared" si="8"/>
        <v>59.2</v>
      </c>
      <c r="AB43" s="246">
        <f t="shared" si="9"/>
        <v>16.28</v>
      </c>
      <c r="AC43" s="246">
        <f t="shared" si="10"/>
        <v>47.36</v>
      </c>
      <c r="AD43" s="246">
        <f t="shared" si="11"/>
        <v>15.095999999999998</v>
      </c>
      <c r="AE43" s="246">
        <f t="shared" si="12"/>
        <v>5.92</v>
      </c>
      <c r="AF43" s="246">
        <f t="shared" si="13"/>
        <v>2.96</v>
      </c>
      <c r="AG43" s="246">
        <f t="shared" si="14"/>
        <v>146.816</v>
      </c>
      <c r="AH43" s="246">
        <v>30</v>
      </c>
      <c r="AI43" s="248">
        <v>9</v>
      </c>
    </row>
    <row r="44" spans="1:251" s="202" customFormat="1" ht="13.2" customHeight="1" x14ac:dyDescent="0.4">
      <c r="A44" s="193">
        <v>38</v>
      </c>
      <c r="B44" s="671"/>
      <c r="C44" s="673"/>
      <c r="D44" s="203">
        <v>4147</v>
      </c>
      <c r="E44" s="195" t="s">
        <v>34</v>
      </c>
      <c r="F44" s="205">
        <f t="shared" si="0"/>
        <v>311.42857142857144</v>
      </c>
      <c r="G44" s="200">
        <v>4</v>
      </c>
      <c r="H44" s="200"/>
      <c r="I44" s="200">
        <v>2</v>
      </c>
      <c r="J44" s="200">
        <v>4</v>
      </c>
      <c r="K44" s="200">
        <v>4</v>
      </c>
      <c r="L44" s="200">
        <v>5</v>
      </c>
      <c r="M44" s="200">
        <f t="shared" si="1"/>
        <v>112.11428571428571</v>
      </c>
      <c r="N44" s="207">
        <f t="shared" si="2"/>
        <v>40.485714285714288</v>
      </c>
      <c r="O44" s="200">
        <f t="shared" si="3"/>
        <v>87.200000000000017</v>
      </c>
      <c r="P44" s="200">
        <f t="shared" si="4"/>
        <v>31.142857142857146</v>
      </c>
      <c r="Q44" s="200">
        <f t="shared" si="24"/>
        <v>28.028571428571428</v>
      </c>
      <c r="R44" s="200">
        <f t="shared" si="25"/>
        <v>12.457142857142857</v>
      </c>
      <c r="S44" s="208">
        <f t="shared" si="7"/>
        <v>311.42857142857144</v>
      </c>
      <c r="T44" s="200">
        <f t="shared" si="15"/>
        <v>218</v>
      </c>
      <c r="U44" s="200">
        <f>G44</f>
        <v>4</v>
      </c>
      <c r="V44" s="200">
        <f t="shared" si="26"/>
        <v>0</v>
      </c>
      <c r="W44" s="200">
        <f>I44</f>
        <v>2</v>
      </c>
      <c r="X44" s="200">
        <f t="shared" si="27"/>
        <v>4</v>
      </c>
      <c r="Y44" s="200">
        <f t="shared" si="28"/>
        <v>4</v>
      </c>
      <c r="Z44" s="200">
        <f>L44</f>
        <v>5</v>
      </c>
      <c r="AA44" s="200">
        <f t="shared" si="8"/>
        <v>87.2</v>
      </c>
      <c r="AB44" s="200">
        <f t="shared" si="9"/>
        <v>23.98</v>
      </c>
      <c r="AC44" s="200">
        <f t="shared" si="10"/>
        <v>69.760000000000005</v>
      </c>
      <c r="AD44" s="200">
        <f t="shared" si="11"/>
        <v>22.235999999999997</v>
      </c>
      <c r="AE44" s="200">
        <f t="shared" si="12"/>
        <v>8.7200000000000006</v>
      </c>
      <c r="AF44" s="200">
        <f t="shared" si="13"/>
        <v>4.3600000000000003</v>
      </c>
      <c r="AG44" s="209">
        <f t="shared" si="14"/>
        <v>216.256</v>
      </c>
      <c r="AH44" s="200">
        <v>45</v>
      </c>
      <c r="AI44" s="201">
        <v>6</v>
      </c>
    </row>
    <row r="45" spans="1:251" s="202" customFormat="1" ht="13.2" customHeight="1" x14ac:dyDescent="0.4">
      <c r="A45" s="193">
        <v>39</v>
      </c>
      <c r="B45" s="671"/>
      <c r="C45" s="673"/>
      <c r="D45" s="203">
        <v>4209</v>
      </c>
      <c r="E45" s="195" t="s">
        <v>35</v>
      </c>
      <c r="F45" s="196">
        <f t="shared" si="0"/>
        <v>275.71428571428572</v>
      </c>
      <c r="G45" s="197"/>
      <c r="H45" s="196">
        <v>9</v>
      </c>
      <c r="I45" s="196">
        <v>1</v>
      </c>
      <c r="J45" s="197">
        <v>8</v>
      </c>
      <c r="K45" s="196"/>
      <c r="L45" s="196">
        <v>1</v>
      </c>
      <c r="M45" s="197">
        <f t="shared" si="1"/>
        <v>99.257142857142853</v>
      </c>
      <c r="N45" s="197">
        <f t="shared" si="2"/>
        <v>35.842857142857142</v>
      </c>
      <c r="O45" s="197">
        <f t="shared" si="3"/>
        <v>77.2</v>
      </c>
      <c r="P45" s="197">
        <f t="shared" si="4"/>
        <v>27.571428571428573</v>
      </c>
      <c r="Q45" s="197">
        <f t="shared" si="24"/>
        <v>24.814285714285713</v>
      </c>
      <c r="R45" s="197">
        <f t="shared" si="25"/>
        <v>11.028571428571428</v>
      </c>
      <c r="S45" s="198">
        <f t="shared" si="7"/>
        <v>275.71428571428572</v>
      </c>
      <c r="T45" s="196">
        <f t="shared" si="15"/>
        <v>193</v>
      </c>
      <c r="U45" s="197"/>
      <c r="V45" s="196">
        <v>9</v>
      </c>
      <c r="W45" s="196">
        <v>1</v>
      </c>
      <c r="X45" s="197">
        <v>8</v>
      </c>
      <c r="Y45" s="196"/>
      <c r="Z45" s="196">
        <v>1</v>
      </c>
      <c r="AA45" s="197">
        <f t="shared" si="8"/>
        <v>77.2</v>
      </c>
      <c r="AB45" s="197">
        <f t="shared" si="9"/>
        <v>21.23</v>
      </c>
      <c r="AC45" s="197">
        <f t="shared" si="10"/>
        <v>61.76</v>
      </c>
      <c r="AD45" s="197">
        <f t="shared" si="11"/>
        <v>19.686</v>
      </c>
      <c r="AE45" s="197">
        <f t="shared" si="12"/>
        <v>7.72</v>
      </c>
      <c r="AF45" s="197">
        <f t="shared" si="13"/>
        <v>3.86</v>
      </c>
      <c r="AG45" s="199">
        <f t="shared" si="14"/>
        <v>191.45600000000002</v>
      </c>
      <c r="AH45" s="200">
        <v>50</v>
      </c>
      <c r="AI45" s="201">
        <v>12</v>
      </c>
    </row>
    <row r="46" spans="1:251" s="462" customFormat="1" ht="13.2" customHeight="1" x14ac:dyDescent="0.4">
      <c r="A46" s="455">
        <v>40</v>
      </c>
      <c r="B46" s="671"/>
      <c r="C46" s="673"/>
      <c r="D46" s="456">
        <v>4134</v>
      </c>
      <c r="E46" s="457" t="s">
        <v>36</v>
      </c>
      <c r="F46" s="459">
        <f t="shared" si="0"/>
        <v>364.28571428571433</v>
      </c>
      <c r="G46" s="459"/>
      <c r="H46" s="459">
        <v>13</v>
      </c>
      <c r="I46" s="459">
        <v>1</v>
      </c>
      <c r="J46" s="459">
        <v>12</v>
      </c>
      <c r="K46" s="459"/>
      <c r="L46" s="459"/>
      <c r="M46" s="459">
        <f t="shared" si="1"/>
        <v>131.14285714285717</v>
      </c>
      <c r="N46" s="460">
        <f t="shared" si="2"/>
        <v>47.357142857142868</v>
      </c>
      <c r="O46" s="459">
        <f t="shared" si="3"/>
        <v>102.00000000000003</v>
      </c>
      <c r="P46" s="459">
        <f t="shared" si="4"/>
        <v>36.428571428571438</v>
      </c>
      <c r="Q46" s="459">
        <f t="shared" si="24"/>
        <v>32.785714285714292</v>
      </c>
      <c r="R46" s="459">
        <f t="shared" si="25"/>
        <v>14.571428571428573</v>
      </c>
      <c r="S46" s="459">
        <f t="shared" si="7"/>
        <v>364.28571428571433</v>
      </c>
      <c r="T46" s="459">
        <f t="shared" si="15"/>
        <v>255</v>
      </c>
      <c r="U46" s="459">
        <f t="shared" ref="U46:Z46" si="29">G46</f>
        <v>0</v>
      </c>
      <c r="V46" s="459">
        <f t="shared" si="29"/>
        <v>13</v>
      </c>
      <c r="W46" s="459">
        <f t="shared" si="29"/>
        <v>1</v>
      </c>
      <c r="X46" s="459">
        <f t="shared" si="29"/>
        <v>12</v>
      </c>
      <c r="Y46" s="459">
        <f t="shared" si="29"/>
        <v>0</v>
      </c>
      <c r="Z46" s="459">
        <f t="shared" si="29"/>
        <v>0</v>
      </c>
      <c r="AA46" s="459">
        <f t="shared" si="8"/>
        <v>102</v>
      </c>
      <c r="AB46" s="459">
        <f t="shared" si="9"/>
        <v>28.05</v>
      </c>
      <c r="AC46" s="459">
        <f t="shared" si="10"/>
        <v>81.600000000000009</v>
      </c>
      <c r="AD46" s="459">
        <f t="shared" si="11"/>
        <v>26.009999999999998</v>
      </c>
      <c r="AE46" s="459">
        <f t="shared" si="12"/>
        <v>10.200000000000001</v>
      </c>
      <c r="AF46" s="459">
        <f t="shared" si="13"/>
        <v>5.1000000000000005</v>
      </c>
      <c r="AG46" s="459">
        <f t="shared" si="14"/>
        <v>252.96</v>
      </c>
      <c r="AH46" s="459">
        <v>49</v>
      </c>
      <c r="AI46" s="461">
        <v>15</v>
      </c>
    </row>
    <row r="47" spans="1:251" s="202" customFormat="1" ht="13.2" customHeight="1" x14ac:dyDescent="0.4">
      <c r="A47" s="193">
        <v>41</v>
      </c>
      <c r="B47" s="671"/>
      <c r="C47" s="673"/>
      <c r="D47" s="376">
        <v>6424</v>
      </c>
      <c r="E47" s="244" t="s">
        <v>456</v>
      </c>
      <c r="F47" s="253">
        <f t="shared" si="0"/>
        <v>194.28571428571428</v>
      </c>
      <c r="G47" s="254">
        <v>2</v>
      </c>
      <c r="H47" s="253"/>
      <c r="I47" s="253">
        <v>3</v>
      </c>
      <c r="J47" s="254">
        <v>3</v>
      </c>
      <c r="K47" s="253">
        <v>2</v>
      </c>
      <c r="L47" s="253">
        <v>2</v>
      </c>
      <c r="M47" s="254">
        <f t="shared" si="1"/>
        <v>69.942857142857136</v>
      </c>
      <c r="N47" s="254">
        <f t="shared" si="2"/>
        <v>25.257142857142856</v>
      </c>
      <c r="O47" s="254">
        <f t="shared" si="3"/>
        <v>54.400000000000006</v>
      </c>
      <c r="P47" s="254">
        <f t="shared" si="4"/>
        <v>19.428571428571431</v>
      </c>
      <c r="Q47" s="254">
        <f t="shared" si="24"/>
        <v>17.485714285714284</v>
      </c>
      <c r="R47" s="254">
        <f t="shared" si="25"/>
        <v>7.7714285714285714</v>
      </c>
      <c r="S47" s="253">
        <f t="shared" si="7"/>
        <v>194.28571428571428</v>
      </c>
      <c r="T47" s="253">
        <f t="shared" si="15"/>
        <v>136</v>
      </c>
      <c r="U47" s="254">
        <f>G47</f>
        <v>2</v>
      </c>
      <c r="V47" s="253"/>
      <c r="W47" s="253">
        <f t="shared" ref="W47:Z48" si="30">I47</f>
        <v>3</v>
      </c>
      <c r="X47" s="254">
        <f t="shared" si="30"/>
        <v>3</v>
      </c>
      <c r="Y47" s="253">
        <f t="shared" si="30"/>
        <v>2</v>
      </c>
      <c r="Z47" s="253">
        <f t="shared" si="30"/>
        <v>2</v>
      </c>
      <c r="AA47" s="254">
        <f t="shared" si="8"/>
        <v>54.400000000000006</v>
      </c>
      <c r="AB47" s="254">
        <f t="shared" si="9"/>
        <v>14.96</v>
      </c>
      <c r="AC47" s="254">
        <f t="shared" si="10"/>
        <v>43.52</v>
      </c>
      <c r="AD47" s="254">
        <f t="shared" si="11"/>
        <v>13.872</v>
      </c>
      <c r="AE47" s="254">
        <f t="shared" si="12"/>
        <v>5.44</v>
      </c>
      <c r="AF47" s="254">
        <f t="shared" si="13"/>
        <v>2.72</v>
      </c>
      <c r="AG47" s="253">
        <f t="shared" si="14"/>
        <v>134.91200000000003</v>
      </c>
      <c r="AH47" s="246">
        <v>30</v>
      </c>
      <c r="AI47" s="248">
        <v>4</v>
      </c>
    </row>
    <row r="48" spans="1:251" s="202" customFormat="1" ht="13.2" customHeight="1" x14ac:dyDescent="0.4">
      <c r="A48" s="193">
        <v>42</v>
      </c>
      <c r="B48" s="671"/>
      <c r="C48" s="673"/>
      <c r="D48" s="203">
        <v>7289</v>
      </c>
      <c r="E48" s="214" t="s">
        <v>455</v>
      </c>
      <c r="F48" s="205">
        <f t="shared" si="0"/>
        <v>390</v>
      </c>
      <c r="G48" s="200"/>
      <c r="H48" s="200">
        <v>9</v>
      </c>
      <c r="I48" s="200"/>
      <c r="J48" s="200">
        <v>10</v>
      </c>
      <c r="K48" s="200">
        <v>8</v>
      </c>
      <c r="L48" s="200"/>
      <c r="M48" s="200">
        <f t="shared" si="1"/>
        <v>140.4</v>
      </c>
      <c r="N48" s="207">
        <f t="shared" si="2"/>
        <v>50.7</v>
      </c>
      <c r="O48" s="200">
        <f t="shared" si="3"/>
        <v>109.20000000000002</v>
      </c>
      <c r="P48" s="200">
        <f t="shared" si="4"/>
        <v>39</v>
      </c>
      <c r="Q48" s="200">
        <f t="shared" si="24"/>
        <v>35.1</v>
      </c>
      <c r="R48" s="200">
        <f t="shared" si="25"/>
        <v>15.6</v>
      </c>
      <c r="S48" s="208">
        <f t="shared" si="7"/>
        <v>390.00000000000011</v>
      </c>
      <c r="T48" s="200">
        <f t="shared" si="15"/>
        <v>273</v>
      </c>
      <c r="U48" s="200">
        <f>G48</f>
        <v>0</v>
      </c>
      <c r="V48" s="200">
        <f>H48</f>
        <v>9</v>
      </c>
      <c r="W48" s="200">
        <f t="shared" si="30"/>
        <v>0</v>
      </c>
      <c r="X48" s="200">
        <f t="shared" si="30"/>
        <v>10</v>
      </c>
      <c r="Y48" s="200">
        <f t="shared" si="30"/>
        <v>8</v>
      </c>
      <c r="Z48" s="200">
        <f t="shared" si="30"/>
        <v>0</v>
      </c>
      <c r="AA48" s="200">
        <f t="shared" si="8"/>
        <v>109.2</v>
      </c>
      <c r="AB48" s="200">
        <f t="shared" si="9"/>
        <v>30.03</v>
      </c>
      <c r="AC48" s="200">
        <f t="shared" si="10"/>
        <v>87.36</v>
      </c>
      <c r="AD48" s="200">
        <f t="shared" si="11"/>
        <v>27.845999999999997</v>
      </c>
      <c r="AE48" s="200">
        <f t="shared" si="12"/>
        <v>10.92</v>
      </c>
      <c r="AF48" s="200">
        <f t="shared" si="13"/>
        <v>5.46</v>
      </c>
      <c r="AG48" s="209">
        <f t="shared" si="14"/>
        <v>270.81600000000003</v>
      </c>
      <c r="AH48" s="200">
        <v>44</v>
      </c>
      <c r="AI48" s="201">
        <v>18</v>
      </c>
    </row>
    <row r="49" spans="1:251" s="202" customFormat="1" ht="49.5" customHeight="1" x14ac:dyDescent="0.4">
      <c r="A49" s="193"/>
      <c r="B49" s="671"/>
      <c r="C49" s="673"/>
      <c r="D49" s="203"/>
      <c r="E49" s="214" t="s">
        <v>615</v>
      </c>
      <c r="F49" s="205">
        <f t="shared" si="0"/>
        <v>285.71428571428567</v>
      </c>
      <c r="G49" s="200">
        <v>2</v>
      </c>
      <c r="H49" s="200"/>
      <c r="I49" s="200">
        <v>4</v>
      </c>
      <c r="J49" s="200">
        <v>2</v>
      </c>
      <c r="K49" s="200">
        <v>9</v>
      </c>
      <c r="L49" s="200"/>
      <c r="M49" s="200">
        <f t="shared" ref="M49" si="31">F49*$M$6</f>
        <v>102.85714285714283</v>
      </c>
      <c r="N49" s="207">
        <f t="shared" ref="N49" si="32">F49*$N$6</f>
        <v>37.142857142857139</v>
      </c>
      <c r="O49" s="200">
        <f t="shared" ref="O49" si="33">F49*$O$6</f>
        <v>80</v>
      </c>
      <c r="P49" s="200">
        <f t="shared" ref="P49" si="34">F49*$P$6</f>
        <v>28.571428571428569</v>
      </c>
      <c r="Q49" s="200">
        <f t="shared" ref="Q49" si="35">F49*$Q$6</f>
        <v>25.714285714285708</v>
      </c>
      <c r="R49" s="200">
        <f t="shared" ref="R49" si="36">F49*$R$6</f>
        <v>11.428571428571427</v>
      </c>
      <c r="S49" s="208">
        <f t="shared" ref="S49" si="37">SUM(M49:R49)</f>
        <v>285.71428571428572</v>
      </c>
      <c r="T49" s="200">
        <f t="shared" si="15"/>
        <v>200</v>
      </c>
      <c r="U49" s="200">
        <f>G49</f>
        <v>2</v>
      </c>
      <c r="V49" s="200">
        <f>H49</f>
        <v>0</v>
      </c>
      <c r="W49" s="200">
        <f t="shared" ref="W49" si="38">I49</f>
        <v>4</v>
      </c>
      <c r="X49" s="200">
        <f t="shared" ref="X49" si="39">J49</f>
        <v>2</v>
      </c>
      <c r="Y49" s="200">
        <f t="shared" ref="Y49" si="40">K49</f>
        <v>9</v>
      </c>
      <c r="Z49" s="200">
        <f t="shared" ref="Z49" si="41">L49</f>
        <v>0</v>
      </c>
      <c r="AA49" s="200">
        <f t="shared" ref="AA49" si="42">T49*$AA$6</f>
        <v>80</v>
      </c>
      <c r="AB49" s="200">
        <f t="shared" ref="AB49" si="43">T49*$AB$6</f>
        <v>22</v>
      </c>
      <c r="AC49" s="200">
        <f t="shared" ref="AC49" si="44">T49*$AC$6</f>
        <v>64</v>
      </c>
      <c r="AD49" s="200">
        <f t="shared" ref="AD49" si="45">T49*$AD$6</f>
        <v>20.399999999999999</v>
      </c>
      <c r="AE49" s="200">
        <f t="shared" ref="AE49" si="46">T49*$AE$6</f>
        <v>8</v>
      </c>
      <c r="AF49" s="200">
        <f t="shared" ref="AF49" si="47">T49*$AF$6</f>
        <v>4</v>
      </c>
      <c r="AG49" s="209">
        <f t="shared" ref="AG49" si="48">SUM(AA49:AF49)</f>
        <v>198.4</v>
      </c>
      <c r="AH49" s="200">
        <v>45</v>
      </c>
      <c r="AI49" s="201">
        <v>6</v>
      </c>
    </row>
    <row r="50" spans="1:251" s="462" customFormat="1" ht="13.2" customHeight="1" x14ac:dyDescent="0.4">
      <c r="A50" s="455">
        <v>43</v>
      </c>
      <c r="B50" s="671"/>
      <c r="C50" s="673"/>
      <c r="D50" s="456">
        <v>7386</v>
      </c>
      <c r="E50" s="472" t="s">
        <v>454</v>
      </c>
      <c r="F50" s="458">
        <f t="shared" si="0"/>
        <v>392.85714285714289</v>
      </c>
      <c r="G50" s="459"/>
      <c r="H50" s="459">
        <v>9</v>
      </c>
      <c r="I50" s="459">
        <v>4</v>
      </c>
      <c r="J50" s="459">
        <v>1</v>
      </c>
      <c r="K50" s="459">
        <v>8</v>
      </c>
      <c r="L50" s="459"/>
      <c r="M50" s="459">
        <f t="shared" si="1"/>
        <v>141.42857142857144</v>
      </c>
      <c r="N50" s="460">
        <f t="shared" si="2"/>
        <v>51.071428571428577</v>
      </c>
      <c r="O50" s="459">
        <f t="shared" si="3"/>
        <v>110.00000000000001</v>
      </c>
      <c r="P50" s="459">
        <f t="shared" si="4"/>
        <v>39.285714285714292</v>
      </c>
      <c r="Q50" s="459">
        <f t="shared" si="24"/>
        <v>35.357142857142861</v>
      </c>
      <c r="R50" s="459">
        <f t="shared" si="25"/>
        <v>15.714285714285715</v>
      </c>
      <c r="S50" s="459">
        <f t="shared" si="7"/>
        <v>392.85714285714295</v>
      </c>
      <c r="T50" s="459">
        <f t="shared" si="15"/>
        <v>275</v>
      </c>
      <c r="U50" s="459"/>
      <c r="V50" s="459">
        <v>9</v>
      </c>
      <c r="W50" s="459">
        <v>4</v>
      </c>
      <c r="X50" s="459">
        <v>1</v>
      </c>
      <c r="Y50" s="459">
        <v>8</v>
      </c>
      <c r="Z50" s="459"/>
      <c r="AA50" s="459">
        <f t="shared" si="8"/>
        <v>110</v>
      </c>
      <c r="AB50" s="459">
        <f t="shared" si="9"/>
        <v>30.25</v>
      </c>
      <c r="AC50" s="459">
        <f t="shared" si="10"/>
        <v>88</v>
      </c>
      <c r="AD50" s="459">
        <f t="shared" si="11"/>
        <v>28.049999999999997</v>
      </c>
      <c r="AE50" s="459">
        <f t="shared" si="12"/>
        <v>11</v>
      </c>
      <c r="AF50" s="459">
        <f t="shared" si="13"/>
        <v>5.5</v>
      </c>
      <c r="AG50" s="459">
        <f t="shared" si="14"/>
        <v>272.8</v>
      </c>
      <c r="AH50" s="459">
        <v>32</v>
      </c>
      <c r="AI50" s="461">
        <v>24</v>
      </c>
    </row>
    <row r="51" spans="1:251" s="202" customFormat="1" ht="12.75" customHeight="1" x14ac:dyDescent="0.4">
      <c r="A51" s="193">
        <v>44</v>
      </c>
      <c r="B51" s="671"/>
      <c r="C51" s="674"/>
      <c r="D51" s="250">
        <v>7486</v>
      </c>
      <c r="E51" s="251" t="s">
        <v>453</v>
      </c>
      <c r="F51" s="245">
        <f t="shared" si="0"/>
        <v>214.28571428571428</v>
      </c>
      <c r="G51" s="246">
        <v>5</v>
      </c>
      <c r="H51" s="246"/>
      <c r="I51" s="246"/>
      <c r="J51" s="246">
        <v>4</v>
      </c>
      <c r="K51" s="246">
        <v>2</v>
      </c>
      <c r="L51" s="246">
        <v>3</v>
      </c>
      <c r="M51" s="246">
        <f t="shared" si="1"/>
        <v>77.142857142857139</v>
      </c>
      <c r="N51" s="247">
        <f t="shared" si="2"/>
        <v>27.857142857142858</v>
      </c>
      <c r="O51" s="246">
        <f t="shared" si="3"/>
        <v>60</v>
      </c>
      <c r="P51" s="246">
        <f t="shared" si="4"/>
        <v>21.428571428571431</v>
      </c>
      <c r="Q51" s="246">
        <f t="shared" si="24"/>
        <v>19.285714285714285</v>
      </c>
      <c r="R51" s="246">
        <f t="shared" si="25"/>
        <v>8.5714285714285712</v>
      </c>
      <c r="S51" s="246">
        <f t="shared" si="7"/>
        <v>214.28571428571431</v>
      </c>
      <c r="T51" s="246">
        <f t="shared" si="15"/>
        <v>150</v>
      </c>
      <c r="U51" s="246">
        <v>5</v>
      </c>
      <c r="V51" s="246"/>
      <c r="W51" s="246"/>
      <c r="X51" s="246">
        <v>4</v>
      </c>
      <c r="Y51" s="246">
        <v>2</v>
      </c>
      <c r="Z51" s="246">
        <v>3</v>
      </c>
      <c r="AA51" s="246">
        <f>T51*AA6</f>
        <v>60</v>
      </c>
      <c r="AB51" s="246">
        <f t="shared" si="9"/>
        <v>16.5</v>
      </c>
      <c r="AC51" s="246">
        <f t="shared" si="10"/>
        <v>48</v>
      </c>
      <c r="AD51" s="246">
        <f t="shared" si="11"/>
        <v>15.299999999999999</v>
      </c>
      <c r="AE51" s="246">
        <f t="shared" si="12"/>
        <v>6</v>
      </c>
      <c r="AF51" s="246">
        <f t="shared" si="13"/>
        <v>3</v>
      </c>
      <c r="AG51" s="246">
        <f t="shared" si="14"/>
        <v>148.80000000000001</v>
      </c>
      <c r="AH51" s="246">
        <v>15</v>
      </c>
      <c r="AI51" s="248">
        <v>6</v>
      </c>
    </row>
    <row r="52" spans="1:251" s="202" customFormat="1" ht="12.75" customHeight="1" x14ac:dyDescent="0.4">
      <c r="A52" s="193">
        <v>45</v>
      </c>
      <c r="B52" s="671"/>
      <c r="C52" s="418"/>
      <c r="D52" s="203"/>
      <c r="E52" s="251" t="s">
        <v>579</v>
      </c>
      <c r="F52" s="245">
        <f t="shared" si="0"/>
        <v>228.57142857142856</v>
      </c>
      <c r="G52" s="246">
        <v>4</v>
      </c>
      <c r="H52" s="246"/>
      <c r="I52" s="246">
        <v>2</v>
      </c>
      <c r="J52" s="246">
        <v>1</v>
      </c>
      <c r="K52" s="246">
        <v>3</v>
      </c>
      <c r="L52" s="246">
        <v>3</v>
      </c>
      <c r="M52" s="246">
        <f t="shared" si="1"/>
        <v>82.285714285714278</v>
      </c>
      <c r="N52" s="247">
        <f t="shared" si="2"/>
        <v>29.714285714285712</v>
      </c>
      <c r="O52" s="246">
        <f t="shared" si="3"/>
        <v>64</v>
      </c>
      <c r="P52" s="246">
        <f t="shared" si="4"/>
        <v>22.857142857142858</v>
      </c>
      <c r="Q52" s="246">
        <f t="shared" si="24"/>
        <v>20.571428571428569</v>
      </c>
      <c r="R52" s="246">
        <f t="shared" si="25"/>
        <v>9.1428571428571423</v>
      </c>
      <c r="S52" s="246">
        <f t="shared" si="7"/>
        <v>228.57142857142858</v>
      </c>
      <c r="T52" s="246">
        <f t="shared" si="15"/>
        <v>160</v>
      </c>
      <c r="U52" s="246">
        <v>4</v>
      </c>
      <c r="V52" s="246"/>
      <c r="W52" s="246">
        <v>2</v>
      </c>
      <c r="X52" s="246">
        <v>1</v>
      </c>
      <c r="Y52" s="246">
        <v>3</v>
      </c>
      <c r="Z52" s="246">
        <v>3</v>
      </c>
      <c r="AA52" s="246">
        <f>T52*$AA$6</f>
        <v>64</v>
      </c>
      <c r="AB52" s="246">
        <f t="shared" si="9"/>
        <v>17.600000000000001</v>
      </c>
      <c r="AC52" s="246">
        <f t="shared" si="10"/>
        <v>51.2</v>
      </c>
      <c r="AD52" s="246">
        <f t="shared" si="11"/>
        <v>16.32</v>
      </c>
      <c r="AE52" s="246">
        <f t="shared" si="12"/>
        <v>6.4</v>
      </c>
      <c r="AF52" s="246">
        <f t="shared" si="13"/>
        <v>3.2</v>
      </c>
      <c r="AG52" s="246">
        <f t="shared" si="14"/>
        <v>158.72</v>
      </c>
      <c r="AH52" s="246">
        <v>30</v>
      </c>
      <c r="AI52" s="248">
        <v>6</v>
      </c>
    </row>
    <row r="53" spans="1:251" s="462" customFormat="1" ht="13.2" customHeight="1" x14ac:dyDescent="0.4">
      <c r="A53" s="455">
        <v>46</v>
      </c>
      <c r="B53" s="671"/>
      <c r="C53" s="669" t="s">
        <v>549</v>
      </c>
      <c r="D53" s="456">
        <v>4123</v>
      </c>
      <c r="E53" s="473" t="s">
        <v>38</v>
      </c>
      <c r="F53" s="458">
        <f t="shared" si="0"/>
        <v>445.71428571428572</v>
      </c>
      <c r="G53" s="459">
        <v>14</v>
      </c>
      <c r="H53" s="459"/>
      <c r="I53" s="459">
        <v>3</v>
      </c>
      <c r="J53" s="459">
        <v>10</v>
      </c>
      <c r="K53" s="459"/>
      <c r="L53" s="459">
        <v>3</v>
      </c>
      <c r="M53" s="459">
        <f>F53*$M$6</f>
        <v>160.45714285714286</v>
      </c>
      <c r="N53" s="460">
        <f t="shared" si="2"/>
        <v>57.942857142857143</v>
      </c>
      <c r="O53" s="459">
        <f t="shared" si="3"/>
        <v>124.80000000000001</v>
      </c>
      <c r="P53" s="459">
        <f t="shared" si="4"/>
        <v>44.571428571428577</v>
      </c>
      <c r="Q53" s="459">
        <f>F53*$Q$6</f>
        <v>40.114285714285714</v>
      </c>
      <c r="R53" s="459">
        <f>F53*$R$6</f>
        <v>17.828571428571429</v>
      </c>
      <c r="S53" s="459">
        <f t="shared" si="7"/>
        <v>445.71428571428572</v>
      </c>
      <c r="T53" s="459">
        <f t="shared" si="15"/>
        <v>312</v>
      </c>
      <c r="U53" s="459">
        <f t="shared" ref="U53:Z54" si="49">G53</f>
        <v>14</v>
      </c>
      <c r="V53" s="459">
        <f t="shared" si="49"/>
        <v>0</v>
      </c>
      <c r="W53" s="459">
        <f t="shared" si="49"/>
        <v>3</v>
      </c>
      <c r="X53" s="459">
        <f t="shared" si="49"/>
        <v>10</v>
      </c>
      <c r="Y53" s="459">
        <f t="shared" si="49"/>
        <v>0</v>
      </c>
      <c r="Z53" s="459">
        <f t="shared" si="49"/>
        <v>3</v>
      </c>
      <c r="AA53" s="459">
        <f>T53*$AA$6</f>
        <v>124.80000000000001</v>
      </c>
      <c r="AB53" s="459">
        <f t="shared" si="9"/>
        <v>34.32</v>
      </c>
      <c r="AC53" s="459">
        <f t="shared" si="10"/>
        <v>99.84</v>
      </c>
      <c r="AD53" s="459">
        <f t="shared" si="11"/>
        <v>31.823999999999998</v>
      </c>
      <c r="AE53" s="459">
        <f t="shared" si="12"/>
        <v>12.48</v>
      </c>
      <c r="AF53" s="459">
        <f t="shared" si="13"/>
        <v>6.24</v>
      </c>
      <c r="AG53" s="459">
        <f t="shared" si="14"/>
        <v>309.50400000000008</v>
      </c>
      <c r="AH53" s="459">
        <v>77</v>
      </c>
      <c r="AI53" s="461">
        <v>24</v>
      </c>
    </row>
    <row r="54" spans="1:251" s="462" customFormat="1" ht="13.2" customHeight="1" x14ac:dyDescent="0.4">
      <c r="A54" s="455">
        <v>47</v>
      </c>
      <c r="B54" s="671"/>
      <c r="C54" s="669"/>
      <c r="D54" s="456">
        <v>7457</v>
      </c>
      <c r="E54" s="457" t="s">
        <v>452</v>
      </c>
      <c r="F54" s="458">
        <f t="shared" si="0"/>
        <v>428.57142857142856</v>
      </c>
      <c r="G54" s="459">
        <v>12</v>
      </c>
      <c r="H54" s="459"/>
      <c r="I54" s="459"/>
      <c r="J54" s="459">
        <v>26</v>
      </c>
      <c r="K54" s="459"/>
      <c r="L54" s="459"/>
      <c r="M54" s="459">
        <f t="shared" si="1"/>
        <v>154.28571428571428</v>
      </c>
      <c r="N54" s="460">
        <f t="shared" si="2"/>
        <v>55.714285714285715</v>
      </c>
      <c r="O54" s="459">
        <f t="shared" si="3"/>
        <v>120</v>
      </c>
      <c r="P54" s="459">
        <f t="shared" si="4"/>
        <v>42.857142857142861</v>
      </c>
      <c r="Q54" s="459">
        <f>F54*$Q$6</f>
        <v>38.571428571428569</v>
      </c>
      <c r="R54" s="459">
        <f>F54*$R$6</f>
        <v>17.142857142857142</v>
      </c>
      <c r="S54" s="459">
        <f t="shared" si="7"/>
        <v>428.57142857142861</v>
      </c>
      <c r="T54" s="459">
        <f t="shared" si="15"/>
        <v>300</v>
      </c>
      <c r="U54" s="459">
        <f t="shared" si="49"/>
        <v>12</v>
      </c>
      <c r="V54" s="459">
        <f t="shared" si="49"/>
        <v>0</v>
      </c>
      <c r="W54" s="459">
        <f t="shared" si="49"/>
        <v>0</v>
      </c>
      <c r="X54" s="459">
        <f t="shared" si="49"/>
        <v>26</v>
      </c>
      <c r="Y54" s="459">
        <f t="shared" si="49"/>
        <v>0</v>
      </c>
      <c r="Z54" s="459">
        <f t="shared" si="49"/>
        <v>0</v>
      </c>
      <c r="AA54" s="459">
        <f>T54*$AA$6</f>
        <v>120</v>
      </c>
      <c r="AB54" s="459">
        <f t="shared" si="9"/>
        <v>33</v>
      </c>
      <c r="AC54" s="459">
        <f t="shared" si="10"/>
        <v>96</v>
      </c>
      <c r="AD54" s="459">
        <f t="shared" si="11"/>
        <v>30.599999999999998</v>
      </c>
      <c r="AE54" s="459">
        <f t="shared" si="12"/>
        <v>12</v>
      </c>
      <c r="AF54" s="459">
        <f t="shared" si="13"/>
        <v>6</v>
      </c>
      <c r="AG54" s="459">
        <f t="shared" si="14"/>
        <v>297.60000000000002</v>
      </c>
      <c r="AH54" s="459">
        <v>57</v>
      </c>
      <c r="AI54" s="461">
        <v>24</v>
      </c>
    </row>
    <row r="55" spans="1:251" s="462" customFormat="1" ht="13.2" customHeight="1" x14ac:dyDescent="0.4">
      <c r="A55" s="455">
        <v>48</v>
      </c>
      <c r="B55" s="671"/>
      <c r="C55" s="669"/>
      <c r="D55" s="456">
        <v>4518</v>
      </c>
      <c r="E55" s="457" t="s">
        <v>451</v>
      </c>
      <c r="F55" s="458">
        <f t="shared" si="0"/>
        <v>414.28571428571428</v>
      </c>
      <c r="G55" s="459">
        <v>13</v>
      </c>
      <c r="H55" s="459"/>
      <c r="I55" s="459"/>
      <c r="J55" s="459">
        <v>12</v>
      </c>
      <c r="K55" s="459">
        <v>4</v>
      </c>
      <c r="L55" s="459">
        <v>1</v>
      </c>
      <c r="M55" s="459">
        <f t="shared" si="1"/>
        <v>149.14285714285714</v>
      </c>
      <c r="N55" s="460">
        <f t="shared" si="2"/>
        <v>53.857142857142861</v>
      </c>
      <c r="O55" s="459">
        <f t="shared" si="3"/>
        <v>116.00000000000001</v>
      </c>
      <c r="P55" s="459">
        <f t="shared" si="4"/>
        <v>41.428571428571431</v>
      </c>
      <c r="Q55" s="459">
        <f>F55*$Q$6</f>
        <v>37.285714285714285</v>
      </c>
      <c r="R55" s="459">
        <f>F55*$R$6</f>
        <v>16.571428571428573</v>
      </c>
      <c r="S55" s="459">
        <f t="shared" si="7"/>
        <v>414.28571428571428</v>
      </c>
      <c r="T55" s="459">
        <f t="shared" si="15"/>
        <v>290</v>
      </c>
      <c r="U55" s="459">
        <v>13</v>
      </c>
      <c r="V55" s="459"/>
      <c r="W55" s="459"/>
      <c r="X55" s="459">
        <v>12</v>
      </c>
      <c r="Y55" s="459">
        <v>4</v>
      </c>
      <c r="Z55" s="459">
        <v>1</v>
      </c>
      <c r="AA55" s="459">
        <f>T55*$AA$6</f>
        <v>116</v>
      </c>
      <c r="AB55" s="459">
        <f t="shared" si="9"/>
        <v>31.9</v>
      </c>
      <c r="AC55" s="459">
        <f t="shared" si="10"/>
        <v>92.8</v>
      </c>
      <c r="AD55" s="459">
        <f t="shared" si="11"/>
        <v>29.58</v>
      </c>
      <c r="AE55" s="459">
        <f t="shared" si="12"/>
        <v>11.6</v>
      </c>
      <c r="AF55" s="459">
        <f t="shared" si="13"/>
        <v>5.8</v>
      </c>
      <c r="AG55" s="459">
        <f t="shared" si="14"/>
        <v>287.68</v>
      </c>
      <c r="AH55" s="459">
        <v>63</v>
      </c>
      <c r="AI55" s="461">
        <v>18</v>
      </c>
    </row>
    <row r="56" spans="1:251" s="202" customFormat="1" ht="13.2" customHeight="1" x14ac:dyDescent="0.4">
      <c r="A56" s="215"/>
      <c r="B56" s="216">
        <v>48</v>
      </c>
      <c r="C56" s="216"/>
      <c r="D56" s="176"/>
      <c r="E56" s="216"/>
      <c r="F56" s="216"/>
      <c r="G56" s="217"/>
      <c r="H56" s="217"/>
      <c r="I56" s="217"/>
      <c r="J56" s="218"/>
      <c r="K56" s="218"/>
      <c r="L56" s="218"/>
      <c r="M56" s="218"/>
      <c r="N56" s="218"/>
      <c r="O56" s="218"/>
      <c r="P56" s="218"/>
      <c r="Q56" s="218"/>
      <c r="R56" s="218"/>
      <c r="S56" s="219"/>
      <c r="T56" s="219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7"/>
      <c r="AH56" s="218"/>
      <c r="AI56" s="220"/>
    </row>
    <row r="57" spans="1:251" s="212" customFormat="1" ht="13.2" customHeight="1" x14ac:dyDescent="0.4">
      <c r="A57" s="193">
        <v>1</v>
      </c>
      <c r="B57" s="200" t="s">
        <v>450</v>
      </c>
      <c r="C57" s="195" t="s">
        <v>448</v>
      </c>
      <c r="D57" s="221">
        <v>4321</v>
      </c>
      <c r="E57" s="195" t="s">
        <v>449</v>
      </c>
      <c r="F57" s="200">
        <f>($G$6*G57)+($H$6*H57)+($I$6*I57)+($J$6*J57)+($K$6*K57)+($L$6*L57)</f>
        <v>468.57142857142856</v>
      </c>
      <c r="G57" s="200">
        <v>14</v>
      </c>
      <c r="H57" s="200"/>
      <c r="I57" s="200">
        <v>2</v>
      </c>
      <c r="J57" s="200">
        <v>10</v>
      </c>
      <c r="K57" s="200">
        <v>6</v>
      </c>
      <c r="L57" s="200"/>
      <c r="M57" s="200">
        <f>F57*$M$6</f>
        <v>168.68571428571428</v>
      </c>
      <c r="N57" s="207">
        <f>F57*$N$6</f>
        <v>60.914285714285711</v>
      </c>
      <c r="O57" s="200">
        <f>F57*$O$6</f>
        <v>131.20000000000002</v>
      </c>
      <c r="P57" s="200">
        <f>F57*$P$6</f>
        <v>46.857142857142861</v>
      </c>
      <c r="Q57" s="200">
        <f>F57*$Q$6</f>
        <v>42.171428571428571</v>
      </c>
      <c r="R57" s="200">
        <f>F57*$R$6</f>
        <v>18.742857142857144</v>
      </c>
      <c r="S57" s="208">
        <f>SUM(M57:R57)</f>
        <v>468.57142857142856</v>
      </c>
      <c r="T57" s="200">
        <f>($U$6*U57)+($V$6*V57)+($W$6*W57)+($X$6*X57)+($Y$6*Y57)+($Z$6*Z57)</f>
        <v>328</v>
      </c>
      <c r="U57" s="200">
        <f t="shared" ref="U57:Z57" si="50">G57</f>
        <v>14</v>
      </c>
      <c r="V57" s="200">
        <f t="shared" si="50"/>
        <v>0</v>
      </c>
      <c r="W57" s="200">
        <f t="shared" si="50"/>
        <v>2</v>
      </c>
      <c r="X57" s="200">
        <f t="shared" si="50"/>
        <v>10</v>
      </c>
      <c r="Y57" s="200">
        <f t="shared" si="50"/>
        <v>6</v>
      </c>
      <c r="Z57" s="200">
        <f t="shared" si="50"/>
        <v>0</v>
      </c>
      <c r="AA57" s="200">
        <f>T57*$AA$6</f>
        <v>131.20000000000002</v>
      </c>
      <c r="AB57" s="200">
        <f>T57*$AB$6</f>
        <v>36.08</v>
      </c>
      <c r="AC57" s="200">
        <f>T57*$AC$6</f>
        <v>104.96000000000001</v>
      </c>
      <c r="AD57" s="200">
        <f>T57*$AD$6</f>
        <v>33.455999999999996</v>
      </c>
      <c r="AE57" s="200">
        <f>T57*$AE$6</f>
        <v>13.120000000000001</v>
      </c>
      <c r="AF57" s="200">
        <f>T57*$AF$6</f>
        <v>6.5600000000000005</v>
      </c>
      <c r="AG57" s="209">
        <f>SUM(AA57:AF57)</f>
        <v>325.37600000000003</v>
      </c>
      <c r="AH57" s="200">
        <v>56</v>
      </c>
      <c r="AI57" s="201">
        <v>21</v>
      </c>
      <c r="AJ57" s="18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202"/>
      <c r="BB57" s="202"/>
      <c r="BC57" s="202"/>
      <c r="BD57" s="202"/>
      <c r="BE57" s="202"/>
      <c r="BF57" s="202"/>
      <c r="BG57" s="202"/>
      <c r="BH57" s="202"/>
      <c r="BI57" s="202"/>
      <c r="BJ57" s="202"/>
      <c r="BK57" s="202"/>
      <c r="BL57" s="202"/>
      <c r="BM57" s="202"/>
      <c r="BN57" s="202"/>
      <c r="BO57" s="202"/>
      <c r="BP57" s="202"/>
      <c r="BQ57" s="202"/>
      <c r="BR57" s="202"/>
      <c r="BS57" s="202"/>
      <c r="BT57" s="202"/>
      <c r="BU57" s="202"/>
      <c r="BV57" s="202"/>
      <c r="BW57" s="202"/>
      <c r="BX57" s="202"/>
      <c r="BY57" s="202"/>
      <c r="BZ57" s="202"/>
      <c r="CA57" s="202"/>
      <c r="CB57" s="202"/>
      <c r="CC57" s="202"/>
      <c r="CD57" s="202"/>
      <c r="CE57" s="202"/>
      <c r="CF57" s="202"/>
      <c r="CG57" s="202"/>
      <c r="CH57" s="202"/>
      <c r="CI57" s="202"/>
      <c r="CJ57" s="202"/>
      <c r="CK57" s="202"/>
      <c r="CL57" s="202"/>
      <c r="CM57" s="202"/>
      <c r="CN57" s="202"/>
      <c r="CO57" s="202"/>
      <c r="CP57" s="202"/>
      <c r="CQ57" s="202"/>
      <c r="CR57" s="202"/>
      <c r="CS57" s="202"/>
      <c r="CT57" s="202"/>
      <c r="CU57" s="202"/>
      <c r="CV57" s="202"/>
      <c r="CW57" s="202"/>
      <c r="CX57" s="202"/>
      <c r="CY57" s="202"/>
      <c r="CZ57" s="202"/>
      <c r="DA57" s="202"/>
      <c r="DB57" s="202"/>
      <c r="DC57" s="202"/>
      <c r="DD57" s="202"/>
      <c r="DE57" s="202"/>
      <c r="DF57" s="202"/>
      <c r="DG57" s="202"/>
      <c r="DH57" s="202"/>
      <c r="DI57" s="202"/>
      <c r="DJ57" s="202"/>
      <c r="DK57" s="202"/>
      <c r="DL57" s="202"/>
      <c r="DM57" s="202"/>
      <c r="DN57" s="202"/>
      <c r="DO57" s="202"/>
      <c r="DP57" s="202"/>
      <c r="DQ57" s="202"/>
      <c r="DR57" s="202"/>
      <c r="DS57" s="202"/>
      <c r="DT57" s="202"/>
      <c r="DU57" s="202"/>
      <c r="DV57" s="202"/>
      <c r="DW57" s="202"/>
      <c r="DX57" s="202"/>
      <c r="DY57" s="202"/>
      <c r="DZ57" s="202"/>
      <c r="EA57" s="202"/>
      <c r="EB57" s="202"/>
      <c r="EC57" s="202"/>
      <c r="ED57" s="202"/>
      <c r="EE57" s="202"/>
      <c r="EF57" s="202"/>
      <c r="EG57" s="202"/>
      <c r="EH57" s="202"/>
      <c r="EI57" s="202"/>
      <c r="EJ57" s="202"/>
      <c r="EK57" s="202"/>
      <c r="EL57" s="202"/>
      <c r="EM57" s="202"/>
      <c r="EN57" s="202"/>
      <c r="EO57" s="202"/>
      <c r="EP57" s="202"/>
      <c r="EQ57" s="202"/>
      <c r="ER57" s="202"/>
      <c r="ES57" s="202"/>
      <c r="ET57" s="202"/>
      <c r="EU57" s="202"/>
      <c r="EV57" s="202"/>
      <c r="EW57" s="202"/>
      <c r="EX57" s="202"/>
      <c r="EY57" s="202"/>
      <c r="EZ57" s="202"/>
      <c r="FA57" s="202"/>
      <c r="FB57" s="202"/>
      <c r="FC57" s="202"/>
      <c r="FD57" s="202"/>
      <c r="FE57" s="202"/>
      <c r="FF57" s="202"/>
      <c r="FG57" s="202"/>
      <c r="FH57" s="202"/>
      <c r="FI57" s="202"/>
      <c r="FJ57" s="202"/>
      <c r="FK57" s="202"/>
      <c r="FL57" s="202"/>
      <c r="FM57" s="202"/>
      <c r="FN57" s="202"/>
      <c r="FO57" s="202"/>
      <c r="FP57" s="202"/>
      <c r="FQ57" s="202"/>
      <c r="FR57" s="202"/>
      <c r="FS57" s="202"/>
      <c r="FT57" s="202"/>
      <c r="FU57" s="202"/>
      <c r="FV57" s="202"/>
      <c r="FW57" s="202"/>
      <c r="FX57" s="202"/>
      <c r="FY57" s="202"/>
      <c r="FZ57" s="202"/>
      <c r="GA57" s="202"/>
      <c r="GB57" s="202"/>
      <c r="GC57" s="202"/>
      <c r="GD57" s="202"/>
      <c r="GE57" s="202"/>
      <c r="GF57" s="202"/>
      <c r="GG57" s="202"/>
      <c r="GH57" s="202"/>
      <c r="GI57" s="202"/>
      <c r="GJ57" s="202"/>
      <c r="GK57" s="202"/>
      <c r="GL57" s="202"/>
      <c r="GM57" s="202"/>
      <c r="GN57" s="202"/>
      <c r="GO57" s="202"/>
      <c r="GP57" s="202"/>
      <c r="GQ57" s="202"/>
      <c r="GR57" s="202"/>
      <c r="GS57" s="202"/>
      <c r="GT57" s="202"/>
      <c r="GU57" s="202"/>
      <c r="GV57" s="202"/>
      <c r="GW57" s="202"/>
      <c r="GX57" s="202"/>
      <c r="GY57" s="202"/>
      <c r="GZ57" s="202"/>
      <c r="HA57" s="202"/>
      <c r="HB57" s="202"/>
      <c r="HC57" s="202"/>
      <c r="HD57" s="202"/>
      <c r="HE57" s="202"/>
      <c r="HF57" s="202"/>
      <c r="HG57" s="202"/>
      <c r="HH57" s="202"/>
      <c r="HI57" s="202"/>
      <c r="HJ57" s="202"/>
      <c r="HK57" s="202"/>
      <c r="HL57" s="202"/>
      <c r="HM57" s="202"/>
      <c r="HN57" s="202"/>
      <c r="HO57" s="202"/>
      <c r="HP57" s="202"/>
      <c r="HQ57" s="202"/>
      <c r="HR57" s="202"/>
      <c r="HS57" s="202"/>
      <c r="HT57" s="202"/>
      <c r="HU57" s="202"/>
      <c r="HV57" s="202"/>
      <c r="HW57" s="202"/>
      <c r="HX57" s="202"/>
      <c r="HY57" s="202"/>
      <c r="HZ57" s="202"/>
      <c r="IA57" s="202"/>
      <c r="IB57" s="202"/>
      <c r="IC57" s="202"/>
      <c r="ID57" s="202"/>
      <c r="IE57" s="202"/>
      <c r="IF57" s="202"/>
      <c r="IG57" s="202"/>
      <c r="IH57" s="202"/>
      <c r="II57" s="202"/>
      <c r="IJ57" s="202"/>
      <c r="IK57" s="202"/>
      <c r="IL57" s="202"/>
      <c r="IM57" s="202"/>
      <c r="IN57" s="202"/>
      <c r="IO57" s="202"/>
      <c r="IP57" s="202"/>
      <c r="IQ57" s="202"/>
    </row>
    <row r="58" spans="1:251" s="202" customFormat="1" ht="13.2" customHeight="1" x14ac:dyDescent="0.4">
      <c r="A58" s="215"/>
      <c r="B58" s="216">
        <v>1</v>
      </c>
      <c r="C58" s="216"/>
      <c r="D58" s="176"/>
      <c r="E58" s="216"/>
      <c r="F58" s="216"/>
      <c r="G58" s="217"/>
      <c r="H58" s="217"/>
      <c r="I58" s="217"/>
      <c r="J58" s="218"/>
      <c r="K58" s="218"/>
      <c r="L58" s="218"/>
      <c r="M58" s="218"/>
      <c r="N58" s="218"/>
      <c r="O58" s="218"/>
      <c r="P58" s="218"/>
      <c r="Q58" s="218"/>
      <c r="R58" s="218"/>
      <c r="S58" s="219"/>
      <c r="T58" s="219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7"/>
      <c r="AH58" s="218"/>
      <c r="AI58" s="220"/>
      <c r="AJ58" s="182"/>
    </row>
    <row r="59" spans="1:251" s="202" customFormat="1" ht="13.2" customHeight="1" x14ac:dyDescent="0.4">
      <c r="A59" s="193">
        <v>1</v>
      </c>
      <c r="B59" s="660" t="s">
        <v>149</v>
      </c>
      <c r="C59" s="666" t="s">
        <v>448</v>
      </c>
      <c r="D59" s="222">
        <v>4115</v>
      </c>
      <c r="E59" s="244" t="s">
        <v>447</v>
      </c>
      <c r="F59" s="253">
        <f t="shared" ref="F59:F69" si="51">($G$6*G59)+($H$6*H59)+($I$6*I59)+($J$6*J59)+($K$6*K59)+($L$6*L59)</f>
        <v>214.28571428571428</v>
      </c>
      <c r="G59" s="254">
        <v>2</v>
      </c>
      <c r="H59" s="253"/>
      <c r="I59" s="253">
        <v>2</v>
      </c>
      <c r="J59" s="254">
        <v>2</v>
      </c>
      <c r="K59" s="253">
        <v>6</v>
      </c>
      <c r="L59" s="253">
        <v>1</v>
      </c>
      <c r="M59" s="254">
        <f t="shared" ref="M59:M69" si="52">F59*$M$6</f>
        <v>77.142857142857139</v>
      </c>
      <c r="N59" s="254">
        <f t="shared" ref="N59:N69" si="53">F59*$N$6</f>
        <v>27.857142857142858</v>
      </c>
      <c r="O59" s="254">
        <f t="shared" ref="O59:O69" si="54">F59*$O$6</f>
        <v>60</v>
      </c>
      <c r="P59" s="254">
        <f t="shared" ref="P59:P69" si="55">F59*$P$6</f>
        <v>21.428571428571431</v>
      </c>
      <c r="Q59" s="254">
        <f t="shared" ref="Q59:Q69" si="56">F59*$Q$6</f>
        <v>19.285714285714285</v>
      </c>
      <c r="R59" s="254">
        <f t="shared" ref="R59:R69" si="57">F59*$R$6</f>
        <v>8.5714285714285712</v>
      </c>
      <c r="S59" s="253">
        <f t="shared" ref="S59:S69" si="58">SUM(M59:R59)</f>
        <v>214.28571428571431</v>
      </c>
      <c r="T59" s="246">
        <f t="shared" ref="T59:T69" si="59">($U$6*U59)+($V$6*V59)+($W$6*W59)+($X$6*X59)+($Y$6*Y59)+($Z$6*Z59)</f>
        <v>150</v>
      </c>
      <c r="U59" s="246">
        <f t="shared" ref="U59:Z60" si="60">G59</f>
        <v>2</v>
      </c>
      <c r="V59" s="246">
        <f t="shared" si="60"/>
        <v>0</v>
      </c>
      <c r="W59" s="246">
        <f t="shared" si="60"/>
        <v>2</v>
      </c>
      <c r="X59" s="246">
        <f t="shared" si="60"/>
        <v>2</v>
      </c>
      <c r="Y59" s="246">
        <f t="shared" si="60"/>
        <v>6</v>
      </c>
      <c r="Z59" s="246">
        <f t="shared" si="60"/>
        <v>1</v>
      </c>
      <c r="AA59" s="246">
        <f>T59*$AA$6</f>
        <v>60</v>
      </c>
      <c r="AB59" s="246">
        <f t="shared" ref="AB59:AB69" si="61">T59*$AB$6</f>
        <v>16.5</v>
      </c>
      <c r="AC59" s="246">
        <f t="shared" ref="AC59:AC69" si="62">T59*$AC$6</f>
        <v>48</v>
      </c>
      <c r="AD59" s="246">
        <f t="shared" ref="AD59:AD69" si="63">T59*$AD$6</f>
        <v>15.299999999999999</v>
      </c>
      <c r="AE59" s="246">
        <f t="shared" ref="AE59:AE69" si="64">T59*$AE$6</f>
        <v>6</v>
      </c>
      <c r="AF59" s="246">
        <f t="shared" ref="AF59:AF69" si="65">T59*$AF$6</f>
        <v>3</v>
      </c>
      <c r="AG59" s="246">
        <f t="shared" ref="AG59:AG69" si="66">SUM(AA59:AF59)</f>
        <v>148.80000000000001</v>
      </c>
      <c r="AH59" s="246">
        <v>40</v>
      </c>
      <c r="AI59" s="248">
        <v>6</v>
      </c>
      <c r="AJ59" s="182"/>
    </row>
    <row r="60" spans="1:251" s="256" customFormat="1" ht="13.2" customHeight="1" x14ac:dyDescent="0.4">
      <c r="A60" s="252">
        <v>2</v>
      </c>
      <c r="B60" s="661"/>
      <c r="C60" s="667"/>
      <c r="D60" s="175">
        <v>4091</v>
      </c>
      <c r="E60" s="244" t="s">
        <v>446</v>
      </c>
      <c r="F60" s="253">
        <f t="shared" si="51"/>
        <v>265.71428571428572</v>
      </c>
      <c r="G60" s="254">
        <v>1</v>
      </c>
      <c r="H60" s="246"/>
      <c r="I60" s="246">
        <v>4</v>
      </c>
      <c r="J60" s="246">
        <v>7</v>
      </c>
      <c r="K60" s="246">
        <v>4</v>
      </c>
      <c r="L60" s="246">
        <v>2</v>
      </c>
      <c r="M60" s="254">
        <f t="shared" si="52"/>
        <v>95.657142857142858</v>
      </c>
      <c r="N60" s="254">
        <f t="shared" si="53"/>
        <v>34.542857142857144</v>
      </c>
      <c r="O60" s="254">
        <f t="shared" si="54"/>
        <v>74.400000000000006</v>
      </c>
      <c r="P60" s="254">
        <f t="shared" si="55"/>
        <v>26.571428571428573</v>
      </c>
      <c r="Q60" s="254">
        <f t="shared" si="56"/>
        <v>23.914285714285715</v>
      </c>
      <c r="R60" s="254">
        <f t="shared" si="57"/>
        <v>10.62857142857143</v>
      </c>
      <c r="S60" s="253">
        <f t="shared" si="58"/>
        <v>265.71428571428572</v>
      </c>
      <c r="T60" s="253">
        <f t="shared" si="59"/>
        <v>186</v>
      </c>
      <c r="U60" s="246">
        <f t="shared" si="60"/>
        <v>1</v>
      </c>
      <c r="V60" s="246">
        <f t="shared" si="60"/>
        <v>0</v>
      </c>
      <c r="W60" s="246">
        <f t="shared" si="60"/>
        <v>4</v>
      </c>
      <c r="X60" s="246">
        <f t="shared" si="60"/>
        <v>7</v>
      </c>
      <c r="Y60" s="246">
        <f t="shared" si="60"/>
        <v>4</v>
      </c>
      <c r="Z60" s="246">
        <f t="shared" si="60"/>
        <v>2</v>
      </c>
      <c r="AA60" s="246">
        <f t="shared" ref="AA60:AA69" si="67">T60*$AA$6</f>
        <v>74.400000000000006</v>
      </c>
      <c r="AB60" s="246">
        <f t="shared" si="61"/>
        <v>20.46</v>
      </c>
      <c r="AC60" s="246">
        <f t="shared" si="62"/>
        <v>59.52</v>
      </c>
      <c r="AD60" s="246">
        <f t="shared" si="63"/>
        <v>18.971999999999998</v>
      </c>
      <c r="AE60" s="246">
        <f t="shared" si="64"/>
        <v>7.44</v>
      </c>
      <c r="AF60" s="246">
        <f t="shared" si="65"/>
        <v>3.72</v>
      </c>
      <c r="AG60" s="246">
        <f t="shared" si="66"/>
        <v>184.51200000000003</v>
      </c>
      <c r="AH60" s="246">
        <v>20</v>
      </c>
      <c r="AI60" s="248">
        <v>6</v>
      </c>
      <c r="AJ60" s="255">
        <v>43921</v>
      </c>
    </row>
    <row r="61" spans="1:251" s="202" customFormat="1" ht="13.2" customHeight="1" x14ac:dyDescent="0.4">
      <c r="A61" s="193">
        <v>3</v>
      </c>
      <c r="B61" s="661"/>
      <c r="C61" s="667"/>
      <c r="D61" s="175">
        <v>4357</v>
      </c>
      <c r="E61" s="195" t="s">
        <v>445</v>
      </c>
      <c r="F61" s="196">
        <f t="shared" si="51"/>
        <v>628.57142857142856</v>
      </c>
      <c r="G61" s="197">
        <v>18</v>
      </c>
      <c r="H61" s="200"/>
      <c r="I61" s="200"/>
      <c r="J61" s="200">
        <v>15</v>
      </c>
      <c r="K61" s="200">
        <v>10</v>
      </c>
      <c r="L61" s="200">
        <v>1</v>
      </c>
      <c r="M61" s="197">
        <f t="shared" si="52"/>
        <v>226.28571428571428</v>
      </c>
      <c r="N61" s="197">
        <f t="shared" si="53"/>
        <v>81.714285714285708</v>
      </c>
      <c r="O61" s="197">
        <f t="shared" si="54"/>
        <v>176</v>
      </c>
      <c r="P61" s="197">
        <f t="shared" si="55"/>
        <v>62.857142857142861</v>
      </c>
      <c r="Q61" s="197">
        <f t="shared" si="56"/>
        <v>56.571428571428569</v>
      </c>
      <c r="R61" s="197">
        <f t="shared" si="57"/>
        <v>25.142857142857142</v>
      </c>
      <c r="S61" s="198">
        <f t="shared" si="58"/>
        <v>628.57142857142856</v>
      </c>
      <c r="T61" s="196">
        <f t="shared" si="59"/>
        <v>440</v>
      </c>
      <c r="U61" s="200">
        <v>18</v>
      </c>
      <c r="V61" s="200">
        <f t="shared" ref="V61:V69" si="68">H61</f>
        <v>0</v>
      </c>
      <c r="W61" s="200">
        <f t="shared" ref="W61:W69" si="69">I61</f>
        <v>0</v>
      </c>
      <c r="X61" s="200">
        <f t="shared" ref="X61:X69" si="70">J61</f>
        <v>15</v>
      </c>
      <c r="Y61" s="200">
        <f t="shared" ref="Y61:Y69" si="71">K61</f>
        <v>10</v>
      </c>
      <c r="Z61" s="200">
        <f t="shared" ref="Z61:Z69" si="72">L61</f>
        <v>1</v>
      </c>
      <c r="AA61" s="200">
        <f t="shared" si="67"/>
        <v>176</v>
      </c>
      <c r="AB61" s="200">
        <f t="shared" si="61"/>
        <v>48.4</v>
      </c>
      <c r="AC61" s="200">
        <f t="shared" si="62"/>
        <v>140.80000000000001</v>
      </c>
      <c r="AD61" s="200">
        <f t="shared" si="63"/>
        <v>44.879999999999995</v>
      </c>
      <c r="AE61" s="200">
        <f t="shared" si="64"/>
        <v>17.600000000000001</v>
      </c>
      <c r="AF61" s="200">
        <f t="shared" si="65"/>
        <v>8.8000000000000007</v>
      </c>
      <c r="AG61" s="209">
        <f t="shared" si="66"/>
        <v>436.48000000000008</v>
      </c>
      <c r="AH61" s="200">
        <v>49</v>
      </c>
      <c r="AI61" s="201">
        <v>18</v>
      </c>
      <c r="AJ61" s="182"/>
    </row>
    <row r="62" spans="1:251" s="202" customFormat="1" ht="13.2" customHeight="1" x14ac:dyDescent="0.4">
      <c r="A62" s="193">
        <v>4</v>
      </c>
      <c r="B62" s="661"/>
      <c r="C62" s="667"/>
      <c r="D62" s="400">
        <v>4470</v>
      </c>
      <c r="E62" s="244" t="s">
        <v>444</v>
      </c>
      <c r="F62" s="253">
        <f t="shared" si="51"/>
        <v>528.57142857142856</v>
      </c>
      <c r="G62" s="254">
        <v>1</v>
      </c>
      <c r="H62" s="246"/>
      <c r="I62" s="246">
        <v>6</v>
      </c>
      <c r="J62" s="246">
        <v>11</v>
      </c>
      <c r="K62" s="246">
        <v>8</v>
      </c>
      <c r="L62" s="246">
        <v>8</v>
      </c>
      <c r="M62" s="254">
        <f t="shared" si="52"/>
        <v>190.28571428571428</v>
      </c>
      <c r="N62" s="254">
        <f t="shared" si="53"/>
        <v>68.714285714285708</v>
      </c>
      <c r="O62" s="254">
        <f t="shared" si="54"/>
        <v>148</v>
      </c>
      <c r="P62" s="254">
        <f t="shared" si="55"/>
        <v>52.857142857142861</v>
      </c>
      <c r="Q62" s="254">
        <f t="shared" si="56"/>
        <v>47.571428571428569</v>
      </c>
      <c r="R62" s="254">
        <f t="shared" si="57"/>
        <v>21.142857142857142</v>
      </c>
      <c r="S62" s="253">
        <f t="shared" si="58"/>
        <v>528.57142857142856</v>
      </c>
      <c r="T62" s="253">
        <f t="shared" si="59"/>
        <v>538</v>
      </c>
      <c r="U62" s="246">
        <v>15</v>
      </c>
      <c r="V62" s="246">
        <f t="shared" si="68"/>
        <v>0</v>
      </c>
      <c r="W62" s="246">
        <f t="shared" si="69"/>
        <v>6</v>
      </c>
      <c r="X62" s="246">
        <f t="shared" si="70"/>
        <v>11</v>
      </c>
      <c r="Y62" s="246">
        <f t="shared" si="71"/>
        <v>8</v>
      </c>
      <c r="Z62" s="246">
        <f t="shared" si="72"/>
        <v>8</v>
      </c>
      <c r="AA62" s="246">
        <f t="shared" si="67"/>
        <v>215.20000000000002</v>
      </c>
      <c r="AB62" s="246">
        <f t="shared" si="61"/>
        <v>59.18</v>
      </c>
      <c r="AC62" s="246">
        <f t="shared" si="62"/>
        <v>172.16</v>
      </c>
      <c r="AD62" s="246">
        <f t="shared" si="63"/>
        <v>54.875999999999998</v>
      </c>
      <c r="AE62" s="246">
        <f t="shared" si="64"/>
        <v>21.52</v>
      </c>
      <c r="AF62" s="246">
        <f t="shared" si="65"/>
        <v>10.76</v>
      </c>
      <c r="AG62" s="246">
        <f t="shared" si="66"/>
        <v>533.69599999999991</v>
      </c>
      <c r="AH62" s="246">
        <v>45</v>
      </c>
      <c r="AI62" s="248">
        <v>9</v>
      </c>
      <c r="AJ62" s="182"/>
    </row>
    <row r="63" spans="1:251" s="462" customFormat="1" ht="13.2" customHeight="1" x14ac:dyDescent="0.4">
      <c r="A63" s="455">
        <v>5</v>
      </c>
      <c r="B63" s="661"/>
      <c r="C63" s="667"/>
      <c r="D63" s="474">
        <v>6602</v>
      </c>
      <c r="E63" s="457" t="s">
        <v>443</v>
      </c>
      <c r="F63" s="463">
        <f t="shared" si="51"/>
        <v>820</v>
      </c>
      <c r="G63" s="464">
        <v>23</v>
      </c>
      <c r="H63" s="459">
        <v>12</v>
      </c>
      <c r="I63" s="459"/>
      <c r="J63" s="459">
        <v>4</v>
      </c>
      <c r="K63" s="459">
        <v>4</v>
      </c>
      <c r="L63" s="459">
        <v>5</v>
      </c>
      <c r="M63" s="464">
        <f t="shared" si="52"/>
        <v>295.2</v>
      </c>
      <c r="N63" s="464">
        <f t="shared" si="53"/>
        <v>106.60000000000001</v>
      </c>
      <c r="O63" s="464">
        <f t="shared" si="54"/>
        <v>229.60000000000002</v>
      </c>
      <c r="P63" s="464">
        <f t="shared" si="55"/>
        <v>82</v>
      </c>
      <c r="Q63" s="464">
        <f t="shared" si="56"/>
        <v>73.8</v>
      </c>
      <c r="R63" s="464">
        <f t="shared" si="57"/>
        <v>32.799999999999997</v>
      </c>
      <c r="S63" s="463">
        <f t="shared" si="58"/>
        <v>820</v>
      </c>
      <c r="T63" s="463">
        <f t="shared" si="59"/>
        <v>298</v>
      </c>
      <c r="U63" s="459"/>
      <c r="V63" s="459">
        <f t="shared" si="68"/>
        <v>12</v>
      </c>
      <c r="W63" s="459">
        <f t="shared" si="69"/>
        <v>0</v>
      </c>
      <c r="X63" s="459">
        <f t="shared" si="70"/>
        <v>4</v>
      </c>
      <c r="Y63" s="459">
        <f t="shared" si="71"/>
        <v>4</v>
      </c>
      <c r="Z63" s="459">
        <f t="shared" si="72"/>
        <v>5</v>
      </c>
      <c r="AA63" s="459">
        <f t="shared" si="67"/>
        <v>119.2</v>
      </c>
      <c r="AB63" s="459">
        <f t="shared" si="61"/>
        <v>32.78</v>
      </c>
      <c r="AC63" s="459">
        <f t="shared" si="62"/>
        <v>95.36</v>
      </c>
      <c r="AD63" s="459">
        <f t="shared" si="63"/>
        <v>30.395999999999997</v>
      </c>
      <c r="AE63" s="459">
        <f t="shared" si="64"/>
        <v>11.92</v>
      </c>
      <c r="AF63" s="459">
        <f t="shared" si="65"/>
        <v>5.96</v>
      </c>
      <c r="AG63" s="459">
        <f t="shared" si="66"/>
        <v>295.61600000000004</v>
      </c>
      <c r="AH63" s="459">
        <v>63</v>
      </c>
      <c r="AI63" s="461">
        <v>15</v>
      </c>
      <c r="AJ63" s="475"/>
    </row>
    <row r="64" spans="1:251" s="462" customFormat="1" ht="13.2" customHeight="1" x14ac:dyDescent="0.4">
      <c r="A64" s="455">
        <v>6</v>
      </c>
      <c r="B64" s="661"/>
      <c r="C64" s="667"/>
      <c r="D64" s="474">
        <v>4352</v>
      </c>
      <c r="E64" s="457" t="s">
        <v>68</v>
      </c>
      <c r="F64" s="463">
        <f t="shared" si="51"/>
        <v>705.71428571428578</v>
      </c>
      <c r="G64" s="464">
        <v>24</v>
      </c>
      <c r="H64" s="459"/>
      <c r="I64" s="459"/>
      <c r="J64" s="459">
        <v>10</v>
      </c>
      <c r="K64" s="459">
        <v>11</v>
      </c>
      <c r="L64" s="459">
        <v>1</v>
      </c>
      <c r="M64" s="464">
        <f t="shared" si="52"/>
        <v>254.05714285714288</v>
      </c>
      <c r="N64" s="464">
        <f t="shared" si="53"/>
        <v>91.742857142857162</v>
      </c>
      <c r="O64" s="464">
        <f t="shared" si="54"/>
        <v>197.60000000000005</v>
      </c>
      <c r="P64" s="464">
        <f t="shared" si="55"/>
        <v>70.571428571428584</v>
      </c>
      <c r="Q64" s="464">
        <f t="shared" si="56"/>
        <v>63.51428571428572</v>
      </c>
      <c r="R64" s="464">
        <f t="shared" si="57"/>
        <v>28.228571428571431</v>
      </c>
      <c r="S64" s="463">
        <f t="shared" si="58"/>
        <v>705.71428571428578</v>
      </c>
      <c r="T64" s="463">
        <f t="shared" si="59"/>
        <v>446</v>
      </c>
      <c r="U64" s="459">
        <v>20</v>
      </c>
      <c r="V64" s="459">
        <f t="shared" si="68"/>
        <v>0</v>
      </c>
      <c r="W64" s="459">
        <f t="shared" si="69"/>
        <v>0</v>
      </c>
      <c r="X64" s="459">
        <f t="shared" si="70"/>
        <v>10</v>
      </c>
      <c r="Y64" s="459">
        <f t="shared" si="71"/>
        <v>11</v>
      </c>
      <c r="Z64" s="459">
        <f t="shared" si="72"/>
        <v>1</v>
      </c>
      <c r="AA64" s="459">
        <f t="shared" si="67"/>
        <v>178.4</v>
      </c>
      <c r="AB64" s="459">
        <f t="shared" si="61"/>
        <v>49.06</v>
      </c>
      <c r="AC64" s="459">
        <f t="shared" si="62"/>
        <v>142.72</v>
      </c>
      <c r="AD64" s="459">
        <f t="shared" si="63"/>
        <v>45.491999999999997</v>
      </c>
      <c r="AE64" s="459">
        <f t="shared" si="64"/>
        <v>17.84</v>
      </c>
      <c r="AF64" s="459">
        <f t="shared" si="65"/>
        <v>8.92</v>
      </c>
      <c r="AG64" s="459">
        <f t="shared" si="66"/>
        <v>442.43200000000002</v>
      </c>
      <c r="AH64" s="459">
        <v>56</v>
      </c>
      <c r="AI64" s="461">
        <v>18</v>
      </c>
      <c r="AJ64" s="475"/>
    </row>
    <row r="65" spans="1:36" s="202" customFormat="1" ht="13.2" customHeight="1" x14ac:dyDescent="0.4">
      <c r="A65" s="193">
        <v>7</v>
      </c>
      <c r="B65" s="661"/>
      <c r="C65" s="667"/>
      <c r="D65" s="400">
        <v>4360</v>
      </c>
      <c r="E65" s="244" t="s">
        <v>442</v>
      </c>
      <c r="F65" s="253">
        <f t="shared" si="51"/>
        <v>394.28571428571428</v>
      </c>
      <c r="G65" s="254">
        <v>2</v>
      </c>
      <c r="H65" s="246"/>
      <c r="I65" s="246">
        <v>5</v>
      </c>
      <c r="J65" s="246">
        <v>9</v>
      </c>
      <c r="K65" s="246">
        <v>6</v>
      </c>
      <c r="L65" s="246">
        <v>4</v>
      </c>
      <c r="M65" s="254">
        <f t="shared" si="52"/>
        <v>141.94285714285712</v>
      </c>
      <c r="N65" s="254">
        <f t="shared" si="53"/>
        <v>51.25714285714286</v>
      </c>
      <c r="O65" s="254">
        <f t="shared" si="54"/>
        <v>110.4</v>
      </c>
      <c r="P65" s="254">
        <f t="shared" si="55"/>
        <v>39.428571428571431</v>
      </c>
      <c r="Q65" s="254">
        <f t="shared" si="56"/>
        <v>35.48571428571428</v>
      </c>
      <c r="R65" s="254">
        <f t="shared" si="57"/>
        <v>15.771428571428572</v>
      </c>
      <c r="S65" s="253">
        <f t="shared" si="58"/>
        <v>394.28571428571433</v>
      </c>
      <c r="T65" s="253">
        <f t="shared" si="59"/>
        <v>288</v>
      </c>
      <c r="U65" s="246">
        <v>3</v>
      </c>
      <c r="V65" s="246">
        <f t="shared" si="68"/>
        <v>0</v>
      </c>
      <c r="W65" s="246">
        <f t="shared" si="69"/>
        <v>5</v>
      </c>
      <c r="X65" s="246">
        <f t="shared" si="70"/>
        <v>9</v>
      </c>
      <c r="Y65" s="246">
        <f t="shared" si="71"/>
        <v>6</v>
      </c>
      <c r="Z65" s="246">
        <f t="shared" si="72"/>
        <v>4</v>
      </c>
      <c r="AA65" s="246">
        <f t="shared" si="67"/>
        <v>115.2</v>
      </c>
      <c r="AB65" s="246">
        <f t="shared" si="61"/>
        <v>31.68</v>
      </c>
      <c r="AC65" s="246">
        <f t="shared" si="62"/>
        <v>92.16</v>
      </c>
      <c r="AD65" s="246">
        <f t="shared" si="63"/>
        <v>29.375999999999998</v>
      </c>
      <c r="AE65" s="246">
        <f t="shared" si="64"/>
        <v>11.52</v>
      </c>
      <c r="AF65" s="246">
        <f t="shared" si="65"/>
        <v>5.76</v>
      </c>
      <c r="AG65" s="246">
        <f t="shared" si="66"/>
        <v>285.69599999999997</v>
      </c>
      <c r="AH65" s="246">
        <v>30</v>
      </c>
      <c r="AI65" s="248">
        <v>6</v>
      </c>
      <c r="AJ65" s="182"/>
    </row>
    <row r="66" spans="1:36" s="202" customFormat="1" ht="13.2" customHeight="1" x14ac:dyDescent="0.4">
      <c r="A66" s="193">
        <v>8</v>
      </c>
      <c r="B66" s="661"/>
      <c r="C66" s="667"/>
      <c r="D66" s="400">
        <v>4355</v>
      </c>
      <c r="E66" s="416" t="s">
        <v>577</v>
      </c>
      <c r="F66" s="253">
        <f t="shared" si="51"/>
        <v>274.28571428571428</v>
      </c>
      <c r="G66" s="254"/>
      <c r="H66" s="246"/>
      <c r="I66" s="246">
        <v>2</v>
      </c>
      <c r="J66" s="246">
        <v>6</v>
      </c>
      <c r="K66" s="246">
        <v>6</v>
      </c>
      <c r="L66" s="246">
        <v>4</v>
      </c>
      <c r="M66" s="254">
        <f t="shared" si="52"/>
        <v>98.742857142857133</v>
      </c>
      <c r="N66" s="254">
        <f t="shared" si="53"/>
        <v>35.657142857142858</v>
      </c>
      <c r="O66" s="254">
        <f t="shared" si="54"/>
        <v>76.800000000000011</v>
      </c>
      <c r="P66" s="254">
        <f t="shared" si="55"/>
        <v>27.428571428571431</v>
      </c>
      <c r="Q66" s="254">
        <f t="shared" si="56"/>
        <v>24.685714285714283</v>
      </c>
      <c r="R66" s="254">
        <f t="shared" si="57"/>
        <v>10.971428571428572</v>
      </c>
      <c r="S66" s="253">
        <f t="shared" si="58"/>
        <v>274.28571428571428</v>
      </c>
      <c r="T66" s="253">
        <f t="shared" si="59"/>
        <v>192</v>
      </c>
      <c r="U66" s="246"/>
      <c r="V66" s="246"/>
      <c r="W66" s="246">
        <v>2</v>
      </c>
      <c r="X66" s="246">
        <f t="shared" si="70"/>
        <v>6</v>
      </c>
      <c r="Y66" s="246">
        <f t="shared" si="71"/>
        <v>6</v>
      </c>
      <c r="Z66" s="246">
        <f t="shared" si="72"/>
        <v>4</v>
      </c>
      <c r="AA66" s="246">
        <f t="shared" si="67"/>
        <v>76.800000000000011</v>
      </c>
      <c r="AB66" s="246">
        <f t="shared" si="61"/>
        <v>21.12</v>
      </c>
      <c r="AC66" s="246">
        <f t="shared" si="62"/>
        <v>61.44</v>
      </c>
      <c r="AD66" s="246">
        <f t="shared" si="63"/>
        <v>19.584</v>
      </c>
      <c r="AE66" s="246">
        <f t="shared" si="64"/>
        <v>7.68</v>
      </c>
      <c r="AF66" s="246">
        <f t="shared" si="65"/>
        <v>3.84</v>
      </c>
      <c r="AG66" s="246">
        <f t="shared" si="66"/>
        <v>190.46400000000003</v>
      </c>
      <c r="AH66" s="246">
        <v>20</v>
      </c>
      <c r="AI66" s="248">
        <v>6</v>
      </c>
      <c r="AJ66" s="182"/>
    </row>
    <row r="67" spans="1:36" s="202" customFormat="1" ht="13.2" customHeight="1" x14ac:dyDescent="0.4">
      <c r="A67" s="243">
        <v>9</v>
      </c>
      <c r="B67" s="661"/>
      <c r="C67" s="667"/>
      <c r="D67" s="175">
        <v>4373</v>
      </c>
      <c r="E67" s="244" t="s">
        <v>441</v>
      </c>
      <c r="F67" s="253">
        <f t="shared" si="51"/>
        <v>288.57142857142856</v>
      </c>
      <c r="G67" s="254">
        <v>3</v>
      </c>
      <c r="H67" s="246">
        <v>0</v>
      </c>
      <c r="I67" s="246">
        <v>2</v>
      </c>
      <c r="J67" s="246">
        <v>5</v>
      </c>
      <c r="K67" s="246">
        <v>2</v>
      </c>
      <c r="L67" s="246">
        <v>6</v>
      </c>
      <c r="M67" s="254">
        <f t="shared" si="52"/>
        <v>103.88571428571427</v>
      </c>
      <c r="N67" s="254">
        <f t="shared" si="53"/>
        <v>37.514285714285712</v>
      </c>
      <c r="O67" s="254">
        <f t="shared" si="54"/>
        <v>80.8</v>
      </c>
      <c r="P67" s="254">
        <f t="shared" si="55"/>
        <v>28.857142857142858</v>
      </c>
      <c r="Q67" s="254">
        <f t="shared" si="56"/>
        <v>25.971428571428568</v>
      </c>
      <c r="R67" s="254">
        <f t="shared" si="57"/>
        <v>11.542857142857143</v>
      </c>
      <c r="S67" s="253">
        <f t="shared" si="58"/>
        <v>288.57142857142856</v>
      </c>
      <c r="T67" s="253">
        <f t="shared" si="59"/>
        <v>202</v>
      </c>
      <c r="U67" s="246">
        <v>3</v>
      </c>
      <c r="V67" s="246">
        <f t="shared" si="68"/>
        <v>0</v>
      </c>
      <c r="W67" s="246">
        <f t="shared" si="69"/>
        <v>2</v>
      </c>
      <c r="X67" s="246">
        <f t="shared" si="70"/>
        <v>5</v>
      </c>
      <c r="Y67" s="246">
        <f t="shared" si="71"/>
        <v>2</v>
      </c>
      <c r="Z67" s="246">
        <f t="shared" si="72"/>
        <v>6</v>
      </c>
      <c r="AA67" s="246">
        <f t="shared" si="67"/>
        <v>80.800000000000011</v>
      </c>
      <c r="AB67" s="246">
        <f t="shared" si="61"/>
        <v>22.22</v>
      </c>
      <c r="AC67" s="246">
        <f t="shared" si="62"/>
        <v>64.64</v>
      </c>
      <c r="AD67" s="246">
        <f t="shared" si="63"/>
        <v>20.603999999999999</v>
      </c>
      <c r="AE67" s="246">
        <f t="shared" si="64"/>
        <v>8.08</v>
      </c>
      <c r="AF67" s="246">
        <f t="shared" si="65"/>
        <v>4.04</v>
      </c>
      <c r="AG67" s="246">
        <f t="shared" si="66"/>
        <v>200.38400000000001</v>
      </c>
      <c r="AH67" s="246">
        <v>36</v>
      </c>
      <c r="AI67" s="248">
        <v>6</v>
      </c>
      <c r="AJ67" s="182"/>
    </row>
    <row r="68" spans="1:36" s="462" customFormat="1" ht="13.2" customHeight="1" x14ac:dyDescent="0.4">
      <c r="A68" s="455">
        <v>10</v>
      </c>
      <c r="B68" s="661"/>
      <c r="C68" s="667"/>
      <c r="D68" s="474">
        <v>4361</v>
      </c>
      <c r="E68" s="457" t="s">
        <v>440</v>
      </c>
      <c r="F68" s="463">
        <f t="shared" si="51"/>
        <v>494.28571428571428</v>
      </c>
      <c r="G68" s="464">
        <v>16</v>
      </c>
      <c r="H68" s="459"/>
      <c r="I68" s="459"/>
      <c r="J68" s="459">
        <v>3</v>
      </c>
      <c r="K68" s="459">
        <v>9</v>
      </c>
      <c r="L68" s="459">
        <v>2</v>
      </c>
      <c r="M68" s="464">
        <f t="shared" si="52"/>
        <v>177.94285714285712</v>
      </c>
      <c r="N68" s="464">
        <f t="shared" si="53"/>
        <v>64.257142857142853</v>
      </c>
      <c r="O68" s="464">
        <f t="shared" si="54"/>
        <v>138.4</v>
      </c>
      <c r="P68" s="464">
        <f t="shared" si="55"/>
        <v>49.428571428571431</v>
      </c>
      <c r="Q68" s="464">
        <f t="shared" si="56"/>
        <v>44.48571428571428</v>
      </c>
      <c r="R68" s="464">
        <f t="shared" si="57"/>
        <v>19.771428571428572</v>
      </c>
      <c r="S68" s="463">
        <f t="shared" si="58"/>
        <v>494.28571428571433</v>
      </c>
      <c r="T68" s="463">
        <f t="shared" si="59"/>
        <v>346</v>
      </c>
      <c r="U68" s="459">
        <v>16</v>
      </c>
      <c r="V68" s="459">
        <f t="shared" si="68"/>
        <v>0</v>
      </c>
      <c r="W68" s="459">
        <f t="shared" si="69"/>
        <v>0</v>
      </c>
      <c r="X68" s="459">
        <f t="shared" si="70"/>
        <v>3</v>
      </c>
      <c r="Y68" s="459">
        <f t="shared" si="71"/>
        <v>9</v>
      </c>
      <c r="Z68" s="459">
        <f t="shared" si="72"/>
        <v>2</v>
      </c>
      <c r="AA68" s="459">
        <f t="shared" si="67"/>
        <v>138.4</v>
      </c>
      <c r="AB68" s="459">
        <f t="shared" si="61"/>
        <v>38.06</v>
      </c>
      <c r="AC68" s="459">
        <f t="shared" si="62"/>
        <v>110.72</v>
      </c>
      <c r="AD68" s="459">
        <f t="shared" si="63"/>
        <v>35.291999999999994</v>
      </c>
      <c r="AE68" s="459">
        <f t="shared" si="64"/>
        <v>13.84</v>
      </c>
      <c r="AF68" s="459">
        <f t="shared" si="65"/>
        <v>6.92</v>
      </c>
      <c r="AG68" s="459">
        <f t="shared" si="66"/>
        <v>343.23199999999997</v>
      </c>
      <c r="AH68" s="459">
        <v>56</v>
      </c>
      <c r="AI68" s="461">
        <v>15</v>
      </c>
      <c r="AJ68" s="475"/>
    </row>
    <row r="69" spans="1:36" s="249" customFormat="1" ht="13.2" customHeight="1" x14ac:dyDescent="0.4">
      <c r="A69" s="243">
        <v>11</v>
      </c>
      <c r="B69" s="662"/>
      <c r="C69" s="668"/>
      <c r="D69" s="390">
        <v>4468</v>
      </c>
      <c r="E69" s="244" t="s">
        <v>439</v>
      </c>
      <c r="F69" s="253">
        <f t="shared" si="51"/>
        <v>204.28571428571428</v>
      </c>
      <c r="G69" s="254">
        <v>2</v>
      </c>
      <c r="H69" s="246">
        <v>1</v>
      </c>
      <c r="I69" s="246">
        <v>1</v>
      </c>
      <c r="J69" s="246">
        <v>5</v>
      </c>
      <c r="K69" s="246">
        <v>4</v>
      </c>
      <c r="L69" s="246">
        <v>1</v>
      </c>
      <c r="M69" s="254">
        <f t="shared" si="52"/>
        <v>73.54285714285713</v>
      </c>
      <c r="N69" s="254">
        <f t="shared" si="53"/>
        <v>26.557142857142857</v>
      </c>
      <c r="O69" s="254">
        <f t="shared" si="54"/>
        <v>57.2</v>
      </c>
      <c r="P69" s="254">
        <f t="shared" si="55"/>
        <v>20.428571428571431</v>
      </c>
      <c r="Q69" s="254">
        <f t="shared" si="56"/>
        <v>18.385714285714283</v>
      </c>
      <c r="R69" s="254">
        <f t="shared" si="57"/>
        <v>8.1714285714285708</v>
      </c>
      <c r="S69" s="253">
        <f t="shared" si="58"/>
        <v>204.28571428571431</v>
      </c>
      <c r="T69" s="253">
        <f t="shared" si="59"/>
        <v>143</v>
      </c>
      <c r="U69" s="246">
        <v>2</v>
      </c>
      <c r="V69" s="246">
        <f t="shared" si="68"/>
        <v>1</v>
      </c>
      <c r="W69" s="246">
        <f t="shared" si="69"/>
        <v>1</v>
      </c>
      <c r="X69" s="246">
        <f t="shared" si="70"/>
        <v>5</v>
      </c>
      <c r="Y69" s="246">
        <f t="shared" si="71"/>
        <v>4</v>
      </c>
      <c r="Z69" s="246">
        <f t="shared" si="72"/>
        <v>1</v>
      </c>
      <c r="AA69" s="246">
        <f t="shared" si="67"/>
        <v>57.2</v>
      </c>
      <c r="AB69" s="246">
        <f t="shared" si="61"/>
        <v>15.73</v>
      </c>
      <c r="AC69" s="246">
        <f t="shared" si="62"/>
        <v>45.76</v>
      </c>
      <c r="AD69" s="246">
        <f t="shared" si="63"/>
        <v>14.585999999999999</v>
      </c>
      <c r="AE69" s="246">
        <f t="shared" si="64"/>
        <v>5.72</v>
      </c>
      <c r="AF69" s="246">
        <f t="shared" si="65"/>
        <v>2.86</v>
      </c>
      <c r="AG69" s="246">
        <f t="shared" si="66"/>
        <v>141.85600000000002</v>
      </c>
      <c r="AH69" s="246">
        <v>24</v>
      </c>
      <c r="AI69" s="248">
        <v>9</v>
      </c>
      <c r="AJ69" s="391"/>
    </row>
    <row r="70" spans="1:36" s="202" customFormat="1" ht="13.2" customHeight="1" x14ac:dyDescent="0.4">
      <c r="A70" s="223"/>
      <c r="B70" s="224">
        <v>11</v>
      </c>
      <c r="C70" s="225"/>
      <c r="D70" s="226"/>
      <c r="E70" s="216"/>
      <c r="F70" s="216"/>
      <c r="G70" s="216"/>
      <c r="H70" s="216"/>
      <c r="I70" s="216"/>
      <c r="J70" s="216"/>
      <c r="K70" s="216"/>
      <c r="L70" s="216"/>
      <c r="M70" s="216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27"/>
      <c r="AJ70" s="182"/>
    </row>
    <row r="71" spans="1:36" s="462" customFormat="1" ht="13.2" customHeight="1" x14ac:dyDescent="0.4">
      <c r="A71" s="455">
        <v>1</v>
      </c>
      <c r="B71" s="660" t="s">
        <v>438</v>
      </c>
      <c r="C71" s="663" t="s">
        <v>437</v>
      </c>
      <c r="D71" s="476">
        <v>6788</v>
      </c>
      <c r="E71" s="457" t="s">
        <v>436</v>
      </c>
      <c r="F71" s="463">
        <f t="shared" ref="F71:F77" si="73">($G$6*G71)+($H$6*H71)+($I$6*I71)+($J$6*J71)+($K$6*K71)+($L$6*L71)</f>
        <v>658.57142857142856</v>
      </c>
      <c r="G71" s="459"/>
      <c r="H71" s="459">
        <v>25</v>
      </c>
      <c r="I71" s="459"/>
      <c r="J71" s="459">
        <v>10</v>
      </c>
      <c r="K71" s="459">
        <v>4</v>
      </c>
      <c r="L71" s="459">
        <v>2</v>
      </c>
      <c r="M71" s="464">
        <f t="shared" ref="M71:M77" si="74">F71*$M$6</f>
        <v>237.08571428571426</v>
      </c>
      <c r="N71" s="464">
        <f t="shared" ref="N71:N77" si="75">F71*$N$6</f>
        <v>85.614285714285714</v>
      </c>
      <c r="O71" s="464">
        <f t="shared" ref="O71:O77" si="76">F71*$O$6</f>
        <v>184.4</v>
      </c>
      <c r="P71" s="464">
        <f t="shared" ref="P71:P77" si="77">F71*$P$6</f>
        <v>65.857142857142861</v>
      </c>
      <c r="Q71" s="464">
        <f t="shared" ref="Q71:Q77" si="78">F71*$Q$6</f>
        <v>59.271428571428565</v>
      </c>
      <c r="R71" s="464">
        <f t="shared" ref="R71:R77" si="79">F71*$R$6</f>
        <v>26.342857142857142</v>
      </c>
      <c r="S71" s="463">
        <f t="shared" ref="S71:S77" si="80">SUM(M71:R71)</f>
        <v>658.57142857142867</v>
      </c>
      <c r="T71" s="459">
        <f t="shared" ref="T71:T77" si="81">($U$6*U71)+($V$6*V71)+($W$6*W71)+($X$6*X71)+($Y$6*Y71)+($Z$6*Z71)</f>
        <v>461</v>
      </c>
      <c r="U71" s="459"/>
      <c r="V71" s="459">
        <v>25</v>
      </c>
      <c r="W71" s="459"/>
      <c r="X71" s="459">
        <v>10</v>
      </c>
      <c r="Y71" s="459">
        <v>4</v>
      </c>
      <c r="Z71" s="459">
        <v>2</v>
      </c>
      <c r="AA71" s="459">
        <f t="shared" ref="AA71:AA77" si="82">T71*$AA$6</f>
        <v>184.4</v>
      </c>
      <c r="AB71" s="459">
        <f t="shared" ref="AB71:AB77" si="83">T71*$AB$6</f>
        <v>50.71</v>
      </c>
      <c r="AC71" s="459">
        <f t="shared" ref="AC71:AC77" si="84">T71*$AC$6</f>
        <v>147.52000000000001</v>
      </c>
      <c r="AD71" s="459">
        <f t="shared" ref="AD71:AD77" si="85">T71*$AD$6</f>
        <v>47.021999999999998</v>
      </c>
      <c r="AE71" s="459">
        <f t="shared" ref="AE71:AE77" si="86">T71*$AE$6</f>
        <v>18.440000000000001</v>
      </c>
      <c r="AF71" s="459">
        <f t="shared" ref="AF71:AF77" si="87">T71*$AF$6</f>
        <v>9.2200000000000006</v>
      </c>
      <c r="AG71" s="459">
        <f t="shared" ref="AG71:AG77" si="88">SUM(AA71:AF71)</f>
        <v>457.31200000000001</v>
      </c>
      <c r="AH71" s="459">
        <v>63</v>
      </c>
      <c r="AI71" s="461">
        <v>21</v>
      </c>
    </row>
    <row r="72" spans="1:36" s="202" customFormat="1" ht="13.2" customHeight="1" x14ac:dyDescent="0.4">
      <c r="A72" s="193">
        <v>2</v>
      </c>
      <c r="B72" s="661"/>
      <c r="C72" s="664"/>
      <c r="D72" s="179">
        <v>4426</v>
      </c>
      <c r="E72" s="228" t="s">
        <v>435</v>
      </c>
      <c r="F72" s="196">
        <f t="shared" si="73"/>
        <v>432.85714285714289</v>
      </c>
      <c r="G72" s="200"/>
      <c r="H72" s="200">
        <v>15</v>
      </c>
      <c r="I72" s="200"/>
      <c r="J72" s="200">
        <v>6</v>
      </c>
      <c r="K72" s="200">
        <v>6</v>
      </c>
      <c r="L72" s="200"/>
      <c r="M72" s="197">
        <f t="shared" si="74"/>
        <v>155.82857142857142</v>
      </c>
      <c r="N72" s="197">
        <f t="shared" si="75"/>
        <v>56.271428571428579</v>
      </c>
      <c r="O72" s="197">
        <f t="shared" si="76"/>
        <v>121.20000000000002</v>
      </c>
      <c r="P72" s="197">
        <f t="shared" si="77"/>
        <v>43.285714285714292</v>
      </c>
      <c r="Q72" s="197">
        <f t="shared" si="78"/>
        <v>38.957142857142856</v>
      </c>
      <c r="R72" s="197">
        <f t="shared" si="79"/>
        <v>17.314285714285717</v>
      </c>
      <c r="S72" s="198">
        <f t="shared" si="80"/>
        <v>432.85714285714289</v>
      </c>
      <c r="T72" s="200">
        <f t="shared" si="81"/>
        <v>303</v>
      </c>
      <c r="U72" s="200"/>
      <c r="V72" s="200">
        <v>15</v>
      </c>
      <c r="W72" s="200"/>
      <c r="X72" s="200">
        <v>6</v>
      </c>
      <c r="Y72" s="200">
        <v>6</v>
      </c>
      <c r="Z72" s="200"/>
      <c r="AA72" s="200">
        <f t="shared" si="82"/>
        <v>121.2</v>
      </c>
      <c r="AB72" s="200">
        <f t="shared" si="83"/>
        <v>33.33</v>
      </c>
      <c r="AC72" s="200">
        <f t="shared" si="84"/>
        <v>96.960000000000008</v>
      </c>
      <c r="AD72" s="200">
        <f t="shared" si="85"/>
        <v>30.905999999999999</v>
      </c>
      <c r="AE72" s="200">
        <f t="shared" si="86"/>
        <v>12.120000000000001</v>
      </c>
      <c r="AF72" s="200">
        <f t="shared" si="87"/>
        <v>6.0600000000000005</v>
      </c>
      <c r="AG72" s="209">
        <f t="shared" si="88"/>
        <v>300.57600000000002</v>
      </c>
      <c r="AH72" s="200">
        <v>49</v>
      </c>
      <c r="AI72" s="201">
        <v>15</v>
      </c>
    </row>
    <row r="73" spans="1:36" s="202" customFormat="1" ht="13.2" customHeight="1" x14ac:dyDescent="0.4">
      <c r="A73" s="193">
        <v>3</v>
      </c>
      <c r="B73" s="661"/>
      <c r="C73" s="664"/>
      <c r="D73" s="179">
        <v>6766</v>
      </c>
      <c r="E73" s="195" t="s">
        <v>434</v>
      </c>
      <c r="F73" s="196">
        <f t="shared" si="73"/>
        <v>557.14285714285711</v>
      </c>
      <c r="G73" s="200">
        <v>20</v>
      </c>
      <c r="H73" s="200"/>
      <c r="I73" s="200"/>
      <c r="J73" s="200">
        <v>13</v>
      </c>
      <c r="K73" s="200">
        <v>6</v>
      </c>
      <c r="L73" s="200"/>
      <c r="M73" s="197">
        <f t="shared" si="74"/>
        <v>200.57142857142856</v>
      </c>
      <c r="N73" s="197">
        <f t="shared" si="75"/>
        <v>72.428571428571431</v>
      </c>
      <c r="O73" s="197">
        <f t="shared" si="76"/>
        <v>156</v>
      </c>
      <c r="P73" s="197">
        <f t="shared" si="77"/>
        <v>55.714285714285715</v>
      </c>
      <c r="Q73" s="197">
        <f t="shared" si="78"/>
        <v>50.142857142857139</v>
      </c>
      <c r="R73" s="197">
        <f t="shared" si="79"/>
        <v>22.285714285714285</v>
      </c>
      <c r="S73" s="198">
        <f t="shared" si="80"/>
        <v>557.14285714285722</v>
      </c>
      <c r="T73" s="200">
        <f t="shared" si="81"/>
        <v>390</v>
      </c>
      <c r="U73" s="200">
        <v>20</v>
      </c>
      <c r="V73" s="200"/>
      <c r="W73" s="200"/>
      <c r="X73" s="200">
        <v>13</v>
      </c>
      <c r="Y73" s="200">
        <v>6</v>
      </c>
      <c r="Z73" s="200"/>
      <c r="AA73" s="200">
        <f t="shared" si="82"/>
        <v>156</v>
      </c>
      <c r="AB73" s="200">
        <f t="shared" si="83"/>
        <v>42.9</v>
      </c>
      <c r="AC73" s="200">
        <f t="shared" si="84"/>
        <v>124.8</v>
      </c>
      <c r="AD73" s="200">
        <f t="shared" si="85"/>
        <v>39.779999999999994</v>
      </c>
      <c r="AE73" s="200">
        <f t="shared" si="86"/>
        <v>15.6</v>
      </c>
      <c r="AF73" s="200">
        <f t="shared" si="87"/>
        <v>7.8</v>
      </c>
      <c r="AG73" s="209">
        <f t="shared" si="88"/>
        <v>386.88</v>
      </c>
      <c r="AH73" s="200">
        <v>51</v>
      </c>
      <c r="AI73" s="201">
        <v>24</v>
      </c>
    </row>
    <row r="74" spans="1:36" s="202" customFormat="1" ht="13.2" customHeight="1" x14ac:dyDescent="0.4">
      <c r="A74" s="193">
        <v>4</v>
      </c>
      <c r="B74" s="661"/>
      <c r="C74" s="664"/>
      <c r="D74" s="378">
        <v>4560</v>
      </c>
      <c r="E74" s="379" t="s">
        <v>433</v>
      </c>
      <c r="F74" s="253">
        <f t="shared" si="73"/>
        <v>368.57142857142856</v>
      </c>
      <c r="G74" s="246">
        <v>6</v>
      </c>
      <c r="H74" s="246"/>
      <c r="I74" s="246">
        <v>2</v>
      </c>
      <c r="J74" s="246">
        <v>5</v>
      </c>
      <c r="K74" s="246">
        <v>6</v>
      </c>
      <c r="L74" s="246">
        <v>4</v>
      </c>
      <c r="M74" s="254">
        <f t="shared" si="74"/>
        <v>132.68571428571428</v>
      </c>
      <c r="N74" s="254">
        <f t="shared" si="75"/>
        <v>47.914285714285711</v>
      </c>
      <c r="O74" s="254">
        <f t="shared" si="76"/>
        <v>103.2</v>
      </c>
      <c r="P74" s="254">
        <f t="shared" si="77"/>
        <v>36.857142857142854</v>
      </c>
      <c r="Q74" s="254">
        <f t="shared" si="78"/>
        <v>33.171428571428571</v>
      </c>
      <c r="R74" s="254">
        <f t="shared" si="79"/>
        <v>14.742857142857142</v>
      </c>
      <c r="S74" s="253">
        <f t="shared" si="80"/>
        <v>368.57142857142856</v>
      </c>
      <c r="T74" s="246">
        <f t="shared" si="81"/>
        <v>258</v>
      </c>
      <c r="U74" s="246">
        <v>6</v>
      </c>
      <c r="V74" s="246"/>
      <c r="W74" s="246">
        <v>2</v>
      </c>
      <c r="X74" s="246">
        <v>5</v>
      </c>
      <c r="Y74" s="246">
        <v>6</v>
      </c>
      <c r="Z74" s="246">
        <v>4</v>
      </c>
      <c r="AA74" s="246">
        <f t="shared" si="82"/>
        <v>103.2</v>
      </c>
      <c r="AB74" s="246">
        <f t="shared" si="83"/>
        <v>28.38</v>
      </c>
      <c r="AC74" s="246">
        <f t="shared" si="84"/>
        <v>82.56</v>
      </c>
      <c r="AD74" s="246">
        <f t="shared" si="85"/>
        <v>26.315999999999999</v>
      </c>
      <c r="AE74" s="246">
        <f t="shared" si="86"/>
        <v>10.32</v>
      </c>
      <c r="AF74" s="246">
        <f t="shared" si="87"/>
        <v>5.16</v>
      </c>
      <c r="AG74" s="246">
        <f t="shared" si="88"/>
        <v>255.93600000000001</v>
      </c>
      <c r="AH74" s="246">
        <v>30</v>
      </c>
      <c r="AI74" s="248">
        <v>9</v>
      </c>
    </row>
    <row r="75" spans="1:36" s="202" customFormat="1" ht="13.2" customHeight="1" x14ac:dyDescent="0.4">
      <c r="A75" s="193">
        <v>5</v>
      </c>
      <c r="B75" s="661"/>
      <c r="C75" s="664"/>
      <c r="D75" s="179">
        <v>4427</v>
      </c>
      <c r="E75" s="228" t="s">
        <v>432</v>
      </c>
      <c r="F75" s="196">
        <f t="shared" si="73"/>
        <v>525.71428571428567</v>
      </c>
      <c r="G75" s="200">
        <v>20</v>
      </c>
      <c r="H75" s="200"/>
      <c r="I75" s="200">
        <v>1</v>
      </c>
      <c r="J75" s="200">
        <v>19</v>
      </c>
      <c r="K75" s="200"/>
      <c r="L75" s="200"/>
      <c r="M75" s="197">
        <f t="shared" si="74"/>
        <v>189.25714285714284</v>
      </c>
      <c r="N75" s="197">
        <f t="shared" si="75"/>
        <v>68.342857142857142</v>
      </c>
      <c r="O75" s="197">
        <f t="shared" si="76"/>
        <v>147.19999999999999</v>
      </c>
      <c r="P75" s="197">
        <f t="shared" si="77"/>
        <v>52.571428571428569</v>
      </c>
      <c r="Q75" s="197">
        <f t="shared" si="78"/>
        <v>47.31428571428571</v>
      </c>
      <c r="R75" s="197">
        <f t="shared" si="79"/>
        <v>21.028571428571428</v>
      </c>
      <c r="S75" s="198">
        <f t="shared" si="80"/>
        <v>525.71428571428567</v>
      </c>
      <c r="T75" s="200">
        <f t="shared" si="81"/>
        <v>368</v>
      </c>
      <c r="U75" s="200">
        <v>20</v>
      </c>
      <c r="V75" s="200"/>
      <c r="W75" s="200">
        <v>1</v>
      </c>
      <c r="X75" s="200">
        <v>19</v>
      </c>
      <c r="Y75" s="200"/>
      <c r="Z75" s="200"/>
      <c r="AA75" s="200">
        <f t="shared" si="82"/>
        <v>147.20000000000002</v>
      </c>
      <c r="AB75" s="200">
        <f t="shared" si="83"/>
        <v>40.479999999999997</v>
      </c>
      <c r="AC75" s="200">
        <f t="shared" si="84"/>
        <v>117.76</v>
      </c>
      <c r="AD75" s="200">
        <f t="shared" si="85"/>
        <v>37.535999999999994</v>
      </c>
      <c r="AE75" s="200">
        <f t="shared" si="86"/>
        <v>14.72</v>
      </c>
      <c r="AF75" s="200">
        <f t="shared" si="87"/>
        <v>7.36</v>
      </c>
      <c r="AG75" s="209">
        <f t="shared" si="88"/>
        <v>365.05600000000004</v>
      </c>
      <c r="AH75" s="200">
        <v>78</v>
      </c>
      <c r="AI75" s="201">
        <v>20</v>
      </c>
    </row>
    <row r="76" spans="1:36" s="202" customFormat="1" ht="13.2" customHeight="1" x14ac:dyDescent="0.4">
      <c r="A76" s="193">
        <v>6</v>
      </c>
      <c r="B76" s="661"/>
      <c r="C76" s="664"/>
      <c r="D76" s="179">
        <v>4394</v>
      </c>
      <c r="E76" s="228" t="s">
        <v>431</v>
      </c>
      <c r="F76" s="196">
        <f t="shared" si="73"/>
        <v>434.28571428571428</v>
      </c>
      <c r="G76" s="200">
        <v>14</v>
      </c>
      <c r="H76" s="200"/>
      <c r="I76" s="200"/>
      <c r="J76" s="200">
        <v>11</v>
      </c>
      <c r="K76" s="200"/>
      <c r="L76" s="200">
        <v>5</v>
      </c>
      <c r="M76" s="197">
        <f t="shared" si="74"/>
        <v>156.34285714285713</v>
      </c>
      <c r="N76" s="197">
        <f t="shared" si="75"/>
        <v>56.457142857142856</v>
      </c>
      <c r="O76" s="197">
        <f t="shared" si="76"/>
        <v>121.60000000000001</v>
      </c>
      <c r="P76" s="197">
        <f t="shared" si="77"/>
        <v>43.428571428571431</v>
      </c>
      <c r="Q76" s="197">
        <f t="shared" si="78"/>
        <v>39.085714285714282</v>
      </c>
      <c r="R76" s="197">
        <f t="shared" si="79"/>
        <v>17.37142857142857</v>
      </c>
      <c r="S76" s="198">
        <f t="shared" si="80"/>
        <v>434.28571428571428</v>
      </c>
      <c r="T76" s="200">
        <f t="shared" si="81"/>
        <v>304</v>
      </c>
      <c r="U76" s="200">
        <v>14</v>
      </c>
      <c r="V76" s="200"/>
      <c r="W76" s="200"/>
      <c r="X76" s="200">
        <v>11</v>
      </c>
      <c r="Y76" s="200"/>
      <c r="Z76" s="200">
        <v>5</v>
      </c>
      <c r="AA76" s="200">
        <f t="shared" si="82"/>
        <v>121.60000000000001</v>
      </c>
      <c r="AB76" s="200">
        <f t="shared" si="83"/>
        <v>33.44</v>
      </c>
      <c r="AC76" s="200">
        <f t="shared" si="84"/>
        <v>97.28</v>
      </c>
      <c r="AD76" s="200">
        <f t="shared" si="85"/>
        <v>31.007999999999999</v>
      </c>
      <c r="AE76" s="200">
        <f t="shared" si="86"/>
        <v>12.16</v>
      </c>
      <c r="AF76" s="200">
        <f t="shared" si="87"/>
        <v>6.08</v>
      </c>
      <c r="AG76" s="209">
        <f t="shared" si="88"/>
        <v>301.56800000000004</v>
      </c>
      <c r="AH76" s="200">
        <v>35</v>
      </c>
      <c r="AI76" s="201">
        <v>12</v>
      </c>
    </row>
    <row r="77" spans="1:36" s="202" customFormat="1" ht="13.2" customHeight="1" x14ac:dyDescent="0.4">
      <c r="A77" s="193">
        <v>7</v>
      </c>
      <c r="B77" s="662"/>
      <c r="C77" s="665"/>
      <c r="D77" s="180">
        <v>4425</v>
      </c>
      <c r="E77" s="228" t="s">
        <v>430</v>
      </c>
      <c r="F77" s="196">
        <f t="shared" si="73"/>
        <v>374.28571428571428</v>
      </c>
      <c r="G77" s="200"/>
      <c r="H77" s="200">
        <v>8</v>
      </c>
      <c r="I77" s="200">
        <v>3</v>
      </c>
      <c r="J77" s="200">
        <v>6</v>
      </c>
      <c r="K77" s="200">
        <v>2</v>
      </c>
      <c r="L77" s="200">
        <v>4</v>
      </c>
      <c r="M77" s="200">
        <f t="shared" si="74"/>
        <v>134.74285714285713</v>
      </c>
      <c r="N77" s="200">
        <f t="shared" si="75"/>
        <v>48.657142857142858</v>
      </c>
      <c r="O77" s="200">
        <f t="shared" si="76"/>
        <v>104.80000000000001</v>
      </c>
      <c r="P77" s="200">
        <f t="shared" si="77"/>
        <v>37.428571428571431</v>
      </c>
      <c r="Q77" s="200">
        <f t="shared" si="78"/>
        <v>33.685714285714283</v>
      </c>
      <c r="R77" s="200">
        <f t="shared" si="79"/>
        <v>14.971428571428572</v>
      </c>
      <c r="S77" s="208">
        <f t="shared" si="80"/>
        <v>374.28571428571428</v>
      </c>
      <c r="T77" s="200">
        <f t="shared" si="81"/>
        <v>246</v>
      </c>
      <c r="U77" s="200"/>
      <c r="V77" s="200">
        <v>12</v>
      </c>
      <c r="W77" s="200">
        <v>3</v>
      </c>
      <c r="X77" s="200">
        <v>8</v>
      </c>
      <c r="Y77" s="200"/>
      <c r="Z77" s="200"/>
      <c r="AA77" s="200">
        <f t="shared" si="82"/>
        <v>98.4</v>
      </c>
      <c r="AB77" s="200">
        <f t="shared" si="83"/>
        <v>27.06</v>
      </c>
      <c r="AC77" s="200">
        <f t="shared" si="84"/>
        <v>78.72</v>
      </c>
      <c r="AD77" s="200">
        <f t="shared" si="85"/>
        <v>25.091999999999999</v>
      </c>
      <c r="AE77" s="200">
        <f t="shared" si="86"/>
        <v>9.84</v>
      </c>
      <c r="AF77" s="200">
        <f t="shared" si="87"/>
        <v>4.92</v>
      </c>
      <c r="AG77" s="209">
        <f t="shared" si="88"/>
        <v>244.03199999999998</v>
      </c>
      <c r="AH77" s="200">
        <v>44</v>
      </c>
      <c r="AI77" s="201">
        <v>12</v>
      </c>
    </row>
    <row r="78" spans="1:36" s="202" customFormat="1" ht="13.2" customHeight="1" x14ac:dyDescent="0.4">
      <c r="A78" s="223"/>
      <c r="B78" s="224">
        <v>7</v>
      </c>
      <c r="C78" s="225"/>
      <c r="D78" s="226"/>
      <c r="E78" s="216"/>
      <c r="F78" s="216"/>
      <c r="G78" s="216">
        <v>16</v>
      </c>
      <c r="H78" s="216"/>
      <c r="I78" s="216"/>
      <c r="J78" s="216"/>
      <c r="K78" s="216"/>
      <c r="L78" s="225"/>
      <c r="M78" s="225"/>
      <c r="N78" s="218"/>
      <c r="O78" s="218"/>
      <c r="P78" s="218"/>
      <c r="Q78" s="218"/>
      <c r="R78" s="218"/>
      <c r="S78" s="218"/>
      <c r="T78" s="218"/>
      <c r="U78" s="219"/>
      <c r="V78" s="219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27"/>
    </row>
    <row r="79" spans="1:36" s="202" customFormat="1" ht="13.2" customHeight="1" x14ac:dyDescent="0.4">
      <c r="A79" s="193">
        <v>1</v>
      </c>
      <c r="B79" s="660" t="s">
        <v>429</v>
      </c>
      <c r="C79" s="663" t="s">
        <v>417</v>
      </c>
      <c r="D79" s="178">
        <v>4495</v>
      </c>
      <c r="E79" s="228" t="s">
        <v>428</v>
      </c>
      <c r="F79" s="200">
        <f t="shared" ref="F79:F88" si="89">($G$6*G79)+($H$6*H79)+($I$6*I79)+($J$6*J79)+($K$6*K79)+($L$6*L79)</f>
        <v>502.85714285714283</v>
      </c>
      <c r="G79" s="200">
        <v>14</v>
      </c>
      <c r="H79" s="200"/>
      <c r="I79" s="200">
        <v>2</v>
      </c>
      <c r="J79" s="200">
        <v>4</v>
      </c>
      <c r="K79" s="200">
        <v>11</v>
      </c>
      <c r="L79" s="200"/>
      <c r="M79" s="200">
        <f t="shared" ref="M79:M88" si="90">F79*$M$6</f>
        <v>181.02857142857141</v>
      </c>
      <c r="N79" s="207">
        <f t="shared" ref="N79:N88" si="91">F79*$N$6</f>
        <v>65.371428571428567</v>
      </c>
      <c r="O79" s="200">
        <f t="shared" ref="O79:O88" si="92">F79*$O$6</f>
        <v>140.80000000000001</v>
      </c>
      <c r="P79" s="200">
        <f t="shared" ref="P79:P88" si="93">F79*$P$6</f>
        <v>50.285714285714285</v>
      </c>
      <c r="Q79" s="200">
        <f t="shared" ref="Q79:Q88" si="94">F79*$Q$6</f>
        <v>45.257142857142853</v>
      </c>
      <c r="R79" s="200">
        <f t="shared" ref="R79:R88" si="95">F79*$R$6</f>
        <v>20.114285714285714</v>
      </c>
      <c r="S79" s="208">
        <f t="shared" ref="S79:S88" si="96">SUM(M79:R79)</f>
        <v>502.85714285714283</v>
      </c>
      <c r="T79" s="200">
        <f t="shared" ref="T79:T88" si="97">($U$6*U79)+($V$6*V79)+($W$6*W79)+($X$6*X79)+($Y$6*Y79)+($Z$6*Z79)</f>
        <v>352</v>
      </c>
      <c r="U79" s="200">
        <f t="shared" ref="U79:U88" si="98">G79</f>
        <v>14</v>
      </c>
      <c r="V79" s="200">
        <f t="shared" ref="V79:V88" si="99">H79</f>
        <v>0</v>
      </c>
      <c r="W79" s="200">
        <f t="shared" ref="W79:W88" si="100">I79</f>
        <v>2</v>
      </c>
      <c r="X79" s="200">
        <f t="shared" ref="X79:X88" si="101">J79</f>
        <v>4</v>
      </c>
      <c r="Y79" s="200">
        <f t="shared" ref="Y79:Y88" si="102">K79</f>
        <v>11</v>
      </c>
      <c r="Z79" s="200">
        <f t="shared" ref="Z79:Z88" si="103">L79</f>
        <v>0</v>
      </c>
      <c r="AA79" s="200">
        <f t="shared" ref="AA79:AA88" si="104">T79*$AA$6</f>
        <v>140.80000000000001</v>
      </c>
      <c r="AB79" s="200">
        <f t="shared" ref="AB79:AB88" si="105">T79*$AB$6</f>
        <v>38.72</v>
      </c>
      <c r="AC79" s="200">
        <f t="shared" ref="AC79:AC88" si="106">T79*$AC$6</f>
        <v>112.64</v>
      </c>
      <c r="AD79" s="200">
        <f t="shared" ref="AD79:AD88" si="107">T79*$AD$6</f>
        <v>35.903999999999996</v>
      </c>
      <c r="AE79" s="200">
        <f t="shared" ref="AE79:AE88" si="108">T79*$AE$6</f>
        <v>14.08</v>
      </c>
      <c r="AF79" s="200">
        <f t="shared" ref="AF79:AF88" si="109">T79*$AF$6</f>
        <v>7.04</v>
      </c>
      <c r="AG79" s="209">
        <f t="shared" ref="AG79:AG88" si="110">SUM(AA79:AF79)</f>
        <v>349.18400000000003</v>
      </c>
      <c r="AH79" s="200">
        <v>42</v>
      </c>
      <c r="AI79" s="201">
        <v>21</v>
      </c>
    </row>
    <row r="80" spans="1:36" s="462" customFormat="1" ht="13.2" customHeight="1" x14ac:dyDescent="0.4">
      <c r="A80" s="455">
        <v>2</v>
      </c>
      <c r="B80" s="661"/>
      <c r="C80" s="664"/>
      <c r="D80" s="477">
        <v>4531</v>
      </c>
      <c r="E80" s="478" t="s">
        <v>427</v>
      </c>
      <c r="F80" s="459">
        <f t="shared" si="89"/>
        <v>522.85714285714289</v>
      </c>
      <c r="G80" s="459">
        <v>18</v>
      </c>
      <c r="H80" s="459"/>
      <c r="I80" s="459">
        <v>2</v>
      </c>
      <c r="J80" s="459">
        <v>4</v>
      </c>
      <c r="K80" s="459">
        <v>7</v>
      </c>
      <c r="L80" s="459">
        <v>1</v>
      </c>
      <c r="M80" s="459">
        <f t="shared" si="90"/>
        <v>188.22857142857143</v>
      </c>
      <c r="N80" s="460">
        <f t="shared" si="91"/>
        <v>67.971428571428575</v>
      </c>
      <c r="O80" s="459">
        <f t="shared" si="92"/>
        <v>146.40000000000003</v>
      </c>
      <c r="P80" s="459">
        <f t="shared" si="93"/>
        <v>52.285714285714292</v>
      </c>
      <c r="Q80" s="459">
        <f t="shared" si="94"/>
        <v>47.057142857142857</v>
      </c>
      <c r="R80" s="459">
        <f t="shared" si="95"/>
        <v>20.914285714285715</v>
      </c>
      <c r="S80" s="459">
        <f t="shared" si="96"/>
        <v>522.85714285714289</v>
      </c>
      <c r="T80" s="459">
        <f t="shared" ca="1" si="97"/>
        <v>366</v>
      </c>
      <c r="U80" s="459">
        <f t="shared" si="98"/>
        <v>18</v>
      </c>
      <c r="V80" s="459">
        <f ca="1">VER.5유통점!AD80</f>
        <v>0</v>
      </c>
      <c r="W80" s="459">
        <f t="shared" si="100"/>
        <v>2</v>
      </c>
      <c r="X80" s="459">
        <f t="shared" si="101"/>
        <v>4</v>
      </c>
      <c r="Y80" s="459">
        <f t="shared" si="102"/>
        <v>7</v>
      </c>
      <c r="Z80" s="459">
        <f t="shared" si="103"/>
        <v>1</v>
      </c>
      <c r="AA80" s="459">
        <f t="shared" ca="1" si="104"/>
        <v>131.76</v>
      </c>
      <c r="AB80" s="459">
        <f t="shared" ca="1" si="105"/>
        <v>36.6</v>
      </c>
      <c r="AC80" s="459">
        <f t="shared" ca="1" si="106"/>
        <v>128.1</v>
      </c>
      <c r="AD80" s="459">
        <f t="shared" ca="1" si="107"/>
        <v>37.332000000000001</v>
      </c>
      <c r="AE80" s="459">
        <f t="shared" ca="1" si="108"/>
        <v>18.3</v>
      </c>
      <c r="AF80" s="459">
        <f t="shared" ca="1" si="109"/>
        <v>10.98</v>
      </c>
      <c r="AG80" s="459">
        <f t="shared" ca="1" si="110"/>
        <v>363.072</v>
      </c>
      <c r="AH80" s="459">
        <v>70</v>
      </c>
      <c r="AI80" s="461">
        <v>20</v>
      </c>
    </row>
    <row r="81" spans="1:35" s="462" customFormat="1" ht="13.2" customHeight="1" x14ac:dyDescent="0.4">
      <c r="A81" s="455">
        <v>3</v>
      </c>
      <c r="B81" s="661"/>
      <c r="C81" s="664"/>
      <c r="D81" s="477">
        <v>4477</v>
      </c>
      <c r="E81" s="478" t="s">
        <v>426</v>
      </c>
      <c r="F81" s="459">
        <f t="shared" si="89"/>
        <v>420</v>
      </c>
      <c r="G81" s="459">
        <v>13</v>
      </c>
      <c r="H81" s="459"/>
      <c r="I81" s="459"/>
      <c r="J81" s="459">
        <v>23</v>
      </c>
      <c r="K81" s="459"/>
      <c r="L81" s="459"/>
      <c r="M81" s="459">
        <f t="shared" si="90"/>
        <v>151.19999999999999</v>
      </c>
      <c r="N81" s="460">
        <f t="shared" si="91"/>
        <v>54.6</v>
      </c>
      <c r="O81" s="459">
        <f t="shared" si="92"/>
        <v>117.60000000000001</v>
      </c>
      <c r="P81" s="459">
        <f t="shared" si="93"/>
        <v>42</v>
      </c>
      <c r="Q81" s="459">
        <f t="shared" si="94"/>
        <v>37.799999999999997</v>
      </c>
      <c r="R81" s="459">
        <f t="shared" si="95"/>
        <v>16.8</v>
      </c>
      <c r="S81" s="459">
        <f t="shared" si="96"/>
        <v>420</v>
      </c>
      <c r="T81" s="459">
        <f t="shared" si="97"/>
        <v>294</v>
      </c>
      <c r="U81" s="459">
        <f t="shared" si="98"/>
        <v>13</v>
      </c>
      <c r="V81" s="459">
        <f t="shared" si="99"/>
        <v>0</v>
      </c>
      <c r="W81" s="459">
        <f t="shared" si="100"/>
        <v>0</v>
      </c>
      <c r="X81" s="459">
        <f t="shared" si="101"/>
        <v>23</v>
      </c>
      <c r="Y81" s="459">
        <f t="shared" si="102"/>
        <v>0</v>
      </c>
      <c r="Z81" s="459">
        <f t="shared" si="103"/>
        <v>0</v>
      </c>
      <c r="AA81" s="459">
        <f t="shared" si="104"/>
        <v>117.60000000000001</v>
      </c>
      <c r="AB81" s="459">
        <f t="shared" si="105"/>
        <v>32.340000000000003</v>
      </c>
      <c r="AC81" s="459">
        <f t="shared" si="106"/>
        <v>94.08</v>
      </c>
      <c r="AD81" s="459">
        <f t="shared" si="107"/>
        <v>29.988</v>
      </c>
      <c r="AE81" s="459">
        <f t="shared" si="108"/>
        <v>11.76</v>
      </c>
      <c r="AF81" s="459">
        <f t="shared" si="109"/>
        <v>5.88</v>
      </c>
      <c r="AG81" s="459">
        <f t="shared" si="110"/>
        <v>291.64799999999997</v>
      </c>
      <c r="AH81" s="459">
        <v>57</v>
      </c>
      <c r="AI81" s="461">
        <v>15</v>
      </c>
    </row>
    <row r="82" spans="1:35" s="210" customFormat="1" ht="13.2" customHeight="1" x14ac:dyDescent="0.4">
      <c r="A82" s="193">
        <v>4</v>
      </c>
      <c r="B82" s="661"/>
      <c r="C82" s="664"/>
      <c r="D82" s="179">
        <v>4190</v>
      </c>
      <c r="E82" s="228" t="s">
        <v>425</v>
      </c>
      <c r="F82" s="200">
        <f t="shared" si="89"/>
        <v>288.57142857142856</v>
      </c>
      <c r="G82" s="200"/>
      <c r="H82" s="200">
        <v>10</v>
      </c>
      <c r="I82" s="200"/>
      <c r="J82" s="200">
        <v>8</v>
      </c>
      <c r="K82" s="200">
        <v>2</v>
      </c>
      <c r="L82" s="200"/>
      <c r="M82" s="200">
        <f t="shared" si="90"/>
        <v>103.88571428571427</v>
      </c>
      <c r="N82" s="229">
        <f t="shared" si="91"/>
        <v>37.514285714285712</v>
      </c>
      <c r="O82" s="200">
        <f t="shared" si="92"/>
        <v>80.8</v>
      </c>
      <c r="P82" s="200">
        <f t="shared" si="93"/>
        <v>28.857142857142858</v>
      </c>
      <c r="Q82" s="200">
        <f t="shared" si="94"/>
        <v>25.971428571428568</v>
      </c>
      <c r="R82" s="200">
        <f t="shared" si="95"/>
        <v>11.542857142857143</v>
      </c>
      <c r="S82" s="208">
        <f t="shared" si="96"/>
        <v>288.57142857142856</v>
      </c>
      <c r="T82" s="200">
        <f t="shared" si="97"/>
        <v>202</v>
      </c>
      <c r="U82" s="200">
        <f t="shared" si="98"/>
        <v>0</v>
      </c>
      <c r="V82" s="200">
        <f t="shared" si="99"/>
        <v>10</v>
      </c>
      <c r="W82" s="200">
        <f t="shared" si="100"/>
        <v>0</v>
      </c>
      <c r="X82" s="200">
        <f t="shared" si="101"/>
        <v>8</v>
      </c>
      <c r="Y82" s="200">
        <f t="shared" si="102"/>
        <v>2</v>
      </c>
      <c r="Z82" s="200">
        <f t="shared" si="103"/>
        <v>0</v>
      </c>
      <c r="AA82" s="200">
        <f t="shared" si="104"/>
        <v>80.800000000000011</v>
      </c>
      <c r="AB82" s="200">
        <f t="shared" si="105"/>
        <v>22.22</v>
      </c>
      <c r="AC82" s="200">
        <f t="shared" si="106"/>
        <v>64.64</v>
      </c>
      <c r="AD82" s="200">
        <f t="shared" si="107"/>
        <v>20.603999999999999</v>
      </c>
      <c r="AE82" s="200">
        <f t="shared" si="108"/>
        <v>8.08</v>
      </c>
      <c r="AF82" s="200">
        <f t="shared" si="109"/>
        <v>4.04</v>
      </c>
      <c r="AG82" s="209">
        <f t="shared" si="110"/>
        <v>200.38400000000001</v>
      </c>
      <c r="AH82" s="200">
        <v>42</v>
      </c>
      <c r="AI82" s="201">
        <v>12</v>
      </c>
    </row>
    <row r="83" spans="1:35" s="202" customFormat="1" ht="13.2" customHeight="1" x14ac:dyDescent="0.4">
      <c r="A83" s="193">
        <v>5</v>
      </c>
      <c r="B83" s="661"/>
      <c r="C83" s="664"/>
      <c r="D83" s="179">
        <v>4188</v>
      </c>
      <c r="E83" s="228" t="s">
        <v>424</v>
      </c>
      <c r="F83" s="200">
        <f t="shared" si="89"/>
        <v>288.57142857142856</v>
      </c>
      <c r="G83" s="200"/>
      <c r="H83" s="200">
        <v>10</v>
      </c>
      <c r="I83" s="200"/>
      <c r="J83" s="200">
        <v>4</v>
      </c>
      <c r="K83" s="200">
        <v>4</v>
      </c>
      <c r="L83" s="200"/>
      <c r="M83" s="200">
        <f t="shared" si="90"/>
        <v>103.88571428571427</v>
      </c>
      <c r="N83" s="207">
        <f t="shared" si="91"/>
        <v>37.514285714285712</v>
      </c>
      <c r="O83" s="200">
        <f t="shared" si="92"/>
        <v>80.8</v>
      </c>
      <c r="P83" s="200">
        <f t="shared" si="93"/>
        <v>28.857142857142858</v>
      </c>
      <c r="Q83" s="200">
        <f t="shared" si="94"/>
        <v>25.971428571428568</v>
      </c>
      <c r="R83" s="200">
        <f t="shared" si="95"/>
        <v>11.542857142857143</v>
      </c>
      <c r="S83" s="208">
        <f t="shared" si="96"/>
        <v>288.57142857142856</v>
      </c>
      <c r="T83" s="200">
        <f t="shared" si="97"/>
        <v>202</v>
      </c>
      <c r="U83" s="200">
        <f t="shared" si="98"/>
        <v>0</v>
      </c>
      <c r="V83" s="200">
        <f t="shared" si="99"/>
        <v>10</v>
      </c>
      <c r="W83" s="200">
        <f t="shared" si="100"/>
        <v>0</v>
      </c>
      <c r="X83" s="200">
        <f t="shared" si="101"/>
        <v>4</v>
      </c>
      <c r="Y83" s="200">
        <f t="shared" si="102"/>
        <v>4</v>
      </c>
      <c r="Z83" s="200">
        <f t="shared" si="103"/>
        <v>0</v>
      </c>
      <c r="AA83" s="200">
        <f t="shared" si="104"/>
        <v>80.800000000000011</v>
      </c>
      <c r="AB83" s="200">
        <f t="shared" si="105"/>
        <v>22.22</v>
      </c>
      <c r="AC83" s="200">
        <f t="shared" si="106"/>
        <v>64.64</v>
      </c>
      <c r="AD83" s="200">
        <f t="shared" si="107"/>
        <v>20.603999999999999</v>
      </c>
      <c r="AE83" s="200">
        <f t="shared" si="108"/>
        <v>8.08</v>
      </c>
      <c r="AF83" s="200">
        <f t="shared" si="109"/>
        <v>4.04</v>
      </c>
      <c r="AG83" s="209">
        <f t="shared" si="110"/>
        <v>200.38400000000001</v>
      </c>
      <c r="AH83" s="200">
        <v>42</v>
      </c>
      <c r="AI83" s="201">
        <v>12</v>
      </c>
    </row>
    <row r="84" spans="1:35" s="202" customFormat="1" ht="13.2" customHeight="1" x14ac:dyDescent="0.4">
      <c r="A84" s="193">
        <v>6</v>
      </c>
      <c r="B84" s="661"/>
      <c r="C84" s="664"/>
      <c r="D84" s="179">
        <v>4489</v>
      </c>
      <c r="E84" s="228" t="s">
        <v>423</v>
      </c>
      <c r="F84" s="200">
        <f t="shared" si="89"/>
        <v>351.42857142857139</v>
      </c>
      <c r="G84" s="200">
        <v>8</v>
      </c>
      <c r="H84" s="200"/>
      <c r="I84" s="200">
        <v>2</v>
      </c>
      <c r="J84" s="200">
        <v>10</v>
      </c>
      <c r="K84" s="200">
        <v>4</v>
      </c>
      <c r="L84" s="200">
        <v>1</v>
      </c>
      <c r="M84" s="200">
        <f t="shared" si="90"/>
        <v>126.51428571428569</v>
      </c>
      <c r="N84" s="207">
        <f t="shared" si="91"/>
        <v>45.685714285714283</v>
      </c>
      <c r="O84" s="200">
        <f t="shared" si="92"/>
        <v>98.399999999999991</v>
      </c>
      <c r="P84" s="200">
        <f t="shared" si="93"/>
        <v>35.142857142857139</v>
      </c>
      <c r="Q84" s="200">
        <f t="shared" si="94"/>
        <v>31.628571428571423</v>
      </c>
      <c r="R84" s="200">
        <f t="shared" si="95"/>
        <v>14.057142857142855</v>
      </c>
      <c r="S84" s="208">
        <f t="shared" si="96"/>
        <v>351.42857142857144</v>
      </c>
      <c r="T84" s="200">
        <f t="shared" si="97"/>
        <v>246</v>
      </c>
      <c r="U84" s="200">
        <f t="shared" si="98"/>
        <v>8</v>
      </c>
      <c r="V84" s="200">
        <f t="shared" si="99"/>
        <v>0</v>
      </c>
      <c r="W84" s="200">
        <f t="shared" si="100"/>
        <v>2</v>
      </c>
      <c r="X84" s="200">
        <f t="shared" si="101"/>
        <v>10</v>
      </c>
      <c r="Y84" s="200">
        <f t="shared" si="102"/>
        <v>4</v>
      </c>
      <c r="Z84" s="200">
        <f t="shared" si="103"/>
        <v>1</v>
      </c>
      <c r="AA84" s="200">
        <f t="shared" si="104"/>
        <v>98.4</v>
      </c>
      <c r="AB84" s="200">
        <f t="shared" si="105"/>
        <v>27.06</v>
      </c>
      <c r="AC84" s="200">
        <f t="shared" si="106"/>
        <v>78.72</v>
      </c>
      <c r="AD84" s="200">
        <f t="shared" si="107"/>
        <v>25.091999999999999</v>
      </c>
      <c r="AE84" s="200">
        <f t="shared" si="108"/>
        <v>9.84</v>
      </c>
      <c r="AF84" s="200">
        <f t="shared" si="109"/>
        <v>4.92</v>
      </c>
      <c r="AG84" s="209">
        <f t="shared" si="110"/>
        <v>244.03199999999998</v>
      </c>
      <c r="AH84" s="200">
        <v>70</v>
      </c>
      <c r="AI84" s="201">
        <v>18</v>
      </c>
    </row>
    <row r="85" spans="1:35" s="249" customFormat="1" ht="19.5" customHeight="1" x14ac:dyDescent="0.4">
      <c r="A85" s="243">
        <v>7</v>
      </c>
      <c r="B85" s="661"/>
      <c r="C85" s="664"/>
      <c r="D85" s="378">
        <v>4491</v>
      </c>
      <c r="E85" s="379" t="s">
        <v>422</v>
      </c>
      <c r="F85" s="246">
        <f t="shared" si="89"/>
        <v>517.14285714285711</v>
      </c>
      <c r="G85" s="246">
        <v>1.5</v>
      </c>
      <c r="H85" s="246"/>
      <c r="I85" s="246">
        <v>7</v>
      </c>
      <c r="J85" s="246">
        <v>11</v>
      </c>
      <c r="K85" s="246">
        <v>8</v>
      </c>
      <c r="L85" s="246">
        <v>6</v>
      </c>
      <c r="M85" s="246">
        <f t="shared" si="90"/>
        <v>186.17142857142855</v>
      </c>
      <c r="N85" s="247">
        <f t="shared" si="91"/>
        <v>67.228571428571428</v>
      </c>
      <c r="O85" s="246">
        <f t="shared" si="92"/>
        <v>144.80000000000001</v>
      </c>
      <c r="P85" s="246">
        <f t="shared" si="93"/>
        <v>51.714285714285715</v>
      </c>
      <c r="Q85" s="246">
        <f t="shared" si="94"/>
        <v>46.542857142857137</v>
      </c>
      <c r="R85" s="246">
        <f t="shared" si="95"/>
        <v>20.685714285714283</v>
      </c>
      <c r="S85" s="246">
        <f t="shared" si="96"/>
        <v>517.14285714285711</v>
      </c>
      <c r="T85" s="246">
        <f t="shared" si="97"/>
        <v>362</v>
      </c>
      <c r="U85" s="246">
        <f t="shared" si="98"/>
        <v>1.5</v>
      </c>
      <c r="V85" s="246">
        <f t="shared" si="99"/>
        <v>0</v>
      </c>
      <c r="W85" s="246">
        <f t="shared" si="100"/>
        <v>7</v>
      </c>
      <c r="X85" s="246">
        <f t="shared" si="101"/>
        <v>11</v>
      </c>
      <c r="Y85" s="246">
        <f t="shared" si="102"/>
        <v>8</v>
      </c>
      <c r="Z85" s="246">
        <f t="shared" si="103"/>
        <v>6</v>
      </c>
      <c r="AA85" s="246">
        <f t="shared" si="104"/>
        <v>144.80000000000001</v>
      </c>
      <c r="AB85" s="246">
        <f t="shared" si="105"/>
        <v>39.82</v>
      </c>
      <c r="AC85" s="246">
        <f t="shared" si="106"/>
        <v>115.84</v>
      </c>
      <c r="AD85" s="246">
        <f t="shared" si="107"/>
        <v>36.923999999999999</v>
      </c>
      <c r="AE85" s="246">
        <f t="shared" si="108"/>
        <v>14.48</v>
      </c>
      <c r="AF85" s="246">
        <f t="shared" si="109"/>
        <v>7.24</v>
      </c>
      <c r="AG85" s="246">
        <f t="shared" si="110"/>
        <v>359.10400000000004</v>
      </c>
      <c r="AH85" s="246">
        <v>45</v>
      </c>
      <c r="AI85" s="248">
        <v>9</v>
      </c>
    </row>
    <row r="86" spans="1:35" s="202" customFormat="1" ht="13.2" customHeight="1" x14ac:dyDescent="0.4">
      <c r="A86" s="193">
        <v>8</v>
      </c>
      <c r="B86" s="661"/>
      <c r="C86" s="664"/>
      <c r="D86" s="179">
        <v>4466</v>
      </c>
      <c r="E86" s="228" t="s">
        <v>421</v>
      </c>
      <c r="F86" s="200">
        <f t="shared" si="89"/>
        <v>402.85714285714289</v>
      </c>
      <c r="G86" s="200"/>
      <c r="H86" s="200">
        <v>12</v>
      </c>
      <c r="I86" s="200">
        <v>3</v>
      </c>
      <c r="J86" s="200">
        <v>10</v>
      </c>
      <c r="K86" s="200">
        <v>2</v>
      </c>
      <c r="L86" s="200"/>
      <c r="M86" s="200">
        <f t="shared" si="90"/>
        <v>145.02857142857144</v>
      </c>
      <c r="N86" s="207">
        <f t="shared" si="91"/>
        <v>52.371428571428581</v>
      </c>
      <c r="O86" s="200">
        <f t="shared" si="92"/>
        <v>112.80000000000003</v>
      </c>
      <c r="P86" s="200">
        <f t="shared" si="93"/>
        <v>40.285714285714292</v>
      </c>
      <c r="Q86" s="200">
        <f t="shared" si="94"/>
        <v>36.25714285714286</v>
      </c>
      <c r="R86" s="200">
        <f t="shared" si="95"/>
        <v>16.114285714285717</v>
      </c>
      <c r="S86" s="208">
        <f t="shared" si="96"/>
        <v>402.85714285714289</v>
      </c>
      <c r="T86" s="200">
        <f t="shared" si="97"/>
        <v>282</v>
      </c>
      <c r="U86" s="200">
        <f t="shared" si="98"/>
        <v>0</v>
      </c>
      <c r="V86" s="200">
        <f t="shared" si="99"/>
        <v>12</v>
      </c>
      <c r="W86" s="200">
        <f t="shared" si="100"/>
        <v>3</v>
      </c>
      <c r="X86" s="200">
        <f t="shared" si="101"/>
        <v>10</v>
      </c>
      <c r="Y86" s="200">
        <f t="shared" si="102"/>
        <v>2</v>
      </c>
      <c r="Z86" s="200">
        <f t="shared" si="103"/>
        <v>0</v>
      </c>
      <c r="AA86" s="200">
        <f t="shared" si="104"/>
        <v>112.80000000000001</v>
      </c>
      <c r="AB86" s="200">
        <f t="shared" si="105"/>
        <v>31.02</v>
      </c>
      <c r="AC86" s="200">
        <f t="shared" si="106"/>
        <v>90.24</v>
      </c>
      <c r="AD86" s="200">
        <f t="shared" si="107"/>
        <v>28.763999999999999</v>
      </c>
      <c r="AE86" s="200">
        <f t="shared" si="108"/>
        <v>11.28</v>
      </c>
      <c r="AF86" s="200">
        <f t="shared" si="109"/>
        <v>5.64</v>
      </c>
      <c r="AG86" s="209">
        <f t="shared" si="110"/>
        <v>279.74399999999997</v>
      </c>
      <c r="AH86" s="200">
        <v>44</v>
      </c>
      <c r="AI86" s="201">
        <v>18</v>
      </c>
    </row>
    <row r="87" spans="1:35" s="249" customFormat="1" ht="18" customHeight="1" x14ac:dyDescent="0.4">
      <c r="A87" s="243">
        <v>9</v>
      </c>
      <c r="B87" s="661"/>
      <c r="C87" s="664"/>
      <c r="D87" s="378">
        <v>6764</v>
      </c>
      <c r="E87" s="379" t="s">
        <v>420</v>
      </c>
      <c r="F87" s="246">
        <f t="shared" si="89"/>
        <v>262.85714285714289</v>
      </c>
      <c r="G87" s="246"/>
      <c r="H87" s="246"/>
      <c r="I87" s="246">
        <v>5</v>
      </c>
      <c r="J87" s="246">
        <v>3</v>
      </c>
      <c r="K87" s="246">
        <v>8</v>
      </c>
      <c r="L87" s="246"/>
      <c r="M87" s="246">
        <f t="shared" si="90"/>
        <v>94.628571428571433</v>
      </c>
      <c r="N87" s="247">
        <f t="shared" si="91"/>
        <v>34.171428571428578</v>
      </c>
      <c r="O87" s="246">
        <f t="shared" si="92"/>
        <v>73.600000000000023</v>
      </c>
      <c r="P87" s="246">
        <f t="shared" si="93"/>
        <v>26.285714285714292</v>
      </c>
      <c r="Q87" s="246">
        <f t="shared" si="94"/>
        <v>23.657142857142858</v>
      </c>
      <c r="R87" s="246">
        <f t="shared" si="95"/>
        <v>10.514285714285716</v>
      </c>
      <c r="S87" s="246">
        <f t="shared" si="96"/>
        <v>262.85714285714289</v>
      </c>
      <c r="T87" s="246">
        <f t="shared" si="97"/>
        <v>184</v>
      </c>
      <c r="U87" s="246">
        <f t="shared" si="98"/>
        <v>0</v>
      </c>
      <c r="V87" s="246">
        <f t="shared" si="99"/>
        <v>0</v>
      </c>
      <c r="W87" s="246">
        <f t="shared" si="100"/>
        <v>5</v>
      </c>
      <c r="X87" s="246">
        <f t="shared" si="101"/>
        <v>3</v>
      </c>
      <c r="Y87" s="246">
        <f t="shared" si="102"/>
        <v>8</v>
      </c>
      <c r="Z87" s="246">
        <f t="shared" si="103"/>
        <v>0</v>
      </c>
      <c r="AA87" s="246">
        <f t="shared" si="104"/>
        <v>73.600000000000009</v>
      </c>
      <c r="AB87" s="246">
        <f t="shared" si="105"/>
        <v>20.239999999999998</v>
      </c>
      <c r="AC87" s="246">
        <f t="shared" si="106"/>
        <v>58.88</v>
      </c>
      <c r="AD87" s="246">
        <f t="shared" si="107"/>
        <v>18.767999999999997</v>
      </c>
      <c r="AE87" s="246">
        <f t="shared" si="108"/>
        <v>7.36</v>
      </c>
      <c r="AF87" s="246">
        <f t="shared" si="109"/>
        <v>3.68</v>
      </c>
      <c r="AG87" s="246">
        <f t="shared" si="110"/>
        <v>182.52800000000002</v>
      </c>
      <c r="AH87" s="246">
        <v>30</v>
      </c>
      <c r="AI87" s="248">
        <v>9</v>
      </c>
    </row>
    <row r="88" spans="1:35" s="249" customFormat="1" ht="19.95" customHeight="1" x14ac:dyDescent="0.4">
      <c r="A88" s="243">
        <v>10</v>
      </c>
      <c r="B88" s="662"/>
      <c r="C88" s="665"/>
      <c r="D88" s="508">
        <v>4454</v>
      </c>
      <c r="E88" s="379" t="s">
        <v>419</v>
      </c>
      <c r="F88" s="246">
        <f t="shared" si="89"/>
        <v>288.57142857142856</v>
      </c>
      <c r="G88" s="246">
        <v>3</v>
      </c>
      <c r="H88" s="246"/>
      <c r="I88" s="246">
        <v>3</v>
      </c>
      <c r="J88" s="246">
        <v>4</v>
      </c>
      <c r="K88" s="246">
        <v>6</v>
      </c>
      <c r="L88" s="246">
        <v>2</v>
      </c>
      <c r="M88" s="246">
        <f t="shared" si="90"/>
        <v>103.88571428571427</v>
      </c>
      <c r="N88" s="247">
        <f t="shared" si="91"/>
        <v>37.514285714285712</v>
      </c>
      <c r="O88" s="246">
        <f t="shared" si="92"/>
        <v>80.8</v>
      </c>
      <c r="P88" s="246">
        <f t="shared" si="93"/>
        <v>28.857142857142858</v>
      </c>
      <c r="Q88" s="246">
        <f t="shared" si="94"/>
        <v>25.971428571428568</v>
      </c>
      <c r="R88" s="246">
        <f t="shared" si="95"/>
        <v>11.542857142857143</v>
      </c>
      <c r="S88" s="246">
        <f t="shared" si="96"/>
        <v>288.57142857142856</v>
      </c>
      <c r="T88" s="246">
        <f t="shared" si="97"/>
        <v>202</v>
      </c>
      <c r="U88" s="246">
        <f t="shared" si="98"/>
        <v>3</v>
      </c>
      <c r="V88" s="246">
        <f t="shared" si="99"/>
        <v>0</v>
      </c>
      <c r="W88" s="246">
        <f t="shared" si="100"/>
        <v>3</v>
      </c>
      <c r="X88" s="246">
        <f t="shared" si="101"/>
        <v>4</v>
      </c>
      <c r="Y88" s="246">
        <f t="shared" si="102"/>
        <v>6</v>
      </c>
      <c r="Z88" s="246">
        <f t="shared" si="103"/>
        <v>2</v>
      </c>
      <c r="AA88" s="246">
        <f t="shared" si="104"/>
        <v>80.800000000000011</v>
      </c>
      <c r="AB88" s="246">
        <f t="shared" si="105"/>
        <v>22.22</v>
      </c>
      <c r="AC88" s="246">
        <f t="shared" si="106"/>
        <v>64.64</v>
      </c>
      <c r="AD88" s="246">
        <f t="shared" si="107"/>
        <v>20.603999999999999</v>
      </c>
      <c r="AE88" s="246">
        <f t="shared" si="108"/>
        <v>8.08</v>
      </c>
      <c r="AF88" s="246">
        <f t="shared" si="109"/>
        <v>4.04</v>
      </c>
      <c r="AG88" s="246">
        <f t="shared" si="110"/>
        <v>200.38400000000001</v>
      </c>
      <c r="AH88" s="246">
        <v>36</v>
      </c>
      <c r="AI88" s="248">
        <v>6</v>
      </c>
    </row>
    <row r="89" spans="1:35" s="202" customFormat="1" ht="13.2" customHeight="1" x14ac:dyDescent="0.4">
      <c r="A89" s="223"/>
      <c r="B89" s="224">
        <v>10</v>
      </c>
      <c r="C89" s="225"/>
      <c r="D89" s="226"/>
      <c r="E89" s="216"/>
      <c r="F89" s="216"/>
      <c r="G89" s="216"/>
      <c r="H89" s="216"/>
      <c r="I89" s="216"/>
      <c r="J89" s="216"/>
      <c r="K89" s="216"/>
      <c r="L89" s="225"/>
      <c r="M89" s="225"/>
      <c r="N89" s="218"/>
      <c r="O89" s="218"/>
      <c r="P89" s="218"/>
      <c r="Q89" s="218"/>
      <c r="R89" s="218"/>
      <c r="S89" s="218"/>
      <c r="T89" s="218"/>
      <c r="U89" s="219"/>
      <c r="V89" s="219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27"/>
    </row>
    <row r="90" spans="1:35" s="202" customFormat="1" ht="13.2" customHeight="1" x14ac:dyDescent="0.4">
      <c r="A90" s="193">
        <v>1</v>
      </c>
      <c r="B90" s="660" t="s">
        <v>418</v>
      </c>
      <c r="C90" s="666" t="s">
        <v>417</v>
      </c>
      <c r="D90" s="222">
        <v>4277</v>
      </c>
      <c r="E90" s="228" t="s">
        <v>416</v>
      </c>
      <c r="F90" s="196">
        <f t="shared" ref="F90:F104" si="111">($G$6*G90)+($H$6*H90)+($I$6*I90)+($J$6*J90)+($K$6*K90)+($L$6*L90)</f>
        <v>302.85714285714289</v>
      </c>
      <c r="G90" s="197"/>
      <c r="H90" s="230">
        <v>8</v>
      </c>
      <c r="I90" s="230"/>
      <c r="J90" s="231">
        <v>2</v>
      </c>
      <c r="K90" s="230">
        <v>8</v>
      </c>
      <c r="L90" s="230"/>
      <c r="M90" s="232">
        <f t="shared" ref="M90:M104" si="112">F90*$M$6</f>
        <v>109.02857142857144</v>
      </c>
      <c r="N90" s="232">
        <f t="shared" ref="N90:N104" si="113">F90*$N$6</f>
        <v>39.371428571428574</v>
      </c>
      <c r="O90" s="232">
        <f t="shared" ref="O90:O104" si="114">F90*$O$6</f>
        <v>84.800000000000011</v>
      </c>
      <c r="P90" s="232">
        <f t="shared" ref="P90:P104" si="115">F90*$P$6</f>
        <v>30.285714285714292</v>
      </c>
      <c r="Q90" s="232">
        <f t="shared" ref="Q90:Q104" si="116">F90*$Q$6</f>
        <v>27.25714285714286</v>
      </c>
      <c r="R90" s="232">
        <f t="shared" ref="R90:R104" si="117">F90*$R$6</f>
        <v>12.114285714285716</v>
      </c>
      <c r="S90" s="198">
        <f t="shared" ref="S90:S104" si="118">SUM(M90:R90)</f>
        <v>302.85714285714289</v>
      </c>
      <c r="T90" s="196">
        <f t="shared" ref="T90:T104" si="119">($U$6*U90)+($V$6*V90)+($W$6*W90)+($X$6*X90)+($Y$6*Y90)+($Z$6*Z90)</f>
        <v>212</v>
      </c>
      <c r="U90" s="197">
        <f t="shared" ref="U90:U98" si="120">G90</f>
        <v>0</v>
      </c>
      <c r="V90" s="230">
        <f t="shared" ref="V90:V98" si="121">H90</f>
        <v>8</v>
      </c>
      <c r="W90" s="230">
        <f t="shared" ref="W90:W98" si="122">I90</f>
        <v>0</v>
      </c>
      <c r="X90" s="231">
        <f t="shared" ref="X90:X98" si="123">J90</f>
        <v>2</v>
      </c>
      <c r="Y90" s="230">
        <f t="shared" ref="Y90:Y98" si="124">K90</f>
        <v>8</v>
      </c>
      <c r="Z90" s="230">
        <f t="shared" ref="Z90:Z98" si="125">L90</f>
        <v>0</v>
      </c>
      <c r="AA90" s="232">
        <f t="shared" ref="AA90:AA104" si="126">T90*$AA$6</f>
        <v>84.800000000000011</v>
      </c>
      <c r="AB90" s="232">
        <f t="shared" ref="AB90:AB104" si="127">T90*$AB$6</f>
        <v>23.32</v>
      </c>
      <c r="AC90" s="232">
        <f t="shared" ref="AC90:AC104" si="128">T90*$AC$6</f>
        <v>67.84</v>
      </c>
      <c r="AD90" s="232">
        <f t="shared" ref="AD90:AD104" si="129">T90*$AD$6</f>
        <v>21.623999999999999</v>
      </c>
      <c r="AE90" s="232">
        <f t="shared" ref="AE90:AE104" si="130">T90*$AE$6</f>
        <v>8.48</v>
      </c>
      <c r="AF90" s="232">
        <f t="shared" ref="AF90:AF104" si="131">T90*$AF$6</f>
        <v>4.24</v>
      </c>
      <c r="AG90" s="199">
        <f t="shared" ref="AG90:AG104" si="132">SUM(AA90:AF90)</f>
        <v>210.304</v>
      </c>
      <c r="AH90" s="233">
        <v>48</v>
      </c>
      <c r="AI90" s="234">
        <v>9</v>
      </c>
    </row>
    <row r="91" spans="1:35" s="202" customFormat="1" ht="13.2" customHeight="1" x14ac:dyDescent="0.4">
      <c r="A91" s="193">
        <v>2</v>
      </c>
      <c r="B91" s="661"/>
      <c r="C91" s="667"/>
      <c r="D91" s="175">
        <v>4487</v>
      </c>
      <c r="E91" s="228" t="s">
        <v>415</v>
      </c>
      <c r="F91" s="196">
        <f t="shared" si="111"/>
        <v>412.85714285714289</v>
      </c>
      <c r="G91" s="197"/>
      <c r="H91" s="230">
        <v>13</v>
      </c>
      <c r="I91" s="230"/>
      <c r="J91" s="231">
        <v>12</v>
      </c>
      <c r="K91" s="230">
        <v>4</v>
      </c>
      <c r="L91" s="230"/>
      <c r="M91" s="232">
        <f t="shared" si="112"/>
        <v>148.62857142857143</v>
      </c>
      <c r="N91" s="232">
        <f t="shared" si="113"/>
        <v>53.671428571428578</v>
      </c>
      <c r="O91" s="232">
        <f t="shared" si="114"/>
        <v>115.60000000000002</v>
      </c>
      <c r="P91" s="232">
        <f t="shared" si="115"/>
        <v>41.285714285714292</v>
      </c>
      <c r="Q91" s="232">
        <f t="shared" si="116"/>
        <v>37.157142857142858</v>
      </c>
      <c r="R91" s="232">
        <f t="shared" si="117"/>
        <v>16.514285714285716</v>
      </c>
      <c r="S91" s="198">
        <f t="shared" si="118"/>
        <v>412.85714285714289</v>
      </c>
      <c r="T91" s="196">
        <f t="shared" si="119"/>
        <v>289</v>
      </c>
      <c r="U91" s="197">
        <f t="shared" si="120"/>
        <v>0</v>
      </c>
      <c r="V91" s="230">
        <f t="shared" si="121"/>
        <v>13</v>
      </c>
      <c r="W91" s="230">
        <f t="shared" si="122"/>
        <v>0</v>
      </c>
      <c r="X91" s="231">
        <f t="shared" si="123"/>
        <v>12</v>
      </c>
      <c r="Y91" s="230">
        <f t="shared" si="124"/>
        <v>4</v>
      </c>
      <c r="Z91" s="230">
        <f t="shared" si="125"/>
        <v>0</v>
      </c>
      <c r="AA91" s="232">
        <f t="shared" si="126"/>
        <v>115.60000000000001</v>
      </c>
      <c r="AB91" s="232">
        <f t="shared" si="127"/>
        <v>31.79</v>
      </c>
      <c r="AC91" s="232">
        <f t="shared" si="128"/>
        <v>92.48</v>
      </c>
      <c r="AD91" s="232">
        <f t="shared" si="129"/>
        <v>29.477999999999998</v>
      </c>
      <c r="AE91" s="232">
        <f t="shared" si="130"/>
        <v>11.56</v>
      </c>
      <c r="AF91" s="232">
        <f t="shared" si="131"/>
        <v>5.78</v>
      </c>
      <c r="AG91" s="199">
        <f t="shared" si="132"/>
        <v>286.68799999999999</v>
      </c>
      <c r="AH91" s="233">
        <v>49</v>
      </c>
      <c r="AI91" s="234">
        <v>15</v>
      </c>
    </row>
    <row r="92" spans="1:35" s="210" customFormat="1" ht="13.2" customHeight="1" x14ac:dyDescent="0.4">
      <c r="A92" s="193">
        <v>3</v>
      </c>
      <c r="B92" s="661"/>
      <c r="C92" s="667"/>
      <c r="D92" s="175">
        <v>4573</v>
      </c>
      <c r="E92" s="228" t="s">
        <v>414</v>
      </c>
      <c r="F92" s="196">
        <f t="shared" si="111"/>
        <v>402.85714285714283</v>
      </c>
      <c r="G92" s="197">
        <v>9</v>
      </c>
      <c r="H92" s="230"/>
      <c r="I92" s="230">
        <v>2</v>
      </c>
      <c r="J92" s="231">
        <v>4</v>
      </c>
      <c r="K92" s="230">
        <v>9</v>
      </c>
      <c r="L92" s="230">
        <v>1</v>
      </c>
      <c r="M92" s="232">
        <f t="shared" si="112"/>
        <v>145.02857142857141</v>
      </c>
      <c r="N92" s="232">
        <f t="shared" si="113"/>
        <v>52.371428571428567</v>
      </c>
      <c r="O92" s="232">
        <f t="shared" si="114"/>
        <v>112.8</v>
      </c>
      <c r="P92" s="232">
        <f t="shared" si="115"/>
        <v>40.285714285714285</v>
      </c>
      <c r="Q92" s="232">
        <f t="shared" si="116"/>
        <v>36.257142857142853</v>
      </c>
      <c r="R92" s="232">
        <f t="shared" si="117"/>
        <v>16.114285714285714</v>
      </c>
      <c r="S92" s="198">
        <f t="shared" si="118"/>
        <v>402.85714285714283</v>
      </c>
      <c r="T92" s="196">
        <f t="shared" si="119"/>
        <v>282</v>
      </c>
      <c r="U92" s="197">
        <f t="shared" si="120"/>
        <v>9</v>
      </c>
      <c r="V92" s="230">
        <f t="shared" si="121"/>
        <v>0</v>
      </c>
      <c r="W92" s="230">
        <f t="shared" si="122"/>
        <v>2</v>
      </c>
      <c r="X92" s="231">
        <f t="shared" si="123"/>
        <v>4</v>
      </c>
      <c r="Y92" s="230">
        <f t="shared" si="124"/>
        <v>9</v>
      </c>
      <c r="Z92" s="230">
        <f t="shared" si="125"/>
        <v>1</v>
      </c>
      <c r="AA92" s="232">
        <f t="shared" si="126"/>
        <v>112.80000000000001</v>
      </c>
      <c r="AB92" s="232">
        <f t="shared" si="127"/>
        <v>31.02</v>
      </c>
      <c r="AC92" s="232">
        <f t="shared" si="128"/>
        <v>90.24</v>
      </c>
      <c r="AD92" s="232">
        <f t="shared" si="129"/>
        <v>28.763999999999999</v>
      </c>
      <c r="AE92" s="232">
        <f t="shared" si="130"/>
        <v>11.28</v>
      </c>
      <c r="AF92" s="232">
        <f t="shared" si="131"/>
        <v>5.64</v>
      </c>
      <c r="AG92" s="199">
        <f t="shared" si="132"/>
        <v>279.74399999999997</v>
      </c>
      <c r="AH92" s="233">
        <v>63</v>
      </c>
      <c r="AI92" s="234">
        <v>21</v>
      </c>
    </row>
    <row r="93" spans="1:35" s="202" customFormat="1" ht="13.2" customHeight="1" x14ac:dyDescent="0.4">
      <c r="A93" s="193">
        <v>4</v>
      </c>
      <c r="B93" s="661"/>
      <c r="C93" s="667"/>
      <c r="D93" s="175">
        <v>7080</v>
      </c>
      <c r="E93" s="228" t="s">
        <v>413</v>
      </c>
      <c r="F93" s="196">
        <f t="shared" si="111"/>
        <v>288.57142857142856</v>
      </c>
      <c r="G93" s="197"/>
      <c r="H93" s="230">
        <v>8</v>
      </c>
      <c r="I93" s="230">
        <v>1</v>
      </c>
      <c r="J93" s="231">
        <v>10</v>
      </c>
      <c r="K93" s="230">
        <v>2</v>
      </c>
      <c r="L93" s="230"/>
      <c r="M93" s="232">
        <f t="shared" si="112"/>
        <v>103.88571428571427</v>
      </c>
      <c r="N93" s="232">
        <f t="shared" si="113"/>
        <v>37.514285714285712</v>
      </c>
      <c r="O93" s="232">
        <f t="shared" si="114"/>
        <v>80.8</v>
      </c>
      <c r="P93" s="232">
        <f t="shared" si="115"/>
        <v>28.857142857142858</v>
      </c>
      <c r="Q93" s="232">
        <f t="shared" si="116"/>
        <v>25.971428571428568</v>
      </c>
      <c r="R93" s="232">
        <f t="shared" si="117"/>
        <v>11.542857142857143</v>
      </c>
      <c r="S93" s="198">
        <f t="shared" si="118"/>
        <v>288.57142857142856</v>
      </c>
      <c r="T93" s="196">
        <f t="shared" si="119"/>
        <v>202</v>
      </c>
      <c r="U93" s="197">
        <f t="shared" si="120"/>
        <v>0</v>
      </c>
      <c r="V93" s="230">
        <f t="shared" si="121"/>
        <v>8</v>
      </c>
      <c r="W93" s="230">
        <f t="shared" si="122"/>
        <v>1</v>
      </c>
      <c r="X93" s="231">
        <f t="shared" si="123"/>
        <v>10</v>
      </c>
      <c r="Y93" s="230">
        <f t="shared" si="124"/>
        <v>2</v>
      </c>
      <c r="Z93" s="230">
        <f t="shared" si="125"/>
        <v>0</v>
      </c>
      <c r="AA93" s="232">
        <f t="shared" si="126"/>
        <v>80.800000000000011</v>
      </c>
      <c r="AB93" s="232">
        <f t="shared" si="127"/>
        <v>22.22</v>
      </c>
      <c r="AC93" s="232">
        <f t="shared" si="128"/>
        <v>64.64</v>
      </c>
      <c r="AD93" s="232">
        <f t="shared" si="129"/>
        <v>20.603999999999999</v>
      </c>
      <c r="AE93" s="232">
        <f t="shared" si="130"/>
        <v>8.08</v>
      </c>
      <c r="AF93" s="232">
        <f t="shared" si="131"/>
        <v>4.04</v>
      </c>
      <c r="AG93" s="199">
        <f t="shared" si="132"/>
        <v>200.38400000000001</v>
      </c>
      <c r="AH93" s="233">
        <v>42</v>
      </c>
      <c r="AI93" s="234">
        <v>12</v>
      </c>
    </row>
    <row r="94" spans="1:35" s="406" customFormat="1" ht="13.2" customHeight="1" x14ac:dyDescent="0.4">
      <c r="A94" s="243">
        <v>5</v>
      </c>
      <c r="B94" s="661"/>
      <c r="C94" s="667"/>
      <c r="D94" s="400">
        <v>4515</v>
      </c>
      <c r="E94" s="379" t="s">
        <v>574</v>
      </c>
      <c r="F94" s="253">
        <f t="shared" si="111"/>
        <v>275.71428571428572</v>
      </c>
      <c r="G94" s="254"/>
      <c r="H94" s="401">
        <v>3</v>
      </c>
      <c r="I94" s="401">
        <v>3</v>
      </c>
      <c r="J94" s="402">
        <v>2</v>
      </c>
      <c r="K94" s="401">
        <v>6</v>
      </c>
      <c r="L94" s="401">
        <v>2</v>
      </c>
      <c r="M94" s="403">
        <f t="shared" si="112"/>
        <v>99.257142857142853</v>
      </c>
      <c r="N94" s="403">
        <f t="shared" si="113"/>
        <v>35.842857142857142</v>
      </c>
      <c r="O94" s="403">
        <f t="shared" si="114"/>
        <v>77.2</v>
      </c>
      <c r="P94" s="403">
        <f t="shared" si="115"/>
        <v>27.571428571428573</v>
      </c>
      <c r="Q94" s="403">
        <f t="shared" si="116"/>
        <v>24.814285714285713</v>
      </c>
      <c r="R94" s="403">
        <f t="shared" si="117"/>
        <v>11.028571428571428</v>
      </c>
      <c r="S94" s="253">
        <f t="shared" si="118"/>
        <v>275.71428571428572</v>
      </c>
      <c r="T94" s="253">
        <f t="shared" si="119"/>
        <v>193</v>
      </c>
      <c r="U94" s="254">
        <f t="shared" si="120"/>
        <v>0</v>
      </c>
      <c r="V94" s="401">
        <f t="shared" si="121"/>
        <v>3</v>
      </c>
      <c r="W94" s="401">
        <f t="shared" si="122"/>
        <v>3</v>
      </c>
      <c r="X94" s="402">
        <f t="shared" si="123"/>
        <v>2</v>
      </c>
      <c r="Y94" s="401">
        <f t="shared" si="124"/>
        <v>6</v>
      </c>
      <c r="Z94" s="401">
        <f t="shared" si="125"/>
        <v>2</v>
      </c>
      <c r="AA94" s="403">
        <f t="shared" si="126"/>
        <v>77.2</v>
      </c>
      <c r="AB94" s="403">
        <f t="shared" si="127"/>
        <v>21.23</v>
      </c>
      <c r="AC94" s="403">
        <f t="shared" si="128"/>
        <v>61.76</v>
      </c>
      <c r="AD94" s="403">
        <f t="shared" si="129"/>
        <v>19.686</v>
      </c>
      <c r="AE94" s="403">
        <f t="shared" si="130"/>
        <v>7.72</v>
      </c>
      <c r="AF94" s="403">
        <f t="shared" si="131"/>
        <v>3.86</v>
      </c>
      <c r="AG94" s="253">
        <f t="shared" si="132"/>
        <v>191.45600000000002</v>
      </c>
      <c r="AH94" s="404">
        <v>30</v>
      </c>
      <c r="AI94" s="405">
        <v>9</v>
      </c>
    </row>
    <row r="95" spans="1:35" s="202" customFormat="1" ht="13.2" customHeight="1" x14ac:dyDescent="0.4">
      <c r="A95" s="193">
        <v>6</v>
      </c>
      <c r="B95" s="661"/>
      <c r="C95" s="667"/>
      <c r="D95" s="175">
        <v>4575</v>
      </c>
      <c r="E95" s="228" t="s">
        <v>412</v>
      </c>
      <c r="F95" s="196">
        <f t="shared" si="111"/>
        <v>287.14285714285717</v>
      </c>
      <c r="G95" s="197"/>
      <c r="H95" s="230">
        <v>9</v>
      </c>
      <c r="I95" s="230"/>
      <c r="J95" s="231">
        <v>6</v>
      </c>
      <c r="K95" s="230">
        <v>4</v>
      </c>
      <c r="L95" s="230"/>
      <c r="M95" s="232">
        <f t="shared" si="112"/>
        <v>103.37142857142858</v>
      </c>
      <c r="N95" s="232">
        <f t="shared" si="113"/>
        <v>37.328571428571436</v>
      </c>
      <c r="O95" s="232">
        <f t="shared" si="114"/>
        <v>80.40000000000002</v>
      </c>
      <c r="P95" s="232">
        <f t="shared" si="115"/>
        <v>28.714285714285719</v>
      </c>
      <c r="Q95" s="232">
        <f t="shared" si="116"/>
        <v>25.842857142857145</v>
      </c>
      <c r="R95" s="232">
        <f t="shared" si="117"/>
        <v>11.485714285714288</v>
      </c>
      <c r="S95" s="198">
        <f t="shared" si="118"/>
        <v>287.14285714285717</v>
      </c>
      <c r="T95" s="196">
        <f t="shared" si="119"/>
        <v>201</v>
      </c>
      <c r="U95" s="197">
        <f t="shared" si="120"/>
        <v>0</v>
      </c>
      <c r="V95" s="230">
        <f t="shared" si="121"/>
        <v>9</v>
      </c>
      <c r="W95" s="230">
        <f t="shared" si="122"/>
        <v>0</v>
      </c>
      <c r="X95" s="231">
        <f t="shared" si="123"/>
        <v>6</v>
      </c>
      <c r="Y95" s="230">
        <f t="shared" si="124"/>
        <v>4</v>
      </c>
      <c r="Z95" s="230">
        <f t="shared" si="125"/>
        <v>0</v>
      </c>
      <c r="AA95" s="232">
        <f t="shared" si="126"/>
        <v>80.400000000000006</v>
      </c>
      <c r="AB95" s="232">
        <f t="shared" si="127"/>
        <v>22.11</v>
      </c>
      <c r="AC95" s="232">
        <f t="shared" si="128"/>
        <v>64.320000000000007</v>
      </c>
      <c r="AD95" s="232">
        <f t="shared" si="129"/>
        <v>20.501999999999999</v>
      </c>
      <c r="AE95" s="232">
        <f t="shared" si="130"/>
        <v>8.0400000000000009</v>
      </c>
      <c r="AF95" s="232">
        <f t="shared" si="131"/>
        <v>4.0200000000000005</v>
      </c>
      <c r="AG95" s="199">
        <f t="shared" si="132"/>
        <v>199.39200000000002</v>
      </c>
      <c r="AH95" s="233">
        <v>42</v>
      </c>
      <c r="AI95" s="234">
        <v>12</v>
      </c>
    </row>
    <row r="96" spans="1:35" s="249" customFormat="1" ht="13.2" customHeight="1" x14ac:dyDescent="0.4">
      <c r="A96" s="243">
        <v>7</v>
      </c>
      <c r="B96" s="661"/>
      <c r="C96" s="667"/>
      <c r="D96" s="400">
        <v>4310</v>
      </c>
      <c r="E96" s="379" t="s">
        <v>411</v>
      </c>
      <c r="F96" s="253">
        <f t="shared" si="111"/>
        <v>282.85714285714289</v>
      </c>
      <c r="G96" s="254"/>
      <c r="H96" s="401"/>
      <c r="I96" s="401">
        <v>4</v>
      </c>
      <c r="J96" s="402">
        <v>7</v>
      </c>
      <c r="K96" s="401">
        <v>6</v>
      </c>
      <c r="L96" s="401">
        <v>2</v>
      </c>
      <c r="M96" s="403">
        <f t="shared" si="112"/>
        <v>101.82857142857144</v>
      </c>
      <c r="N96" s="403">
        <f t="shared" si="113"/>
        <v>36.771428571428579</v>
      </c>
      <c r="O96" s="403">
        <f t="shared" si="114"/>
        <v>79.200000000000017</v>
      </c>
      <c r="P96" s="403">
        <f t="shared" si="115"/>
        <v>28.285714285714292</v>
      </c>
      <c r="Q96" s="403">
        <f t="shared" si="116"/>
        <v>25.457142857142859</v>
      </c>
      <c r="R96" s="403">
        <f t="shared" si="117"/>
        <v>11.314285714285715</v>
      </c>
      <c r="S96" s="253">
        <f t="shared" si="118"/>
        <v>282.85714285714289</v>
      </c>
      <c r="T96" s="253">
        <f t="shared" si="119"/>
        <v>198</v>
      </c>
      <c r="U96" s="254">
        <f t="shared" si="120"/>
        <v>0</v>
      </c>
      <c r="V96" s="401">
        <f t="shared" si="121"/>
        <v>0</v>
      </c>
      <c r="W96" s="401">
        <f t="shared" si="122"/>
        <v>4</v>
      </c>
      <c r="X96" s="402">
        <f t="shared" si="123"/>
        <v>7</v>
      </c>
      <c r="Y96" s="401">
        <f t="shared" si="124"/>
        <v>6</v>
      </c>
      <c r="Z96" s="401">
        <f t="shared" si="125"/>
        <v>2</v>
      </c>
      <c r="AA96" s="403">
        <f t="shared" si="126"/>
        <v>79.2</v>
      </c>
      <c r="AB96" s="403">
        <f t="shared" si="127"/>
        <v>21.78</v>
      </c>
      <c r="AC96" s="403">
        <f t="shared" si="128"/>
        <v>63.36</v>
      </c>
      <c r="AD96" s="403">
        <f t="shared" si="129"/>
        <v>20.195999999999998</v>
      </c>
      <c r="AE96" s="403">
        <f t="shared" si="130"/>
        <v>7.92</v>
      </c>
      <c r="AF96" s="403">
        <f t="shared" si="131"/>
        <v>3.96</v>
      </c>
      <c r="AG96" s="253">
        <f t="shared" si="132"/>
        <v>196.416</v>
      </c>
      <c r="AH96" s="404">
        <v>36</v>
      </c>
      <c r="AI96" s="405">
        <v>6</v>
      </c>
    </row>
    <row r="97" spans="1:35" s="462" customFormat="1" ht="13.2" customHeight="1" x14ac:dyDescent="0.4">
      <c r="A97" s="455">
        <v>8</v>
      </c>
      <c r="B97" s="661"/>
      <c r="C97" s="667"/>
      <c r="D97" s="474">
        <v>6705</v>
      </c>
      <c r="E97" s="478" t="s">
        <v>410</v>
      </c>
      <c r="F97" s="463">
        <f t="shared" si="111"/>
        <v>465.71428571428578</v>
      </c>
      <c r="G97" s="464"/>
      <c r="H97" s="479">
        <v>14</v>
      </c>
      <c r="I97" s="479"/>
      <c r="J97" s="480">
        <v>12</v>
      </c>
      <c r="K97" s="479">
        <v>6</v>
      </c>
      <c r="L97" s="479"/>
      <c r="M97" s="481">
        <f t="shared" si="112"/>
        <v>167.65714285714287</v>
      </c>
      <c r="N97" s="481">
        <f t="shared" si="113"/>
        <v>60.542857142857152</v>
      </c>
      <c r="O97" s="481">
        <f t="shared" si="114"/>
        <v>130.40000000000003</v>
      </c>
      <c r="P97" s="481">
        <f t="shared" si="115"/>
        <v>46.571428571428584</v>
      </c>
      <c r="Q97" s="481">
        <f t="shared" si="116"/>
        <v>41.914285714285718</v>
      </c>
      <c r="R97" s="481">
        <f t="shared" si="117"/>
        <v>18.62857142857143</v>
      </c>
      <c r="S97" s="463">
        <f t="shared" si="118"/>
        <v>465.71428571428572</v>
      </c>
      <c r="T97" s="463">
        <f t="shared" si="119"/>
        <v>326</v>
      </c>
      <c r="U97" s="464">
        <f t="shared" si="120"/>
        <v>0</v>
      </c>
      <c r="V97" s="479">
        <f t="shared" si="121"/>
        <v>14</v>
      </c>
      <c r="W97" s="479">
        <f t="shared" si="122"/>
        <v>0</v>
      </c>
      <c r="X97" s="480">
        <f t="shared" si="123"/>
        <v>12</v>
      </c>
      <c r="Y97" s="479">
        <f t="shared" si="124"/>
        <v>6</v>
      </c>
      <c r="Z97" s="479">
        <f t="shared" si="125"/>
        <v>0</v>
      </c>
      <c r="AA97" s="481">
        <f t="shared" si="126"/>
        <v>130.4</v>
      </c>
      <c r="AB97" s="481">
        <f t="shared" si="127"/>
        <v>35.86</v>
      </c>
      <c r="AC97" s="481">
        <f t="shared" si="128"/>
        <v>104.32000000000001</v>
      </c>
      <c r="AD97" s="481">
        <f t="shared" si="129"/>
        <v>33.251999999999995</v>
      </c>
      <c r="AE97" s="481">
        <f t="shared" si="130"/>
        <v>13.040000000000001</v>
      </c>
      <c r="AF97" s="481">
        <f t="shared" si="131"/>
        <v>6.5200000000000005</v>
      </c>
      <c r="AG97" s="463">
        <f t="shared" si="132"/>
        <v>323.392</v>
      </c>
      <c r="AH97" s="482">
        <v>72</v>
      </c>
      <c r="AI97" s="483">
        <v>12</v>
      </c>
    </row>
    <row r="98" spans="1:35" s="210" customFormat="1" ht="13.2" customHeight="1" x14ac:dyDescent="0.4">
      <c r="A98" s="193">
        <v>9</v>
      </c>
      <c r="B98" s="661"/>
      <c r="C98" s="667"/>
      <c r="D98" s="175">
        <v>4457</v>
      </c>
      <c r="E98" s="228" t="s">
        <v>409</v>
      </c>
      <c r="F98" s="196">
        <f t="shared" si="111"/>
        <v>417.14285714285717</v>
      </c>
      <c r="G98" s="197">
        <v>12</v>
      </c>
      <c r="H98" s="230"/>
      <c r="I98" s="230">
        <v>1</v>
      </c>
      <c r="J98" s="231">
        <v>10</v>
      </c>
      <c r="K98" s="230">
        <v>5</v>
      </c>
      <c r="L98" s="230">
        <v>1</v>
      </c>
      <c r="M98" s="232">
        <f t="shared" si="112"/>
        <v>150.17142857142858</v>
      </c>
      <c r="N98" s="232">
        <f t="shared" si="113"/>
        <v>54.228571428571435</v>
      </c>
      <c r="O98" s="232">
        <f t="shared" si="114"/>
        <v>116.80000000000001</v>
      </c>
      <c r="P98" s="232">
        <f t="shared" si="115"/>
        <v>41.714285714285722</v>
      </c>
      <c r="Q98" s="232">
        <f t="shared" si="116"/>
        <v>37.542857142857144</v>
      </c>
      <c r="R98" s="232">
        <f t="shared" si="117"/>
        <v>16.685714285714287</v>
      </c>
      <c r="S98" s="198">
        <f t="shared" si="118"/>
        <v>417.14285714285722</v>
      </c>
      <c r="T98" s="196">
        <f t="shared" si="119"/>
        <v>292</v>
      </c>
      <c r="U98" s="197">
        <f t="shared" si="120"/>
        <v>12</v>
      </c>
      <c r="V98" s="230">
        <f t="shared" si="121"/>
        <v>0</v>
      </c>
      <c r="W98" s="230">
        <f t="shared" si="122"/>
        <v>1</v>
      </c>
      <c r="X98" s="231">
        <f t="shared" si="123"/>
        <v>10</v>
      </c>
      <c r="Y98" s="230">
        <f t="shared" si="124"/>
        <v>5</v>
      </c>
      <c r="Z98" s="230">
        <f t="shared" si="125"/>
        <v>1</v>
      </c>
      <c r="AA98" s="232">
        <f t="shared" si="126"/>
        <v>116.80000000000001</v>
      </c>
      <c r="AB98" s="232">
        <f t="shared" si="127"/>
        <v>32.119999999999997</v>
      </c>
      <c r="AC98" s="232">
        <f t="shared" si="128"/>
        <v>93.44</v>
      </c>
      <c r="AD98" s="232">
        <f t="shared" si="129"/>
        <v>29.783999999999999</v>
      </c>
      <c r="AE98" s="232">
        <f t="shared" si="130"/>
        <v>11.68</v>
      </c>
      <c r="AF98" s="232">
        <f t="shared" si="131"/>
        <v>5.84</v>
      </c>
      <c r="AG98" s="199">
        <f t="shared" si="132"/>
        <v>289.66399999999999</v>
      </c>
      <c r="AH98" s="233">
        <v>64</v>
      </c>
      <c r="AI98" s="234">
        <v>24</v>
      </c>
    </row>
    <row r="99" spans="1:35" s="202" customFormat="1" ht="13.2" customHeight="1" x14ac:dyDescent="0.4">
      <c r="A99" s="193">
        <v>10</v>
      </c>
      <c r="B99" s="661"/>
      <c r="C99" s="667"/>
      <c r="D99" s="175">
        <v>6612</v>
      </c>
      <c r="E99" s="228" t="s">
        <v>408</v>
      </c>
      <c r="F99" s="196">
        <f t="shared" si="111"/>
        <v>322.85714285714289</v>
      </c>
      <c r="G99" s="197"/>
      <c r="H99" s="230">
        <v>10</v>
      </c>
      <c r="I99" s="230"/>
      <c r="J99" s="231"/>
      <c r="K99" s="230">
        <v>8</v>
      </c>
      <c r="L99" s="230"/>
      <c r="M99" s="232">
        <f t="shared" si="112"/>
        <v>116.22857142857144</v>
      </c>
      <c r="N99" s="232">
        <f t="shared" si="113"/>
        <v>41.971428571428575</v>
      </c>
      <c r="O99" s="232">
        <f t="shared" si="114"/>
        <v>90.40000000000002</v>
      </c>
      <c r="P99" s="232">
        <f t="shared" si="115"/>
        <v>32.285714285714292</v>
      </c>
      <c r="Q99" s="232">
        <f t="shared" si="116"/>
        <v>29.05714285714286</v>
      </c>
      <c r="R99" s="232">
        <f t="shared" si="117"/>
        <v>12.914285714285716</v>
      </c>
      <c r="S99" s="198">
        <f t="shared" si="118"/>
        <v>322.85714285714289</v>
      </c>
      <c r="T99" s="196">
        <f t="shared" si="119"/>
        <v>226</v>
      </c>
      <c r="U99" s="197"/>
      <c r="V99" s="230">
        <f t="shared" ref="V99:Y103" si="133">H99</f>
        <v>10</v>
      </c>
      <c r="W99" s="230">
        <f t="shared" si="133"/>
        <v>0</v>
      </c>
      <c r="X99" s="231">
        <f t="shared" si="133"/>
        <v>0</v>
      </c>
      <c r="Y99" s="230">
        <f t="shared" si="133"/>
        <v>8</v>
      </c>
      <c r="Z99" s="230"/>
      <c r="AA99" s="232">
        <f t="shared" si="126"/>
        <v>90.4</v>
      </c>
      <c r="AB99" s="232">
        <f t="shared" si="127"/>
        <v>24.86</v>
      </c>
      <c r="AC99" s="232">
        <f t="shared" si="128"/>
        <v>72.320000000000007</v>
      </c>
      <c r="AD99" s="232">
        <f t="shared" si="129"/>
        <v>23.052</v>
      </c>
      <c r="AE99" s="232">
        <f t="shared" si="130"/>
        <v>9.0400000000000009</v>
      </c>
      <c r="AF99" s="232">
        <f t="shared" si="131"/>
        <v>4.5200000000000005</v>
      </c>
      <c r="AG99" s="199">
        <f t="shared" si="132"/>
        <v>224.19200000000001</v>
      </c>
      <c r="AH99" s="233">
        <v>49</v>
      </c>
      <c r="AI99" s="234">
        <v>15</v>
      </c>
    </row>
    <row r="100" spans="1:35" s="202" customFormat="1" ht="13.2" customHeight="1" x14ac:dyDescent="0.4">
      <c r="A100" s="193">
        <v>11</v>
      </c>
      <c r="B100" s="661"/>
      <c r="C100" s="667"/>
      <c r="D100" s="175">
        <v>4307</v>
      </c>
      <c r="E100" s="228" t="s">
        <v>407</v>
      </c>
      <c r="F100" s="196">
        <f t="shared" si="111"/>
        <v>362.85714285714289</v>
      </c>
      <c r="G100" s="197"/>
      <c r="H100" s="230">
        <v>12</v>
      </c>
      <c r="I100" s="230">
        <v>1</v>
      </c>
      <c r="J100" s="231">
        <v>10</v>
      </c>
      <c r="K100" s="230">
        <v>2</v>
      </c>
      <c r="L100" s="230"/>
      <c r="M100" s="232">
        <f t="shared" si="112"/>
        <v>130.62857142857143</v>
      </c>
      <c r="N100" s="232">
        <f t="shared" si="113"/>
        <v>47.171428571428578</v>
      </c>
      <c r="O100" s="232">
        <f t="shared" si="114"/>
        <v>101.60000000000002</v>
      </c>
      <c r="P100" s="232">
        <f t="shared" si="115"/>
        <v>36.285714285714292</v>
      </c>
      <c r="Q100" s="232">
        <f t="shared" si="116"/>
        <v>32.657142857142858</v>
      </c>
      <c r="R100" s="232">
        <f t="shared" si="117"/>
        <v>14.514285714285716</v>
      </c>
      <c r="S100" s="198">
        <f t="shared" si="118"/>
        <v>362.85714285714289</v>
      </c>
      <c r="T100" s="196">
        <f t="shared" si="119"/>
        <v>254</v>
      </c>
      <c r="U100" s="197"/>
      <c r="V100" s="230">
        <f t="shared" si="133"/>
        <v>12</v>
      </c>
      <c r="W100" s="230">
        <f t="shared" si="133"/>
        <v>1</v>
      </c>
      <c r="X100" s="231">
        <f t="shared" si="133"/>
        <v>10</v>
      </c>
      <c r="Y100" s="230">
        <f t="shared" si="133"/>
        <v>2</v>
      </c>
      <c r="Z100" s="230"/>
      <c r="AA100" s="232">
        <f t="shared" si="126"/>
        <v>101.60000000000001</v>
      </c>
      <c r="AB100" s="232">
        <f t="shared" si="127"/>
        <v>27.94</v>
      </c>
      <c r="AC100" s="232">
        <f t="shared" si="128"/>
        <v>81.28</v>
      </c>
      <c r="AD100" s="232">
        <f t="shared" si="129"/>
        <v>25.907999999999998</v>
      </c>
      <c r="AE100" s="232">
        <f t="shared" si="130"/>
        <v>10.16</v>
      </c>
      <c r="AF100" s="232">
        <f t="shared" si="131"/>
        <v>5.08</v>
      </c>
      <c r="AG100" s="199">
        <f t="shared" si="132"/>
        <v>251.96800000000002</v>
      </c>
      <c r="AH100" s="233">
        <v>49</v>
      </c>
      <c r="AI100" s="234">
        <v>12</v>
      </c>
    </row>
    <row r="101" spans="1:35" s="249" customFormat="1" ht="13.2" customHeight="1" x14ac:dyDescent="0.4">
      <c r="A101" s="243">
        <v>12</v>
      </c>
      <c r="B101" s="661"/>
      <c r="C101" s="667"/>
      <c r="D101" s="400">
        <v>4581</v>
      </c>
      <c r="E101" s="379" t="s">
        <v>406</v>
      </c>
      <c r="F101" s="253">
        <f t="shared" si="111"/>
        <v>314.28571428571428</v>
      </c>
      <c r="G101" s="254"/>
      <c r="H101" s="401"/>
      <c r="I101" s="401">
        <v>4</v>
      </c>
      <c r="J101" s="402">
        <v>10</v>
      </c>
      <c r="K101" s="401">
        <v>4</v>
      </c>
      <c r="L101" s="401">
        <v>4</v>
      </c>
      <c r="M101" s="403">
        <f t="shared" si="112"/>
        <v>113.14285714285714</v>
      </c>
      <c r="N101" s="403">
        <f t="shared" si="113"/>
        <v>40.857142857142854</v>
      </c>
      <c r="O101" s="403">
        <f t="shared" si="114"/>
        <v>88</v>
      </c>
      <c r="P101" s="403">
        <f t="shared" si="115"/>
        <v>31.428571428571431</v>
      </c>
      <c r="Q101" s="403">
        <f t="shared" si="116"/>
        <v>28.285714285714285</v>
      </c>
      <c r="R101" s="403">
        <f t="shared" si="117"/>
        <v>12.571428571428571</v>
      </c>
      <c r="S101" s="253">
        <f t="shared" si="118"/>
        <v>314.28571428571428</v>
      </c>
      <c r="T101" s="253">
        <f t="shared" si="119"/>
        <v>220</v>
      </c>
      <c r="U101" s="254">
        <f>G101</f>
        <v>0</v>
      </c>
      <c r="V101" s="401">
        <f t="shared" si="133"/>
        <v>0</v>
      </c>
      <c r="W101" s="401">
        <f t="shared" si="133"/>
        <v>4</v>
      </c>
      <c r="X101" s="402">
        <f t="shared" si="133"/>
        <v>10</v>
      </c>
      <c r="Y101" s="401">
        <f t="shared" si="133"/>
        <v>4</v>
      </c>
      <c r="Z101" s="401">
        <f>L101</f>
        <v>4</v>
      </c>
      <c r="AA101" s="403">
        <f t="shared" si="126"/>
        <v>88</v>
      </c>
      <c r="AB101" s="403">
        <f t="shared" si="127"/>
        <v>24.2</v>
      </c>
      <c r="AC101" s="403">
        <f t="shared" si="128"/>
        <v>70.400000000000006</v>
      </c>
      <c r="AD101" s="403">
        <f t="shared" si="129"/>
        <v>22.439999999999998</v>
      </c>
      <c r="AE101" s="403">
        <f t="shared" si="130"/>
        <v>8.8000000000000007</v>
      </c>
      <c r="AF101" s="403">
        <f t="shared" si="131"/>
        <v>4.4000000000000004</v>
      </c>
      <c r="AG101" s="253">
        <f t="shared" si="132"/>
        <v>218.24000000000004</v>
      </c>
      <c r="AH101" s="404">
        <v>30</v>
      </c>
      <c r="AI101" s="405">
        <v>6</v>
      </c>
    </row>
    <row r="102" spans="1:35" s="202" customFormat="1" ht="13.2" customHeight="1" x14ac:dyDescent="0.4">
      <c r="A102" s="193">
        <v>13</v>
      </c>
      <c r="B102" s="661"/>
      <c r="C102" s="667"/>
      <c r="D102" s="175">
        <v>4320</v>
      </c>
      <c r="E102" s="228" t="s">
        <v>405</v>
      </c>
      <c r="F102" s="196">
        <f t="shared" si="111"/>
        <v>282.85714285714283</v>
      </c>
      <c r="G102" s="197">
        <v>10</v>
      </c>
      <c r="H102" s="230"/>
      <c r="I102" s="230"/>
      <c r="J102" s="231">
        <v>13</v>
      </c>
      <c r="K102" s="230"/>
      <c r="L102" s="230"/>
      <c r="M102" s="232">
        <f t="shared" si="112"/>
        <v>101.82857142857142</v>
      </c>
      <c r="N102" s="232">
        <f t="shared" si="113"/>
        <v>36.771428571428572</v>
      </c>
      <c r="O102" s="232">
        <f t="shared" si="114"/>
        <v>79.2</v>
      </c>
      <c r="P102" s="232">
        <f t="shared" si="115"/>
        <v>28.285714285714285</v>
      </c>
      <c r="Q102" s="232">
        <f t="shared" si="116"/>
        <v>25.457142857142856</v>
      </c>
      <c r="R102" s="232">
        <f t="shared" si="117"/>
        <v>11.314285714285713</v>
      </c>
      <c r="S102" s="198">
        <f t="shared" si="118"/>
        <v>282.85714285714283</v>
      </c>
      <c r="T102" s="196">
        <f t="shared" si="119"/>
        <v>78</v>
      </c>
      <c r="U102" s="197"/>
      <c r="V102" s="230">
        <f t="shared" si="133"/>
        <v>0</v>
      </c>
      <c r="W102" s="230">
        <f t="shared" si="133"/>
        <v>0</v>
      </c>
      <c r="X102" s="231">
        <f t="shared" si="133"/>
        <v>13</v>
      </c>
      <c r="Y102" s="230">
        <f t="shared" si="133"/>
        <v>0</v>
      </c>
      <c r="Z102" s="230"/>
      <c r="AA102" s="232">
        <f t="shared" si="126"/>
        <v>31.200000000000003</v>
      </c>
      <c r="AB102" s="232">
        <f t="shared" si="127"/>
        <v>8.58</v>
      </c>
      <c r="AC102" s="232">
        <f t="shared" si="128"/>
        <v>24.96</v>
      </c>
      <c r="AD102" s="232">
        <f t="shared" si="129"/>
        <v>7.9559999999999995</v>
      </c>
      <c r="AE102" s="232">
        <f t="shared" si="130"/>
        <v>3.12</v>
      </c>
      <c r="AF102" s="232">
        <f t="shared" si="131"/>
        <v>1.56</v>
      </c>
      <c r="AG102" s="199">
        <f t="shared" si="132"/>
        <v>77.376000000000019</v>
      </c>
      <c r="AH102" s="233">
        <v>48</v>
      </c>
      <c r="AI102" s="234">
        <v>12</v>
      </c>
    </row>
    <row r="103" spans="1:35" s="202" customFormat="1" ht="13.2" customHeight="1" x14ac:dyDescent="0.4">
      <c r="A103" s="193">
        <v>14</v>
      </c>
      <c r="B103" s="661"/>
      <c r="C103" s="667"/>
      <c r="D103" s="175">
        <v>4280</v>
      </c>
      <c r="E103" s="228" t="s">
        <v>404</v>
      </c>
      <c r="F103" s="196">
        <f t="shared" si="111"/>
        <v>500</v>
      </c>
      <c r="G103" s="197"/>
      <c r="H103" s="230">
        <v>14</v>
      </c>
      <c r="I103" s="230"/>
      <c r="J103" s="231">
        <v>8</v>
      </c>
      <c r="K103" s="230">
        <v>10</v>
      </c>
      <c r="L103" s="230"/>
      <c r="M103" s="232">
        <f t="shared" si="112"/>
        <v>180</v>
      </c>
      <c r="N103" s="232">
        <f t="shared" si="113"/>
        <v>65</v>
      </c>
      <c r="O103" s="232">
        <f t="shared" si="114"/>
        <v>140</v>
      </c>
      <c r="P103" s="232">
        <f t="shared" si="115"/>
        <v>50</v>
      </c>
      <c r="Q103" s="232">
        <f t="shared" si="116"/>
        <v>45</v>
      </c>
      <c r="R103" s="232">
        <f t="shared" si="117"/>
        <v>20</v>
      </c>
      <c r="S103" s="198">
        <f t="shared" si="118"/>
        <v>500</v>
      </c>
      <c r="T103" s="196">
        <f t="shared" si="119"/>
        <v>350</v>
      </c>
      <c r="U103" s="197"/>
      <c r="V103" s="230">
        <f t="shared" si="133"/>
        <v>14</v>
      </c>
      <c r="W103" s="230">
        <f t="shared" si="133"/>
        <v>0</v>
      </c>
      <c r="X103" s="231">
        <f t="shared" si="133"/>
        <v>8</v>
      </c>
      <c r="Y103" s="230">
        <f t="shared" si="133"/>
        <v>10</v>
      </c>
      <c r="Z103" s="230"/>
      <c r="AA103" s="232">
        <f t="shared" si="126"/>
        <v>140</v>
      </c>
      <c r="AB103" s="232">
        <f t="shared" si="127"/>
        <v>38.5</v>
      </c>
      <c r="AC103" s="232">
        <f t="shared" si="128"/>
        <v>112</v>
      </c>
      <c r="AD103" s="232">
        <f t="shared" si="129"/>
        <v>35.699999999999996</v>
      </c>
      <c r="AE103" s="232">
        <f t="shared" si="130"/>
        <v>14</v>
      </c>
      <c r="AF103" s="232">
        <f t="shared" si="131"/>
        <v>7</v>
      </c>
      <c r="AG103" s="199">
        <f t="shared" si="132"/>
        <v>347.2</v>
      </c>
      <c r="AH103" s="233">
        <v>49</v>
      </c>
      <c r="AI103" s="234">
        <v>15</v>
      </c>
    </row>
    <row r="104" spans="1:35" s="202" customFormat="1" ht="13.2" customHeight="1" x14ac:dyDescent="0.4">
      <c r="A104" s="193">
        <v>15</v>
      </c>
      <c r="B104" s="662"/>
      <c r="C104" s="668"/>
      <c r="D104" s="177">
        <v>4552</v>
      </c>
      <c r="E104" s="228" t="s">
        <v>403</v>
      </c>
      <c r="F104" s="196">
        <f t="shared" si="111"/>
        <v>320</v>
      </c>
      <c r="G104" s="197"/>
      <c r="H104" s="230"/>
      <c r="I104" s="230">
        <v>7</v>
      </c>
      <c r="J104" s="231">
        <v>5</v>
      </c>
      <c r="K104" s="230">
        <v>8</v>
      </c>
      <c r="L104" s="230"/>
      <c r="M104" s="232">
        <f t="shared" si="112"/>
        <v>115.19999999999999</v>
      </c>
      <c r="N104" s="232">
        <f t="shared" si="113"/>
        <v>41.6</v>
      </c>
      <c r="O104" s="232">
        <f t="shared" si="114"/>
        <v>89.600000000000009</v>
      </c>
      <c r="P104" s="232">
        <f t="shared" si="115"/>
        <v>32</v>
      </c>
      <c r="Q104" s="232">
        <f t="shared" si="116"/>
        <v>28.799999999999997</v>
      </c>
      <c r="R104" s="232">
        <f t="shared" si="117"/>
        <v>12.8</v>
      </c>
      <c r="S104" s="198">
        <f t="shared" si="118"/>
        <v>320</v>
      </c>
      <c r="T104" s="196">
        <f t="shared" si="119"/>
        <v>224</v>
      </c>
      <c r="U104" s="197">
        <f>G104</f>
        <v>0</v>
      </c>
      <c r="V104" s="230">
        <f>H104</f>
        <v>0</v>
      </c>
      <c r="W104" s="230">
        <f>I104</f>
        <v>7</v>
      </c>
      <c r="X104" s="231">
        <f>J104</f>
        <v>5</v>
      </c>
      <c r="Y104" s="230">
        <f>K104</f>
        <v>8</v>
      </c>
      <c r="Z104" s="230"/>
      <c r="AA104" s="232">
        <f t="shared" si="126"/>
        <v>89.600000000000009</v>
      </c>
      <c r="AB104" s="232">
        <f t="shared" si="127"/>
        <v>24.64</v>
      </c>
      <c r="AC104" s="232">
        <f t="shared" si="128"/>
        <v>71.680000000000007</v>
      </c>
      <c r="AD104" s="232">
        <f t="shared" si="129"/>
        <v>22.847999999999999</v>
      </c>
      <c r="AE104" s="232">
        <f t="shared" si="130"/>
        <v>8.9600000000000009</v>
      </c>
      <c r="AF104" s="232">
        <f t="shared" si="131"/>
        <v>4.4800000000000004</v>
      </c>
      <c r="AG104" s="199">
        <f t="shared" si="132"/>
        <v>222.20800000000003</v>
      </c>
      <c r="AH104" s="233">
        <v>36</v>
      </c>
      <c r="AI104" s="234">
        <v>6</v>
      </c>
    </row>
    <row r="105" spans="1:35" s="202" customFormat="1" ht="13.2" customHeight="1" x14ac:dyDescent="0.4">
      <c r="A105" s="235"/>
      <c r="B105" s="236">
        <v>15</v>
      </c>
      <c r="C105" s="237"/>
      <c r="D105" s="238"/>
      <c r="E105" s="239"/>
      <c r="F105" s="239"/>
      <c r="G105" s="239"/>
      <c r="H105" s="239"/>
      <c r="I105" s="239"/>
      <c r="J105" s="239"/>
      <c r="K105" s="239"/>
      <c r="L105" s="237"/>
      <c r="M105" s="237"/>
      <c r="N105" s="240"/>
      <c r="O105" s="240"/>
      <c r="P105" s="240"/>
      <c r="Q105" s="240"/>
      <c r="R105" s="240"/>
      <c r="S105" s="240"/>
      <c r="T105" s="240"/>
      <c r="U105" s="241"/>
      <c r="V105" s="241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2"/>
    </row>
    <row r="106" spans="1:35" s="43" customFormat="1" ht="13.2" customHeight="1" x14ac:dyDescent="0.4">
      <c r="A106" s="159"/>
      <c r="B106" s="159"/>
      <c r="C106" s="159"/>
      <c r="D106" s="171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42"/>
      <c r="R106" s="124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</row>
    <row r="107" spans="1:35" s="43" customFormat="1" x14ac:dyDescent="0.4">
      <c r="D107" s="169"/>
      <c r="J107" s="159"/>
      <c r="K107" s="159"/>
      <c r="L107" s="159"/>
      <c r="M107" s="159"/>
      <c r="N107" s="159"/>
      <c r="O107" s="159"/>
      <c r="P107" s="159"/>
      <c r="Q107" s="42"/>
      <c r="R107" s="124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</row>
    <row r="108" spans="1:35" s="43" customFormat="1" x14ac:dyDescent="0.4">
      <c r="D108" s="169"/>
      <c r="J108" s="159"/>
      <c r="K108" s="159"/>
      <c r="L108" s="159"/>
      <c r="M108" s="159"/>
      <c r="N108" s="159"/>
      <c r="O108" s="159"/>
      <c r="P108" s="159"/>
      <c r="Q108" s="42"/>
      <c r="R108" s="124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</row>
    <row r="109" spans="1:35" s="43" customFormat="1" x14ac:dyDescent="0.4">
      <c r="D109" s="16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42"/>
      <c r="R109" s="124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</row>
    <row r="110" spans="1:35" s="43" customFormat="1" x14ac:dyDescent="0.4">
      <c r="D110" s="16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42"/>
      <c r="R110" s="124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</row>
    <row r="111" spans="1:35" s="43" customFormat="1" x14ac:dyDescent="0.4">
      <c r="A111" s="159"/>
      <c r="B111" s="159"/>
      <c r="C111" s="159"/>
      <c r="D111" s="171"/>
      <c r="E111" s="42"/>
      <c r="F111" s="159"/>
      <c r="G111" s="42"/>
      <c r="H111" s="159"/>
      <c r="I111" s="42"/>
      <c r="J111" s="159"/>
      <c r="K111" s="159"/>
      <c r="L111" s="159"/>
      <c r="M111" s="159"/>
      <c r="N111" s="159"/>
      <c r="O111" s="159"/>
      <c r="P111" s="159"/>
      <c r="Q111" s="42"/>
      <c r="R111" s="124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</row>
    <row r="112" spans="1:35" s="43" customFormat="1" x14ac:dyDescent="0.4">
      <c r="A112" s="159"/>
      <c r="B112" s="159"/>
      <c r="C112" s="159"/>
      <c r="D112" s="171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42"/>
      <c r="R112" s="124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</row>
    <row r="113" spans="1:35" s="43" customFormat="1" x14ac:dyDescent="0.4">
      <c r="A113" s="159"/>
      <c r="B113" s="42"/>
      <c r="C113" s="159"/>
      <c r="D113" s="171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42"/>
      <c r="R113" s="124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</row>
    <row r="114" spans="1:35" s="43" customFormat="1" x14ac:dyDescent="0.4">
      <c r="A114" s="159"/>
      <c r="B114" s="159"/>
      <c r="C114" s="159"/>
      <c r="D114" s="171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42"/>
      <c r="R114" s="124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</row>
    <row r="115" spans="1:35" s="43" customFormat="1" x14ac:dyDescent="0.4">
      <c r="A115" s="159"/>
      <c r="B115" s="159"/>
      <c r="C115" s="159"/>
      <c r="D115" s="171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42"/>
      <c r="R115" s="124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</row>
    <row r="116" spans="1:35" s="43" customFormat="1" x14ac:dyDescent="0.4">
      <c r="A116" s="159"/>
      <c r="B116" s="159"/>
      <c r="C116" s="159"/>
      <c r="D116" s="171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42"/>
      <c r="R116" s="124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</row>
    <row r="117" spans="1:35" s="43" customFormat="1" x14ac:dyDescent="0.4">
      <c r="A117" s="159"/>
      <c r="B117" s="159"/>
      <c r="C117" s="159"/>
      <c r="D117" s="171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42"/>
      <c r="R117" s="124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</row>
    <row r="118" spans="1:35" s="43" customFormat="1" x14ac:dyDescent="0.4">
      <c r="A118" s="159"/>
      <c r="B118" s="159"/>
      <c r="C118" s="159"/>
      <c r="D118" s="171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42"/>
      <c r="R118" s="124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</row>
    <row r="119" spans="1:35" s="43" customFormat="1" x14ac:dyDescent="0.4">
      <c r="A119" s="159"/>
      <c r="B119" s="159"/>
      <c r="C119" s="159"/>
      <c r="D119" s="171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42"/>
      <c r="R119" s="124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159"/>
      <c r="AI119" s="159"/>
    </row>
    <row r="120" spans="1:35" s="43" customFormat="1" x14ac:dyDescent="0.4">
      <c r="A120" s="159"/>
      <c r="B120" s="159"/>
      <c r="C120" s="159"/>
      <c r="D120" s="171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42"/>
      <c r="R120" s="124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</row>
    <row r="121" spans="1:35" s="43" customFormat="1" x14ac:dyDescent="0.4">
      <c r="A121" s="159"/>
      <c r="B121" s="159"/>
      <c r="C121" s="159"/>
      <c r="D121" s="171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25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</row>
    <row r="122" spans="1:35" s="43" customFormat="1" x14ac:dyDescent="0.4">
      <c r="A122" s="159"/>
      <c r="B122" s="159"/>
      <c r="C122" s="159"/>
      <c r="D122" s="171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42"/>
      <c r="R122" s="124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  <c r="AI122" s="159"/>
    </row>
    <row r="123" spans="1:35" s="43" customFormat="1" x14ac:dyDescent="0.4">
      <c r="A123" s="159"/>
      <c r="B123" s="159"/>
      <c r="C123" s="159"/>
      <c r="D123" s="171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42"/>
      <c r="R123" s="124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59"/>
      <c r="AI123" s="159"/>
    </row>
    <row r="124" spans="1:35" s="43" customFormat="1" x14ac:dyDescent="0.4">
      <c r="A124" s="159"/>
      <c r="B124" s="159"/>
      <c r="C124" s="159"/>
      <c r="D124" s="171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42"/>
      <c r="R124" s="124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59"/>
      <c r="AI124" s="159"/>
    </row>
    <row r="125" spans="1:35" s="43" customFormat="1" x14ac:dyDescent="0.4">
      <c r="A125" s="159"/>
      <c r="B125" s="159"/>
      <c r="C125" s="159"/>
      <c r="D125" s="171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42"/>
      <c r="R125" s="124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59"/>
      <c r="AI125" s="159"/>
    </row>
    <row r="126" spans="1:35" s="43" customFormat="1" x14ac:dyDescent="0.4">
      <c r="A126" s="159"/>
      <c r="B126" s="159"/>
      <c r="C126" s="159"/>
      <c r="D126" s="171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42"/>
      <c r="R126" s="124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59"/>
      <c r="AI126" s="159"/>
    </row>
    <row r="127" spans="1:35" s="43" customFormat="1" x14ac:dyDescent="0.4">
      <c r="A127" s="159"/>
      <c r="B127" s="159"/>
      <c r="C127" s="159"/>
      <c r="D127" s="171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42"/>
      <c r="R127" s="124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/>
    </row>
    <row r="128" spans="1:35" s="43" customFormat="1" x14ac:dyDescent="0.4">
      <c r="A128" s="159"/>
      <c r="B128" s="159"/>
      <c r="C128" s="159"/>
      <c r="D128" s="171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42"/>
      <c r="R128" s="124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59"/>
      <c r="AI128" s="159"/>
    </row>
    <row r="129" spans="1:35" s="43" customFormat="1" x14ac:dyDescent="0.4">
      <c r="A129" s="159"/>
      <c r="B129" s="159"/>
      <c r="C129" s="159"/>
      <c r="D129" s="171"/>
      <c r="E129" s="159"/>
      <c r="F129" s="159"/>
      <c r="G129" s="159"/>
      <c r="H129" s="159"/>
      <c r="I129" s="159"/>
      <c r="J129" s="42"/>
      <c r="K129" s="159"/>
      <c r="L129" s="42"/>
      <c r="M129" s="159"/>
      <c r="N129" s="42"/>
      <c r="O129" s="159"/>
      <c r="P129" s="42"/>
      <c r="Q129" s="159"/>
      <c r="R129" s="125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59"/>
      <c r="AI129" s="159"/>
    </row>
    <row r="130" spans="1:35" s="43" customFormat="1" x14ac:dyDescent="0.4">
      <c r="A130" s="159"/>
      <c r="B130" s="159"/>
      <c r="C130" s="159"/>
      <c r="D130" s="171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42"/>
      <c r="R130" s="124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59"/>
      <c r="AI130" s="159"/>
    </row>
    <row r="131" spans="1:35" s="43" customFormat="1" x14ac:dyDescent="0.4">
      <c r="A131" s="159"/>
      <c r="B131" s="159"/>
      <c r="C131" s="159"/>
      <c r="D131" s="171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42"/>
      <c r="R131" s="124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59"/>
      <c r="AI131" s="159"/>
    </row>
    <row r="132" spans="1:35" s="43" customFormat="1" x14ac:dyDescent="0.4">
      <c r="A132" s="159"/>
      <c r="B132" s="159"/>
      <c r="C132" s="159"/>
      <c r="D132" s="171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42"/>
      <c r="R132" s="124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59"/>
      <c r="AI132" s="159"/>
    </row>
    <row r="133" spans="1:35" s="43" customFormat="1" x14ac:dyDescent="0.4">
      <c r="A133" s="159"/>
      <c r="B133" s="159"/>
      <c r="C133" s="159"/>
      <c r="D133" s="171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42"/>
      <c r="R133" s="124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59"/>
      <c r="AI133" s="159"/>
    </row>
    <row r="134" spans="1:35" s="43" customFormat="1" x14ac:dyDescent="0.4">
      <c r="A134" s="159"/>
      <c r="B134" s="159"/>
      <c r="C134" s="159"/>
      <c r="D134" s="171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42"/>
      <c r="R134" s="124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59"/>
      <c r="AI134" s="159"/>
    </row>
    <row r="135" spans="1:35" s="43" customFormat="1" x14ac:dyDescent="0.4">
      <c r="A135" s="159"/>
      <c r="B135" s="159"/>
      <c r="C135" s="159"/>
      <c r="D135" s="171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42"/>
      <c r="R135" s="124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59"/>
      <c r="AI135" s="159"/>
    </row>
    <row r="136" spans="1:35" s="43" customFormat="1" x14ac:dyDescent="0.4">
      <c r="A136" s="159"/>
      <c r="B136" s="159"/>
      <c r="C136" s="159"/>
      <c r="D136" s="171"/>
      <c r="E136" s="42"/>
      <c r="F136" s="42"/>
      <c r="G136" s="42"/>
      <c r="H136" s="42"/>
      <c r="I136" s="42"/>
      <c r="J136" s="159"/>
      <c r="K136" s="159"/>
      <c r="L136" s="159"/>
      <c r="M136" s="159"/>
      <c r="N136" s="159"/>
      <c r="O136" s="159"/>
      <c r="P136" s="159"/>
      <c r="Q136" s="42"/>
      <c r="R136" s="124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59"/>
      <c r="AI136" s="159"/>
    </row>
    <row r="137" spans="1:35" s="43" customFormat="1" x14ac:dyDescent="0.4">
      <c r="A137" s="159"/>
      <c r="B137" s="159"/>
      <c r="C137" s="159"/>
      <c r="D137" s="171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42"/>
      <c r="R137" s="124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</row>
    <row r="138" spans="1:35" s="43" customFormat="1" x14ac:dyDescent="0.4">
      <c r="A138" s="42"/>
      <c r="B138" s="42"/>
      <c r="C138" s="42"/>
      <c r="D138" s="172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42"/>
      <c r="R138" s="124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</row>
    <row r="139" spans="1:35" s="43" customFormat="1" x14ac:dyDescent="0.4">
      <c r="A139" s="159"/>
      <c r="B139" s="159"/>
      <c r="C139" s="159"/>
      <c r="D139" s="171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42"/>
      <c r="R139" s="124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</row>
    <row r="140" spans="1:35" s="43" customFormat="1" x14ac:dyDescent="0.4">
      <c r="A140" s="159"/>
      <c r="B140" s="159"/>
      <c r="C140" s="159"/>
      <c r="D140" s="171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42"/>
      <c r="R140" s="124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</row>
    <row r="141" spans="1:35" s="43" customFormat="1" x14ac:dyDescent="0.4">
      <c r="A141" s="159"/>
      <c r="B141" s="159"/>
      <c r="C141" s="159"/>
      <c r="D141" s="171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42"/>
      <c r="R141" s="124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159"/>
      <c r="AI141" s="159"/>
    </row>
    <row r="142" spans="1:35" s="43" customFormat="1" x14ac:dyDescent="0.4">
      <c r="A142" s="159"/>
      <c r="B142" s="159"/>
      <c r="C142" s="159"/>
      <c r="D142" s="171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42"/>
      <c r="R142" s="124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</row>
    <row r="143" spans="1:35" s="43" customFormat="1" x14ac:dyDescent="0.4">
      <c r="A143" s="159"/>
      <c r="B143" s="159"/>
      <c r="C143" s="159"/>
      <c r="D143" s="171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42"/>
      <c r="R143" s="124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</row>
    <row r="144" spans="1:35" s="43" customFormat="1" x14ac:dyDescent="0.4">
      <c r="A144" s="159"/>
      <c r="B144" s="159"/>
      <c r="C144" s="159"/>
      <c r="D144" s="171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42"/>
      <c r="R144" s="124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</row>
    <row r="145" spans="1:35" s="43" customFormat="1" x14ac:dyDescent="0.4">
      <c r="A145" s="159"/>
      <c r="B145" s="159"/>
      <c r="C145" s="159"/>
      <c r="D145" s="171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42"/>
      <c r="R145" s="124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</row>
    <row r="146" spans="1:35" s="43" customFormat="1" x14ac:dyDescent="0.4">
      <c r="A146" s="159"/>
      <c r="B146" s="159"/>
      <c r="C146" s="159"/>
      <c r="D146" s="171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42"/>
      <c r="R146" s="124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</row>
    <row r="147" spans="1:35" s="43" customFormat="1" x14ac:dyDescent="0.4">
      <c r="A147" s="159"/>
      <c r="B147" s="159"/>
      <c r="C147" s="159"/>
      <c r="D147" s="171"/>
      <c r="E147" s="42"/>
      <c r="F147" s="42"/>
      <c r="G147" s="42"/>
      <c r="H147" s="42"/>
      <c r="I147" s="42"/>
      <c r="J147" s="159"/>
      <c r="K147" s="159"/>
      <c r="L147" s="159"/>
      <c r="M147" s="159"/>
      <c r="N147" s="159"/>
      <c r="O147" s="159"/>
      <c r="P147" s="159"/>
      <c r="Q147" s="42"/>
      <c r="R147" s="124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</row>
    <row r="148" spans="1:35" s="43" customFormat="1" x14ac:dyDescent="0.4">
      <c r="A148" s="159"/>
      <c r="B148" s="159"/>
      <c r="C148" s="159"/>
      <c r="D148" s="171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42"/>
      <c r="R148" s="124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</row>
    <row r="149" spans="1:35" s="43" customFormat="1" x14ac:dyDescent="0.4">
      <c r="A149" s="42"/>
      <c r="B149" s="42"/>
      <c r="C149" s="42"/>
      <c r="D149" s="172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42"/>
      <c r="R149" s="124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</row>
    <row r="150" spans="1:35" s="43" customFormat="1" x14ac:dyDescent="0.4">
      <c r="A150" s="159"/>
      <c r="B150" s="159"/>
      <c r="C150" s="159"/>
      <c r="D150" s="171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42"/>
      <c r="R150" s="124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</row>
    <row r="151" spans="1:35" s="43" customFormat="1" x14ac:dyDescent="0.4">
      <c r="A151" s="159"/>
      <c r="B151" s="159"/>
      <c r="C151" s="159"/>
      <c r="D151" s="171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42"/>
      <c r="R151" s="124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</row>
    <row r="152" spans="1:35" s="43" customFormat="1" x14ac:dyDescent="0.4">
      <c r="A152" s="159"/>
      <c r="B152" s="159"/>
      <c r="C152" s="159"/>
      <c r="D152" s="171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42"/>
      <c r="R152" s="124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59"/>
    </row>
    <row r="153" spans="1:35" s="43" customFormat="1" ht="12" customHeight="1" x14ac:dyDescent="0.4">
      <c r="A153" s="159"/>
      <c r="B153" s="159"/>
      <c r="C153" s="159"/>
      <c r="D153" s="171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42"/>
      <c r="R153" s="124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</row>
    <row r="154" spans="1:35" s="123" customFormat="1" x14ac:dyDescent="0.4">
      <c r="A154" s="159"/>
      <c r="B154" s="159"/>
      <c r="C154" s="159"/>
      <c r="D154" s="171"/>
      <c r="E154" s="159"/>
      <c r="F154" s="159"/>
      <c r="G154" s="159"/>
      <c r="H154" s="159"/>
      <c r="I154" s="159"/>
      <c r="J154" s="42"/>
      <c r="K154" s="42"/>
      <c r="L154" s="42"/>
      <c r="M154" s="42"/>
      <c r="N154" s="42"/>
      <c r="O154" s="42"/>
      <c r="P154" s="42"/>
      <c r="Q154" s="42"/>
      <c r="R154" s="125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</row>
    <row r="155" spans="1:35" s="43" customFormat="1" x14ac:dyDescent="0.4">
      <c r="A155" s="159"/>
      <c r="B155" s="159"/>
      <c r="C155" s="159"/>
      <c r="D155" s="171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42"/>
      <c r="R155" s="124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</row>
    <row r="156" spans="1:35" s="43" customFormat="1" x14ac:dyDescent="0.4">
      <c r="A156" s="159"/>
      <c r="B156" s="159"/>
      <c r="C156" s="159"/>
      <c r="D156" s="171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42"/>
      <c r="R156" s="124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</row>
    <row r="157" spans="1:35" s="43" customFormat="1" x14ac:dyDescent="0.4">
      <c r="A157" s="159"/>
      <c r="B157" s="159"/>
      <c r="C157" s="159"/>
      <c r="D157" s="171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42"/>
      <c r="R157" s="124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159"/>
      <c r="AI157" s="159"/>
    </row>
    <row r="158" spans="1:35" s="43" customFormat="1" x14ac:dyDescent="0.4">
      <c r="A158" s="159"/>
      <c r="B158" s="159"/>
      <c r="C158" s="159"/>
      <c r="D158" s="171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42"/>
      <c r="R158" s="124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</row>
    <row r="159" spans="1:35" s="43" customFormat="1" x14ac:dyDescent="0.4">
      <c r="A159" s="159"/>
      <c r="B159" s="159"/>
      <c r="C159" s="159"/>
      <c r="D159" s="171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42"/>
      <c r="R159" s="124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</row>
    <row r="160" spans="1:35" s="43" customFormat="1" x14ac:dyDescent="0.4">
      <c r="A160" s="159"/>
      <c r="B160" s="159"/>
      <c r="C160" s="159"/>
      <c r="D160" s="171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42"/>
      <c r="R160" s="124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</row>
    <row r="161" spans="1:35" s="43" customFormat="1" x14ac:dyDescent="0.4">
      <c r="A161" s="159"/>
      <c r="B161" s="159"/>
      <c r="C161" s="159"/>
      <c r="D161" s="171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42"/>
      <c r="R161" s="124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</row>
    <row r="162" spans="1:35" s="43" customFormat="1" x14ac:dyDescent="0.4">
      <c r="A162" s="159"/>
      <c r="B162" s="159"/>
      <c r="C162" s="159"/>
      <c r="D162" s="171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42"/>
      <c r="R162" s="124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</row>
    <row r="163" spans="1:35" s="43" customFormat="1" x14ac:dyDescent="0.4">
      <c r="A163" s="159"/>
      <c r="B163" s="159"/>
      <c r="C163" s="159"/>
      <c r="D163" s="171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42"/>
      <c r="R163" s="124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</row>
    <row r="164" spans="1:35" s="43" customFormat="1" ht="11.25" customHeight="1" x14ac:dyDescent="0.4">
      <c r="A164" s="159"/>
      <c r="B164" s="159"/>
      <c r="C164" s="159"/>
      <c r="D164" s="171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42"/>
      <c r="R164" s="124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</row>
    <row r="165" spans="1:35" s="123" customFormat="1" ht="11.25" customHeight="1" x14ac:dyDescent="0.4">
      <c r="A165" s="159"/>
      <c r="B165" s="159"/>
      <c r="C165" s="159"/>
      <c r="D165" s="171"/>
      <c r="E165" s="159"/>
      <c r="F165" s="159"/>
      <c r="G165" s="159"/>
      <c r="H165" s="159"/>
      <c r="I165" s="159"/>
      <c r="J165" s="42"/>
      <c r="K165" s="42"/>
      <c r="L165" s="42"/>
      <c r="M165" s="42"/>
      <c r="N165" s="42"/>
      <c r="O165" s="42"/>
      <c r="P165" s="42"/>
      <c r="Q165" s="42"/>
      <c r="R165" s="125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</row>
    <row r="166" spans="1:35" s="43" customFormat="1" ht="11.25" customHeight="1" x14ac:dyDescent="0.4">
      <c r="A166" s="159"/>
      <c r="B166" s="159"/>
      <c r="C166" s="159"/>
      <c r="D166" s="171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42"/>
      <c r="R166" s="124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</row>
    <row r="167" spans="1:35" s="43" customFormat="1" ht="11.25" customHeight="1" x14ac:dyDescent="0.4">
      <c r="A167" s="159"/>
      <c r="B167" s="159"/>
      <c r="C167" s="159"/>
      <c r="D167" s="171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42"/>
      <c r="R167" s="124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</row>
    <row r="168" spans="1:35" s="43" customFormat="1" ht="11.25" customHeight="1" x14ac:dyDescent="0.4">
      <c r="A168" s="159"/>
      <c r="B168" s="159"/>
      <c r="C168" s="159"/>
      <c r="D168" s="171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42"/>
      <c r="R168" s="124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  <c r="AH168" s="159"/>
      <c r="AI168" s="159"/>
    </row>
    <row r="169" spans="1:35" s="43" customFormat="1" ht="11.25" customHeight="1" x14ac:dyDescent="0.4">
      <c r="A169" s="159"/>
      <c r="B169" s="159"/>
      <c r="C169" s="159"/>
      <c r="D169" s="171"/>
      <c r="E169" s="42"/>
      <c r="F169" s="42"/>
      <c r="G169" s="42"/>
      <c r="H169" s="42"/>
      <c r="I169" s="42"/>
      <c r="J169" s="159"/>
      <c r="K169" s="159"/>
      <c r="L169" s="159"/>
      <c r="M169" s="159"/>
      <c r="N169" s="159"/>
      <c r="O169" s="159"/>
      <c r="P169" s="159"/>
      <c r="Q169" s="42"/>
      <c r="R169" s="124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59"/>
    </row>
    <row r="170" spans="1:35" s="43" customFormat="1" ht="11.25" customHeight="1" x14ac:dyDescent="0.4">
      <c r="A170" s="159"/>
      <c r="B170" s="159"/>
      <c r="C170" s="159"/>
      <c r="D170" s="171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42"/>
      <c r="R170" s="124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59"/>
    </row>
    <row r="171" spans="1:35" s="43" customFormat="1" ht="11.25" customHeight="1" x14ac:dyDescent="0.4">
      <c r="A171" s="42"/>
      <c r="B171" s="42"/>
      <c r="C171" s="42"/>
      <c r="D171" s="172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42"/>
      <c r="R171" s="124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  <c r="AF171" s="159"/>
      <c r="AG171" s="159"/>
      <c r="AH171" s="159"/>
      <c r="AI171" s="159"/>
    </row>
    <row r="172" spans="1:35" s="43" customFormat="1" ht="11.25" customHeight="1" x14ac:dyDescent="0.4">
      <c r="A172" s="159"/>
      <c r="B172" s="159"/>
      <c r="C172" s="159"/>
      <c r="D172" s="171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42"/>
      <c r="R172" s="124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  <c r="AF172" s="159"/>
      <c r="AG172" s="159"/>
      <c r="AH172" s="159"/>
      <c r="AI172" s="159"/>
    </row>
    <row r="173" spans="1:35" s="43" customFormat="1" x14ac:dyDescent="0.4">
      <c r="A173" s="159"/>
      <c r="B173" s="159"/>
      <c r="C173" s="159"/>
      <c r="D173" s="171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42"/>
      <c r="R173" s="124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</row>
    <row r="174" spans="1:35" s="43" customFormat="1" x14ac:dyDescent="0.4">
      <c r="A174" s="159"/>
      <c r="B174" s="159"/>
      <c r="C174" s="159"/>
      <c r="D174" s="171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42"/>
      <c r="R174" s="124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  <c r="AF174" s="159"/>
      <c r="AG174" s="159"/>
      <c r="AH174" s="159"/>
      <c r="AI174" s="159"/>
    </row>
    <row r="175" spans="1:35" s="43" customFormat="1" x14ac:dyDescent="0.4">
      <c r="A175" s="159"/>
      <c r="B175" s="159"/>
      <c r="C175" s="159"/>
      <c r="D175" s="171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42"/>
      <c r="R175" s="124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</row>
    <row r="176" spans="1:35" s="43" customFormat="1" ht="14.25" customHeight="1" x14ac:dyDescent="0.4">
      <c r="A176" s="159"/>
      <c r="B176" s="159"/>
      <c r="C176" s="159"/>
      <c r="D176" s="171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42"/>
      <c r="R176" s="124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</row>
    <row r="177" spans="1:35" s="43" customFormat="1" ht="13.5" customHeight="1" x14ac:dyDescent="0.4">
      <c r="A177" s="159"/>
      <c r="B177" s="159"/>
      <c r="C177" s="159"/>
      <c r="D177" s="171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42"/>
      <c r="R177" s="124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</row>
    <row r="178" spans="1:35" s="43" customFormat="1" ht="13.5" customHeight="1" x14ac:dyDescent="0.4">
      <c r="A178" s="159"/>
      <c r="B178" s="159"/>
      <c r="C178" s="159"/>
      <c r="D178" s="171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42"/>
      <c r="R178" s="124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</row>
    <row r="179" spans="1:35" s="43" customFormat="1" ht="13.5" customHeight="1" x14ac:dyDescent="0.4">
      <c r="A179" s="159"/>
      <c r="B179" s="159"/>
      <c r="C179" s="159"/>
      <c r="D179" s="171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42"/>
      <c r="R179" s="124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</row>
    <row r="180" spans="1:35" s="43" customFormat="1" ht="13.5" customHeight="1" x14ac:dyDescent="0.4">
      <c r="A180" s="159"/>
      <c r="B180" s="159"/>
      <c r="C180" s="159"/>
      <c r="D180" s="171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42"/>
      <c r="R180" s="124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</row>
    <row r="181" spans="1:35" s="43" customFormat="1" ht="13.5" customHeight="1" x14ac:dyDescent="0.4">
      <c r="A181" s="159"/>
      <c r="B181" s="159"/>
      <c r="C181" s="159"/>
      <c r="D181" s="171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42"/>
      <c r="R181" s="124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</row>
    <row r="182" spans="1:35" s="43" customFormat="1" ht="13.5" customHeight="1" x14ac:dyDescent="0.4">
      <c r="A182" s="159"/>
      <c r="B182" s="159"/>
      <c r="C182" s="159"/>
      <c r="D182" s="171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42"/>
      <c r="R182" s="124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</row>
    <row r="183" spans="1:35" s="43" customFormat="1" ht="13.5" customHeight="1" x14ac:dyDescent="0.4">
      <c r="A183" s="159"/>
      <c r="B183" s="159"/>
      <c r="C183" s="159"/>
      <c r="D183" s="171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42"/>
      <c r="R183" s="124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</row>
    <row r="184" spans="1:35" s="43" customFormat="1" ht="13.5" customHeight="1" x14ac:dyDescent="0.4">
      <c r="A184" s="159"/>
      <c r="B184" s="159"/>
      <c r="C184" s="159"/>
      <c r="D184" s="171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42"/>
      <c r="R184" s="124"/>
      <c r="S184" s="126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</row>
    <row r="185" spans="1:35" s="43" customFormat="1" ht="13.5" customHeight="1" x14ac:dyDescent="0.4">
      <c r="A185" s="159"/>
      <c r="B185" s="159"/>
      <c r="C185" s="159"/>
      <c r="D185" s="171"/>
      <c r="E185" s="42"/>
      <c r="F185" s="42"/>
      <c r="G185" s="42"/>
      <c r="H185" s="42"/>
      <c r="I185" s="42"/>
      <c r="J185" s="159"/>
      <c r="K185" s="159"/>
      <c r="L185" s="159"/>
      <c r="M185" s="159"/>
      <c r="N185" s="159"/>
      <c r="O185" s="159"/>
      <c r="P185" s="159"/>
      <c r="Q185" s="42"/>
      <c r="R185" s="124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59"/>
      <c r="AH185" s="159"/>
      <c r="AI185" s="159"/>
    </row>
    <row r="186" spans="1:35" s="43" customFormat="1" ht="13.5" customHeight="1" x14ac:dyDescent="0.4">
      <c r="A186" s="159"/>
      <c r="B186" s="159"/>
      <c r="C186" s="159"/>
      <c r="D186" s="171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42"/>
      <c r="R186" s="124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</row>
    <row r="187" spans="1:35" s="123" customFormat="1" ht="13.5" customHeight="1" x14ac:dyDescent="0.4">
      <c r="A187" s="42"/>
      <c r="B187" s="42"/>
      <c r="C187" s="42"/>
      <c r="D187" s="172"/>
      <c r="E187" s="159"/>
      <c r="F187" s="159"/>
      <c r="G187" s="159"/>
      <c r="H187" s="159"/>
      <c r="I187" s="159"/>
      <c r="J187" s="42"/>
      <c r="K187" s="42"/>
      <c r="L187" s="42"/>
      <c r="M187" s="42"/>
      <c r="N187" s="42"/>
      <c r="O187" s="42"/>
      <c r="P187" s="42"/>
      <c r="Q187" s="42"/>
      <c r="R187" s="125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</row>
    <row r="188" spans="1:35" s="43" customFormat="1" ht="13.5" customHeight="1" x14ac:dyDescent="0.4">
      <c r="A188" s="159"/>
      <c r="B188" s="159"/>
      <c r="C188" s="159"/>
      <c r="D188" s="171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42"/>
      <c r="R188" s="124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</row>
    <row r="189" spans="1:35" s="43" customFormat="1" ht="13.5" customHeight="1" x14ac:dyDescent="0.4">
      <c r="A189" s="159"/>
      <c r="B189" s="159"/>
      <c r="C189" s="159"/>
      <c r="D189" s="171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42"/>
      <c r="R189" s="124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</row>
    <row r="190" spans="1:35" s="43" customFormat="1" ht="13.5" customHeight="1" x14ac:dyDescent="0.4">
      <c r="A190" s="159"/>
      <c r="B190" s="159"/>
      <c r="C190" s="159"/>
      <c r="D190" s="171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42"/>
      <c r="R190" s="124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</row>
    <row r="191" spans="1:35" s="43" customFormat="1" ht="13.5" customHeight="1" x14ac:dyDescent="0.4">
      <c r="A191" s="159"/>
      <c r="B191" s="159"/>
      <c r="C191" s="159"/>
      <c r="D191" s="171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42"/>
      <c r="R191" s="124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</row>
    <row r="192" spans="1:35" s="43" customFormat="1" ht="13.5" customHeight="1" x14ac:dyDescent="0.4">
      <c r="A192" s="159"/>
      <c r="B192" s="159"/>
      <c r="C192" s="159"/>
      <c r="D192" s="171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42"/>
      <c r="R192" s="124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</row>
    <row r="193" spans="1:255" s="43" customFormat="1" ht="13.5" customHeight="1" x14ac:dyDescent="0.4">
      <c r="A193" s="159"/>
      <c r="B193" s="159"/>
      <c r="C193" s="159"/>
      <c r="D193" s="171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42"/>
      <c r="R193" s="124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</row>
    <row r="194" spans="1:255" s="43" customFormat="1" ht="13.5" customHeight="1" x14ac:dyDescent="0.4">
      <c r="A194" s="159"/>
      <c r="B194" s="159"/>
      <c r="C194" s="159"/>
      <c r="D194" s="171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42"/>
      <c r="R194" s="124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</row>
    <row r="195" spans="1:255" s="43" customFormat="1" ht="13.5" customHeight="1" x14ac:dyDescent="0.4">
      <c r="A195" s="159"/>
      <c r="B195" s="159"/>
      <c r="C195" s="159"/>
      <c r="D195" s="171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42"/>
      <c r="R195" s="124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</row>
    <row r="196" spans="1:255" s="43" customFormat="1" ht="13.5" customHeight="1" x14ac:dyDescent="0.4">
      <c r="A196" s="159"/>
      <c r="B196" s="159"/>
      <c r="C196" s="159"/>
      <c r="D196" s="171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42"/>
      <c r="R196" s="124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</row>
    <row r="197" spans="1:255" s="43" customFormat="1" ht="13.5" customHeight="1" x14ac:dyDescent="0.4">
      <c r="A197" s="159"/>
      <c r="B197" s="159"/>
      <c r="C197" s="159"/>
      <c r="D197" s="171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42"/>
      <c r="R197" s="124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</row>
    <row r="198" spans="1:255" s="43" customFormat="1" ht="13.5" customHeight="1" x14ac:dyDescent="0.4">
      <c r="A198" s="159"/>
      <c r="B198" s="159"/>
      <c r="C198" s="159"/>
      <c r="D198" s="171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42"/>
      <c r="R198" s="124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</row>
    <row r="199" spans="1:255" s="43" customFormat="1" ht="13.5" customHeight="1" x14ac:dyDescent="0.4">
      <c r="A199" s="159"/>
      <c r="B199" s="159"/>
      <c r="C199" s="159"/>
      <c r="D199" s="171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42"/>
      <c r="R199" s="124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</row>
    <row r="200" spans="1:255" s="43" customFormat="1" ht="13.5" customHeight="1" x14ac:dyDescent="0.4">
      <c r="A200" s="159"/>
      <c r="B200" s="159"/>
      <c r="C200" s="159"/>
      <c r="D200" s="171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42"/>
      <c r="R200" s="124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</row>
    <row r="201" spans="1:255" s="43" customFormat="1" x14ac:dyDescent="0.4">
      <c r="A201" s="159"/>
      <c r="B201" s="159"/>
      <c r="C201" s="159"/>
      <c r="D201" s="171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42"/>
      <c r="R201" s="124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</row>
    <row r="202" spans="1:255" s="43" customFormat="1" x14ac:dyDescent="0.4">
      <c r="A202" s="159"/>
      <c r="B202" s="159"/>
      <c r="C202" s="159"/>
      <c r="D202" s="171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42"/>
      <c r="R202" s="124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</row>
    <row r="203" spans="1:255" s="127" customFormat="1" x14ac:dyDescent="0.4">
      <c r="A203" s="159"/>
      <c r="B203" s="159"/>
      <c r="C203" s="159"/>
      <c r="D203" s="171"/>
      <c r="E203" s="159"/>
      <c r="F203" s="159"/>
      <c r="G203" s="159"/>
      <c r="H203" s="159"/>
      <c r="I203" s="159"/>
      <c r="J203" s="42"/>
      <c r="K203" s="42"/>
      <c r="L203" s="42"/>
      <c r="M203" s="42"/>
      <c r="N203" s="42"/>
      <c r="O203" s="42"/>
      <c r="P203" s="42"/>
      <c r="Q203" s="42"/>
      <c r="R203" s="125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  <c r="BN203" s="123"/>
      <c r="BO203" s="123"/>
      <c r="BP203" s="123"/>
      <c r="BQ203" s="123"/>
      <c r="BR203" s="123"/>
      <c r="BS203" s="123"/>
      <c r="BT203" s="123"/>
      <c r="BU203" s="123"/>
      <c r="BV203" s="123"/>
      <c r="BW203" s="123"/>
      <c r="BX203" s="123"/>
      <c r="BY203" s="123"/>
      <c r="BZ203" s="123"/>
      <c r="CA203" s="123"/>
      <c r="CB203" s="123"/>
      <c r="CC203" s="123"/>
      <c r="CD203" s="123"/>
      <c r="CE203" s="123"/>
      <c r="CF203" s="123"/>
      <c r="CG203" s="123"/>
      <c r="CH203" s="123"/>
      <c r="CI203" s="123"/>
      <c r="CJ203" s="123"/>
      <c r="CK203" s="123"/>
      <c r="CL203" s="123"/>
      <c r="CM203" s="123"/>
      <c r="CN203" s="123"/>
      <c r="CO203" s="123"/>
      <c r="CP203" s="123"/>
      <c r="CQ203" s="123"/>
      <c r="CR203" s="123"/>
      <c r="CS203" s="123"/>
      <c r="CT203" s="123"/>
      <c r="CU203" s="123"/>
      <c r="CV203" s="123"/>
      <c r="CW203" s="123"/>
      <c r="CX203" s="123"/>
      <c r="CY203" s="123"/>
      <c r="CZ203" s="123"/>
      <c r="DA203" s="123"/>
      <c r="DB203" s="123"/>
      <c r="DC203" s="123"/>
      <c r="DD203" s="123"/>
      <c r="DE203" s="123"/>
      <c r="DF203" s="123"/>
      <c r="DG203" s="123"/>
      <c r="DH203" s="123"/>
      <c r="DI203" s="123"/>
      <c r="DJ203" s="123"/>
      <c r="DK203" s="123"/>
      <c r="DL203" s="123"/>
      <c r="DM203" s="123"/>
      <c r="DN203" s="123"/>
      <c r="DO203" s="123"/>
      <c r="DP203" s="123"/>
      <c r="DQ203" s="123"/>
      <c r="DR203" s="123"/>
      <c r="DS203" s="123"/>
      <c r="DT203" s="123"/>
      <c r="DU203" s="123"/>
      <c r="DV203" s="123"/>
      <c r="DW203" s="123"/>
      <c r="DX203" s="123"/>
      <c r="DY203" s="123"/>
      <c r="DZ203" s="123"/>
      <c r="EA203" s="123"/>
      <c r="EB203" s="123"/>
      <c r="EC203" s="123"/>
      <c r="ED203" s="123"/>
      <c r="EE203" s="123"/>
      <c r="EF203" s="123"/>
      <c r="EG203" s="123"/>
      <c r="EH203" s="123"/>
      <c r="EI203" s="123"/>
      <c r="EJ203" s="123"/>
      <c r="EK203" s="123"/>
      <c r="EL203" s="123"/>
      <c r="EM203" s="123"/>
      <c r="EN203" s="123"/>
      <c r="EO203" s="123"/>
      <c r="EP203" s="123"/>
      <c r="EQ203" s="123"/>
      <c r="ER203" s="123"/>
      <c r="ES203" s="123"/>
      <c r="ET203" s="123"/>
      <c r="EU203" s="123"/>
      <c r="EV203" s="123"/>
      <c r="EW203" s="123"/>
      <c r="EX203" s="123"/>
      <c r="EY203" s="123"/>
      <c r="EZ203" s="123"/>
      <c r="FA203" s="123"/>
      <c r="FB203" s="123"/>
      <c r="FC203" s="123"/>
      <c r="FD203" s="123"/>
      <c r="FE203" s="123"/>
      <c r="FF203" s="123"/>
      <c r="FG203" s="123"/>
      <c r="FH203" s="123"/>
      <c r="FI203" s="123"/>
      <c r="FJ203" s="123"/>
      <c r="FK203" s="123"/>
      <c r="FL203" s="123"/>
      <c r="FM203" s="123"/>
      <c r="FN203" s="123"/>
      <c r="FO203" s="123"/>
      <c r="FP203" s="123"/>
      <c r="FQ203" s="123"/>
      <c r="FR203" s="123"/>
      <c r="FS203" s="123"/>
      <c r="FT203" s="123"/>
      <c r="FU203" s="123"/>
      <c r="FV203" s="123"/>
      <c r="FW203" s="123"/>
      <c r="FX203" s="123"/>
      <c r="FY203" s="123"/>
      <c r="FZ203" s="123"/>
      <c r="GA203" s="123"/>
      <c r="GB203" s="123"/>
      <c r="GC203" s="123"/>
      <c r="GD203" s="123"/>
      <c r="GE203" s="123"/>
      <c r="GF203" s="123"/>
      <c r="GG203" s="123"/>
      <c r="GH203" s="123"/>
      <c r="GI203" s="123"/>
      <c r="GJ203" s="123"/>
      <c r="GK203" s="123"/>
      <c r="GL203" s="123"/>
      <c r="GM203" s="123"/>
      <c r="GN203" s="123"/>
      <c r="GO203" s="123"/>
      <c r="GP203" s="123"/>
      <c r="GQ203" s="123"/>
      <c r="GR203" s="123"/>
      <c r="GS203" s="123"/>
      <c r="GT203" s="123"/>
      <c r="GU203" s="123"/>
      <c r="GV203" s="123"/>
      <c r="GW203" s="123"/>
      <c r="GX203" s="123"/>
      <c r="GY203" s="123"/>
      <c r="GZ203" s="123"/>
      <c r="HA203" s="123"/>
      <c r="HB203" s="123"/>
      <c r="HC203" s="123"/>
      <c r="HD203" s="123"/>
      <c r="HE203" s="123"/>
      <c r="HF203" s="123"/>
      <c r="HG203" s="123"/>
      <c r="HH203" s="123"/>
      <c r="HI203" s="123"/>
      <c r="HJ203" s="123"/>
      <c r="HK203" s="123"/>
      <c r="HL203" s="123"/>
      <c r="HM203" s="123"/>
      <c r="HN203" s="123"/>
      <c r="HO203" s="123"/>
      <c r="HP203" s="123"/>
      <c r="HQ203" s="123"/>
      <c r="HR203" s="123"/>
      <c r="HS203" s="123"/>
      <c r="HT203" s="123"/>
      <c r="HU203" s="123"/>
      <c r="HV203" s="123"/>
      <c r="HW203" s="123"/>
      <c r="HX203" s="123"/>
      <c r="HY203" s="123"/>
      <c r="HZ203" s="123"/>
      <c r="IA203" s="123"/>
      <c r="IB203" s="123"/>
      <c r="IC203" s="123"/>
      <c r="ID203" s="123"/>
      <c r="IE203" s="123"/>
      <c r="IF203" s="123"/>
      <c r="IG203" s="123"/>
      <c r="IH203" s="123"/>
      <c r="II203" s="123"/>
      <c r="IJ203" s="123"/>
      <c r="IK203" s="123"/>
      <c r="IL203" s="123"/>
      <c r="IM203" s="123"/>
      <c r="IN203" s="123"/>
      <c r="IO203" s="123"/>
      <c r="IP203" s="123"/>
      <c r="IQ203" s="123"/>
      <c r="IR203" s="123"/>
      <c r="IS203" s="123"/>
      <c r="IT203" s="123"/>
      <c r="IU203" s="123"/>
    </row>
    <row r="204" spans="1:255" s="43" customFormat="1" ht="11.25" customHeight="1" x14ac:dyDescent="0.4">
      <c r="A204" s="159"/>
      <c r="B204" s="159"/>
      <c r="C204" s="159"/>
      <c r="D204" s="171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42"/>
      <c r="R204" s="124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</row>
    <row r="205" spans="1:255" s="43" customFormat="1" ht="11.25" customHeight="1" x14ac:dyDescent="0.4">
      <c r="A205" s="159"/>
      <c r="B205" s="159"/>
      <c r="C205" s="159"/>
      <c r="D205" s="171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42"/>
      <c r="R205" s="124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</row>
    <row r="206" spans="1:255" s="43" customFormat="1" ht="11.25" customHeight="1" x14ac:dyDescent="0.4">
      <c r="A206" s="159"/>
      <c r="B206" s="159"/>
      <c r="C206" s="159"/>
      <c r="D206" s="171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42"/>
      <c r="R206" s="124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</row>
    <row r="207" spans="1:255" s="43" customFormat="1" ht="11.25" customHeight="1" x14ac:dyDescent="0.4">
      <c r="A207" s="159"/>
      <c r="B207" s="159"/>
      <c r="C207" s="159"/>
      <c r="D207" s="171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42"/>
      <c r="R207" s="124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159"/>
    </row>
    <row r="208" spans="1:255" s="43" customFormat="1" ht="11.25" customHeight="1" x14ac:dyDescent="0.4">
      <c r="A208" s="159"/>
      <c r="B208" s="159"/>
      <c r="C208" s="159"/>
      <c r="D208" s="171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42"/>
      <c r="R208" s="124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  <c r="AI208" s="159"/>
    </row>
    <row r="209" spans="1:35" s="43" customFormat="1" ht="11.25" customHeight="1" x14ac:dyDescent="0.4">
      <c r="A209" s="159"/>
      <c r="B209" s="159"/>
      <c r="C209" s="159"/>
      <c r="D209" s="171"/>
      <c r="E209" s="42"/>
      <c r="F209" s="42"/>
      <c r="G209" s="42"/>
      <c r="H209" s="42"/>
      <c r="I209" s="42"/>
      <c r="J209" s="159"/>
      <c r="K209" s="159"/>
      <c r="L209" s="159"/>
      <c r="M209" s="159"/>
      <c r="N209" s="159"/>
      <c r="O209" s="159"/>
      <c r="P209" s="159"/>
      <c r="Q209" s="42"/>
      <c r="R209" s="124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59"/>
      <c r="AH209" s="159"/>
      <c r="AI209" s="159"/>
    </row>
    <row r="210" spans="1:35" s="43" customFormat="1" ht="11.25" customHeight="1" x14ac:dyDescent="0.4">
      <c r="A210" s="159"/>
      <c r="B210" s="159"/>
      <c r="C210" s="159"/>
      <c r="D210" s="171"/>
      <c r="E210" s="42"/>
      <c r="F210" s="159"/>
      <c r="G210" s="42"/>
      <c r="H210" s="159"/>
      <c r="I210" s="42"/>
      <c r="J210" s="159"/>
      <c r="K210" s="159"/>
      <c r="L210" s="159"/>
      <c r="M210" s="159"/>
      <c r="N210" s="159"/>
      <c r="O210" s="159"/>
      <c r="P210" s="159"/>
      <c r="Q210" s="42"/>
      <c r="R210" s="124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</row>
    <row r="211" spans="1:35" s="43" customFormat="1" ht="11.25" customHeight="1" x14ac:dyDescent="0.4">
      <c r="A211" s="42"/>
      <c r="B211" s="42"/>
      <c r="C211" s="42"/>
      <c r="D211" s="172"/>
      <c r="E211" s="128"/>
      <c r="F211" s="159"/>
      <c r="G211" s="128"/>
      <c r="H211" s="159"/>
      <c r="I211" s="128"/>
      <c r="J211" s="159"/>
      <c r="K211" s="159"/>
      <c r="L211" s="159"/>
      <c r="M211" s="159"/>
      <c r="N211" s="159"/>
      <c r="O211" s="159"/>
      <c r="P211" s="159"/>
      <c r="Q211" s="42"/>
      <c r="R211" s="124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</row>
    <row r="212" spans="1:35" s="43" customFormat="1" ht="11.25" customHeight="1" x14ac:dyDescent="0.4">
      <c r="A212" s="159"/>
      <c r="B212" s="42"/>
      <c r="C212" s="159"/>
      <c r="D212" s="171"/>
      <c r="E212" s="125"/>
      <c r="F212" s="125"/>
      <c r="G212" s="125"/>
      <c r="H212" s="125"/>
      <c r="I212" s="125"/>
      <c r="J212" s="159"/>
      <c r="K212" s="159"/>
      <c r="L212" s="159"/>
      <c r="M212" s="159"/>
      <c r="N212" s="159"/>
      <c r="O212" s="159"/>
      <c r="P212" s="159"/>
      <c r="Q212" s="42"/>
      <c r="R212" s="124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</row>
    <row r="213" spans="1:35" s="43" customFormat="1" ht="11.25" customHeight="1" x14ac:dyDescent="0.4">
      <c r="A213" s="129"/>
      <c r="B213" s="128"/>
      <c r="C213" s="159"/>
      <c r="D213" s="171"/>
      <c r="J213" s="159"/>
      <c r="K213" s="159"/>
      <c r="L213" s="159"/>
      <c r="M213" s="159"/>
      <c r="N213" s="159"/>
      <c r="O213" s="159"/>
      <c r="P213" s="159"/>
      <c r="Q213" s="42"/>
      <c r="R213" s="124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</row>
    <row r="214" spans="1:35" s="43" customFormat="1" ht="11.25" customHeight="1" x14ac:dyDescent="0.4">
      <c r="A214" s="125"/>
      <c r="B214" s="125"/>
      <c r="C214" s="125"/>
      <c r="D214" s="173"/>
      <c r="J214" s="159"/>
      <c r="K214" s="159"/>
      <c r="L214" s="159"/>
      <c r="M214" s="159"/>
      <c r="N214" s="159"/>
      <c r="O214" s="159"/>
      <c r="P214" s="159"/>
      <c r="Q214" s="42"/>
      <c r="R214" s="124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</row>
    <row r="215" spans="1:35" s="43" customFormat="1" ht="11.25" customHeight="1" x14ac:dyDescent="0.4">
      <c r="D215" s="169"/>
      <c r="J215" s="159"/>
      <c r="K215" s="159"/>
      <c r="L215" s="159"/>
      <c r="M215" s="159"/>
      <c r="N215" s="159"/>
      <c r="O215" s="159"/>
      <c r="P215" s="159"/>
      <c r="Q215" s="42"/>
      <c r="R215" s="124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</row>
    <row r="216" spans="1:35" s="43" customFormat="1" ht="11.25" customHeight="1" x14ac:dyDescent="0.4">
      <c r="D216" s="169"/>
      <c r="J216" s="159"/>
      <c r="K216" s="159"/>
      <c r="L216" s="159"/>
      <c r="M216" s="159"/>
      <c r="N216" s="159"/>
      <c r="O216" s="159"/>
      <c r="P216" s="159"/>
      <c r="Q216" s="42"/>
      <c r="R216" s="124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</row>
    <row r="217" spans="1:35" s="43" customFormat="1" ht="11.25" customHeight="1" x14ac:dyDescent="0.4">
      <c r="D217" s="169"/>
      <c r="J217" s="159"/>
      <c r="K217" s="159"/>
      <c r="L217" s="159"/>
      <c r="M217" s="159"/>
      <c r="N217" s="159"/>
      <c r="O217" s="159"/>
      <c r="P217" s="159"/>
      <c r="Q217" s="42"/>
      <c r="R217" s="124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</row>
    <row r="218" spans="1:35" s="43" customFormat="1" ht="11.25" customHeight="1" x14ac:dyDescent="0.4">
      <c r="D218" s="169"/>
      <c r="J218" s="159"/>
      <c r="K218" s="159"/>
      <c r="L218" s="159"/>
      <c r="M218" s="159"/>
      <c r="N218" s="159"/>
      <c r="O218" s="159"/>
      <c r="P218" s="159"/>
      <c r="Q218" s="42"/>
      <c r="R218" s="124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</row>
    <row r="219" spans="1:35" s="43" customFormat="1" ht="11.25" customHeight="1" x14ac:dyDescent="0.4">
      <c r="D219" s="169"/>
      <c r="J219" s="159"/>
      <c r="K219" s="159"/>
      <c r="L219" s="159"/>
      <c r="M219" s="159"/>
      <c r="N219" s="159"/>
      <c r="O219" s="159"/>
      <c r="P219" s="159"/>
      <c r="Q219" s="42"/>
      <c r="R219" s="124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</row>
    <row r="220" spans="1:35" s="43" customFormat="1" ht="11.25" customHeight="1" x14ac:dyDescent="0.4">
      <c r="D220" s="169"/>
      <c r="J220" s="159"/>
      <c r="K220" s="159"/>
      <c r="L220" s="159"/>
      <c r="M220" s="159"/>
      <c r="N220" s="159"/>
      <c r="O220" s="159"/>
      <c r="P220" s="159"/>
      <c r="Q220" s="42"/>
      <c r="R220" s="124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</row>
    <row r="221" spans="1:35" s="43" customFormat="1" ht="11.25" customHeight="1" x14ac:dyDescent="0.4">
      <c r="D221" s="169"/>
      <c r="J221" s="159"/>
      <c r="K221" s="159"/>
      <c r="L221" s="159"/>
      <c r="M221" s="159"/>
      <c r="N221" s="159"/>
      <c r="O221" s="159"/>
      <c r="P221" s="159"/>
      <c r="Q221" s="42"/>
      <c r="R221" s="124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  <c r="AF221" s="159"/>
      <c r="AG221" s="159"/>
      <c r="AH221" s="159"/>
      <c r="AI221" s="159"/>
    </row>
    <row r="222" spans="1:35" s="43" customFormat="1" x14ac:dyDescent="0.4">
      <c r="D222" s="169"/>
      <c r="J222" s="159"/>
      <c r="K222" s="159"/>
      <c r="L222" s="159"/>
      <c r="M222" s="159"/>
      <c r="N222" s="159"/>
      <c r="O222" s="159"/>
      <c r="P222" s="159"/>
      <c r="Q222" s="42"/>
      <c r="R222" s="124"/>
      <c r="S222" s="6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159"/>
    </row>
    <row r="223" spans="1:35" s="43" customFormat="1" ht="13.5" customHeight="1" x14ac:dyDescent="0.4">
      <c r="D223" s="169"/>
      <c r="J223" s="159"/>
      <c r="K223" s="159"/>
      <c r="L223" s="159"/>
      <c r="M223" s="159"/>
      <c r="N223" s="159"/>
      <c r="O223" s="159"/>
      <c r="P223" s="159"/>
      <c r="Q223" s="42"/>
      <c r="R223" s="124"/>
      <c r="S223" s="6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  <c r="AF223" s="159"/>
      <c r="AG223" s="159"/>
      <c r="AH223" s="159"/>
      <c r="AI223" s="159"/>
    </row>
    <row r="224" spans="1:35" s="43" customFormat="1" ht="13.5" customHeight="1" x14ac:dyDescent="0.4">
      <c r="D224" s="169"/>
      <c r="J224" s="159"/>
      <c r="K224" s="159"/>
      <c r="L224" s="159"/>
      <c r="M224" s="159"/>
      <c r="N224" s="159"/>
      <c r="O224" s="159"/>
      <c r="P224" s="159"/>
      <c r="Q224" s="42"/>
      <c r="R224" s="124"/>
      <c r="S224" s="6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  <c r="AF224" s="159"/>
      <c r="AG224" s="159"/>
      <c r="AH224" s="159"/>
      <c r="AI224" s="159"/>
    </row>
    <row r="225" spans="1:35" s="43" customFormat="1" ht="13.5" customHeight="1" x14ac:dyDescent="0.4">
      <c r="D225" s="169"/>
      <c r="J225" s="159"/>
      <c r="K225" s="159"/>
      <c r="L225" s="159"/>
      <c r="M225" s="159"/>
      <c r="N225" s="159"/>
      <c r="O225" s="159"/>
      <c r="P225" s="159"/>
      <c r="Q225" s="42"/>
      <c r="R225" s="124"/>
      <c r="S225" s="6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159"/>
    </row>
    <row r="226" spans="1:35" s="43" customFormat="1" ht="13.5" customHeight="1" x14ac:dyDescent="0.4">
      <c r="D226" s="169"/>
      <c r="J226" s="159"/>
      <c r="K226" s="159"/>
      <c r="L226" s="159"/>
      <c r="M226" s="159"/>
      <c r="N226" s="159"/>
      <c r="O226" s="159"/>
      <c r="P226" s="159"/>
      <c r="Q226" s="42"/>
      <c r="R226" s="124"/>
      <c r="S226" s="6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  <c r="AF226" s="159"/>
      <c r="AG226" s="159"/>
      <c r="AH226" s="159"/>
      <c r="AI226" s="159"/>
    </row>
    <row r="227" spans="1:35" s="123" customFormat="1" ht="11.25" customHeight="1" x14ac:dyDescent="0.4">
      <c r="A227" s="43"/>
      <c r="B227" s="43"/>
      <c r="C227" s="43"/>
      <c r="D227" s="169"/>
      <c r="E227" s="43"/>
      <c r="F227" s="43"/>
      <c r="G227" s="43"/>
      <c r="H227" s="43"/>
      <c r="I227" s="43"/>
      <c r="J227" s="42"/>
      <c r="K227" s="42"/>
      <c r="L227" s="42"/>
      <c r="M227" s="42"/>
      <c r="N227" s="42"/>
      <c r="O227" s="42"/>
      <c r="P227" s="42"/>
      <c r="Q227" s="42"/>
      <c r="R227" s="125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</row>
    <row r="228" spans="1:35" ht="27.75" customHeight="1" x14ac:dyDescent="0.4">
      <c r="A228" s="43"/>
      <c r="B228" s="43"/>
      <c r="C228" s="43"/>
      <c r="D228" s="169"/>
      <c r="E228" s="43"/>
      <c r="F228" s="43"/>
      <c r="G228" s="43"/>
      <c r="H228" s="43"/>
      <c r="I228" s="43"/>
      <c r="J228" s="42"/>
      <c r="L228" s="42"/>
      <c r="N228" s="42"/>
      <c r="P228" s="42"/>
      <c r="R228" s="42"/>
    </row>
    <row r="229" spans="1:35" ht="27.75" customHeight="1" x14ac:dyDescent="0.4">
      <c r="A229" s="43"/>
      <c r="B229" s="43"/>
      <c r="C229" s="43"/>
      <c r="D229" s="169"/>
      <c r="E229" s="43"/>
      <c r="F229" s="43"/>
      <c r="G229" s="43"/>
      <c r="H229" s="43"/>
      <c r="I229" s="43"/>
      <c r="J229" s="128"/>
      <c r="L229" s="128"/>
      <c r="N229" s="128"/>
      <c r="P229" s="128"/>
      <c r="R229" s="42"/>
    </row>
    <row r="230" spans="1:35" ht="28.5" customHeight="1" x14ac:dyDescent="0.4">
      <c r="A230" s="43"/>
      <c r="B230" s="43"/>
      <c r="C230" s="43"/>
      <c r="D230" s="169"/>
      <c r="E230" s="43"/>
      <c r="F230" s="43"/>
      <c r="G230" s="43"/>
      <c r="H230" s="43"/>
      <c r="I230" s="43"/>
      <c r="J230" s="125"/>
      <c r="K230" s="125"/>
      <c r="L230" s="125"/>
      <c r="M230" s="125"/>
      <c r="N230" s="125"/>
      <c r="O230" s="125"/>
      <c r="P230" s="125"/>
      <c r="Q230" s="125"/>
      <c r="R230" s="125"/>
      <c r="S230" s="42"/>
    </row>
    <row r="231" spans="1:35" s="43" customFormat="1" x14ac:dyDescent="0.4">
      <c r="D231" s="169"/>
      <c r="J231" s="159"/>
      <c r="K231" s="159"/>
      <c r="L231" s="159"/>
      <c r="M231" s="159"/>
      <c r="N231" s="159"/>
      <c r="O231" s="159"/>
      <c r="P231" s="159"/>
      <c r="Q231" s="159"/>
      <c r="R231" s="130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159"/>
      <c r="AI231" s="159"/>
    </row>
    <row r="232" spans="1:35" s="43" customFormat="1" x14ac:dyDescent="0.4">
      <c r="D232" s="169"/>
      <c r="J232" s="159"/>
      <c r="K232" s="159"/>
      <c r="L232" s="159"/>
      <c r="M232" s="159"/>
      <c r="N232" s="159"/>
      <c r="O232" s="159"/>
      <c r="P232" s="159"/>
      <c r="Q232" s="159"/>
      <c r="R232" s="130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  <c r="AF232" s="159"/>
      <c r="AG232" s="159"/>
      <c r="AH232" s="159"/>
      <c r="AI232" s="159"/>
    </row>
    <row r="233" spans="1:35" s="43" customFormat="1" x14ac:dyDescent="0.4">
      <c r="D233" s="169"/>
      <c r="J233" s="159"/>
      <c r="K233" s="159"/>
      <c r="L233" s="159"/>
      <c r="M233" s="159"/>
      <c r="N233" s="159"/>
      <c r="O233" s="159"/>
      <c r="P233" s="159"/>
      <c r="Q233" s="159"/>
      <c r="R233" s="130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159"/>
    </row>
    <row r="234" spans="1:35" s="43" customFormat="1" x14ac:dyDescent="0.4">
      <c r="D234" s="169"/>
      <c r="J234" s="159"/>
      <c r="K234" s="159"/>
      <c r="L234" s="159"/>
      <c r="M234" s="159"/>
      <c r="N234" s="159"/>
      <c r="O234" s="159"/>
      <c r="P234" s="159"/>
      <c r="Q234" s="159"/>
      <c r="R234" s="130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  <c r="AF234" s="159"/>
      <c r="AG234" s="159"/>
      <c r="AH234" s="159"/>
      <c r="AI234" s="159"/>
    </row>
    <row r="235" spans="1:35" s="43" customFormat="1" x14ac:dyDescent="0.4">
      <c r="D235" s="169"/>
      <c r="J235" s="159"/>
      <c r="K235" s="159"/>
      <c r="L235" s="159"/>
      <c r="M235" s="159"/>
      <c r="N235" s="159"/>
      <c r="O235" s="159"/>
      <c r="P235" s="159"/>
      <c r="Q235" s="159"/>
      <c r="R235" s="130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  <c r="AF235" s="159"/>
      <c r="AG235" s="159"/>
      <c r="AH235" s="159"/>
      <c r="AI235" s="159"/>
    </row>
    <row r="236" spans="1:35" s="43" customFormat="1" ht="33.75" customHeight="1" x14ac:dyDescent="0.4">
      <c r="D236" s="169"/>
      <c r="J236" s="159"/>
      <c r="K236" s="159"/>
      <c r="L236" s="159"/>
      <c r="M236" s="159"/>
      <c r="N236" s="159"/>
      <c r="O236" s="159"/>
      <c r="P236" s="159"/>
      <c r="Q236" s="159"/>
      <c r="R236" s="130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159"/>
    </row>
    <row r="237" spans="1:35" s="43" customFormat="1" x14ac:dyDescent="0.4">
      <c r="D237" s="169"/>
      <c r="J237" s="159"/>
      <c r="K237" s="159"/>
      <c r="L237" s="159"/>
      <c r="M237" s="159"/>
      <c r="N237" s="159"/>
      <c r="O237" s="159"/>
      <c r="P237" s="159"/>
      <c r="Q237" s="159"/>
      <c r="R237" s="130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  <c r="AF237" s="159"/>
      <c r="AG237" s="159"/>
      <c r="AH237" s="159"/>
      <c r="AI237" s="159"/>
    </row>
    <row r="238" spans="1:35" s="43" customFormat="1" x14ac:dyDescent="0.4">
      <c r="D238" s="169"/>
      <c r="J238" s="159"/>
      <c r="K238" s="159"/>
      <c r="L238" s="159"/>
      <c r="M238" s="159"/>
      <c r="N238" s="159"/>
      <c r="O238" s="159"/>
      <c r="P238" s="159"/>
      <c r="Q238" s="159"/>
      <c r="R238" s="130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159"/>
      <c r="AH238" s="159"/>
      <c r="AI238" s="159"/>
    </row>
    <row r="239" spans="1:35" s="43" customFormat="1" x14ac:dyDescent="0.4">
      <c r="D239" s="169"/>
      <c r="J239" s="159"/>
      <c r="K239" s="159"/>
      <c r="L239" s="159"/>
      <c r="M239" s="159"/>
      <c r="N239" s="159"/>
      <c r="O239" s="159"/>
      <c r="P239" s="159"/>
      <c r="Q239" s="159"/>
      <c r="R239" s="130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159"/>
    </row>
    <row r="240" spans="1:35" s="43" customFormat="1" x14ac:dyDescent="0.4">
      <c r="D240" s="169"/>
      <c r="J240" s="159"/>
      <c r="K240" s="159"/>
      <c r="L240" s="159"/>
      <c r="M240" s="159"/>
      <c r="N240" s="159"/>
      <c r="O240" s="159"/>
      <c r="P240" s="159"/>
      <c r="Q240" s="159"/>
      <c r="R240" s="130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159"/>
    </row>
    <row r="241" spans="1:35" s="43" customFormat="1" x14ac:dyDescent="0.4">
      <c r="D241" s="169"/>
      <c r="J241" s="159"/>
      <c r="K241" s="159"/>
      <c r="L241" s="159"/>
      <c r="M241" s="159"/>
      <c r="N241" s="159"/>
      <c r="O241" s="159"/>
      <c r="P241" s="159"/>
      <c r="Q241" s="159"/>
      <c r="R241" s="130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159"/>
    </row>
    <row r="242" spans="1:35" s="43" customFormat="1" x14ac:dyDescent="0.4">
      <c r="D242" s="169"/>
      <c r="J242" s="159"/>
      <c r="K242" s="159"/>
      <c r="L242" s="159"/>
      <c r="M242" s="159"/>
      <c r="N242" s="159"/>
      <c r="O242" s="159"/>
      <c r="P242" s="159"/>
      <c r="Q242" s="159"/>
      <c r="R242" s="130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  <c r="AF242" s="159"/>
      <c r="AG242" s="159"/>
      <c r="AH242" s="159"/>
      <c r="AI242" s="159"/>
    </row>
    <row r="243" spans="1:35" s="43" customFormat="1" x14ac:dyDescent="0.4">
      <c r="D243" s="169"/>
      <c r="J243" s="159"/>
      <c r="K243" s="159"/>
      <c r="L243" s="159"/>
      <c r="M243" s="159"/>
      <c r="N243" s="159"/>
      <c r="O243" s="159"/>
      <c r="P243" s="159"/>
      <c r="Q243" s="159"/>
      <c r="R243" s="130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  <c r="AF243" s="159"/>
      <c r="AG243" s="159"/>
      <c r="AH243" s="159"/>
      <c r="AI243" s="159"/>
    </row>
    <row r="244" spans="1:35" s="43" customFormat="1" x14ac:dyDescent="0.4">
      <c r="D244" s="169"/>
      <c r="J244" s="159"/>
      <c r="K244" s="159"/>
      <c r="L244" s="159"/>
      <c r="M244" s="159"/>
      <c r="N244" s="159"/>
      <c r="O244" s="159"/>
      <c r="P244" s="159"/>
      <c r="Q244" s="159"/>
      <c r="R244" s="130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159"/>
    </row>
    <row r="245" spans="1:35" s="43" customFormat="1" x14ac:dyDescent="0.4">
      <c r="D245" s="169"/>
      <c r="J245" s="159"/>
      <c r="K245" s="159"/>
      <c r="L245" s="159"/>
      <c r="M245" s="159"/>
      <c r="N245" s="159"/>
      <c r="O245" s="159"/>
      <c r="P245" s="159"/>
      <c r="Q245" s="159"/>
      <c r="R245" s="130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159"/>
    </row>
    <row r="246" spans="1:35" s="43" customFormat="1" x14ac:dyDescent="0.4">
      <c r="D246" s="169"/>
      <c r="J246" s="159"/>
      <c r="K246" s="159"/>
      <c r="L246" s="159"/>
      <c r="M246" s="159"/>
      <c r="N246" s="159"/>
      <c r="O246" s="159"/>
      <c r="P246" s="159"/>
      <c r="Q246" s="159"/>
      <c r="R246" s="130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159"/>
    </row>
    <row r="247" spans="1:35" s="43" customFormat="1" x14ac:dyDescent="0.4">
      <c r="D247" s="169"/>
      <c r="J247" s="159"/>
      <c r="K247" s="159"/>
      <c r="L247" s="159"/>
      <c r="M247" s="159"/>
      <c r="N247" s="159"/>
      <c r="O247" s="159"/>
      <c r="P247" s="159"/>
      <c r="Q247" s="159"/>
      <c r="R247" s="130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</row>
    <row r="248" spans="1:35" s="43" customFormat="1" x14ac:dyDescent="0.4">
      <c r="D248" s="169"/>
      <c r="J248" s="159"/>
      <c r="K248" s="159"/>
      <c r="L248" s="159"/>
      <c r="M248" s="159"/>
      <c r="N248" s="159"/>
      <c r="O248" s="159"/>
      <c r="P248" s="159"/>
      <c r="Q248" s="159"/>
      <c r="R248" s="130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159"/>
    </row>
    <row r="249" spans="1:35" s="43" customFormat="1" x14ac:dyDescent="0.4">
      <c r="D249" s="169"/>
      <c r="J249" s="159"/>
      <c r="K249" s="159"/>
      <c r="L249" s="159"/>
      <c r="M249" s="159"/>
      <c r="N249" s="159"/>
      <c r="O249" s="159"/>
      <c r="P249" s="159"/>
      <c r="Q249" s="159"/>
      <c r="R249" s="130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159"/>
    </row>
    <row r="250" spans="1:35" s="43" customFormat="1" x14ac:dyDescent="0.4">
      <c r="D250" s="169"/>
      <c r="J250" s="159"/>
      <c r="K250" s="159"/>
      <c r="L250" s="159"/>
      <c r="M250" s="159"/>
      <c r="N250" s="159"/>
      <c r="O250" s="159"/>
      <c r="P250" s="159"/>
      <c r="Q250" s="159"/>
      <c r="R250" s="130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</row>
    <row r="251" spans="1:35" s="43" customFormat="1" x14ac:dyDescent="0.4">
      <c r="D251" s="169"/>
      <c r="J251" s="159"/>
      <c r="K251" s="159"/>
      <c r="L251" s="159"/>
      <c r="M251" s="159"/>
      <c r="N251" s="159"/>
      <c r="O251" s="159"/>
      <c r="P251" s="159"/>
      <c r="Q251" s="159"/>
      <c r="R251" s="130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159"/>
    </row>
    <row r="252" spans="1:35" s="43" customFormat="1" x14ac:dyDescent="0.4">
      <c r="D252" s="169"/>
      <c r="E252" s="44"/>
      <c r="F252" s="44"/>
      <c r="G252" s="44"/>
      <c r="H252" s="44"/>
      <c r="I252" s="44"/>
      <c r="J252" s="159"/>
      <c r="K252" s="159"/>
      <c r="L252" s="159"/>
      <c r="M252" s="159"/>
      <c r="N252" s="159"/>
      <c r="O252" s="159"/>
      <c r="P252" s="159"/>
      <c r="Q252" s="159"/>
      <c r="R252" s="130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</row>
    <row r="253" spans="1:35" s="43" customFormat="1" x14ac:dyDescent="0.4">
      <c r="D253" s="169"/>
      <c r="E253" s="44"/>
      <c r="F253" s="44"/>
      <c r="G253" s="44"/>
      <c r="H253" s="44"/>
      <c r="I253" s="44"/>
      <c r="J253" s="159"/>
      <c r="K253" s="159"/>
      <c r="L253" s="159"/>
      <c r="M253" s="159"/>
      <c r="N253" s="159"/>
      <c r="O253" s="159"/>
      <c r="P253" s="159"/>
      <c r="Q253" s="159"/>
      <c r="R253" s="130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  <c r="AF253" s="159"/>
      <c r="AG253" s="159"/>
      <c r="AH253" s="159"/>
      <c r="AI253" s="159"/>
    </row>
    <row r="254" spans="1:35" s="43" customFormat="1" x14ac:dyDescent="0.4">
      <c r="A254" s="44"/>
      <c r="B254" s="44"/>
      <c r="C254" s="44"/>
      <c r="D254" s="170"/>
      <c r="E254" s="44"/>
      <c r="F254" s="44"/>
      <c r="G254" s="44"/>
      <c r="H254" s="44"/>
      <c r="I254" s="44"/>
      <c r="J254" s="159"/>
      <c r="K254" s="159"/>
      <c r="L254" s="159"/>
      <c r="M254" s="159"/>
      <c r="N254" s="159"/>
      <c r="O254" s="159"/>
      <c r="P254" s="159"/>
      <c r="Q254" s="159"/>
      <c r="R254" s="130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59"/>
      <c r="AF254" s="159"/>
      <c r="AG254" s="159"/>
      <c r="AH254" s="159"/>
      <c r="AI254" s="159"/>
    </row>
    <row r="255" spans="1:35" s="43" customFormat="1" x14ac:dyDescent="0.4">
      <c r="A255" s="44"/>
      <c r="B255" s="44"/>
      <c r="C255" s="44"/>
      <c r="D255" s="170"/>
      <c r="E255" s="44"/>
      <c r="F255" s="44"/>
      <c r="G255" s="44"/>
      <c r="H255" s="44"/>
      <c r="I255" s="44"/>
      <c r="J255" s="159"/>
      <c r="K255" s="159"/>
      <c r="L255" s="159"/>
      <c r="M255" s="159"/>
      <c r="N255" s="159"/>
      <c r="O255" s="159"/>
      <c r="P255" s="159"/>
      <c r="Q255" s="159"/>
      <c r="R255" s="130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59"/>
      <c r="AF255" s="159"/>
      <c r="AG255" s="159"/>
      <c r="AH255" s="159"/>
      <c r="AI255" s="159"/>
    </row>
    <row r="256" spans="1:35" s="43" customFormat="1" x14ac:dyDescent="0.4">
      <c r="A256" s="44"/>
      <c r="B256" s="44"/>
      <c r="C256" s="44"/>
      <c r="D256" s="170"/>
      <c r="E256" s="44"/>
      <c r="F256" s="44"/>
      <c r="G256" s="44"/>
      <c r="H256" s="44"/>
      <c r="I256" s="44"/>
      <c r="J256" s="159"/>
      <c r="K256" s="159"/>
      <c r="L256" s="159"/>
      <c r="M256" s="159"/>
      <c r="N256" s="159"/>
      <c r="O256" s="159"/>
      <c r="P256" s="159"/>
      <c r="Q256" s="159"/>
      <c r="R256" s="130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159"/>
    </row>
    <row r="257" spans="1:35" s="43" customFormat="1" x14ac:dyDescent="0.4">
      <c r="A257" s="44"/>
      <c r="B257" s="44"/>
      <c r="C257" s="44"/>
      <c r="D257" s="170"/>
      <c r="E257" s="44"/>
      <c r="F257" s="44"/>
      <c r="G257" s="44"/>
      <c r="H257" s="44"/>
      <c r="I257" s="44"/>
      <c r="J257" s="159"/>
      <c r="K257" s="159"/>
      <c r="L257" s="159"/>
      <c r="M257" s="159"/>
      <c r="N257" s="159"/>
      <c r="O257" s="159"/>
      <c r="P257" s="159"/>
      <c r="Q257" s="159"/>
      <c r="R257" s="130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</row>
    <row r="258" spans="1:35" s="43" customFormat="1" x14ac:dyDescent="0.4">
      <c r="A258" s="44"/>
      <c r="B258" s="44"/>
      <c r="C258" s="44"/>
      <c r="D258" s="170"/>
      <c r="E258" s="44"/>
      <c r="F258" s="44"/>
      <c r="G258" s="44"/>
      <c r="H258" s="44"/>
      <c r="I258" s="44"/>
      <c r="J258" s="159"/>
      <c r="K258" s="159"/>
      <c r="L258" s="159"/>
      <c r="M258" s="159"/>
      <c r="N258" s="159"/>
      <c r="O258" s="159"/>
      <c r="P258" s="159"/>
      <c r="Q258" s="159"/>
      <c r="R258" s="130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</row>
    <row r="259" spans="1:35" s="43" customFormat="1" x14ac:dyDescent="0.4">
      <c r="A259" s="44"/>
      <c r="B259" s="44"/>
      <c r="C259" s="44"/>
      <c r="D259" s="170"/>
      <c r="E259" s="44"/>
      <c r="F259" s="44"/>
      <c r="G259" s="44"/>
      <c r="H259" s="44"/>
      <c r="I259" s="44"/>
      <c r="J259" s="159"/>
      <c r="K259" s="159"/>
      <c r="L259" s="159"/>
      <c r="M259" s="159"/>
      <c r="N259" s="159"/>
      <c r="O259" s="159"/>
      <c r="P259" s="159"/>
      <c r="Q259" s="159"/>
      <c r="R259" s="130"/>
      <c r="S259" s="159"/>
      <c r="T259" s="159"/>
      <c r="U259" s="159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159"/>
    </row>
    <row r="260" spans="1:35" s="43" customFormat="1" x14ac:dyDescent="0.4">
      <c r="A260" s="44"/>
      <c r="B260" s="44"/>
      <c r="C260" s="44"/>
      <c r="D260" s="170"/>
      <c r="E260" s="44"/>
      <c r="F260" s="44"/>
      <c r="G260" s="44"/>
      <c r="H260" s="44"/>
      <c r="I260" s="44"/>
      <c r="J260" s="159"/>
      <c r="K260" s="159"/>
      <c r="L260" s="159"/>
      <c r="M260" s="159"/>
      <c r="N260" s="159"/>
      <c r="O260" s="159"/>
      <c r="P260" s="159"/>
      <c r="Q260" s="159"/>
      <c r="R260" s="130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</row>
  </sheetData>
  <mergeCells count="33">
    <mergeCell ref="D2:D6"/>
    <mergeCell ref="C7:C51"/>
    <mergeCell ref="A2:A6"/>
    <mergeCell ref="B2:B6"/>
    <mergeCell ref="C2:C6"/>
    <mergeCell ref="E2:E6"/>
    <mergeCell ref="F2:AG2"/>
    <mergeCell ref="AA4:AB4"/>
    <mergeCell ref="AC4:AD4"/>
    <mergeCell ref="AE4:AF4"/>
    <mergeCell ref="AG4:AG6"/>
    <mergeCell ref="O4:P4"/>
    <mergeCell ref="Q4:R4"/>
    <mergeCell ref="S4:S6"/>
    <mergeCell ref="T4:T6"/>
    <mergeCell ref="B59:B69"/>
    <mergeCell ref="C59:C69"/>
    <mergeCell ref="B71:B77"/>
    <mergeCell ref="C71:C77"/>
    <mergeCell ref="C53:C55"/>
    <mergeCell ref="B7:B55"/>
    <mergeCell ref="S222:S226"/>
    <mergeCell ref="B79:B88"/>
    <mergeCell ref="C79:C88"/>
    <mergeCell ref="B90:B104"/>
    <mergeCell ref="C90:C104"/>
    <mergeCell ref="AH2:AI3"/>
    <mergeCell ref="F3:S3"/>
    <mergeCell ref="T3:AG3"/>
    <mergeCell ref="F4:F6"/>
    <mergeCell ref="M4:N4"/>
    <mergeCell ref="AI4:AI6"/>
    <mergeCell ref="AH4:AH6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6" orientation="portrait" r:id="rId1"/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  <pageSetUpPr fitToPage="1"/>
  </sheetPr>
  <dimension ref="A1:IV158"/>
  <sheetViews>
    <sheetView view="pageBreakPreview" zoomScale="70" zoomScaleNormal="91" zoomScaleSheetLayoutView="70" workbookViewId="0">
      <pane ySplit="6" topLeftCell="A7" activePane="bottomLeft" state="frozen"/>
      <selection activeCell="C1" sqref="C1"/>
      <selection pane="bottomLeft" activeCell="D2" sqref="D2:D6"/>
    </sheetView>
  </sheetViews>
  <sheetFormatPr defaultColWidth="9" defaultRowHeight="13.2" x14ac:dyDescent="0.4"/>
  <cols>
    <col min="1" max="1" width="5.59765625" style="31" customWidth="1"/>
    <col min="2" max="3" width="8.59765625" style="31" customWidth="1"/>
    <col min="4" max="4" width="23" style="30" customWidth="1"/>
    <col min="5" max="5" width="8.59765625" style="6" customWidth="1"/>
    <col min="6" max="6" width="8.59765625" style="30" customWidth="1"/>
    <col min="7" max="7" width="8.59765625" style="6" customWidth="1"/>
    <col min="8" max="8" width="8.59765625" style="30" customWidth="1"/>
    <col min="9" max="9" width="8.59765625" style="15" customWidth="1"/>
    <col min="10" max="10" width="8.59765625" style="16" customWidth="1"/>
    <col min="11" max="11" width="8.59765625" style="15" customWidth="1"/>
    <col min="12" max="12" width="8.59765625" style="16" customWidth="1"/>
    <col min="13" max="13" width="8.59765625" style="15" customWidth="1"/>
    <col min="14" max="14" width="8.59765625" style="16" customWidth="1"/>
    <col min="15" max="15" width="8.59765625" style="15" customWidth="1"/>
    <col min="16" max="16" width="8.59765625" style="16" customWidth="1"/>
    <col min="17" max="17" width="8.59765625" style="29" customWidth="1"/>
    <col min="18" max="34" width="8.59765625" style="16" customWidth="1"/>
    <col min="35" max="35" width="9" style="16"/>
    <col min="36" max="256" width="9" style="3"/>
    <col min="257" max="16384" width="9" style="6"/>
  </cols>
  <sheetData>
    <row r="1" spans="1:254" s="47" customFormat="1" ht="24" customHeight="1" thickBot="1" x14ac:dyDescent="0.45">
      <c r="A1" s="46" t="s">
        <v>600</v>
      </c>
      <c r="B1" s="46"/>
      <c r="C1" s="46"/>
      <c r="D1" s="48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254" s="44" customFormat="1" ht="22.5" customHeight="1" x14ac:dyDescent="0.4">
      <c r="A2" s="681" t="s">
        <v>539</v>
      </c>
      <c r="B2" s="676" t="s">
        <v>540</v>
      </c>
      <c r="C2" s="676" t="s">
        <v>538</v>
      </c>
      <c r="D2" s="676" t="s">
        <v>527</v>
      </c>
      <c r="E2" s="618" t="s">
        <v>526</v>
      </c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9"/>
      <c r="AG2" s="614" t="s">
        <v>525</v>
      </c>
      <c r="AH2" s="615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</row>
    <row r="3" spans="1:254" s="44" customFormat="1" ht="18" customHeight="1" x14ac:dyDescent="0.4">
      <c r="A3" s="682"/>
      <c r="B3" s="677"/>
      <c r="C3" s="677"/>
      <c r="D3" s="683"/>
      <c r="E3" s="626" t="s">
        <v>172</v>
      </c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5"/>
      <c r="S3" s="623" t="s">
        <v>524</v>
      </c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5"/>
      <c r="AG3" s="616"/>
      <c r="AH3" s="617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</row>
    <row r="4" spans="1:254" s="44" customFormat="1" ht="18.75" customHeight="1" x14ac:dyDescent="0.4">
      <c r="A4" s="682"/>
      <c r="B4" s="677"/>
      <c r="C4" s="677"/>
      <c r="D4" s="683"/>
      <c r="E4" s="620" t="s">
        <v>523</v>
      </c>
      <c r="F4" s="157" t="s">
        <v>522</v>
      </c>
      <c r="G4" s="122" t="s">
        <v>176</v>
      </c>
      <c r="H4" s="122" t="s">
        <v>521</v>
      </c>
      <c r="I4" s="157"/>
      <c r="J4" s="158" t="s">
        <v>520</v>
      </c>
      <c r="K4" s="158"/>
      <c r="L4" s="592" t="s">
        <v>167</v>
      </c>
      <c r="M4" s="641"/>
      <c r="N4" s="592" t="s">
        <v>168</v>
      </c>
      <c r="O4" s="593"/>
      <c r="P4" s="638" t="s">
        <v>388</v>
      </c>
      <c r="Q4" s="645"/>
      <c r="R4" s="642" t="s">
        <v>517</v>
      </c>
      <c r="S4" s="627" t="s">
        <v>519</v>
      </c>
      <c r="T4" s="147" t="s">
        <v>175</v>
      </c>
      <c r="U4" s="146" t="s">
        <v>518</v>
      </c>
      <c r="V4" s="358" t="s">
        <v>393</v>
      </c>
      <c r="W4" s="592" t="s">
        <v>561</v>
      </c>
      <c r="X4" s="646"/>
      <c r="Y4" s="593"/>
      <c r="Z4" s="646" t="s">
        <v>167</v>
      </c>
      <c r="AA4" s="641"/>
      <c r="AB4" s="592" t="s">
        <v>168</v>
      </c>
      <c r="AC4" s="641"/>
      <c r="AD4" s="638" t="s">
        <v>388</v>
      </c>
      <c r="AE4" s="639"/>
      <c r="AF4" s="630" t="s">
        <v>517</v>
      </c>
      <c r="AG4" s="633" t="s">
        <v>179</v>
      </c>
      <c r="AH4" s="635" t="s">
        <v>163</v>
      </c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</row>
    <row r="5" spans="1:254" s="44" customFormat="1" ht="22.5" customHeight="1" x14ac:dyDescent="0.4">
      <c r="A5" s="682"/>
      <c r="B5" s="677"/>
      <c r="C5" s="677"/>
      <c r="D5" s="683"/>
      <c r="E5" s="621"/>
      <c r="F5" s="54" t="s">
        <v>516</v>
      </c>
      <c r="G5" s="168" t="s">
        <v>515</v>
      </c>
      <c r="H5" s="55" t="s">
        <v>512</v>
      </c>
      <c r="I5" s="55" t="s">
        <v>514</v>
      </c>
      <c r="J5" s="55" t="s">
        <v>170</v>
      </c>
      <c r="K5" s="55" t="s">
        <v>171</v>
      </c>
      <c r="L5" s="57" t="s">
        <v>183</v>
      </c>
      <c r="M5" s="58" t="s">
        <v>184</v>
      </c>
      <c r="N5" s="58" t="s">
        <v>183</v>
      </c>
      <c r="O5" s="59" t="s">
        <v>184</v>
      </c>
      <c r="P5" s="58" t="s">
        <v>183</v>
      </c>
      <c r="Q5" s="59" t="s">
        <v>184</v>
      </c>
      <c r="R5" s="643"/>
      <c r="S5" s="628"/>
      <c r="T5" s="54" t="s">
        <v>170</v>
      </c>
      <c r="U5" s="54" t="s">
        <v>383</v>
      </c>
      <c r="V5" s="56" t="s">
        <v>171</v>
      </c>
      <c r="W5" s="54" t="s">
        <v>513</v>
      </c>
      <c r="X5" s="55" t="s">
        <v>170</v>
      </c>
      <c r="Y5" s="359" t="s">
        <v>512</v>
      </c>
      <c r="Z5" s="57" t="s">
        <v>183</v>
      </c>
      <c r="AA5" s="58" t="s">
        <v>184</v>
      </c>
      <c r="AB5" s="58" t="s">
        <v>183</v>
      </c>
      <c r="AC5" s="59" t="s">
        <v>184</v>
      </c>
      <c r="AD5" s="58" t="s">
        <v>183</v>
      </c>
      <c r="AE5" s="59" t="s">
        <v>184</v>
      </c>
      <c r="AF5" s="631"/>
      <c r="AG5" s="600"/>
      <c r="AH5" s="6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</row>
    <row r="6" spans="1:254" s="44" customFormat="1" ht="13.5" customHeight="1" thickBot="1" x14ac:dyDescent="0.45">
      <c r="A6" s="682"/>
      <c r="B6" s="678"/>
      <c r="C6" s="678"/>
      <c r="D6" s="683"/>
      <c r="E6" s="622"/>
      <c r="F6" s="36">
        <f>1200/70</f>
        <v>17.142857142857142</v>
      </c>
      <c r="G6" s="167">
        <f>1300/70</f>
        <v>18.571428571428573</v>
      </c>
      <c r="H6" s="37">
        <f>1400/70</f>
        <v>20</v>
      </c>
      <c r="I6" s="37">
        <f>600/70</f>
        <v>8.5714285714285712</v>
      </c>
      <c r="J6" s="37">
        <f>1200/70</f>
        <v>17.142857142857142</v>
      </c>
      <c r="K6" s="37">
        <f>1400/70</f>
        <v>20</v>
      </c>
      <c r="L6" s="135">
        <v>0.36</v>
      </c>
      <c r="M6" s="136">
        <v>0.13</v>
      </c>
      <c r="N6" s="136">
        <v>0.28000000000000003</v>
      </c>
      <c r="O6" s="137">
        <v>0.1</v>
      </c>
      <c r="P6" s="136">
        <v>0.09</v>
      </c>
      <c r="Q6" s="138">
        <v>0.04</v>
      </c>
      <c r="R6" s="644"/>
      <c r="S6" s="629"/>
      <c r="T6" s="36">
        <f>1200/100</f>
        <v>12</v>
      </c>
      <c r="U6" s="36">
        <f>1300/100</f>
        <v>13</v>
      </c>
      <c r="V6" s="38">
        <f>1400/100</f>
        <v>14</v>
      </c>
      <c r="W6" s="36">
        <f>600/100</f>
        <v>6</v>
      </c>
      <c r="X6" s="37">
        <f>1200/100</f>
        <v>12</v>
      </c>
      <c r="Y6" s="360">
        <f>1400/100</f>
        <v>14</v>
      </c>
      <c r="Z6" s="135">
        <v>0.4</v>
      </c>
      <c r="AA6" s="136">
        <v>0.11</v>
      </c>
      <c r="AB6" s="136">
        <v>0.32</v>
      </c>
      <c r="AC6" s="137">
        <v>0.10199999999999999</v>
      </c>
      <c r="AD6" s="137">
        <v>0.04</v>
      </c>
      <c r="AE6" s="137">
        <v>0.02</v>
      </c>
      <c r="AF6" s="632"/>
      <c r="AG6" s="634"/>
      <c r="AH6" s="637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</row>
    <row r="7" spans="1:254" s="3" customFormat="1" ht="13.2" customHeight="1" thickTop="1" x14ac:dyDescent="0.4">
      <c r="A7" s="260">
        <v>1</v>
      </c>
      <c r="B7" s="684" t="s">
        <v>148</v>
      </c>
      <c r="C7" s="365">
        <v>4607</v>
      </c>
      <c r="D7" s="262" t="s">
        <v>511</v>
      </c>
      <c r="E7" s="263">
        <f t="shared" ref="E7:E18" si="0">($F$6*F7)+($G$6*G7)+($H$6*H7)+($I$6*I7)+($J$6*J7)+($K$6*K7)</f>
        <v>0</v>
      </c>
      <c r="F7" s="264"/>
      <c r="G7" s="264"/>
      <c r="H7" s="264"/>
      <c r="I7" s="264"/>
      <c r="J7" s="264"/>
      <c r="K7" s="264"/>
      <c r="L7" s="264">
        <f t="shared" ref="L7:L18" si="1">E7*$L$6</f>
        <v>0</v>
      </c>
      <c r="M7" s="264">
        <f t="shared" ref="M7:M18" si="2">E7*$M$6</f>
        <v>0</v>
      </c>
      <c r="N7" s="264">
        <f t="shared" ref="N7:N18" si="3">E7*$N$6</f>
        <v>0</v>
      </c>
      <c r="O7" s="264">
        <f t="shared" ref="O7:O18" si="4">E7*$O$6</f>
        <v>0</v>
      </c>
      <c r="P7" s="264">
        <f t="shared" ref="P7:P18" si="5">E7*$P$6</f>
        <v>0</v>
      </c>
      <c r="Q7" s="264">
        <f t="shared" ref="Q7:Q18" si="6">E7*$Q$6</f>
        <v>0</v>
      </c>
      <c r="R7" s="374">
        <f t="shared" ref="R7:R18" si="7">SUM(L7:Q7)</f>
        <v>0</v>
      </c>
      <c r="S7" s="263">
        <f t="shared" ref="S7:S18" si="8">($T$6*T7)+($U$6*U7)+($V$6*V7)+($W$6*W7)+($X$6*X7)+($Y$6*Y7)</f>
        <v>0</v>
      </c>
      <c r="T7" s="264">
        <f t="shared" ref="T7:T18" si="9">F7</f>
        <v>0</v>
      </c>
      <c r="U7" s="264">
        <f t="shared" ref="U7:U18" si="10">G7</f>
        <v>0</v>
      </c>
      <c r="V7" s="264">
        <f t="shared" ref="V7:V18" si="11">H7</f>
        <v>0</v>
      </c>
      <c r="W7" s="264">
        <f t="shared" ref="W7:W18" si="12">I7</f>
        <v>0</v>
      </c>
      <c r="X7" s="264">
        <f t="shared" ref="X7:X18" si="13">J7</f>
        <v>0</v>
      </c>
      <c r="Y7" s="264">
        <f t="shared" ref="Y7:Y18" si="14">K7</f>
        <v>0</v>
      </c>
      <c r="Z7" s="264">
        <f t="shared" ref="Z7:Z18" si="15">S7*$Z$6</f>
        <v>0</v>
      </c>
      <c r="AA7" s="264">
        <f t="shared" ref="AA7:AA18" si="16">S7*$AA$6</f>
        <v>0</v>
      </c>
      <c r="AB7" s="264">
        <f t="shared" ref="AB7:AB18" si="17">S7*$AB$6</f>
        <v>0</v>
      </c>
      <c r="AC7" s="264">
        <f t="shared" ref="AC7:AC18" si="18">S7*$AC$6</f>
        <v>0</v>
      </c>
      <c r="AD7" s="264">
        <f t="shared" ref="AD7:AD18" si="19">S7*$AD$6</f>
        <v>0</v>
      </c>
      <c r="AE7" s="264">
        <f t="shared" ref="AE7:AE18" si="20">S7*$AF$6</f>
        <v>0</v>
      </c>
      <c r="AF7" s="373">
        <f t="shared" ref="AF7:AF18" si="21">SUM(Z7:AE7)</f>
        <v>0</v>
      </c>
      <c r="AG7" s="264"/>
      <c r="AH7" s="265"/>
      <c r="AI7" s="16"/>
    </row>
    <row r="8" spans="1:254" s="3" customFormat="1" ht="13.2" customHeight="1" x14ac:dyDescent="0.4">
      <c r="A8" s="266">
        <v>2</v>
      </c>
      <c r="B8" s="685"/>
      <c r="C8" s="270">
        <v>6299</v>
      </c>
      <c r="D8" s="268" t="s">
        <v>510</v>
      </c>
      <c r="E8" s="92">
        <f t="shared" si="0"/>
        <v>0</v>
      </c>
      <c r="F8" s="92"/>
      <c r="G8" s="92"/>
      <c r="H8" s="92"/>
      <c r="I8" s="92"/>
      <c r="J8" s="92"/>
      <c r="K8" s="92"/>
      <c r="L8" s="92">
        <f t="shared" si="1"/>
        <v>0</v>
      </c>
      <c r="M8" s="92">
        <f t="shared" si="2"/>
        <v>0</v>
      </c>
      <c r="N8" s="92">
        <f t="shared" si="3"/>
        <v>0</v>
      </c>
      <c r="O8" s="92">
        <f t="shared" si="4"/>
        <v>0</v>
      </c>
      <c r="P8" s="92">
        <f t="shared" si="5"/>
        <v>0</v>
      </c>
      <c r="Q8" s="366">
        <f t="shared" si="6"/>
        <v>0</v>
      </c>
      <c r="R8" s="375">
        <f t="shared" si="7"/>
        <v>0</v>
      </c>
      <c r="S8" s="92">
        <f t="shared" si="8"/>
        <v>0</v>
      </c>
      <c r="T8" s="92">
        <f t="shared" si="9"/>
        <v>0</v>
      </c>
      <c r="U8" s="92">
        <f t="shared" si="10"/>
        <v>0</v>
      </c>
      <c r="V8" s="92">
        <f t="shared" si="11"/>
        <v>0</v>
      </c>
      <c r="W8" s="92">
        <f t="shared" si="12"/>
        <v>0</v>
      </c>
      <c r="X8" s="92">
        <f t="shared" si="13"/>
        <v>0</v>
      </c>
      <c r="Y8" s="92">
        <f t="shared" si="14"/>
        <v>0</v>
      </c>
      <c r="Z8" s="92">
        <f t="shared" si="15"/>
        <v>0</v>
      </c>
      <c r="AA8" s="92">
        <f t="shared" si="16"/>
        <v>0</v>
      </c>
      <c r="AB8" s="92">
        <f t="shared" si="17"/>
        <v>0</v>
      </c>
      <c r="AC8" s="92">
        <f t="shared" si="18"/>
        <v>0</v>
      </c>
      <c r="AD8" s="92">
        <f t="shared" si="19"/>
        <v>0</v>
      </c>
      <c r="AE8" s="92">
        <f t="shared" si="20"/>
        <v>0</v>
      </c>
      <c r="AF8" s="99">
        <f t="shared" si="21"/>
        <v>0</v>
      </c>
      <c r="AG8" s="92"/>
      <c r="AH8" s="98"/>
      <c r="AI8" s="16"/>
    </row>
    <row r="9" spans="1:254" s="3" customFormat="1" ht="13.2" customHeight="1" x14ac:dyDescent="0.4">
      <c r="A9" s="266">
        <v>3</v>
      </c>
      <c r="B9" s="685"/>
      <c r="C9" s="270">
        <v>4602</v>
      </c>
      <c r="D9" s="269" t="s">
        <v>509</v>
      </c>
      <c r="E9" s="92">
        <f t="shared" si="0"/>
        <v>0</v>
      </c>
      <c r="F9" s="92"/>
      <c r="G9" s="92"/>
      <c r="H9" s="92"/>
      <c r="I9" s="92"/>
      <c r="J9" s="92"/>
      <c r="K9" s="92"/>
      <c r="L9" s="92">
        <f t="shared" si="1"/>
        <v>0</v>
      </c>
      <c r="M9" s="92">
        <f t="shared" si="2"/>
        <v>0</v>
      </c>
      <c r="N9" s="92">
        <f t="shared" si="3"/>
        <v>0</v>
      </c>
      <c r="O9" s="92">
        <f t="shared" si="4"/>
        <v>0</v>
      </c>
      <c r="P9" s="92">
        <f t="shared" si="5"/>
        <v>0</v>
      </c>
      <c r="Q9" s="366">
        <f t="shared" si="6"/>
        <v>0</v>
      </c>
      <c r="R9" s="375">
        <f t="shared" si="7"/>
        <v>0</v>
      </c>
      <c r="S9" s="92">
        <f t="shared" si="8"/>
        <v>0</v>
      </c>
      <c r="T9" s="92">
        <f t="shared" si="9"/>
        <v>0</v>
      </c>
      <c r="U9" s="92">
        <f t="shared" si="10"/>
        <v>0</v>
      </c>
      <c r="V9" s="92">
        <f t="shared" si="11"/>
        <v>0</v>
      </c>
      <c r="W9" s="92">
        <f t="shared" si="12"/>
        <v>0</v>
      </c>
      <c r="X9" s="92">
        <f t="shared" si="13"/>
        <v>0</v>
      </c>
      <c r="Y9" s="92">
        <f t="shared" si="14"/>
        <v>0</v>
      </c>
      <c r="Z9" s="92">
        <f t="shared" si="15"/>
        <v>0</v>
      </c>
      <c r="AA9" s="92">
        <f t="shared" si="16"/>
        <v>0</v>
      </c>
      <c r="AB9" s="92">
        <f t="shared" si="17"/>
        <v>0</v>
      </c>
      <c r="AC9" s="92">
        <f t="shared" si="18"/>
        <v>0</v>
      </c>
      <c r="AD9" s="92">
        <f t="shared" si="19"/>
        <v>0</v>
      </c>
      <c r="AE9" s="92">
        <f t="shared" si="20"/>
        <v>0</v>
      </c>
      <c r="AF9" s="99">
        <f t="shared" si="21"/>
        <v>0</v>
      </c>
      <c r="AG9" s="92"/>
      <c r="AH9" s="98"/>
      <c r="AI9" s="16"/>
    </row>
    <row r="10" spans="1:254" s="3" customFormat="1" ht="13.2" customHeight="1" x14ac:dyDescent="0.4">
      <c r="A10" s="266">
        <v>4</v>
      </c>
      <c r="B10" s="685"/>
      <c r="C10" s="270">
        <v>7087</v>
      </c>
      <c r="D10" s="269" t="s">
        <v>508</v>
      </c>
      <c r="E10" s="92">
        <f t="shared" si="0"/>
        <v>0</v>
      </c>
      <c r="F10" s="92"/>
      <c r="G10" s="92"/>
      <c r="H10" s="92"/>
      <c r="I10" s="92"/>
      <c r="J10" s="92"/>
      <c r="K10" s="92"/>
      <c r="L10" s="92">
        <f t="shared" si="1"/>
        <v>0</v>
      </c>
      <c r="M10" s="92">
        <f t="shared" si="2"/>
        <v>0</v>
      </c>
      <c r="N10" s="92">
        <f t="shared" si="3"/>
        <v>0</v>
      </c>
      <c r="O10" s="92">
        <f t="shared" si="4"/>
        <v>0</v>
      </c>
      <c r="P10" s="92">
        <f t="shared" si="5"/>
        <v>0</v>
      </c>
      <c r="Q10" s="366">
        <f t="shared" si="6"/>
        <v>0</v>
      </c>
      <c r="R10" s="375">
        <f t="shared" si="7"/>
        <v>0</v>
      </c>
      <c r="S10" s="92">
        <f t="shared" si="8"/>
        <v>0</v>
      </c>
      <c r="T10" s="92">
        <f t="shared" si="9"/>
        <v>0</v>
      </c>
      <c r="U10" s="92">
        <f t="shared" si="10"/>
        <v>0</v>
      </c>
      <c r="V10" s="92">
        <f t="shared" si="11"/>
        <v>0</v>
      </c>
      <c r="W10" s="92">
        <f t="shared" si="12"/>
        <v>0</v>
      </c>
      <c r="X10" s="92">
        <f t="shared" si="13"/>
        <v>0</v>
      </c>
      <c r="Y10" s="92">
        <f t="shared" si="14"/>
        <v>0</v>
      </c>
      <c r="Z10" s="92">
        <f t="shared" si="15"/>
        <v>0</v>
      </c>
      <c r="AA10" s="92">
        <f t="shared" si="16"/>
        <v>0</v>
      </c>
      <c r="AB10" s="92">
        <f t="shared" si="17"/>
        <v>0</v>
      </c>
      <c r="AC10" s="92">
        <f t="shared" si="18"/>
        <v>0</v>
      </c>
      <c r="AD10" s="92">
        <f t="shared" si="19"/>
        <v>0</v>
      </c>
      <c r="AE10" s="92">
        <f t="shared" si="20"/>
        <v>0</v>
      </c>
      <c r="AF10" s="99">
        <f t="shared" si="21"/>
        <v>0</v>
      </c>
      <c r="AG10" s="92"/>
      <c r="AH10" s="98"/>
      <c r="AI10" s="16"/>
    </row>
    <row r="11" spans="1:254" s="3" customFormat="1" ht="13.2" customHeight="1" x14ac:dyDescent="0.4">
      <c r="A11" s="266">
        <v>5</v>
      </c>
      <c r="B11" s="685"/>
      <c r="C11" s="270">
        <v>7103</v>
      </c>
      <c r="D11" s="269" t="s">
        <v>507</v>
      </c>
      <c r="E11" s="92">
        <f t="shared" si="0"/>
        <v>0</v>
      </c>
      <c r="F11" s="92"/>
      <c r="G11" s="92"/>
      <c r="H11" s="92"/>
      <c r="I11" s="92"/>
      <c r="J11" s="92"/>
      <c r="K11" s="92"/>
      <c r="L11" s="92">
        <f t="shared" si="1"/>
        <v>0</v>
      </c>
      <c r="M11" s="92">
        <f t="shared" si="2"/>
        <v>0</v>
      </c>
      <c r="N11" s="92">
        <f t="shared" si="3"/>
        <v>0</v>
      </c>
      <c r="O11" s="92">
        <f t="shared" si="4"/>
        <v>0</v>
      </c>
      <c r="P11" s="92">
        <f t="shared" si="5"/>
        <v>0</v>
      </c>
      <c r="Q11" s="366">
        <f t="shared" si="6"/>
        <v>0</v>
      </c>
      <c r="R11" s="375">
        <f t="shared" si="7"/>
        <v>0</v>
      </c>
      <c r="S11" s="92">
        <f t="shared" si="8"/>
        <v>0</v>
      </c>
      <c r="T11" s="92">
        <f t="shared" si="9"/>
        <v>0</v>
      </c>
      <c r="U11" s="92">
        <f t="shared" si="10"/>
        <v>0</v>
      </c>
      <c r="V11" s="92">
        <f t="shared" si="11"/>
        <v>0</v>
      </c>
      <c r="W11" s="92">
        <f t="shared" si="12"/>
        <v>0</v>
      </c>
      <c r="X11" s="92">
        <f t="shared" si="13"/>
        <v>0</v>
      </c>
      <c r="Y11" s="92">
        <f t="shared" si="14"/>
        <v>0</v>
      </c>
      <c r="Z11" s="92">
        <f t="shared" si="15"/>
        <v>0</v>
      </c>
      <c r="AA11" s="92">
        <f t="shared" si="16"/>
        <v>0</v>
      </c>
      <c r="AB11" s="92">
        <f t="shared" si="17"/>
        <v>0</v>
      </c>
      <c r="AC11" s="92">
        <f t="shared" si="18"/>
        <v>0</v>
      </c>
      <c r="AD11" s="92">
        <f t="shared" si="19"/>
        <v>0</v>
      </c>
      <c r="AE11" s="92">
        <f t="shared" si="20"/>
        <v>0</v>
      </c>
      <c r="AF11" s="99">
        <f t="shared" si="21"/>
        <v>0</v>
      </c>
      <c r="AG11" s="92"/>
      <c r="AH11" s="98"/>
      <c r="AI11" s="16"/>
    </row>
    <row r="12" spans="1:254" s="3" customFormat="1" ht="13.2" customHeight="1" x14ac:dyDescent="0.4">
      <c r="A12" s="266">
        <v>6</v>
      </c>
      <c r="B12" s="685"/>
      <c r="C12" s="270">
        <v>6419</v>
      </c>
      <c r="D12" s="269" t="s">
        <v>506</v>
      </c>
      <c r="E12" s="92">
        <f t="shared" si="0"/>
        <v>0</v>
      </c>
      <c r="F12" s="92"/>
      <c r="G12" s="92"/>
      <c r="H12" s="92"/>
      <c r="I12" s="92"/>
      <c r="J12" s="92"/>
      <c r="K12" s="92"/>
      <c r="L12" s="92">
        <f t="shared" si="1"/>
        <v>0</v>
      </c>
      <c r="M12" s="92">
        <f t="shared" si="2"/>
        <v>0</v>
      </c>
      <c r="N12" s="92">
        <f t="shared" si="3"/>
        <v>0</v>
      </c>
      <c r="O12" s="92">
        <f t="shared" si="4"/>
        <v>0</v>
      </c>
      <c r="P12" s="92">
        <f t="shared" si="5"/>
        <v>0</v>
      </c>
      <c r="Q12" s="366">
        <f t="shared" si="6"/>
        <v>0</v>
      </c>
      <c r="R12" s="375">
        <f t="shared" si="7"/>
        <v>0</v>
      </c>
      <c r="S12" s="92">
        <f t="shared" si="8"/>
        <v>0</v>
      </c>
      <c r="T12" s="92">
        <f t="shared" si="9"/>
        <v>0</v>
      </c>
      <c r="U12" s="92">
        <f t="shared" si="10"/>
        <v>0</v>
      </c>
      <c r="V12" s="92">
        <f t="shared" si="11"/>
        <v>0</v>
      </c>
      <c r="W12" s="92">
        <f t="shared" si="12"/>
        <v>0</v>
      </c>
      <c r="X12" s="92">
        <f t="shared" si="13"/>
        <v>0</v>
      </c>
      <c r="Y12" s="92">
        <f t="shared" si="14"/>
        <v>0</v>
      </c>
      <c r="Z12" s="92">
        <f t="shared" si="15"/>
        <v>0</v>
      </c>
      <c r="AA12" s="92">
        <f t="shared" si="16"/>
        <v>0</v>
      </c>
      <c r="AB12" s="92">
        <f t="shared" si="17"/>
        <v>0</v>
      </c>
      <c r="AC12" s="92">
        <f t="shared" si="18"/>
        <v>0</v>
      </c>
      <c r="AD12" s="92">
        <f t="shared" si="19"/>
        <v>0</v>
      </c>
      <c r="AE12" s="92">
        <f t="shared" si="20"/>
        <v>0</v>
      </c>
      <c r="AF12" s="99">
        <f t="shared" si="21"/>
        <v>0</v>
      </c>
      <c r="AG12" s="92"/>
      <c r="AH12" s="98"/>
      <c r="AI12" s="16"/>
    </row>
    <row r="13" spans="1:254" s="3" customFormat="1" ht="12.75" customHeight="1" x14ac:dyDescent="0.4">
      <c r="A13" s="266">
        <v>7</v>
      </c>
      <c r="B13" s="685"/>
      <c r="C13" s="368">
        <v>3864</v>
      </c>
      <c r="D13" s="278" t="s">
        <v>505</v>
      </c>
      <c r="E13" s="163">
        <f t="shared" si="0"/>
        <v>405.71428571428572</v>
      </c>
      <c r="F13" s="163">
        <v>5</v>
      </c>
      <c r="G13" s="163"/>
      <c r="H13" s="163">
        <v>3</v>
      </c>
      <c r="I13" s="163">
        <v>9</v>
      </c>
      <c r="J13" s="163">
        <v>6</v>
      </c>
      <c r="K13" s="163">
        <v>4</v>
      </c>
      <c r="L13" s="163">
        <f t="shared" si="1"/>
        <v>146.05714285714285</v>
      </c>
      <c r="M13" s="163">
        <f t="shared" si="2"/>
        <v>52.742857142857147</v>
      </c>
      <c r="N13" s="163">
        <f t="shared" si="3"/>
        <v>113.60000000000001</v>
      </c>
      <c r="O13" s="163">
        <f t="shared" si="4"/>
        <v>40.571428571428577</v>
      </c>
      <c r="P13" s="163">
        <f t="shared" si="5"/>
        <v>36.514285714285712</v>
      </c>
      <c r="Q13" s="370">
        <f t="shared" si="6"/>
        <v>16.228571428571428</v>
      </c>
      <c r="R13" s="163">
        <f t="shared" si="7"/>
        <v>405.71428571428578</v>
      </c>
      <c r="S13" s="163">
        <f t="shared" si="8"/>
        <v>284</v>
      </c>
      <c r="T13" s="163">
        <f t="shared" si="9"/>
        <v>5</v>
      </c>
      <c r="U13" s="163">
        <f t="shared" si="10"/>
        <v>0</v>
      </c>
      <c r="V13" s="163">
        <f t="shared" si="11"/>
        <v>3</v>
      </c>
      <c r="W13" s="163">
        <f t="shared" si="12"/>
        <v>9</v>
      </c>
      <c r="X13" s="163">
        <f t="shared" si="13"/>
        <v>6</v>
      </c>
      <c r="Y13" s="163">
        <f t="shared" si="14"/>
        <v>4</v>
      </c>
      <c r="Z13" s="163">
        <f t="shared" si="15"/>
        <v>113.60000000000001</v>
      </c>
      <c r="AA13" s="163">
        <f t="shared" si="16"/>
        <v>31.24</v>
      </c>
      <c r="AB13" s="163">
        <f t="shared" si="17"/>
        <v>90.88</v>
      </c>
      <c r="AC13" s="163">
        <f t="shared" si="18"/>
        <v>28.967999999999996</v>
      </c>
      <c r="AD13" s="163">
        <f t="shared" si="19"/>
        <v>11.36</v>
      </c>
      <c r="AE13" s="163">
        <f t="shared" si="20"/>
        <v>0</v>
      </c>
      <c r="AF13" s="163">
        <f t="shared" si="21"/>
        <v>276.048</v>
      </c>
      <c r="AG13" s="163">
        <v>45</v>
      </c>
      <c r="AH13" s="361">
        <v>18</v>
      </c>
      <c r="AI13" s="16"/>
    </row>
    <row r="14" spans="1:254" s="3" customFormat="1" ht="13.2" customHeight="1" x14ac:dyDescent="0.4">
      <c r="A14" s="266">
        <v>8</v>
      </c>
      <c r="B14" s="685"/>
      <c r="C14" s="270">
        <v>6419</v>
      </c>
      <c r="D14" s="269" t="s">
        <v>504</v>
      </c>
      <c r="E14" s="92">
        <f t="shared" si="0"/>
        <v>0</v>
      </c>
      <c r="F14" s="92"/>
      <c r="G14" s="92"/>
      <c r="H14" s="92"/>
      <c r="I14" s="92"/>
      <c r="J14" s="92"/>
      <c r="K14" s="92"/>
      <c r="L14" s="92">
        <f t="shared" si="1"/>
        <v>0</v>
      </c>
      <c r="M14" s="92">
        <f t="shared" si="2"/>
        <v>0</v>
      </c>
      <c r="N14" s="92">
        <f t="shared" si="3"/>
        <v>0</v>
      </c>
      <c r="O14" s="92">
        <f t="shared" si="4"/>
        <v>0</v>
      </c>
      <c r="P14" s="92">
        <f t="shared" si="5"/>
        <v>0</v>
      </c>
      <c r="Q14" s="366">
        <f t="shared" si="6"/>
        <v>0</v>
      </c>
      <c r="R14" s="375">
        <f t="shared" si="7"/>
        <v>0</v>
      </c>
      <c r="S14" s="92">
        <f t="shared" si="8"/>
        <v>0</v>
      </c>
      <c r="T14" s="92">
        <f t="shared" si="9"/>
        <v>0</v>
      </c>
      <c r="U14" s="92">
        <f t="shared" si="10"/>
        <v>0</v>
      </c>
      <c r="V14" s="92">
        <f t="shared" si="11"/>
        <v>0</v>
      </c>
      <c r="W14" s="92">
        <f t="shared" si="12"/>
        <v>0</v>
      </c>
      <c r="X14" s="92">
        <f t="shared" si="13"/>
        <v>0</v>
      </c>
      <c r="Y14" s="92">
        <f t="shared" si="14"/>
        <v>0</v>
      </c>
      <c r="Z14" s="92">
        <f t="shared" si="15"/>
        <v>0</v>
      </c>
      <c r="AA14" s="92">
        <f t="shared" si="16"/>
        <v>0</v>
      </c>
      <c r="AB14" s="92">
        <f t="shared" si="17"/>
        <v>0</v>
      </c>
      <c r="AC14" s="92">
        <f t="shared" si="18"/>
        <v>0</v>
      </c>
      <c r="AD14" s="92">
        <f t="shared" si="19"/>
        <v>0</v>
      </c>
      <c r="AE14" s="92">
        <f t="shared" si="20"/>
        <v>0</v>
      </c>
      <c r="AF14" s="99">
        <f t="shared" si="21"/>
        <v>0</v>
      </c>
      <c r="AG14" s="92"/>
      <c r="AH14" s="98"/>
      <c r="AI14" s="16"/>
    </row>
    <row r="15" spans="1:254" s="3" customFormat="1" ht="13.2" customHeight="1" x14ac:dyDescent="0.4">
      <c r="A15" s="266">
        <v>9</v>
      </c>
      <c r="B15" s="685"/>
      <c r="C15" s="270">
        <v>4474</v>
      </c>
      <c r="D15" s="269" t="s">
        <v>503</v>
      </c>
      <c r="E15" s="92">
        <f t="shared" si="0"/>
        <v>0</v>
      </c>
      <c r="F15" s="92"/>
      <c r="G15" s="92"/>
      <c r="H15" s="92"/>
      <c r="I15" s="92"/>
      <c r="J15" s="92"/>
      <c r="K15" s="92"/>
      <c r="L15" s="92">
        <f t="shared" si="1"/>
        <v>0</v>
      </c>
      <c r="M15" s="92">
        <f t="shared" si="2"/>
        <v>0</v>
      </c>
      <c r="N15" s="92">
        <f t="shared" si="3"/>
        <v>0</v>
      </c>
      <c r="O15" s="92">
        <f t="shared" si="4"/>
        <v>0</v>
      </c>
      <c r="P15" s="92">
        <f t="shared" si="5"/>
        <v>0</v>
      </c>
      <c r="Q15" s="366">
        <f t="shared" si="6"/>
        <v>0</v>
      </c>
      <c r="R15" s="375">
        <f t="shared" si="7"/>
        <v>0</v>
      </c>
      <c r="S15" s="92">
        <f t="shared" si="8"/>
        <v>0</v>
      </c>
      <c r="T15" s="92">
        <f t="shared" si="9"/>
        <v>0</v>
      </c>
      <c r="U15" s="92">
        <f t="shared" si="10"/>
        <v>0</v>
      </c>
      <c r="V15" s="92">
        <f t="shared" si="11"/>
        <v>0</v>
      </c>
      <c r="W15" s="92">
        <f t="shared" si="12"/>
        <v>0</v>
      </c>
      <c r="X15" s="92">
        <f t="shared" si="13"/>
        <v>0</v>
      </c>
      <c r="Y15" s="92">
        <f t="shared" si="14"/>
        <v>0</v>
      </c>
      <c r="Z15" s="92">
        <f t="shared" si="15"/>
        <v>0</v>
      </c>
      <c r="AA15" s="92">
        <f t="shared" si="16"/>
        <v>0</v>
      </c>
      <c r="AB15" s="92">
        <f t="shared" si="17"/>
        <v>0</v>
      </c>
      <c r="AC15" s="92">
        <f t="shared" si="18"/>
        <v>0</v>
      </c>
      <c r="AD15" s="92">
        <f t="shared" si="19"/>
        <v>0</v>
      </c>
      <c r="AE15" s="92">
        <f t="shared" si="20"/>
        <v>0</v>
      </c>
      <c r="AF15" s="99">
        <f t="shared" si="21"/>
        <v>0</v>
      </c>
      <c r="AG15" s="92"/>
      <c r="AH15" s="98"/>
      <c r="AI15" s="16"/>
    </row>
    <row r="16" spans="1:254" s="3" customFormat="1" ht="13.2" customHeight="1" x14ac:dyDescent="0.4">
      <c r="A16" s="266">
        <v>10</v>
      </c>
      <c r="B16" s="685"/>
      <c r="C16" s="270">
        <v>6246</v>
      </c>
      <c r="D16" s="269" t="s">
        <v>502</v>
      </c>
      <c r="E16" s="92">
        <f t="shared" si="0"/>
        <v>0</v>
      </c>
      <c r="F16" s="92"/>
      <c r="G16" s="92"/>
      <c r="H16" s="92"/>
      <c r="I16" s="92"/>
      <c r="J16" s="366"/>
      <c r="K16" s="92"/>
      <c r="L16" s="92">
        <f t="shared" si="1"/>
        <v>0</v>
      </c>
      <c r="M16" s="92">
        <f t="shared" si="2"/>
        <v>0</v>
      </c>
      <c r="N16" s="92">
        <f t="shared" si="3"/>
        <v>0</v>
      </c>
      <c r="O16" s="92">
        <f t="shared" si="4"/>
        <v>0</v>
      </c>
      <c r="P16" s="92">
        <f t="shared" si="5"/>
        <v>0</v>
      </c>
      <c r="Q16" s="366">
        <f t="shared" si="6"/>
        <v>0</v>
      </c>
      <c r="R16" s="375">
        <f t="shared" si="7"/>
        <v>0</v>
      </c>
      <c r="S16" s="92">
        <f t="shared" si="8"/>
        <v>0</v>
      </c>
      <c r="T16" s="92">
        <f t="shared" si="9"/>
        <v>0</v>
      </c>
      <c r="U16" s="92">
        <f t="shared" si="10"/>
        <v>0</v>
      </c>
      <c r="V16" s="92">
        <f t="shared" si="11"/>
        <v>0</v>
      </c>
      <c r="W16" s="92">
        <f t="shared" si="12"/>
        <v>0</v>
      </c>
      <c r="X16" s="92">
        <f t="shared" si="13"/>
        <v>0</v>
      </c>
      <c r="Y16" s="92">
        <f t="shared" si="14"/>
        <v>0</v>
      </c>
      <c r="Z16" s="92">
        <f t="shared" si="15"/>
        <v>0</v>
      </c>
      <c r="AA16" s="92">
        <f t="shared" si="16"/>
        <v>0</v>
      </c>
      <c r="AB16" s="92">
        <f t="shared" si="17"/>
        <v>0</v>
      </c>
      <c r="AC16" s="92">
        <f t="shared" si="18"/>
        <v>0</v>
      </c>
      <c r="AD16" s="92">
        <f t="shared" si="19"/>
        <v>0</v>
      </c>
      <c r="AE16" s="92">
        <f t="shared" si="20"/>
        <v>0</v>
      </c>
      <c r="AF16" s="99">
        <f t="shared" si="21"/>
        <v>0</v>
      </c>
      <c r="AG16" s="92"/>
      <c r="AH16" s="98"/>
    </row>
    <row r="17" spans="1:34" s="3" customFormat="1" ht="13.2" customHeight="1" x14ac:dyDescent="0.4">
      <c r="A17" s="266">
        <v>11</v>
      </c>
      <c r="B17" s="685"/>
      <c r="C17" s="270">
        <v>6459</v>
      </c>
      <c r="D17" s="269" t="s">
        <v>501</v>
      </c>
      <c r="E17" s="92">
        <f t="shared" si="0"/>
        <v>0</v>
      </c>
      <c r="F17" s="92"/>
      <c r="G17" s="92"/>
      <c r="H17" s="92"/>
      <c r="I17" s="92"/>
      <c r="J17" s="366"/>
      <c r="K17" s="92"/>
      <c r="L17" s="92">
        <f t="shared" si="1"/>
        <v>0</v>
      </c>
      <c r="M17" s="92">
        <f t="shared" si="2"/>
        <v>0</v>
      </c>
      <c r="N17" s="92">
        <f t="shared" si="3"/>
        <v>0</v>
      </c>
      <c r="O17" s="92">
        <f t="shared" si="4"/>
        <v>0</v>
      </c>
      <c r="P17" s="92">
        <f t="shared" si="5"/>
        <v>0</v>
      </c>
      <c r="Q17" s="366">
        <f t="shared" si="6"/>
        <v>0</v>
      </c>
      <c r="R17" s="375">
        <f t="shared" si="7"/>
        <v>0</v>
      </c>
      <c r="S17" s="92">
        <f t="shared" si="8"/>
        <v>0</v>
      </c>
      <c r="T17" s="92">
        <f t="shared" si="9"/>
        <v>0</v>
      </c>
      <c r="U17" s="92">
        <f t="shared" si="10"/>
        <v>0</v>
      </c>
      <c r="V17" s="92">
        <f t="shared" si="11"/>
        <v>0</v>
      </c>
      <c r="W17" s="92">
        <f t="shared" si="12"/>
        <v>0</v>
      </c>
      <c r="X17" s="92">
        <f t="shared" si="13"/>
        <v>0</v>
      </c>
      <c r="Y17" s="92">
        <f t="shared" si="14"/>
        <v>0</v>
      </c>
      <c r="Z17" s="92">
        <f t="shared" si="15"/>
        <v>0</v>
      </c>
      <c r="AA17" s="92">
        <f t="shared" si="16"/>
        <v>0</v>
      </c>
      <c r="AB17" s="92">
        <f t="shared" si="17"/>
        <v>0</v>
      </c>
      <c r="AC17" s="92">
        <f t="shared" si="18"/>
        <v>0</v>
      </c>
      <c r="AD17" s="92">
        <f t="shared" si="19"/>
        <v>0</v>
      </c>
      <c r="AE17" s="92">
        <f t="shared" si="20"/>
        <v>0</v>
      </c>
      <c r="AF17" s="99">
        <f t="shared" si="21"/>
        <v>0</v>
      </c>
      <c r="AG17" s="92"/>
      <c r="AH17" s="98"/>
    </row>
    <row r="18" spans="1:34" s="3" customFormat="1" ht="13.2" customHeight="1" x14ac:dyDescent="0.4">
      <c r="A18" s="266">
        <v>12</v>
      </c>
      <c r="B18" s="685"/>
      <c r="C18" s="270">
        <v>7202</v>
      </c>
      <c r="D18" s="269" t="s">
        <v>500</v>
      </c>
      <c r="E18" s="92">
        <f t="shared" si="0"/>
        <v>0</v>
      </c>
      <c r="F18" s="92"/>
      <c r="G18" s="92"/>
      <c r="H18" s="92"/>
      <c r="I18" s="92"/>
      <c r="J18" s="367"/>
      <c r="K18" s="92"/>
      <c r="L18" s="92">
        <f t="shared" si="1"/>
        <v>0</v>
      </c>
      <c r="M18" s="92">
        <f t="shared" si="2"/>
        <v>0</v>
      </c>
      <c r="N18" s="92">
        <f t="shared" si="3"/>
        <v>0</v>
      </c>
      <c r="O18" s="92">
        <f t="shared" si="4"/>
        <v>0</v>
      </c>
      <c r="P18" s="92">
        <f t="shared" si="5"/>
        <v>0</v>
      </c>
      <c r="Q18" s="366">
        <f t="shared" si="6"/>
        <v>0</v>
      </c>
      <c r="R18" s="375">
        <f t="shared" si="7"/>
        <v>0</v>
      </c>
      <c r="S18" s="92">
        <f t="shared" si="8"/>
        <v>0</v>
      </c>
      <c r="T18" s="92">
        <f t="shared" si="9"/>
        <v>0</v>
      </c>
      <c r="U18" s="92">
        <f t="shared" si="10"/>
        <v>0</v>
      </c>
      <c r="V18" s="92">
        <f t="shared" si="11"/>
        <v>0</v>
      </c>
      <c r="W18" s="92">
        <f t="shared" si="12"/>
        <v>0</v>
      </c>
      <c r="X18" s="92">
        <f t="shared" si="13"/>
        <v>0</v>
      </c>
      <c r="Y18" s="92">
        <f t="shared" si="14"/>
        <v>0</v>
      </c>
      <c r="Z18" s="92">
        <f t="shared" si="15"/>
        <v>0</v>
      </c>
      <c r="AA18" s="92">
        <f t="shared" si="16"/>
        <v>0</v>
      </c>
      <c r="AB18" s="92">
        <f t="shared" si="17"/>
        <v>0</v>
      </c>
      <c r="AC18" s="92">
        <f t="shared" si="18"/>
        <v>0</v>
      </c>
      <c r="AD18" s="92">
        <f t="shared" si="19"/>
        <v>0</v>
      </c>
      <c r="AE18" s="92">
        <f t="shared" si="20"/>
        <v>0</v>
      </c>
      <c r="AF18" s="99">
        <f t="shared" si="21"/>
        <v>0</v>
      </c>
      <c r="AG18" s="92"/>
      <c r="AH18" s="98"/>
    </row>
    <row r="19" spans="1:34" s="3" customFormat="1" ht="13.2" customHeight="1" x14ac:dyDescent="0.4">
      <c r="A19" s="266">
        <v>13</v>
      </c>
      <c r="B19" s="685"/>
      <c r="C19" s="368">
        <v>7499</v>
      </c>
      <c r="D19" s="278" t="s">
        <v>546</v>
      </c>
      <c r="E19" s="163">
        <f t="shared" ref="E19:E36" si="22">($F$6*F19)+($G$6*G19)+($H$6*H19)+($I$6*I19)+($J$6*J19)+($K$6*K19)</f>
        <v>449.85714285714283</v>
      </c>
      <c r="F19" s="163">
        <v>5</v>
      </c>
      <c r="G19" s="163">
        <v>5.3</v>
      </c>
      <c r="H19" s="163">
        <v>2</v>
      </c>
      <c r="I19" s="163">
        <v>6</v>
      </c>
      <c r="J19" s="369">
        <v>2</v>
      </c>
      <c r="K19" s="163">
        <v>7</v>
      </c>
      <c r="L19" s="163">
        <f t="shared" ref="L19" si="23">E19*$L$6</f>
        <v>161.94857142857143</v>
      </c>
      <c r="M19" s="163">
        <f t="shared" ref="M19" si="24">E19*$M$6</f>
        <v>58.481428571428573</v>
      </c>
      <c r="N19" s="163">
        <f t="shared" ref="N19" si="25">E19*$N$6</f>
        <v>125.96000000000001</v>
      </c>
      <c r="O19" s="163">
        <f t="shared" ref="O19" si="26">E19*$O$6</f>
        <v>44.985714285714288</v>
      </c>
      <c r="P19" s="163">
        <f t="shared" ref="P19" si="27">E19*$P$6</f>
        <v>40.487142857142857</v>
      </c>
      <c r="Q19" s="370">
        <f t="shared" ref="Q19" si="28">E19*$Q$6</f>
        <v>17.994285714285713</v>
      </c>
      <c r="R19" s="163">
        <f t="shared" ref="R19" si="29">SUM(L19:Q19)</f>
        <v>449.85714285714283</v>
      </c>
      <c r="S19" s="163">
        <f t="shared" ref="S19" si="30">($T$6*T19)+($U$6*U19)+($V$6*V19)+($W$6*W19)+($X$6*X19)+($Y$6*Y19)</f>
        <v>314.89999999999998</v>
      </c>
      <c r="T19" s="163">
        <f t="shared" ref="T19" si="31">F19</f>
        <v>5</v>
      </c>
      <c r="U19" s="163">
        <f t="shared" ref="U19" si="32">G19</f>
        <v>5.3</v>
      </c>
      <c r="V19" s="163">
        <f t="shared" ref="V19" si="33">H19</f>
        <v>2</v>
      </c>
      <c r="W19" s="163">
        <f t="shared" ref="W19" si="34">I19</f>
        <v>6</v>
      </c>
      <c r="X19" s="163">
        <f t="shared" ref="X19" si="35">J19</f>
        <v>2</v>
      </c>
      <c r="Y19" s="163">
        <f t="shared" ref="Y19" si="36">K19</f>
        <v>7</v>
      </c>
      <c r="Z19" s="163">
        <f t="shared" ref="Z19" si="37">S19*$Z$6</f>
        <v>125.96</v>
      </c>
      <c r="AA19" s="163">
        <f t="shared" ref="AA19" si="38">S19*$AA$6</f>
        <v>34.638999999999996</v>
      </c>
      <c r="AB19" s="163">
        <f t="shared" ref="AB19" si="39">S19*$AB$6</f>
        <v>100.768</v>
      </c>
      <c r="AC19" s="163">
        <f t="shared" ref="AC19" si="40">S19*$AC$6</f>
        <v>32.119799999999998</v>
      </c>
      <c r="AD19" s="163">
        <f t="shared" ref="AD19" si="41">S19*$AD$6</f>
        <v>12.596</v>
      </c>
      <c r="AE19" s="163">
        <f t="shared" ref="AE19" si="42">S19*$AF$6</f>
        <v>0</v>
      </c>
      <c r="AF19" s="163">
        <f t="shared" ref="AF19" si="43">SUM(Z19:AE19)</f>
        <v>306.08279999999996</v>
      </c>
      <c r="AG19" s="163">
        <v>30</v>
      </c>
      <c r="AH19" s="361">
        <v>18</v>
      </c>
    </row>
    <row r="20" spans="1:34" s="3" customFormat="1" ht="15.6" customHeight="1" x14ac:dyDescent="0.4">
      <c r="A20" s="266">
        <v>14</v>
      </c>
      <c r="B20" s="685"/>
      <c r="C20" s="368">
        <v>4064</v>
      </c>
      <c r="D20" s="278" t="s">
        <v>499</v>
      </c>
      <c r="E20" s="163">
        <f t="shared" si="22"/>
        <v>617.14285714285711</v>
      </c>
      <c r="F20" s="163">
        <v>3</v>
      </c>
      <c r="G20" s="163"/>
      <c r="H20" s="163">
        <v>7</v>
      </c>
      <c r="I20" s="163">
        <v>10</v>
      </c>
      <c r="J20" s="370">
        <v>14</v>
      </c>
      <c r="K20" s="163">
        <v>5</v>
      </c>
      <c r="L20" s="163">
        <f t="shared" ref="L20:L22" si="44">E20*$L$6</f>
        <v>222.17142857142855</v>
      </c>
      <c r="M20" s="163">
        <f t="shared" ref="M20:M22" si="45">E20*$M$6</f>
        <v>80.228571428571428</v>
      </c>
      <c r="N20" s="163">
        <f t="shared" ref="N20:N22" si="46">E20*$N$6</f>
        <v>172.8</v>
      </c>
      <c r="O20" s="163">
        <f t="shared" ref="O20:O22" si="47">E20*$O$6</f>
        <v>61.714285714285715</v>
      </c>
      <c r="P20" s="163">
        <f t="shared" ref="P20:P22" si="48">E20*$P$6</f>
        <v>55.542857142857137</v>
      </c>
      <c r="Q20" s="370">
        <f t="shared" ref="Q20:Q22" si="49">E20*$Q$6</f>
        <v>24.685714285714283</v>
      </c>
      <c r="R20" s="163">
        <f t="shared" ref="R20:R22" si="50">SUM(L20:Q20)</f>
        <v>617.14285714285711</v>
      </c>
      <c r="S20" s="163">
        <f t="shared" ref="S20:S36" si="51">($T$6*T20)+($U$6*U20)+($V$6*V20)+($W$6*W20)+($X$6*X20)+($Y$6*Y20)</f>
        <v>432</v>
      </c>
      <c r="T20" s="163">
        <f t="shared" ref="T20:T36" si="52">F20</f>
        <v>3</v>
      </c>
      <c r="U20" s="163">
        <f t="shared" ref="U20:U36" si="53">G20</f>
        <v>0</v>
      </c>
      <c r="V20" s="163">
        <f t="shared" ref="V20:V36" si="54">H20</f>
        <v>7</v>
      </c>
      <c r="W20" s="163">
        <f t="shared" ref="W20:W36" si="55">I20</f>
        <v>10</v>
      </c>
      <c r="X20" s="163">
        <f t="shared" ref="X20:X36" si="56">J20</f>
        <v>14</v>
      </c>
      <c r="Y20" s="163">
        <f t="shared" ref="Y20:Y36" si="57">K20</f>
        <v>5</v>
      </c>
      <c r="Z20" s="163">
        <f t="shared" ref="Z20:Z36" si="58">S20*$Z$6</f>
        <v>172.8</v>
      </c>
      <c r="AA20" s="163">
        <f t="shared" ref="AA20:AA36" si="59">S20*$AA$6</f>
        <v>47.52</v>
      </c>
      <c r="AB20" s="163">
        <f t="shared" ref="AB20:AB36" si="60">S20*$AB$6</f>
        <v>138.24</v>
      </c>
      <c r="AC20" s="163">
        <f t="shared" ref="AC20:AC36" si="61">S20*$AC$6</f>
        <v>44.064</v>
      </c>
      <c r="AD20" s="163">
        <f t="shared" ref="AD20:AD36" si="62">S20*$AD$6</f>
        <v>17.28</v>
      </c>
      <c r="AE20" s="163">
        <f t="shared" ref="AE20:AE36" si="63">S20*$AF$6</f>
        <v>0</v>
      </c>
      <c r="AF20" s="163">
        <f t="shared" ref="AF20:AF36" si="64">SUM(Z20:AE20)</f>
        <v>419.90400000000011</v>
      </c>
      <c r="AG20" s="163">
        <v>45</v>
      </c>
      <c r="AH20" s="361">
        <v>9</v>
      </c>
    </row>
    <row r="21" spans="1:34" s="3" customFormat="1" ht="14.25" customHeight="1" x14ac:dyDescent="0.4">
      <c r="A21" s="266">
        <v>15</v>
      </c>
      <c r="B21" s="685"/>
      <c r="C21" s="368">
        <v>6887</v>
      </c>
      <c r="D21" s="278" t="s">
        <v>498</v>
      </c>
      <c r="E21" s="245">
        <f t="shared" si="22"/>
        <v>571.42857142857144</v>
      </c>
      <c r="F21" s="246">
        <v>11</v>
      </c>
      <c r="G21" s="246"/>
      <c r="H21" s="246"/>
      <c r="I21" s="246">
        <v>13</v>
      </c>
      <c r="J21" s="246">
        <v>3</v>
      </c>
      <c r="K21" s="246">
        <v>11</v>
      </c>
      <c r="L21" s="246">
        <f t="shared" si="44"/>
        <v>205.71428571428572</v>
      </c>
      <c r="M21" s="247">
        <f t="shared" si="45"/>
        <v>74.285714285714292</v>
      </c>
      <c r="N21" s="246">
        <f t="shared" si="46"/>
        <v>160.00000000000003</v>
      </c>
      <c r="O21" s="246">
        <f t="shared" si="47"/>
        <v>57.142857142857146</v>
      </c>
      <c r="P21" s="246">
        <f t="shared" si="48"/>
        <v>51.428571428571431</v>
      </c>
      <c r="Q21" s="246">
        <f t="shared" si="49"/>
        <v>22.857142857142858</v>
      </c>
      <c r="R21" s="246">
        <f t="shared" si="50"/>
        <v>571.42857142857144</v>
      </c>
      <c r="S21" s="246">
        <f t="shared" si="51"/>
        <v>400</v>
      </c>
      <c r="T21" s="246">
        <f t="shared" si="52"/>
        <v>11</v>
      </c>
      <c r="U21" s="246">
        <f t="shared" si="53"/>
        <v>0</v>
      </c>
      <c r="V21" s="246">
        <f t="shared" si="54"/>
        <v>0</v>
      </c>
      <c r="W21" s="246">
        <f t="shared" si="55"/>
        <v>13</v>
      </c>
      <c r="X21" s="246">
        <f t="shared" si="56"/>
        <v>3</v>
      </c>
      <c r="Y21" s="246">
        <f t="shared" si="57"/>
        <v>11</v>
      </c>
      <c r="Z21" s="246">
        <f t="shared" si="58"/>
        <v>160</v>
      </c>
      <c r="AA21" s="246">
        <f t="shared" si="59"/>
        <v>44</v>
      </c>
      <c r="AB21" s="246">
        <f t="shared" si="60"/>
        <v>128</v>
      </c>
      <c r="AC21" s="246">
        <f t="shared" si="61"/>
        <v>40.799999999999997</v>
      </c>
      <c r="AD21" s="246">
        <f t="shared" si="62"/>
        <v>16</v>
      </c>
      <c r="AE21" s="246">
        <f t="shared" si="63"/>
        <v>0</v>
      </c>
      <c r="AF21" s="246">
        <f t="shared" si="64"/>
        <v>388.8</v>
      </c>
      <c r="AG21" s="246">
        <v>60</v>
      </c>
      <c r="AH21" s="248">
        <v>9</v>
      </c>
    </row>
    <row r="22" spans="1:34" s="3" customFormat="1" ht="16.5" customHeight="1" x14ac:dyDescent="0.4">
      <c r="A22" s="266">
        <v>16</v>
      </c>
      <c r="B22" s="685"/>
      <c r="C22" s="368">
        <v>6312</v>
      </c>
      <c r="D22" s="278" t="s">
        <v>497</v>
      </c>
      <c r="E22" s="245">
        <f t="shared" si="22"/>
        <v>445.71428571428567</v>
      </c>
      <c r="F22" s="246">
        <v>4</v>
      </c>
      <c r="G22" s="246"/>
      <c r="H22" s="246">
        <v>3</v>
      </c>
      <c r="I22" s="246">
        <v>7</v>
      </c>
      <c r="J22" s="246">
        <v>15</v>
      </c>
      <c r="K22" s="246"/>
      <c r="L22" s="246">
        <f t="shared" si="44"/>
        <v>160.45714285714283</v>
      </c>
      <c r="M22" s="247">
        <f t="shared" si="45"/>
        <v>57.942857142857136</v>
      </c>
      <c r="N22" s="246">
        <f t="shared" si="46"/>
        <v>124.8</v>
      </c>
      <c r="O22" s="246">
        <f t="shared" si="47"/>
        <v>44.571428571428569</v>
      </c>
      <c r="P22" s="246">
        <f t="shared" si="48"/>
        <v>40.114285714285707</v>
      </c>
      <c r="Q22" s="246">
        <f t="shared" si="49"/>
        <v>17.828571428571426</v>
      </c>
      <c r="R22" s="246">
        <f t="shared" si="50"/>
        <v>445.71428571428567</v>
      </c>
      <c r="S22" s="246">
        <f t="shared" si="51"/>
        <v>312</v>
      </c>
      <c r="T22" s="246">
        <f t="shared" si="52"/>
        <v>4</v>
      </c>
      <c r="U22" s="246">
        <f t="shared" si="53"/>
        <v>0</v>
      </c>
      <c r="V22" s="246">
        <f t="shared" si="54"/>
        <v>3</v>
      </c>
      <c r="W22" s="246">
        <f t="shared" si="55"/>
        <v>7</v>
      </c>
      <c r="X22" s="246">
        <f t="shared" si="56"/>
        <v>15</v>
      </c>
      <c r="Y22" s="246">
        <f t="shared" si="57"/>
        <v>0</v>
      </c>
      <c r="Z22" s="246">
        <f t="shared" si="58"/>
        <v>124.80000000000001</v>
      </c>
      <c r="AA22" s="246">
        <f t="shared" si="59"/>
        <v>34.32</v>
      </c>
      <c r="AB22" s="246">
        <f t="shared" si="60"/>
        <v>99.84</v>
      </c>
      <c r="AC22" s="246">
        <f t="shared" si="61"/>
        <v>31.823999999999998</v>
      </c>
      <c r="AD22" s="246">
        <f t="shared" si="62"/>
        <v>12.48</v>
      </c>
      <c r="AE22" s="246">
        <f t="shared" si="63"/>
        <v>0</v>
      </c>
      <c r="AF22" s="246">
        <f t="shared" si="64"/>
        <v>303.26400000000007</v>
      </c>
      <c r="AG22" s="246">
        <v>45</v>
      </c>
      <c r="AH22" s="248">
        <v>9</v>
      </c>
    </row>
    <row r="23" spans="1:34" s="3" customFormat="1" ht="13.2" customHeight="1" x14ac:dyDescent="0.4">
      <c r="A23" s="266">
        <v>17</v>
      </c>
      <c r="B23" s="685"/>
      <c r="C23" s="368">
        <v>6585</v>
      </c>
      <c r="D23" s="278" t="s">
        <v>496</v>
      </c>
      <c r="E23" s="245">
        <f t="shared" si="22"/>
        <v>402.85714285714283</v>
      </c>
      <c r="F23" s="246">
        <v>4</v>
      </c>
      <c r="G23" s="246"/>
      <c r="H23" s="246"/>
      <c r="I23" s="246">
        <v>7</v>
      </c>
      <c r="J23" s="246">
        <v>9</v>
      </c>
      <c r="K23" s="246">
        <v>6</v>
      </c>
      <c r="L23" s="246">
        <f t="shared" ref="L23:L27" si="65">E23*$L$6</f>
        <v>145.02857142857141</v>
      </c>
      <c r="M23" s="247">
        <f t="shared" ref="M23:M27" si="66">E23*$M$6</f>
        <v>52.371428571428567</v>
      </c>
      <c r="N23" s="246">
        <f t="shared" ref="N23:N27" si="67">E23*$N$6</f>
        <v>112.8</v>
      </c>
      <c r="O23" s="246">
        <f t="shared" ref="O23:O27" si="68">E23*$O$6</f>
        <v>40.285714285714285</v>
      </c>
      <c r="P23" s="246">
        <f t="shared" ref="P23:P27" si="69">E23*$P$6</f>
        <v>36.257142857142853</v>
      </c>
      <c r="Q23" s="246">
        <f t="shared" ref="Q23:Q27" si="70">E23*$Q$6</f>
        <v>16.114285714285714</v>
      </c>
      <c r="R23" s="246">
        <f t="shared" ref="R23:R27" si="71">SUM(L23:Q23)</f>
        <v>402.85714285714283</v>
      </c>
      <c r="S23" s="246">
        <f t="shared" si="51"/>
        <v>282</v>
      </c>
      <c r="T23" s="246">
        <f t="shared" si="52"/>
        <v>4</v>
      </c>
      <c r="U23" s="246">
        <f t="shared" si="53"/>
        <v>0</v>
      </c>
      <c r="V23" s="246">
        <f t="shared" si="54"/>
        <v>0</v>
      </c>
      <c r="W23" s="246">
        <f t="shared" si="55"/>
        <v>7</v>
      </c>
      <c r="X23" s="246">
        <f t="shared" si="56"/>
        <v>9</v>
      </c>
      <c r="Y23" s="246">
        <f t="shared" si="57"/>
        <v>6</v>
      </c>
      <c r="Z23" s="246">
        <f t="shared" si="58"/>
        <v>112.80000000000001</v>
      </c>
      <c r="AA23" s="246">
        <f t="shared" si="59"/>
        <v>31.02</v>
      </c>
      <c r="AB23" s="246">
        <f t="shared" si="60"/>
        <v>90.24</v>
      </c>
      <c r="AC23" s="246">
        <f t="shared" si="61"/>
        <v>28.763999999999999</v>
      </c>
      <c r="AD23" s="246">
        <f t="shared" si="62"/>
        <v>11.28</v>
      </c>
      <c r="AE23" s="246">
        <f t="shared" si="63"/>
        <v>0</v>
      </c>
      <c r="AF23" s="246">
        <f t="shared" si="64"/>
        <v>274.10399999999998</v>
      </c>
      <c r="AG23" s="246">
        <v>45</v>
      </c>
      <c r="AH23" s="248">
        <v>18</v>
      </c>
    </row>
    <row r="24" spans="1:34" s="3" customFormat="1" ht="12.75" customHeight="1" x14ac:dyDescent="0.4">
      <c r="A24" s="266">
        <v>18</v>
      </c>
      <c r="B24" s="685"/>
      <c r="C24" s="270">
        <v>7289</v>
      </c>
      <c r="D24" s="269" t="s">
        <v>495</v>
      </c>
      <c r="E24" s="205">
        <f t="shared" si="22"/>
        <v>0</v>
      </c>
      <c r="F24" s="200"/>
      <c r="G24" s="200"/>
      <c r="H24" s="200"/>
      <c r="I24" s="200"/>
      <c r="J24" s="200"/>
      <c r="K24" s="200"/>
      <c r="L24" s="200">
        <f t="shared" si="65"/>
        <v>0</v>
      </c>
      <c r="M24" s="207">
        <f t="shared" si="66"/>
        <v>0</v>
      </c>
      <c r="N24" s="200">
        <f t="shared" si="67"/>
        <v>0</v>
      </c>
      <c r="O24" s="200">
        <f t="shared" si="68"/>
        <v>0</v>
      </c>
      <c r="P24" s="200">
        <f t="shared" si="69"/>
        <v>0</v>
      </c>
      <c r="Q24" s="200">
        <f t="shared" si="70"/>
        <v>0</v>
      </c>
      <c r="R24" s="208">
        <f t="shared" si="71"/>
        <v>0</v>
      </c>
      <c r="S24" s="200">
        <f t="shared" si="51"/>
        <v>0</v>
      </c>
      <c r="T24" s="200">
        <f t="shared" si="52"/>
        <v>0</v>
      </c>
      <c r="U24" s="200">
        <f t="shared" si="53"/>
        <v>0</v>
      </c>
      <c r="V24" s="200">
        <f t="shared" si="54"/>
        <v>0</v>
      </c>
      <c r="W24" s="200">
        <f t="shared" si="55"/>
        <v>0</v>
      </c>
      <c r="X24" s="200">
        <f t="shared" si="56"/>
        <v>0</v>
      </c>
      <c r="Y24" s="200">
        <f t="shared" si="57"/>
        <v>0</v>
      </c>
      <c r="Z24" s="200">
        <f t="shared" si="58"/>
        <v>0</v>
      </c>
      <c r="AA24" s="200">
        <f t="shared" si="59"/>
        <v>0</v>
      </c>
      <c r="AB24" s="200">
        <f t="shared" si="60"/>
        <v>0</v>
      </c>
      <c r="AC24" s="200">
        <f t="shared" si="61"/>
        <v>0</v>
      </c>
      <c r="AD24" s="200">
        <f t="shared" si="62"/>
        <v>0</v>
      </c>
      <c r="AE24" s="200">
        <f t="shared" si="63"/>
        <v>0</v>
      </c>
      <c r="AF24" s="209">
        <f t="shared" si="64"/>
        <v>0</v>
      </c>
      <c r="AG24" s="200"/>
      <c r="AH24" s="201"/>
    </row>
    <row r="25" spans="1:34" s="3" customFormat="1" ht="13.2" customHeight="1" x14ac:dyDescent="0.4">
      <c r="A25" s="266">
        <v>19</v>
      </c>
      <c r="B25" s="685"/>
      <c r="C25" s="270">
        <v>6568</v>
      </c>
      <c r="D25" s="270" t="s">
        <v>41</v>
      </c>
      <c r="E25" s="205">
        <f t="shared" si="22"/>
        <v>0</v>
      </c>
      <c r="F25" s="205"/>
      <c r="G25" s="205"/>
      <c r="H25" s="205"/>
      <c r="I25" s="205"/>
      <c r="J25" s="205"/>
      <c r="K25" s="205"/>
      <c r="L25" s="205">
        <f t="shared" si="65"/>
        <v>0</v>
      </c>
      <c r="M25" s="205">
        <f t="shared" si="66"/>
        <v>0</v>
      </c>
      <c r="N25" s="205">
        <f t="shared" si="67"/>
        <v>0</v>
      </c>
      <c r="O25" s="205">
        <f t="shared" si="68"/>
        <v>0</v>
      </c>
      <c r="P25" s="205">
        <f t="shared" si="69"/>
        <v>0</v>
      </c>
      <c r="Q25" s="205">
        <f t="shared" si="70"/>
        <v>0</v>
      </c>
      <c r="R25" s="371">
        <f t="shared" si="71"/>
        <v>0</v>
      </c>
      <c r="S25" s="205">
        <f t="shared" si="51"/>
        <v>0</v>
      </c>
      <c r="T25" s="205">
        <f t="shared" si="52"/>
        <v>0</v>
      </c>
      <c r="U25" s="205">
        <f t="shared" si="53"/>
        <v>0</v>
      </c>
      <c r="V25" s="205">
        <f t="shared" si="54"/>
        <v>0</v>
      </c>
      <c r="W25" s="205">
        <f t="shared" si="55"/>
        <v>0</v>
      </c>
      <c r="X25" s="205">
        <f t="shared" si="56"/>
        <v>0</v>
      </c>
      <c r="Y25" s="205">
        <f t="shared" si="57"/>
        <v>0</v>
      </c>
      <c r="Z25" s="205">
        <f t="shared" si="58"/>
        <v>0</v>
      </c>
      <c r="AA25" s="205">
        <f t="shared" si="59"/>
        <v>0</v>
      </c>
      <c r="AB25" s="205">
        <f t="shared" si="60"/>
        <v>0</v>
      </c>
      <c r="AC25" s="205">
        <f t="shared" si="61"/>
        <v>0</v>
      </c>
      <c r="AD25" s="205">
        <f t="shared" si="62"/>
        <v>0</v>
      </c>
      <c r="AE25" s="205">
        <f t="shared" si="63"/>
        <v>0</v>
      </c>
      <c r="AF25" s="372">
        <f t="shared" si="64"/>
        <v>0</v>
      </c>
      <c r="AG25" s="200"/>
      <c r="AH25" s="201"/>
    </row>
    <row r="26" spans="1:34" s="3" customFormat="1" ht="13.2" customHeight="1" x14ac:dyDescent="0.4">
      <c r="A26" s="266">
        <v>20</v>
      </c>
      <c r="B26" s="685"/>
      <c r="C26" s="270">
        <v>6538</v>
      </c>
      <c r="D26" s="269" t="s">
        <v>494</v>
      </c>
      <c r="E26" s="205">
        <f t="shared" si="22"/>
        <v>0</v>
      </c>
      <c r="F26" s="205"/>
      <c r="G26" s="205"/>
      <c r="H26" s="205"/>
      <c r="I26" s="205"/>
      <c r="J26" s="205"/>
      <c r="K26" s="205"/>
      <c r="L26" s="205">
        <f t="shared" si="65"/>
        <v>0</v>
      </c>
      <c r="M26" s="205">
        <f t="shared" si="66"/>
        <v>0</v>
      </c>
      <c r="N26" s="205">
        <f t="shared" si="67"/>
        <v>0</v>
      </c>
      <c r="O26" s="205">
        <f t="shared" si="68"/>
        <v>0</v>
      </c>
      <c r="P26" s="205">
        <f t="shared" si="69"/>
        <v>0</v>
      </c>
      <c r="Q26" s="205">
        <f t="shared" si="70"/>
        <v>0</v>
      </c>
      <c r="R26" s="371">
        <f t="shared" si="71"/>
        <v>0</v>
      </c>
      <c r="S26" s="205">
        <f t="shared" si="51"/>
        <v>0</v>
      </c>
      <c r="T26" s="205">
        <f t="shared" si="52"/>
        <v>0</v>
      </c>
      <c r="U26" s="205">
        <f t="shared" si="53"/>
        <v>0</v>
      </c>
      <c r="V26" s="205">
        <f t="shared" si="54"/>
        <v>0</v>
      </c>
      <c r="W26" s="205">
        <f t="shared" si="55"/>
        <v>0</v>
      </c>
      <c r="X26" s="205">
        <f t="shared" si="56"/>
        <v>0</v>
      </c>
      <c r="Y26" s="205">
        <f t="shared" si="57"/>
        <v>0</v>
      </c>
      <c r="Z26" s="205">
        <f t="shared" si="58"/>
        <v>0</v>
      </c>
      <c r="AA26" s="205">
        <f t="shared" si="59"/>
        <v>0</v>
      </c>
      <c r="AB26" s="205">
        <f t="shared" si="60"/>
        <v>0</v>
      </c>
      <c r="AC26" s="205">
        <f t="shared" si="61"/>
        <v>0</v>
      </c>
      <c r="AD26" s="205">
        <f t="shared" si="62"/>
        <v>0</v>
      </c>
      <c r="AE26" s="205">
        <f t="shared" si="63"/>
        <v>0</v>
      </c>
      <c r="AF26" s="372">
        <f t="shared" si="64"/>
        <v>0</v>
      </c>
      <c r="AG26" s="200"/>
      <c r="AH26" s="201"/>
    </row>
    <row r="27" spans="1:34" s="3" customFormat="1" ht="13.2" customHeight="1" x14ac:dyDescent="0.4">
      <c r="A27" s="266">
        <v>21</v>
      </c>
      <c r="B27" s="686"/>
      <c r="C27" s="368">
        <v>7685</v>
      </c>
      <c r="D27" s="278" t="s">
        <v>560</v>
      </c>
      <c r="E27" s="245">
        <f t="shared" si="22"/>
        <v>617.14285714285711</v>
      </c>
      <c r="F27" s="245">
        <v>6</v>
      </c>
      <c r="G27" s="245"/>
      <c r="H27" s="245">
        <v>7</v>
      </c>
      <c r="I27" s="245">
        <v>13</v>
      </c>
      <c r="J27" s="245">
        <v>6</v>
      </c>
      <c r="K27" s="245">
        <v>8</v>
      </c>
      <c r="L27" s="245">
        <f t="shared" si="65"/>
        <v>222.17142857142855</v>
      </c>
      <c r="M27" s="245">
        <f t="shared" si="66"/>
        <v>80.228571428571428</v>
      </c>
      <c r="N27" s="245">
        <f t="shared" si="67"/>
        <v>172.8</v>
      </c>
      <c r="O27" s="245">
        <f t="shared" si="68"/>
        <v>61.714285714285715</v>
      </c>
      <c r="P27" s="245">
        <f t="shared" si="69"/>
        <v>55.542857142857137</v>
      </c>
      <c r="Q27" s="245">
        <f t="shared" si="70"/>
        <v>24.685714285714283</v>
      </c>
      <c r="R27" s="245">
        <f t="shared" si="71"/>
        <v>617.14285714285711</v>
      </c>
      <c r="S27" s="245">
        <f t="shared" si="51"/>
        <v>432</v>
      </c>
      <c r="T27" s="245">
        <f t="shared" si="52"/>
        <v>6</v>
      </c>
      <c r="U27" s="245">
        <f t="shared" si="53"/>
        <v>0</v>
      </c>
      <c r="V27" s="245">
        <f t="shared" si="54"/>
        <v>7</v>
      </c>
      <c r="W27" s="245">
        <f t="shared" si="55"/>
        <v>13</v>
      </c>
      <c r="X27" s="245">
        <f t="shared" si="56"/>
        <v>6</v>
      </c>
      <c r="Y27" s="245">
        <f t="shared" si="57"/>
        <v>8</v>
      </c>
      <c r="Z27" s="245">
        <f t="shared" si="58"/>
        <v>172.8</v>
      </c>
      <c r="AA27" s="245">
        <f t="shared" si="59"/>
        <v>47.52</v>
      </c>
      <c r="AB27" s="245">
        <f t="shared" si="60"/>
        <v>138.24</v>
      </c>
      <c r="AC27" s="245">
        <f t="shared" si="61"/>
        <v>44.064</v>
      </c>
      <c r="AD27" s="245">
        <f t="shared" si="62"/>
        <v>17.28</v>
      </c>
      <c r="AE27" s="245">
        <f t="shared" si="63"/>
        <v>0</v>
      </c>
      <c r="AF27" s="245">
        <f t="shared" si="64"/>
        <v>419.90400000000011</v>
      </c>
      <c r="AG27" s="246">
        <v>45</v>
      </c>
      <c r="AH27" s="248">
        <v>18</v>
      </c>
    </row>
    <row r="28" spans="1:34" s="3" customFormat="1" ht="13.2" customHeight="1" x14ac:dyDescent="0.4">
      <c r="A28" s="266">
        <v>22</v>
      </c>
      <c r="B28" s="687" t="s">
        <v>493</v>
      </c>
      <c r="C28" s="368">
        <v>7570</v>
      </c>
      <c r="D28" s="278" t="s">
        <v>563</v>
      </c>
      <c r="E28" s="245">
        <f t="shared" si="22"/>
        <v>557.14285714285711</v>
      </c>
      <c r="F28" s="245"/>
      <c r="G28" s="245"/>
      <c r="H28" s="245">
        <v>11</v>
      </c>
      <c r="I28" s="245">
        <v>7</v>
      </c>
      <c r="J28" s="245">
        <v>15</v>
      </c>
      <c r="K28" s="245">
        <v>1</v>
      </c>
      <c r="L28" s="245">
        <f t="shared" ref="L28:L36" si="72">E28*$L$6</f>
        <v>200.57142857142856</v>
      </c>
      <c r="M28" s="245">
        <f t="shared" ref="M28:M36" si="73">E28*$M$6</f>
        <v>72.428571428571431</v>
      </c>
      <c r="N28" s="245">
        <f t="shared" ref="N28:N36" si="74">E28*$N$6</f>
        <v>156</v>
      </c>
      <c r="O28" s="245">
        <f t="shared" ref="O28:O36" si="75">E28*$O$6</f>
        <v>55.714285714285715</v>
      </c>
      <c r="P28" s="245">
        <f t="shared" ref="P28:P36" si="76">E28*$P$6</f>
        <v>50.142857142857139</v>
      </c>
      <c r="Q28" s="245">
        <f t="shared" ref="Q28:Q36" si="77">E28*$Q$6</f>
        <v>22.285714285714285</v>
      </c>
      <c r="R28" s="245">
        <f t="shared" ref="R28:R36" si="78">SUM(L28:Q28)</f>
        <v>557.14285714285722</v>
      </c>
      <c r="S28" s="245">
        <f t="shared" si="51"/>
        <v>390</v>
      </c>
      <c r="T28" s="245">
        <f t="shared" si="52"/>
        <v>0</v>
      </c>
      <c r="U28" s="245">
        <f t="shared" si="53"/>
        <v>0</v>
      </c>
      <c r="V28" s="245">
        <f t="shared" si="54"/>
        <v>11</v>
      </c>
      <c r="W28" s="245">
        <f t="shared" si="55"/>
        <v>7</v>
      </c>
      <c r="X28" s="245">
        <f t="shared" si="56"/>
        <v>15</v>
      </c>
      <c r="Y28" s="245">
        <f t="shared" si="57"/>
        <v>1</v>
      </c>
      <c r="Z28" s="245">
        <f t="shared" si="58"/>
        <v>156</v>
      </c>
      <c r="AA28" s="245">
        <f t="shared" si="59"/>
        <v>42.9</v>
      </c>
      <c r="AB28" s="245">
        <f t="shared" si="60"/>
        <v>124.8</v>
      </c>
      <c r="AC28" s="245">
        <f t="shared" si="61"/>
        <v>39.779999999999994</v>
      </c>
      <c r="AD28" s="245">
        <f t="shared" si="62"/>
        <v>15.6</v>
      </c>
      <c r="AE28" s="245">
        <f t="shared" si="63"/>
        <v>0</v>
      </c>
      <c r="AF28" s="245">
        <f t="shared" si="64"/>
        <v>379.08</v>
      </c>
      <c r="AG28" s="246">
        <v>45</v>
      </c>
      <c r="AH28" s="248">
        <v>9</v>
      </c>
    </row>
    <row r="29" spans="1:34" s="3" customFormat="1" ht="13.2" customHeight="1" x14ac:dyDescent="0.4">
      <c r="A29" s="266">
        <v>23</v>
      </c>
      <c r="B29" s="685"/>
      <c r="C29" s="270">
        <v>7421</v>
      </c>
      <c r="D29" s="269" t="s">
        <v>492</v>
      </c>
      <c r="E29" s="205">
        <f t="shared" si="22"/>
        <v>0</v>
      </c>
      <c r="F29" s="205"/>
      <c r="G29" s="205"/>
      <c r="H29" s="205"/>
      <c r="I29" s="205"/>
      <c r="J29" s="205"/>
      <c r="K29" s="205"/>
      <c r="L29" s="205">
        <f t="shared" si="72"/>
        <v>0</v>
      </c>
      <c r="M29" s="205">
        <f t="shared" si="73"/>
        <v>0</v>
      </c>
      <c r="N29" s="205">
        <f t="shared" si="74"/>
        <v>0</v>
      </c>
      <c r="O29" s="205">
        <f t="shared" si="75"/>
        <v>0</v>
      </c>
      <c r="P29" s="205">
        <f t="shared" si="76"/>
        <v>0</v>
      </c>
      <c r="Q29" s="205">
        <f t="shared" si="77"/>
        <v>0</v>
      </c>
      <c r="R29" s="371">
        <f t="shared" si="78"/>
        <v>0</v>
      </c>
      <c r="S29" s="205">
        <f t="shared" si="51"/>
        <v>0</v>
      </c>
      <c r="T29" s="205">
        <f t="shared" si="52"/>
        <v>0</v>
      </c>
      <c r="U29" s="205">
        <f t="shared" si="53"/>
        <v>0</v>
      </c>
      <c r="V29" s="205">
        <f t="shared" si="54"/>
        <v>0</v>
      </c>
      <c r="W29" s="205">
        <f t="shared" si="55"/>
        <v>0</v>
      </c>
      <c r="X29" s="205">
        <f t="shared" si="56"/>
        <v>0</v>
      </c>
      <c r="Y29" s="205">
        <f t="shared" si="57"/>
        <v>0</v>
      </c>
      <c r="Z29" s="205">
        <f t="shared" si="58"/>
        <v>0</v>
      </c>
      <c r="AA29" s="205">
        <f t="shared" si="59"/>
        <v>0</v>
      </c>
      <c r="AB29" s="205">
        <f t="shared" si="60"/>
        <v>0</v>
      </c>
      <c r="AC29" s="205">
        <f t="shared" si="61"/>
        <v>0</v>
      </c>
      <c r="AD29" s="205">
        <f t="shared" si="62"/>
        <v>0</v>
      </c>
      <c r="AE29" s="205">
        <f t="shared" si="63"/>
        <v>0</v>
      </c>
      <c r="AF29" s="372">
        <f t="shared" si="64"/>
        <v>0</v>
      </c>
      <c r="AG29" s="200"/>
      <c r="AH29" s="201"/>
    </row>
    <row r="30" spans="1:34" s="3" customFormat="1" ht="13.2" customHeight="1" x14ac:dyDescent="0.4">
      <c r="A30" s="266">
        <v>24</v>
      </c>
      <c r="B30" s="685"/>
      <c r="C30" s="270">
        <v>7392</v>
      </c>
      <c r="D30" s="269" t="s">
        <v>491</v>
      </c>
      <c r="E30" s="205">
        <f t="shared" si="22"/>
        <v>0</v>
      </c>
      <c r="F30" s="205"/>
      <c r="G30" s="205"/>
      <c r="H30" s="205"/>
      <c r="I30" s="205"/>
      <c r="J30" s="205"/>
      <c r="K30" s="205"/>
      <c r="L30" s="205">
        <f t="shared" si="72"/>
        <v>0</v>
      </c>
      <c r="M30" s="205">
        <f t="shared" si="73"/>
        <v>0</v>
      </c>
      <c r="N30" s="205">
        <f t="shared" si="74"/>
        <v>0</v>
      </c>
      <c r="O30" s="205">
        <f t="shared" si="75"/>
        <v>0</v>
      </c>
      <c r="P30" s="205">
        <f t="shared" si="76"/>
        <v>0</v>
      </c>
      <c r="Q30" s="205">
        <f t="shared" si="77"/>
        <v>0</v>
      </c>
      <c r="R30" s="371">
        <f t="shared" si="78"/>
        <v>0</v>
      </c>
      <c r="S30" s="205">
        <f t="shared" si="51"/>
        <v>0</v>
      </c>
      <c r="T30" s="205">
        <f t="shared" si="52"/>
        <v>0</v>
      </c>
      <c r="U30" s="205">
        <f t="shared" si="53"/>
        <v>0</v>
      </c>
      <c r="V30" s="205">
        <f t="shared" si="54"/>
        <v>0</v>
      </c>
      <c r="W30" s="205">
        <f t="shared" si="55"/>
        <v>0</v>
      </c>
      <c r="X30" s="205">
        <f t="shared" si="56"/>
        <v>0</v>
      </c>
      <c r="Y30" s="205">
        <f t="shared" si="57"/>
        <v>0</v>
      </c>
      <c r="Z30" s="205">
        <f t="shared" si="58"/>
        <v>0</v>
      </c>
      <c r="AA30" s="205">
        <f t="shared" si="59"/>
        <v>0</v>
      </c>
      <c r="AB30" s="205">
        <f t="shared" si="60"/>
        <v>0</v>
      </c>
      <c r="AC30" s="205">
        <f t="shared" si="61"/>
        <v>0</v>
      </c>
      <c r="AD30" s="205">
        <f t="shared" si="62"/>
        <v>0</v>
      </c>
      <c r="AE30" s="205">
        <f t="shared" si="63"/>
        <v>0</v>
      </c>
      <c r="AF30" s="372">
        <f t="shared" si="64"/>
        <v>0</v>
      </c>
      <c r="AG30" s="200"/>
      <c r="AH30" s="201"/>
    </row>
    <row r="31" spans="1:34" s="3" customFormat="1" ht="13.2" customHeight="1" x14ac:dyDescent="0.4">
      <c r="A31" s="266">
        <v>25</v>
      </c>
      <c r="B31" s="686"/>
      <c r="C31" s="270">
        <v>6455</v>
      </c>
      <c r="D31" s="269" t="s">
        <v>490</v>
      </c>
      <c r="E31" s="205">
        <f t="shared" si="22"/>
        <v>0</v>
      </c>
      <c r="F31" s="205"/>
      <c r="G31" s="205"/>
      <c r="H31" s="205"/>
      <c r="I31" s="205"/>
      <c r="J31" s="205"/>
      <c r="K31" s="205"/>
      <c r="L31" s="205">
        <f t="shared" si="72"/>
        <v>0</v>
      </c>
      <c r="M31" s="205">
        <f t="shared" si="73"/>
        <v>0</v>
      </c>
      <c r="N31" s="205">
        <f t="shared" si="74"/>
        <v>0</v>
      </c>
      <c r="O31" s="205">
        <f t="shared" si="75"/>
        <v>0</v>
      </c>
      <c r="P31" s="205">
        <f t="shared" si="76"/>
        <v>0</v>
      </c>
      <c r="Q31" s="205">
        <f t="shared" si="77"/>
        <v>0</v>
      </c>
      <c r="R31" s="371">
        <f t="shared" si="78"/>
        <v>0</v>
      </c>
      <c r="S31" s="205">
        <f t="shared" si="51"/>
        <v>0</v>
      </c>
      <c r="T31" s="205">
        <f t="shared" si="52"/>
        <v>0</v>
      </c>
      <c r="U31" s="205">
        <f t="shared" si="53"/>
        <v>0</v>
      </c>
      <c r="V31" s="205">
        <f t="shared" si="54"/>
        <v>0</v>
      </c>
      <c r="W31" s="205">
        <f t="shared" si="55"/>
        <v>0</v>
      </c>
      <c r="X31" s="205">
        <f t="shared" si="56"/>
        <v>0</v>
      </c>
      <c r="Y31" s="205">
        <f t="shared" si="57"/>
        <v>0</v>
      </c>
      <c r="Z31" s="205">
        <f t="shared" si="58"/>
        <v>0</v>
      </c>
      <c r="AA31" s="205">
        <f t="shared" si="59"/>
        <v>0</v>
      </c>
      <c r="AB31" s="205">
        <f t="shared" si="60"/>
        <v>0</v>
      </c>
      <c r="AC31" s="205">
        <f t="shared" si="61"/>
        <v>0</v>
      </c>
      <c r="AD31" s="205">
        <f t="shared" si="62"/>
        <v>0</v>
      </c>
      <c r="AE31" s="205">
        <f t="shared" si="63"/>
        <v>0</v>
      </c>
      <c r="AF31" s="372">
        <f t="shared" si="64"/>
        <v>0</v>
      </c>
      <c r="AG31" s="200"/>
      <c r="AH31" s="201"/>
    </row>
    <row r="32" spans="1:34" s="3" customFormat="1" ht="13.2" customHeight="1" x14ac:dyDescent="0.4">
      <c r="A32" s="266">
        <v>26</v>
      </c>
      <c r="B32" s="687" t="s">
        <v>150</v>
      </c>
      <c r="C32" s="270">
        <v>2771</v>
      </c>
      <c r="D32" s="269" t="s">
        <v>489</v>
      </c>
      <c r="E32" s="205">
        <f t="shared" si="22"/>
        <v>0</v>
      </c>
      <c r="F32" s="205"/>
      <c r="G32" s="205"/>
      <c r="H32" s="205"/>
      <c r="I32" s="205"/>
      <c r="J32" s="205"/>
      <c r="K32" s="205"/>
      <c r="L32" s="205">
        <f t="shared" si="72"/>
        <v>0</v>
      </c>
      <c r="M32" s="205">
        <f t="shared" si="73"/>
        <v>0</v>
      </c>
      <c r="N32" s="205">
        <f t="shared" si="74"/>
        <v>0</v>
      </c>
      <c r="O32" s="205">
        <f t="shared" si="75"/>
        <v>0</v>
      </c>
      <c r="P32" s="205">
        <f t="shared" si="76"/>
        <v>0</v>
      </c>
      <c r="Q32" s="205">
        <f t="shared" si="77"/>
        <v>0</v>
      </c>
      <c r="R32" s="371">
        <f t="shared" si="78"/>
        <v>0</v>
      </c>
      <c r="S32" s="205">
        <f t="shared" si="51"/>
        <v>0</v>
      </c>
      <c r="T32" s="205">
        <f t="shared" si="52"/>
        <v>0</v>
      </c>
      <c r="U32" s="205">
        <f t="shared" si="53"/>
        <v>0</v>
      </c>
      <c r="V32" s="205">
        <f t="shared" si="54"/>
        <v>0</v>
      </c>
      <c r="W32" s="205">
        <f t="shared" si="55"/>
        <v>0</v>
      </c>
      <c r="X32" s="205">
        <f t="shared" si="56"/>
        <v>0</v>
      </c>
      <c r="Y32" s="205">
        <f t="shared" si="57"/>
        <v>0</v>
      </c>
      <c r="Z32" s="205">
        <f t="shared" si="58"/>
        <v>0</v>
      </c>
      <c r="AA32" s="205">
        <f t="shared" si="59"/>
        <v>0</v>
      </c>
      <c r="AB32" s="205">
        <f t="shared" si="60"/>
        <v>0</v>
      </c>
      <c r="AC32" s="205">
        <f t="shared" si="61"/>
        <v>0</v>
      </c>
      <c r="AD32" s="205">
        <f t="shared" si="62"/>
        <v>0</v>
      </c>
      <c r="AE32" s="205">
        <f t="shared" si="63"/>
        <v>0</v>
      </c>
      <c r="AF32" s="372">
        <f t="shared" si="64"/>
        <v>0</v>
      </c>
      <c r="AG32" s="200"/>
      <c r="AH32" s="201"/>
    </row>
    <row r="33" spans="1:35" s="3" customFormat="1" ht="13.2" customHeight="1" x14ac:dyDescent="0.4">
      <c r="A33" s="266">
        <v>27</v>
      </c>
      <c r="B33" s="685"/>
      <c r="C33" s="270">
        <v>4577</v>
      </c>
      <c r="D33" s="269" t="s">
        <v>488</v>
      </c>
      <c r="E33" s="205">
        <f t="shared" si="22"/>
        <v>0</v>
      </c>
      <c r="F33" s="205"/>
      <c r="G33" s="205"/>
      <c r="H33" s="205"/>
      <c r="I33" s="205"/>
      <c r="J33" s="205"/>
      <c r="K33" s="205"/>
      <c r="L33" s="205">
        <f t="shared" si="72"/>
        <v>0</v>
      </c>
      <c r="M33" s="205">
        <f t="shared" si="73"/>
        <v>0</v>
      </c>
      <c r="N33" s="205">
        <f t="shared" si="74"/>
        <v>0</v>
      </c>
      <c r="O33" s="205">
        <f t="shared" si="75"/>
        <v>0</v>
      </c>
      <c r="P33" s="205">
        <f t="shared" si="76"/>
        <v>0</v>
      </c>
      <c r="Q33" s="205">
        <f t="shared" si="77"/>
        <v>0</v>
      </c>
      <c r="R33" s="371">
        <f t="shared" si="78"/>
        <v>0</v>
      </c>
      <c r="S33" s="205">
        <f t="shared" si="51"/>
        <v>0</v>
      </c>
      <c r="T33" s="205">
        <f t="shared" si="52"/>
        <v>0</v>
      </c>
      <c r="U33" s="205">
        <f t="shared" si="53"/>
        <v>0</v>
      </c>
      <c r="V33" s="205">
        <f t="shared" si="54"/>
        <v>0</v>
      </c>
      <c r="W33" s="205">
        <f t="shared" si="55"/>
        <v>0</v>
      </c>
      <c r="X33" s="205">
        <f t="shared" si="56"/>
        <v>0</v>
      </c>
      <c r="Y33" s="205">
        <f t="shared" si="57"/>
        <v>0</v>
      </c>
      <c r="Z33" s="205">
        <f t="shared" si="58"/>
        <v>0</v>
      </c>
      <c r="AA33" s="205">
        <f t="shared" si="59"/>
        <v>0</v>
      </c>
      <c r="AB33" s="205">
        <f t="shared" si="60"/>
        <v>0</v>
      </c>
      <c r="AC33" s="205">
        <f t="shared" si="61"/>
        <v>0</v>
      </c>
      <c r="AD33" s="205">
        <f t="shared" si="62"/>
        <v>0</v>
      </c>
      <c r="AE33" s="205">
        <f t="shared" si="63"/>
        <v>0</v>
      </c>
      <c r="AF33" s="372">
        <f t="shared" si="64"/>
        <v>0</v>
      </c>
      <c r="AG33" s="200"/>
      <c r="AH33" s="201"/>
    </row>
    <row r="34" spans="1:35" s="3" customFormat="1" ht="13.2" customHeight="1" x14ac:dyDescent="0.4">
      <c r="A34" s="266">
        <v>28</v>
      </c>
      <c r="B34" s="685"/>
      <c r="C34" s="368">
        <v>6273</v>
      </c>
      <c r="D34" s="278" t="s">
        <v>487</v>
      </c>
      <c r="E34" s="245">
        <f t="shared" si="22"/>
        <v>702.85714285714289</v>
      </c>
      <c r="F34" s="245">
        <v>7</v>
      </c>
      <c r="G34" s="245"/>
      <c r="H34" s="245">
        <v>7</v>
      </c>
      <c r="I34" s="245">
        <v>12</v>
      </c>
      <c r="J34" s="245">
        <v>14</v>
      </c>
      <c r="K34" s="245">
        <v>5</v>
      </c>
      <c r="L34" s="245">
        <f t="shared" si="72"/>
        <v>253.02857142857144</v>
      </c>
      <c r="M34" s="245">
        <f t="shared" si="73"/>
        <v>91.371428571428581</v>
      </c>
      <c r="N34" s="245">
        <f t="shared" si="74"/>
        <v>196.80000000000004</v>
      </c>
      <c r="O34" s="245">
        <f t="shared" si="75"/>
        <v>70.285714285714292</v>
      </c>
      <c r="P34" s="245">
        <f t="shared" si="76"/>
        <v>63.25714285714286</v>
      </c>
      <c r="Q34" s="245">
        <f t="shared" si="77"/>
        <v>28.114285714285717</v>
      </c>
      <c r="R34" s="245">
        <f t="shared" si="78"/>
        <v>702.857142857143</v>
      </c>
      <c r="S34" s="245">
        <f t="shared" si="51"/>
        <v>492</v>
      </c>
      <c r="T34" s="245">
        <f t="shared" si="52"/>
        <v>7</v>
      </c>
      <c r="U34" s="245">
        <f t="shared" si="53"/>
        <v>0</v>
      </c>
      <c r="V34" s="245">
        <f t="shared" si="54"/>
        <v>7</v>
      </c>
      <c r="W34" s="245">
        <f t="shared" si="55"/>
        <v>12</v>
      </c>
      <c r="X34" s="245">
        <f t="shared" si="56"/>
        <v>14</v>
      </c>
      <c r="Y34" s="245">
        <f t="shared" si="57"/>
        <v>5</v>
      </c>
      <c r="Z34" s="245">
        <f t="shared" si="58"/>
        <v>196.8</v>
      </c>
      <c r="AA34" s="245">
        <f t="shared" si="59"/>
        <v>54.12</v>
      </c>
      <c r="AB34" s="245">
        <f t="shared" si="60"/>
        <v>157.44</v>
      </c>
      <c r="AC34" s="245">
        <f t="shared" si="61"/>
        <v>50.183999999999997</v>
      </c>
      <c r="AD34" s="245">
        <f t="shared" si="62"/>
        <v>19.68</v>
      </c>
      <c r="AE34" s="245">
        <f t="shared" si="63"/>
        <v>0</v>
      </c>
      <c r="AF34" s="245">
        <f t="shared" si="64"/>
        <v>478.22399999999999</v>
      </c>
      <c r="AG34" s="246">
        <v>45</v>
      </c>
      <c r="AH34" s="248">
        <v>18</v>
      </c>
    </row>
    <row r="35" spans="1:35" s="3" customFormat="1" ht="13.2" customHeight="1" x14ac:dyDescent="0.4">
      <c r="A35" s="266">
        <v>29</v>
      </c>
      <c r="B35" s="686"/>
      <c r="C35" s="270">
        <v>4286</v>
      </c>
      <c r="D35" s="269" t="s">
        <v>486</v>
      </c>
      <c r="E35" s="205">
        <f t="shared" si="22"/>
        <v>0</v>
      </c>
      <c r="F35" s="205"/>
      <c r="G35" s="205"/>
      <c r="H35" s="205"/>
      <c r="I35" s="205"/>
      <c r="J35" s="205"/>
      <c r="K35" s="205"/>
      <c r="L35" s="205">
        <f t="shared" si="72"/>
        <v>0</v>
      </c>
      <c r="M35" s="205">
        <f t="shared" si="73"/>
        <v>0</v>
      </c>
      <c r="N35" s="205">
        <f t="shared" si="74"/>
        <v>0</v>
      </c>
      <c r="O35" s="205">
        <f t="shared" si="75"/>
        <v>0</v>
      </c>
      <c r="P35" s="205">
        <f t="shared" si="76"/>
        <v>0</v>
      </c>
      <c r="Q35" s="205">
        <f t="shared" si="77"/>
        <v>0</v>
      </c>
      <c r="R35" s="371">
        <f t="shared" si="78"/>
        <v>0</v>
      </c>
      <c r="S35" s="205">
        <f t="shared" si="51"/>
        <v>0</v>
      </c>
      <c r="T35" s="205">
        <f t="shared" si="52"/>
        <v>0</v>
      </c>
      <c r="U35" s="205">
        <f t="shared" si="53"/>
        <v>0</v>
      </c>
      <c r="V35" s="205">
        <f t="shared" si="54"/>
        <v>0</v>
      </c>
      <c r="W35" s="205">
        <f t="shared" si="55"/>
        <v>0</v>
      </c>
      <c r="X35" s="205">
        <f t="shared" si="56"/>
        <v>0</v>
      </c>
      <c r="Y35" s="205">
        <f t="shared" si="57"/>
        <v>0</v>
      </c>
      <c r="Z35" s="205">
        <f t="shared" si="58"/>
        <v>0</v>
      </c>
      <c r="AA35" s="205">
        <f t="shared" si="59"/>
        <v>0</v>
      </c>
      <c r="AB35" s="205">
        <f t="shared" si="60"/>
        <v>0</v>
      </c>
      <c r="AC35" s="205">
        <f t="shared" si="61"/>
        <v>0</v>
      </c>
      <c r="AD35" s="205">
        <f t="shared" si="62"/>
        <v>0</v>
      </c>
      <c r="AE35" s="205">
        <f t="shared" si="63"/>
        <v>0</v>
      </c>
      <c r="AF35" s="372">
        <f t="shared" si="64"/>
        <v>0</v>
      </c>
      <c r="AG35" s="200"/>
      <c r="AH35" s="201"/>
    </row>
    <row r="36" spans="1:35" s="3" customFormat="1" ht="13.2" customHeight="1" x14ac:dyDescent="0.4">
      <c r="A36" s="266">
        <v>28</v>
      </c>
      <c r="B36" s="270" t="s">
        <v>142</v>
      </c>
      <c r="C36" s="270">
        <v>4473</v>
      </c>
      <c r="D36" s="269" t="s">
        <v>485</v>
      </c>
      <c r="E36" s="205">
        <f t="shared" si="22"/>
        <v>0</v>
      </c>
      <c r="F36" s="205"/>
      <c r="G36" s="205"/>
      <c r="H36" s="205"/>
      <c r="I36" s="205"/>
      <c r="J36" s="205"/>
      <c r="K36" s="205"/>
      <c r="L36" s="205">
        <f t="shared" si="72"/>
        <v>0</v>
      </c>
      <c r="M36" s="205">
        <f t="shared" si="73"/>
        <v>0</v>
      </c>
      <c r="N36" s="205">
        <f t="shared" si="74"/>
        <v>0</v>
      </c>
      <c r="O36" s="205">
        <f t="shared" si="75"/>
        <v>0</v>
      </c>
      <c r="P36" s="205">
        <f t="shared" si="76"/>
        <v>0</v>
      </c>
      <c r="Q36" s="205">
        <f t="shared" si="77"/>
        <v>0</v>
      </c>
      <c r="R36" s="371">
        <f t="shared" si="78"/>
        <v>0</v>
      </c>
      <c r="S36" s="205">
        <f t="shared" si="51"/>
        <v>0</v>
      </c>
      <c r="T36" s="205">
        <f t="shared" si="52"/>
        <v>0</v>
      </c>
      <c r="U36" s="205">
        <f t="shared" si="53"/>
        <v>0</v>
      </c>
      <c r="V36" s="205">
        <f t="shared" si="54"/>
        <v>0</v>
      </c>
      <c r="W36" s="205">
        <f t="shared" si="55"/>
        <v>0</v>
      </c>
      <c r="X36" s="205">
        <f t="shared" si="56"/>
        <v>0</v>
      </c>
      <c r="Y36" s="205">
        <f t="shared" si="57"/>
        <v>0</v>
      </c>
      <c r="Z36" s="205">
        <f t="shared" si="58"/>
        <v>0</v>
      </c>
      <c r="AA36" s="205">
        <f t="shared" si="59"/>
        <v>0</v>
      </c>
      <c r="AB36" s="205">
        <f t="shared" si="60"/>
        <v>0</v>
      </c>
      <c r="AC36" s="205">
        <f t="shared" si="61"/>
        <v>0</v>
      </c>
      <c r="AD36" s="205">
        <f t="shared" si="62"/>
        <v>0</v>
      </c>
      <c r="AE36" s="205">
        <f t="shared" si="63"/>
        <v>0</v>
      </c>
      <c r="AF36" s="372">
        <f t="shared" si="64"/>
        <v>0</v>
      </c>
      <c r="AG36" s="200"/>
      <c r="AH36" s="201"/>
    </row>
    <row r="37" spans="1:35" s="3" customFormat="1" ht="13.2" customHeight="1" thickBot="1" x14ac:dyDescent="0.45">
      <c r="A37" s="679" t="s">
        <v>484</v>
      </c>
      <c r="B37" s="680"/>
      <c r="C37" s="273"/>
      <c r="D37" s="274">
        <f>COUNT(A7:A36)</f>
        <v>30</v>
      </c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7"/>
    </row>
    <row r="38" spans="1:35" s="3" customFormat="1" x14ac:dyDescent="0.4">
      <c r="A38" s="21"/>
      <c r="B38" s="21"/>
      <c r="C38" s="21"/>
      <c r="E38" s="160"/>
      <c r="F38" s="22"/>
      <c r="G38" s="160"/>
      <c r="H38" s="22"/>
      <c r="I38" s="35"/>
      <c r="J38" s="9"/>
      <c r="K38" s="160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35" s="3" customFormat="1" x14ac:dyDescent="0.4">
      <c r="A39" s="21"/>
      <c r="B39" s="21"/>
      <c r="C39" s="21"/>
      <c r="E39" s="160"/>
      <c r="F39" s="22"/>
      <c r="G39" s="160"/>
      <c r="H39" s="22"/>
      <c r="I39" s="35"/>
      <c r="J39" s="9"/>
      <c r="K39" s="160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35" s="3" customFormat="1" x14ac:dyDescent="0.4">
      <c r="A40" s="21"/>
      <c r="B40" s="21"/>
      <c r="C40" s="21"/>
      <c r="E40" s="160"/>
      <c r="F40" s="22"/>
      <c r="G40" s="160"/>
      <c r="H40" s="22"/>
      <c r="I40" s="35"/>
      <c r="J40" s="9"/>
      <c r="K40" s="160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35" s="3" customFormat="1" x14ac:dyDescent="0.4">
      <c r="A41" s="21"/>
      <c r="B41" s="21"/>
      <c r="C41" s="21"/>
      <c r="E41" s="160"/>
      <c r="F41" s="22"/>
      <c r="G41" s="160"/>
      <c r="H41" s="22"/>
      <c r="I41" s="35"/>
      <c r="J41" s="9"/>
      <c r="K41" s="160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35" s="3" customFormat="1" x14ac:dyDescent="0.4">
      <c r="A42" s="21"/>
      <c r="B42" s="21"/>
      <c r="C42" s="21"/>
      <c r="E42" s="160"/>
      <c r="F42" s="22"/>
      <c r="G42" s="160"/>
      <c r="H42" s="22"/>
      <c r="I42" s="35"/>
      <c r="J42" s="9"/>
      <c r="K42" s="160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35" s="3" customFormat="1" x14ac:dyDescent="0.4">
      <c r="A43" s="21"/>
      <c r="B43" s="21"/>
      <c r="C43" s="21"/>
      <c r="E43" s="160"/>
      <c r="F43" s="22"/>
      <c r="G43" s="160"/>
      <c r="H43" s="22"/>
      <c r="I43" s="35"/>
      <c r="J43" s="9"/>
      <c r="K43" s="160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35" s="3" customFormat="1" x14ac:dyDescent="0.4">
      <c r="A44" s="21"/>
      <c r="B44" s="21"/>
      <c r="C44" s="21"/>
      <c r="E44" s="160"/>
      <c r="F44" s="22"/>
      <c r="G44" s="160"/>
      <c r="H44" s="22"/>
      <c r="I44" s="35"/>
      <c r="J44" s="9"/>
      <c r="K44" s="160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35" s="3" customFormat="1" x14ac:dyDescent="0.4">
      <c r="A45" s="21"/>
      <c r="B45" s="21"/>
      <c r="C45" s="21"/>
      <c r="E45" s="160"/>
      <c r="F45" s="22"/>
      <c r="G45" s="160"/>
      <c r="H45" s="22"/>
      <c r="I45" s="35"/>
      <c r="J45" s="9"/>
      <c r="K45" s="160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35" s="3" customFormat="1" x14ac:dyDescent="0.4">
      <c r="A46" s="21"/>
      <c r="B46" s="21"/>
      <c r="C46" s="21"/>
      <c r="E46" s="160"/>
      <c r="F46" s="22"/>
      <c r="G46" s="160"/>
      <c r="H46" s="22"/>
      <c r="I46" s="35"/>
      <c r="J46" s="9"/>
      <c r="K46" s="160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35" s="3" customFormat="1" x14ac:dyDescent="0.4">
      <c r="A47" s="25"/>
      <c r="B47" s="25"/>
      <c r="C47" s="25"/>
      <c r="D47" s="22"/>
      <c r="E47" s="160"/>
      <c r="F47" s="22"/>
      <c r="G47" s="160"/>
      <c r="H47" s="22"/>
      <c r="I47" s="22"/>
      <c r="J47" s="160"/>
      <c r="K47" s="22"/>
      <c r="L47" s="160"/>
      <c r="M47" s="22"/>
      <c r="N47" s="160"/>
      <c r="O47" s="22"/>
      <c r="P47" s="35"/>
      <c r="Q47" s="9"/>
      <c r="R47" s="160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s="3" customFormat="1" x14ac:dyDescent="0.4">
      <c r="A48" s="21"/>
      <c r="B48" s="21"/>
      <c r="C48" s="21"/>
      <c r="D48" s="22"/>
      <c r="E48" s="160"/>
      <c r="F48" s="22"/>
      <c r="G48" s="160"/>
      <c r="H48" s="22"/>
      <c r="I48" s="22"/>
      <c r="J48" s="160"/>
      <c r="K48" s="22"/>
      <c r="L48" s="160"/>
      <c r="M48" s="22"/>
      <c r="N48" s="160"/>
      <c r="O48" s="22"/>
      <c r="P48" s="35"/>
      <c r="Q48" s="9"/>
      <c r="R48" s="160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s="3" customFormat="1" x14ac:dyDescent="0.4">
      <c r="A49" s="21"/>
      <c r="B49" s="21"/>
      <c r="C49" s="21"/>
      <c r="D49" s="22"/>
      <c r="E49" s="160"/>
      <c r="F49" s="22"/>
      <c r="G49" s="160"/>
      <c r="H49" s="22"/>
      <c r="I49" s="22"/>
      <c r="J49" s="160"/>
      <c r="K49" s="22"/>
      <c r="L49" s="160"/>
      <c r="M49" s="22"/>
      <c r="N49" s="160"/>
      <c r="O49" s="22"/>
      <c r="P49" s="35"/>
      <c r="Q49" s="9"/>
      <c r="R49" s="160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s="3" customFormat="1" x14ac:dyDescent="0.4">
      <c r="A50" s="21"/>
      <c r="B50" s="21"/>
      <c r="C50" s="21"/>
      <c r="D50" s="22"/>
      <c r="E50" s="160"/>
      <c r="F50" s="22"/>
      <c r="G50" s="160"/>
      <c r="H50" s="22"/>
      <c r="I50" s="22"/>
      <c r="J50" s="160"/>
      <c r="K50" s="22"/>
      <c r="L50" s="160"/>
      <c r="M50" s="22"/>
      <c r="N50" s="160"/>
      <c r="O50" s="22"/>
      <c r="P50" s="35"/>
      <c r="Q50" s="9"/>
      <c r="R50" s="160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s="3" customFormat="1" ht="12" customHeight="1" x14ac:dyDescent="0.4">
      <c r="A51" s="21"/>
      <c r="B51" s="21"/>
      <c r="C51" s="21"/>
      <c r="D51" s="22"/>
      <c r="E51" s="160"/>
      <c r="F51" s="22"/>
      <c r="G51" s="160"/>
      <c r="H51" s="22"/>
      <c r="I51" s="22"/>
      <c r="J51" s="160"/>
      <c r="K51" s="22"/>
      <c r="L51" s="160"/>
      <c r="M51" s="22"/>
      <c r="N51" s="160"/>
      <c r="O51" s="22"/>
      <c r="P51" s="35"/>
      <c r="Q51" s="9"/>
      <c r="R51" s="160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s="1" customFormat="1" ht="15.6" x14ac:dyDescent="0.4">
      <c r="A52" s="21"/>
      <c r="B52" s="21"/>
      <c r="C52" s="21"/>
      <c r="D52" s="22"/>
      <c r="E52" s="160"/>
      <c r="F52" s="22"/>
      <c r="G52" s="160"/>
      <c r="H52" s="22"/>
      <c r="I52" s="10"/>
      <c r="J52" s="35"/>
      <c r="K52" s="10"/>
      <c r="L52" s="35"/>
      <c r="M52" s="10"/>
      <c r="N52" s="35"/>
      <c r="O52" s="10"/>
      <c r="P52" s="35"/>
      <c r="Q52" s="24"/>
      <c r="R52" s="35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1:35" s="3" customFormat="1" x14ac:dyDescent="0.4">
      <c r="A53" s="21"/>
      <c r="B53" s="21"/>
      <c r="C53" s="21"/>
      <c r="D53" s="22"/>
      <c r="E53" s="160"/>
      <c r="F53" s="22"/>
      <c r="G53" s="160"/>
      <c r="H53" s="22"/>
      <c r="I53" s="22"/>
      <c r="J53" s="160"/>
      <c r="K53" s="22"/>
      <c r="L53" s="160"/>
      <c r="M53" s="22"/>
      <c r="N53" s="160"/>
      <c r="O53" s="22"/>
      <c r="P53" s="35"/>
      <c r="Q53" s="9"/>
      <c r="R53" s="160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s="3" customFormat="1" x14ac:dyDescent="0.4">
      <c r="A54" s="21"/>
      <c r="B54" s="21"/>
      <c r="C54" s="21"/>
      <c r="D54" s="22"/>
      <c r="E54" s="160"/>
      <c r="F54" s="22"/>
      <c r="G54" s="160"/>
      <c r="H54" s="22"/>
      <c r="I54" s="22"/>
      <c r="J54" s="160"/>
      <c r="K54" s="22"/>
      <c r="L54" s="160"/>
      <c r="M54" s="22"/>
      <c r="N54" s="160"/>
      <c r="O54" s="22"/>
      <c r="P54" s="35"/>
      <c r="Q54" s="9"/>
      <c r="R54" s="160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s="3" customFormat="1" x14ac:dyDescent="0.4">
      <c r="A55" s="21"/>
      <c r="B55" s="21"/>
      <c r="C55" s="21"/>
      <c r="D55" s="22"/>
      <c r="E55" s="160"/>
      <c r="F55" s="22"/>
      <c r="G55" s="160"/>
      <c r="H55" s="22"/>
      <c r="I55" s="22"/>
      <c r="J55" s="160"/>
      <c r="K55" s="22"/>
      <c r="L55" s="160"/>
      <c r="M55" s="22"/>
      <c r="N55" s="160"/>
      <c r="O55" s="22"/>
      <c r="P55" s="35"/>
      <c r="Q55" s="9"/>
      <c r="R55" s="160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3" customFormat="1" x14ac:dyDescent="0.4">
      <c r="A56" s="21"/>
      <c r="B56" s="21"/>
      <c r="C56" s="21"/>
      <c r="D56" s="22"/>
      <c r="E56" s="160"/>
      <c r="F56" s="22"/>
      <c r="G56" s="160"/>
      <c r="H56" s="22"/>
      <c r="I56" s="22"/>
      <c r="J56" s="160"/>
      <c r="K56" s="22"/>
      <c r="L56" s="160"/>
      <c r="M56" s="22"/>
      <c r="N56" s="160"/>
      <c r="O56" s="22"/>
      <c r="P56" s="35"/>
      <c r="Q56" s="9"/>
      <c r="R56" s="160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s="3" customFormat="1" x14ac:dyDescent="0.4">
      <c r="A57" s="21"/>
      <c r="B57" s="21"/>
      <c r="C57" s="21"/>
      <c r="D57" s="22"/>
      <c r="E57" s="160"/>
      <c r="F57" s="22"/>
      <c r="G57" s="160"/>
      <c r="H57" s="22"/>
      <c r="I57" s="22"/>
      <c r="J57" s="160"/>
      <c r="K57" s="22"/>
      <c r="L57" s="160"/>
      <c r="M57" s="22"/>
      <c r="N57" s="160"/>
      <c r="O57" s="22"/>
      <c r="P57" s="35"/>
      <c r="Q57" s="9"/>
      <c r="R57" s="160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s="3" customFormat="1" x14ac:dyDescent="0.4">
      <c r="A58" s="21"/>
      <c r="B58" s="21"/>
      <c r="C58" s="21"/>
      <c r="D58" s="22"/>
      <c r="E58" s="160"/>
      <c r="F58" s="22"/>
      <c r="G58" s="160"/>
      <c r="H58" s="22"/>
      <c r="I58" s="22"/>
      <c r="J58" s="160"/>
      <c r="K58" s="22"/>
      <c r="L58" s="160"/>
      <c r="M58" s="22"/>
      <c r="N58" s="160"/>
      <c r="O58" s="22"/>
      <c r="P58" s="35"/>
      <c r="Q58" s="9"/>
      <c r="R58" s="160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s="3" customFormat="1" x14ac:dyDescent="0.4">
      <c r="A59" s="21"/>
      <c r="B59" s="21"/>
      <c r="C59" s="21"/>
      <c r="D59" s="22"/>
      <c r="E59" s="160"/>
      <c r="F59" s="22"/>
      <c r="G59" s="160"/>
      <c r="H59" s="22"/>
      <c r="I59" s="22"/>
      <c r="J59" s="160"/>
      <c r="K59" s="22"/>
      <c r="L59" s="160"/>
      <c r="M59" s="22"/>
      <c r="N59" s="160"/>
      <c r="O59" s="22"/>
      <c r="P59" s="35"/>
      <c r="Q59" s="9"/>
      <c r="R59" s="160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s="3" customFormat="1" x14ac:dyDescent="0.4">
      <c r="A60" s="21"/>
      <c r="B60" s="21"/>
      <c r="C60" s="21"/>
      <c r="D60" s="22"/>
      <c r="E60" s="160"/>
      <c r="F60" s="22"/>
      <c r="G60" s="160"/>
      <c r="H60" s="22"/>
      <c r="I60" s="22"/>
      <c r="J60" s="160"/>
      <c r="K60" s="22"/>
      <c r="L60" s="160"/>
      <c r="M60" s="22"/>
      <c r="N60" s="160"/>
      <c r="O60" s="22"/>
      <c r="P60" s="35"/>
      <c r="Q60" s="9"/>
      <c r="R60" s="160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s="3" customFormat="1" x14ac:dyDescent="0.4">
      <c r="A61" s="21"/>
      <c r="B61" s="21"/>
      <c r="C61" s="21"/>
      <c r="D61" s="22"/>
      <c r="E61" s="160"/>
      <c r="F61" s="22"/>
      <c r="G61" s="160"/>
      <c r="H61" s="22"/>
      <c r="I61" s="22"/>
      <c r="J61" s="160"/>
      <c r="K61" s="22"/>
      <c r="L61" s="160"/>
      <c r="M61" s="22"/>
      <c r="N61" s="160"/>
      <c r="O61" s="22"/>
      <c r="P61" s="35"/>
      <c r="Q61" s="9"/>
      <c r="R61" s="160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s="3" customFormat="1" ht="11.25" customHeight="1" x14ac:dyDescent="0.4">
      <c r="A62" s="21"/>
      <c r="B62" s="21"/>
      <c r="C62" s="21"/>
      <c r="D62" s="22"/>
      <c r="E62" s="160"/>
      <c r="F62" s="22"/>
      <c r="G62" s="160"/>
      <c r="H62" s="22"/>
      <c r="I62" s="22"/>
      <c r="J62" s="160"/>
      <c r="K62" s="22"/>
      <c r="L62" s="160"/>
      <c r="M62" s="22"/>
      <c r="N62" s="160"/>
      <c r="O62" s="22"/>
      <c r="P62" s="35"/>
      <c r="Q62" s="9"/>
      <c r="R62" s="160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s="1" customFormat="1" ht="11.25" customHeight="1" x14ac:dyDescent="0.4">
      <c r="A63" s="21"/>
      <c r="B63" s="21"/>
      <c r="C63" s="21"/>
      <c r="D63" s="22"/>
      <c r="E63" s="160"/>
      <c r="F63" s="22"/>
      <c r="G63" s="160"/>
      <c r="H63" s="22"/>
      <c r="I63" s="10"/>
      <c r="J63" s="35"/>
      <c r="K63" s="10"/>
      <c r="L63" s="35"/>
      <c r="M63" s="10"/>
      <c r="N63" s="35"/>
      <c r="O63" s="10"/>
      <c r="P63" s="35"/>
      <c r="Q63" s="24"/>
      <c r="R63" s="35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</row>
    <row r="64" spans="1:35" s="3" customFormat="1" ht="11.25" customHeight="1" x14ac:dyDescent="0.4">
      <c r="A64" s="21"/>
      <c r="B64" s="21"/>
      <c r="C64" s="21"/>
      <c r="D64" s="22"/>
      <c r="E64" s="160"/>
      <c r="F64" s="22"/>
      <c r="G64" s="160"/>
      <c r="H64" s="22"/>
      <c r="I64" s="22"/>
      <c r="J64" s="160"/>
      <c r="K64" s="22"/>
      <c r="L64" s="160"/>
      <c r="M64" s="22"/>
      <c r="N64" s="160"/>
      <c r="O64" s="22"/>
      <c r="P64" s="35"/>
      <c r="Q64" s="9"/>
      <c r="R64" s="160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s="3" customFormat="1" ht="11.25" customHeight="1" x14ac:dyDescent="0.4">
      <c r="A65" s="21"/>
      <c r="B65" s="21"/>
      <c r="C65" s="21"/>
      <c r="D65" s="22"/>
      <c r="E65" s="160"/>
      <c r="F65" s="22"/>
      <c r="G65" s="160"/>
      <c r="H65" s="22"/>
      <c r="I65" s="22"/>
      <c r="J65" s="160"/>
      <c r="K65" s="22"/>
      <c r="L65" s="160"/>
      <c r="M65" s="22"/>
      <c r="N65" s="160"/>
      <c r="O65" s="22"/>
      <c r="P65" s="35"/>
      <c r="Q65" s="9"/>
      <c r="R65" s="16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s="3" customFormat="1" ht="11.25" customHeight="1" x14ac:dyDescent="0.4">
      <c r="A66" s="21"/>
      <c r="B66" s="21"/>
      <c r="C66" s="21"/>
      <c r="D66" s="22"/>
      <c r="E66" s="160"/>
      <c r="F66" s="22"/>
      <c r="G66" s="160"/>
      <c r="H66" s="22"/>
      <c r="I66" s="22"/>
      <c r="J66" s="160"/>
      <c r="K66" s="22"/>
      <c r="L66" s="160"/>
      <c r="M66" s="22"/>
      <c r="N66" s="160"/>
      <c r="O66" s="22"/>
      <c r="P66" s="35"/>
      <c r="Q66" s="9"/>
      <c r="R66" s="160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s="3" customFormat="1" ht="11.25" customHeight="1" x14ac:dyDescent="0.4">
      <c r="A67" s="21"/>
      <c r="B67" s="21"/>
      <c r="C67" s="21"/>
      <c r="D67" s="34"/>
      <c r="E67" s="35"/>
      <c r="F67" s="34"/>
      <c r="G67" s="35"/>
      <c r="H67" s="34"/>
      <c r="I67" s="22"/>
      <c r="J67" s="160"/>
      <c r="K67" s="22"/>
      <c r="L67" s="160"/>
      <c r="M67" s="22"/>
      <c r="N67" s="160"/>
      <c r="O67" s="22"/>
      <c r="P67" s="35"/>
      <c r="Q67" s="9"/>
      <c r="R67" s="16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s="3" customFormat="1" ht="11.25" customHeight="1" x14ac:dyDescent="0.4">
      <c r="A68" s="21"/>
      <c r="B68" s="21"/>
      <c r="C68" s="21"/>
      <c r="D68" s="22"/>
      <c r="E68" s="160"/>
      <c r="F68" s="22"/>
      <c r="G68" s="160"/>
      <c r="H68" s="22"/>
      <c r="I68" s="22"/>
      <c r="J68" s="160"/>
      <c r="K68" s="22"/>
      <c r="L68" s="160"/>
      <c r="M68" s="22"/>
      <c r="N68" s="160"/>
      <c r="O68" s="22"/>
      <c r="P68" s="35"/>
      <c r="Q68" s="9"/>
      <c r="R68" s="160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s="3" customFormat="1" ht="11.25" customHeight="1" x14ac:dyDescent="0.4">
      <c r="A69" s="34"/>
      <c r="B69" s="34"/>
      <c r="C69" s="34"/>
      <c r="D69" s="22"/>
      <c r="E69" s="160"/>
      <c r="F69" s="22"/>
      <c r="G69" s="160"/>
      <c r="H69" s="22"/>
      <c r="I69" s="22"/>
      <c r="J69" s="160"/>
      <c r="K69" s="22"/>
      <c r="L69" s="160"/>
      <c r="M69" s="22"/>
      <c r="N69" s="160"/>
      <c r="O69" s="22"/>
      <c r="P69" s="35"/>
      <c r="Q69" s="9"/>
      <c r="R69" s="160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s="3" customFormat="1" ht="11.25" customHeight="1" x14ac:dyDescent="0.4">
      <c r="A70" s="21"/>
      <c r="B70" s="21"/>
      <c r="C70" s="21"/>
      <c r="D70" s="22"/>
      <c r="E70" s="160"/>
      <c r="F70" s="22"/>
      <c r="G70" s="160"/>
      <c r="H70" s="22"/>
      <c r="I70" s="22"/>
      <c r="J70" s="160"/>
      <c r="K70" s="22"/>
      <c r="L70" s="160"/>
      <c r="M70" s="22"/>
      <c r="N70" s="160"/>
      <c r="O70" s="22"/>
      <c r="P70" s="35"/>
      <c r="Q70" s="9"/>
      <c r="R70" s="160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s="3" customFormat="1" x14ac:dyDescent="0.4">
      <c r="A71" s="21"/>
      <c r="B71" s="21"/>
      <c r="C71" s="21"/>
      <c r="D71" s="22"/>
      <c r="E71" s="160"/>
      <c r="F71" s="22"/>
      <c r="G71" s="160"/>
      <c r="H71" s="22"/>
      <c r="I71" s="22"/>
      <c r="J71" s="160"/>
      <c r="K71" s="22"/>
      <c r="L71" s="160"/>
      <c r="M71" s="22"/>
      <c r="N71" s="160"/>
      <c r="O71" s="22"/>
      <c r="P71" s="35"/>
      <c r="Q71" s="9"/>
      <c r="R71" s="160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3" customFormat="1" x14ac:dyDescent="0.4">
      <c r="A72" s="21"/>
      <c r="B72" s="21"/>
      <c r="C72" s="21"/>
      <c r="D72" s="22"/>
      <c r="E72" s="160"/>
      <c r="F72" s="22"/>
      <c r="G72" s="160"/>
      <c r="H72" s="22"/>
      <c r="I72" s="22"/>
      <c r="J72" s="160"/>
      <c r="K72" s="22"/>
      <c r="L72" s="160"/>
      <c r="M72" s="22"/>
      <c r="N72" s="160"/>
      <c r="O72" s="22"/>
      <c r="P72" s="35"/>
      <c r="Q72" s="9"/>
      <c r="R72" s="160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s="3" customFormat="1" x14ac:dyDescent="0.4">
      <c r="A73" s="21"/>
      <c r="B73" s="21"/>
      <c r="C73" s="21"/>
      <c r="D73" s="22"/>
      <c r="E73" s="160"/>
      <c r="F73" s="22"/>
      <c r="G73" s="160"/>
      <c r="H73" s="22"/>
      <c r="I73" s="22"/>
      <c r="J73" s="160"/>
      <c r="K73" s="22"/>
      <c r="L73" s="160"/>
      <c r="M73" s="22"/>
      <c r="N73" s="160"/>
      <c r="O73" s="22"/>
      <c r="P73" s="35"/>
      <c r="Q73" s="9"/>
      <c r="R73" s="16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s="3" customFormat="1" ht="14.25" customHeight="1" x14ac:dyDescent="0.4">
      <c r="A74" s="21"/>
      <c r="B74" s="21"/>
      <c r="C74" s="21"/>
      <c r="D74" s="22"/>
      <c r="E74" s="160"/>
      <c r="F74" s="22"/>
      <c r="G74" s="160"/>
      <c r="H74" s="22"/>
      <c r="I74" s="22"/>
      <c r="J74" s="160"/>
      <c r="K74" s="22"/>
      <c r="L74" s="160"/>
      <c r="M74" s="22"/>
      <c r="N74" s="160"/>
      <c r="O74" s="22"/>
      <c r="P74" s="35"/>
      <c r="Q74" s="9"/>
      <c r="R74" s="160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s="3" customFormat="1" ht="13.5" customHeight="1" x14ac:dyDescent="0.4">
      <c r="A75" s="21"/>
      <c r="B75" s="21"/>
      <c r="C75" s="21"/>
      <c r="D75" s="22"/>
      <c r="E75" s="160"/>
      <c r="F75" s="22"/>
      <c r="G75" s="160"/>
      <c r="H75" s="22"/>
      <c r="I75" s="22"/>
      <c r="J75" s="160"/>
      <c r="K75" s="22"/>
      <c r="L75" s="160"/>
      <c r="M75" s="22"/>
      <c r="N75" s="160"/>
      <c r="O75" s="22"/>
      <c r="P75" s="35"/>
      <c r="Q75" s="9"/>
      <c r="R75" s="160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s="3" customFormat="1" ht="13.5" customHeight="1" x14ac:dyDescent="0.4">
      <c r="A76" s="21"/>
      <c r="B76" s="21"/>
      <c r="C76" s="21"/>
      <c r="D76" s="22"/>
      <c r="E76" s="160"/>
      <c r="F76" s="22"/>
      <c r="G76" s="160"/>
      <c r="H76" s="22"/>
      <c r="I76" s="22"/>
      <c r="J76" s="160"/>
      <c r="K76" s="22"/>
      <c r="L76" s="160"/>
      <c r="M76" s="22"/>
      <c r="N76" s="160"/>
      <c r="O76" s="22"/>
      <c r="P76" s="35"/>
      <c r="Q76" s="9"/>
      <c r="R76" s="160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s="3" customFormat="1" ht="13.5" customHeight="1" x14ac:dyDescent="0.4">
      <c r="A77" s="21"/>
      <c r="B77" s="21"/>
      <c r="C77" s="21"/>
      <c r="D77" s="22"/>
      <c r="E77" s="160"/>
      <c r="F77" s="22"/>
      <c r="G77" s="160"/>
      <c r="H77" s="22"/>
      <c r="I77" s="22"/>
      <c r="J77" s="160"/>
      <c r="K77" s="22"/>
      <c r="L77" s="160"/>
      <c r="M77" s="22"/>
      <c r="N77" s="160"/>
      <c r="O77" s="22"/>
      <c r="P77" s="35"/>
      <c r="Q77" s="9"/>
      <c r="R77" s="160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s="3" customFormat="1" ht="13.5" customHeight="1" x14ac:dyDescent="0.4">
      <c r="A78" s="21"/>
      <c r="B78" s="21"/>
      <c r="C78" s="21"/>
      <c r="D78" s="22"/>
      <c r="E78" s="160"/>
      <c r="F78" s="22"/>
      <c r="G78" s="160"/>
      <c r="H78" s="22"/>
      <c r="I78" s="22"/>
      <c r="J78" s="160"/>
      <c r="K78" s="22"/>
      <c r="L78" s="160"/>
      <c r="M78" s="22"/>
      <c r="N78" s="160"/>
      <c r="O78" s="22"/>
      <c r="P78" s="35"/>
      <c r="Q78" s="9"/>
      <c r="R78" s="160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s="3" customFormat="1" ht="13.5" customHeight="1" x14ac:dyDescent="0.4">
      <c r="A79" s="21"/>
      <c r="B79" s="21"/>
      <c r="C79" s="21"/>
      <c r="D79" s="22"/>
      <c r="E79" s="160"/>
      <c r="F79" s="22"/>
      <c r="G79" s="160"/>
      <c r="H79" s="22"/>
      <c r="I79" s="22"/>
      <c r="J79" s="160"/>
      <c r="K79" s="22"/>
      <c r="L79" s="160"/>
      <c r="M79" s="22"/>
      <c r="N79" s="160"/>
      <c r="O79" s="22"/>
      <c r="P79" s="35"/>
      <c r="Q79" s="9"/>
      <c r="R79" s="16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s="3" customFormat="1" ht="13.5" customHeight="1" x14ac:dyDescent="0.4">
      <c r="A80" s="21"/>
      <c r="B80" s="21"/>
      <c r="C80" s="21"/>
      <c r="D80" s="22"/>
      <c r="E80" s="160"/>
      <c r="F80" s="22"/>
      <c r="G80" s="160"/>
      <c r="H80" s="22"/>
      <c r="I80" s="22"/>
      <c r="J80" s="160"/>
      <c r="K80" s="22"/>
      <c r="L80" s="160"/>
      <c r="M80" s="22"/>
      <c r="N80" s="160"/>
      <c r="O80" s="22"/>
      <c r="P80" s="35"/>
      <c r="Q80" s="9"/>
      <c r="R80" s="160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s="3" customFormat="1" ht="13.5" customHeight="1" x14ac:dyDescent="0.4">
      <c r="A81" s="21"/>
      <c r="B81" s="21"/>
      <c r="C81" s="21"/>
      <c r="D81" s="22"/>
      <c r="E81" s="160"/>
      <c r="F81" s="22"/>
      <c r="G81" s="160"/>
      <c r="H81" s="22"/>
      <c r="I81" s="22"/>
      <c r="J81" s="160"/>
      <c r="K81" s="22"/>
      <c r="L81" s="160"/>
      <c r="M81" s="22"/>
      <c r="N81" s="160"/>
      <c r="O81" s="22"/>
      <c r="P81" s="35"/>
      <c r="Q81" s="9"/>
      <c r="R81" s="160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s="3" customFormat="1" ht="13.5" customHeight="1" x14ac:dyDescent="0.4">
      <c r="A82" s="21"/>
      <c r="B82" s="21"/>
      <c r="C82" s="21"/>
      <c r="D82" s="22"/>
      <c r="E82" s="160"/>
      <c r="F82" s="22"/>
      <c r="G82" s="160"/>
      <c r="H82" s="22"/>
      <c r="I82" s="22"/>
      <c r="J82" s="160"/>
      <c r="K82" s="22"/>
      <c r="L82" s="160"/>
      <c r="M82" s="22"/>
      <c r="N82" s="160"/>
      <c r="O82" s="22"/>
      <c r="P82" s="35"/>
      <c r="Q82" s="9"/>
      <c r="R82" s="7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s="3" customFormat="1" ht="13.5" customHeight="1" x14ac:dyDescent="0.4">
      <c r="A83" s="21"/>
      <c r="B83" s="21"/>
      <c r="C83" s="21"/>
      <c r="D83" s="34"/>
      <c r="E83" s="35"/>
      <c r="F83" s="34"/>
      <c r="G83" s="35"/>
      <c r="H83" s="34"/>
      <c r="I83" s="22"/>
      <c r="J83" s="160"/>
      <c r="K83" s="22"/>
      <c r="L83" s="160"/>
      <c r="M83" s="22"/>
      <c r="N83" s="160"/>
      <c r="O83" s="22"/>
      <c r="P83" s="35"/>
      <c r="Q83" s="9"/>
      <c r="R83" s="16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s="3" customFormat="1" ht="13.5" customHeight="1" x14ac:dyDescent="0.4">
      <c r="A84" s="21"/>
      <c r="B84" s="21"/>
      <c r="C84" s="21"/>
      <c r="D84" s="22"/>
      <c r="E84" s="160"/>
      <c r="F84" s="22"/>
      <c r="G84" s="160"/>
      <c r="H84" s="22"/>
      <c r="I84" s="22"/>
      <c r="J84" s="160"/>
      <c r="K84" s="22"/>
      <c r="L84" s="160"/>
      <c r="M84" s="22"/>
      <c r="N84" s="160"/>
      <c r="O84" s="22"/>
      <c r="P84" s="35"/>
      <c r="Q84" s="9"/>
      <c r="R84" s="160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s="1" customFormat="1" ht="13.5" customHeight="1" x14ac:dyDescent="0.4">
      <c r="A85" s="34"/>
      <c r="B85" s="34"/>
      <c r="C85" s="34"/>
      <c r="D85" s="22"/>
      <c r="E85" s="160"/>
      <c r="F85" s="22"/>
      <c r="G85" s="160"/>
      <c r="H85" s="22"/>
      <c r="I85" s="34"/>
      <c r="J85" s="35"/>
      <c r="K85" s="34"/>
      <c r="L85" s="35"/>
      <c r="M85" s="34"/>
      <c r="N85" s="35"/>
      <c r="O85" s="34"/>
      <c r="P85" s="35"/>
      <c r="Q85" s="24"/>
      <c r="R85" s="35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 s="3" customFormat="1" ht="13.5" customHeight="1" x14ac:dyDescent="0.4">
      <c r="A86" s="21"/>
      <c r="B86" s="21"/>
      <c r="C86" s="21"/>
      <c r="D86" s="22"/>
      <c r="E86" s="160"/>
      <c r="F86" s="22"/>
      <c r="G86" s="160"/>
      <c r="H86" s="22"/>
      <c r="I86" s="22"/>
      <c r="J86" s="160"/>
      <c r="K86" s="22"/>
      <c r="L86" s="160"/>
      <c r="M86" s="22"/>
      <c r="N86" s="160"/>
      <c r="O86" s="22"/>
      <c r="P86" s="35"/>
      <c r="Q86" s="9"/>
      <c r="R86" s="160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s="3" customFormat="1" ht="13.5" customHeight="1" x14ac:dyDescent="0.4">
      <c r="A87" s="21"/>
      <c r="B87" s="21"/>
      <c r="C87" s="21"/>
      <c r="D87" s="22"/>
      <c r="E87" s="160"/>
      <c r="F87" s="22"/>
      <c r="G87" s="160"/>
      <c r="H87" s="22"/>
      <c r="I87" s="22"/>
      <c r="J87" s="160"/>
      <c r="K87" s="22"/>
      <c r="L87" s="160"/>
      <c r="M87" s="22"/>
      <c r="N87" s="160"/>
      <c r="O87" s="22"/>
      <c r="P87" s="35"/>
      <c r="Q87" s="9"/>
      <c r="R87" s="160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s="3" customFormat="1" ht="13.5" customHeight="1" x14ac:dyDescent="0.4">
      <c r="A88" s="21"/>
      <c r="B88" s="21"/>
      <c r="C88" s="21"/>
      <c r="D88" s="22"/>
      <c r="E88" s="160"/>
      <c r="F88" s="22"/>
      <c r="G88" s="160"/>
      <c r="H88" s="22"/>
      <c r="I88" s="22"/>
      <c r="J88" s="160"/>
      <c r="K88" s="22"/>
      <c r="L88" s="160"/>
      <c r="M88" s="22"/>
      <c r="N88" s="160"/>
      <c r="O88" s="22"/>
      <c r="P88" s="35"/>
      <c r="Q88" s="9"/>
      <c r="R88" s="160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s="3" customFormat="1" ht="13.5" customHeight="1" x14ac:dyDescent="0.4">
      <c r="A89" s="21"/>
      <c r="B89" s="21"/>
      <c r="C89" s="21"/>
      <c r="D89" s="22"/>
      <c r="E89" s="160"/>
      <c r="F89" s="22"/>
      <c r="G89" s="160"/>
      <c r="H89" s="22"/>
      <c r="I89" s="22"/>
      <c r="J89" s="160"/>
      <c r="K89" s="22"/>
      <c r="L89" s="160"/>
      <c r="M89" s="22"/>
      <c r="N89" s="160"/>
      <c r="O89" s="22"/>
      <c r="P89" s="35"/>
      <c r="Q89" s="9"/>
      <c r="R89" s="16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s="3" customFormat="1" ht="13.5" customHeight="1" x14ac:dyDescent="0.4">
      <c r="A90" s="21"/>
      <c r="B90" s="21"/>
      <c r="C90" s="21"/>
      <c r="D90" s="22"/>
      <c r="E90" s="160"/>
      <c r="F90" s="22"/>
      <c r="G90" s="160"/>
      <c r="H90" s="22"/>
      <c r="I90" s="22"/>
      <c r="J90" s="160"/>
      <c r="K90" s="22"/>
      <c r="L90" s="160"/>
      <c r="M90" s="22"/>
      <c r="N90" s="160"/>
      <c r="O90" s="22"/>
      <c r="P90" s="35"/>
      <c r="Q90" s="9"/>
      <c r="R90" s="160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s="3" customFormat="1" ht="13.5" customHeight="1" x14ac:dyDescent="0.4">
      <c r="A91" s="21"/>
      <c r="B91" s="21"/>
      <c r="C91" s="21"/>
      <c r="D91" s="22"/>
      <c r="E91" s="160"/>
      <c r="F91" s="22"/>
      <c r="G91" s="160"/>
      <c r="H91" s="22"/>
      <c r="I91" s="22"/>
      <c r="J91" s="160"/>
      <c r="K91" s="22"/>
      <c r="L91" s="160"/>
      <c r="M91" s="22"/>
      <c r="N91" s="160"/>
      <c r="O91" s="22"/>
      <c r="P91" s="35"/>
      <c r="Q91" s="9"/>
      <c r="R91" s="160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s="3" customFormat="1" ht="13.5" customHeight="1" x14ac:dyDescent="0.4">
      <c r="A92" s="21"/>
      <c r="B92" s="21"/>
      <c r="C92" s="21"/>
      <c r="D92" s="22"/>
      <c r="E92" s="160"/>
      <c r="F92" s="22"/>
      <c r="G92" s="160"/>
      <c r="H92" s="22"/>
      <c r="I92" s="22"/>
      <c r="J92" s="160"/>
      <c r="K92" s="22"/>
      <c r="L92" s="160"/>
      <c r="M92" s="22"/>
      <c r="N92" s="160"/>
      <c r="O92" s="22"/>
      <c r="P92" s="35"/>
      <c r="Q92" s="9"/>
      <c r="R92" s="160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s="3" customFormat="1" ht="13.5" customHeight="1" x14ac:dyDescent="0.4">
      <c r="A93" s="21"/>
      <c r="B93" s="21"/>
      <c r="C93" s="21"/>
      <c r="D93" s="22"/>
      <c r="E93" s="160"/>
      <c r="F93" s="22"/>
      <c r="G93" s="160"/>
      <c r="H93" s="22"/>
      <c r="I93" s="22"/>
      <c r="J93" s="160"/>
      <c r="K93" s="22"/>
      <c r="L93" s="160"/>
      <c r="M93" s="22"/>
      <c r="N93" s="160"/>
      <c r="O93" s="22"/>
      <c r="P93" s="35"/>
      <c r="Q93" s="9"/>
      <c r="R93" s="160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s="3" customFormat="1" ht="13.5" customHeight="1" x14ac:dyDescent="0.4">
      <c r="A94" s="21"/>
      <c r="B94" s="21"/>
      <c r="C94" s="21"/>
      <c r="D94" s="22"/>
      <c r="E94" s="160"/>
      <c r="F94" s="22"/>
      <c r="G94" s="160"/>
      <c r="H94" s="22"/>
      <c r="I94" s="22"/>
      <c r="J94" s="160"/>
      <c r="K94" s="22"/>
      <c r="L94" s="160"/>
      <c r="M94" s="22"/>
      <c r="N94" s="160"/>
      <c r="O94" s="22"/>
      <c r="P94" s="35"/>
      <c r="Q94" s="9"/>
      <c r="R94" s="160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s="3" customFormat="1" ht="13.5" customHeight="1" x14ac:dyDescent="0.4">
      <c r="A95" s="21"/>
      <c r="B95" s="21"/>
      <c r="C95" s="21"/>
      <c r="D95" s="22"/>
      <c r="E95" s="160"/>
      <c r="F95" s="22"/>
      <c r="G95" s="160"/>
      <c r="H95" s="22"/>
      <c r="I95" s="22"/>
      <c r="J95" s="160"/>
      <c r="K95" s="22"/>
      <c r="L95" s="160"/>
      <c r="M95" s="22"/>
      <c r="N95" s="160"/>
      <c r="O95" s="22"/>
      <c r="P95" s="35"/>
      <c r="Q95" s="9"/>
      <c r="R95" s="160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s="3" customFormat="1" ht="13.5" customHeight="1" x14ac:dyDescent="0.4">
      <c r="A96" s="21"/>
      <c r="B96" s="21"/>
      <c r="C96" s="21"/>
      <c r="D96" s="22"/>
      <c r="E96" s="160"/>
      <c r="F96" s="22"/>
      <c r="G96" s="160"/>
      <c r="H96" s="22"/>
      <c r="I96" s="22"/>
      <c r="J96" s="160"/>
      <c r="K96" s="22"/>
      <c r="L96" s="160"/>
      <c r="M96" s="22"/>
      <c r="N96" s="160"/>
      <c r="O96" s="22"/>
      <c r="P96" s="35"/>
      <c r="Q96" s="9"/>
      <c r="R96" s="16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256" s="3" customFormat="1" ht="13.5" customHeight="1" x14ac:dyDescent="0.4">
      <c r="A97" s="21"/>
      <c r="B97" s="21"/>
      <c r="C97" s="21"/>
      <c r="D97" s="22"/>
      <c r="E97" s="160"/>
      <c r="F97" s="22"/>
      <c r="G97" s="160"/>
      <c r="H97" s="22"/>
      <c r="I97" s="22"/>
      <c r="J97" s="160"/>
      <c r="K97" s="22"/>
      <c r="L97" s="160"/>
      <c r="M97" s="22"/>
      <c r="N97" s="160"/>
      <c r="O97" s="22"/>
      <c r="P97" s="35"/>
      <c r="Q97" s="9"/>
      <c r="R97" s="160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256" s="3" customFormat="1" ht="13.5" customHeight="1" x14ac:dyDescent="0.4">
      <c r="A98" s="21"/>
      <c r="B98" s="21"/>
      <c r="C98" s="21"/>
      <c r="D98" s="22"/>
      <c r="E98" s="160"/>
      <c r="F98" s="22"/>
      <c r="G98" s="160"/>
      <c r="H98" s="22"/>
      <c r="I98" s="22"/>
      <c r="J98" s="160"/>
      <c r="K98" s="22"/>
      <c r="L98" s="160"/>
      <c r="M98" s="22"/>
      <c r="N98" s="160"/>
      <c r="O98" s="22"/>
      <c r="P98" s="35"/>
      <c r="Q98" s="9"/>
      <c r="R98" s="8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256" s="3" customFormat="1" x14ac:dyDescent="0.4">
      <c r="A99" s="21"/>
      <c r="B99" s="21"/>
      <c r="C99" s="21"/>
      <c r="D99" s="22"/>
      <c r="E99" s="160"/>
      <c r="F99" s="22"/>
      <c r="G99" s="160"/>
      <c r="H99" s="22"/>
      <c r="I99" s="22"/>
      <c r="J99" s="160"/>
      <c r="K99" s="22"/>
      <c r="L99" s="160"/>
      <c r="M99" s="22"/>
      <c r="N99" s="160"/>
      <c r="O99" s="22"/>
      <c r="P99" s="35"/>
      <c r="Q99" s="9"/>
      <c r="R99" s="8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256" s="3" customFormat="1" x14ac:dyDescent="0.4">
      <c r="A100" s="21"/>
      <c r="B100" s="21"/>
      <c r="C100" s="21"/>
      <c r="D100" s="22"/>
      <c r="E100" s="160"/>
      <c r="F100" s="22"/>
      <c r="G100" s="160"/>
      <c r="H100" s="22"/>
      <c r="I100" s="22"/>
      <c r="J100" s="160"/>
      <c r="K100" s="22"/>
      <c r="L100" s="160"/>
      <c r="M100" s="22"/>
      <c r="N100" s="160"/>
      <c r="O100" s="22"/>
      <c r="P100" s="35"/>
      <c r="Q100" s="9"/>
      <c r="R100" s="8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256" s="2" customFormat="1" ht="15.6" x14ac:dyDescent="0.4">
      <c r="A101" s="21"/>
      <c r="B101" s="21"/>
      <c r="C101" s="21"/>
      <c r="D101" s="22"/>
      <c r="E101" s="160"/>
      <c r="F101" s="22"/>
      <c r="G101" s="160"/>
      <c r="H101" s="22"/>
      <c r="I101" s="34"/>
      <c r="J101" s="35"/>
      <c r="K101" s="34"/>
      <c r="L101" s="35"/>
      <c r="M101" s="34"/>
      <c r="N101" s="35"/>
      <c r="O101" s="34"/>
      <c r="P101" s="35"/>
      <c r="Q101" s="24"/>
      <c r="R101" s="35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3" customFormat="1" ht="11.25" customHeight="1" x14ac:dyDescent="0.4">
      <c r="A102" s="21"/>
      <c r="B102" s="21"/>
      <c r="C102" s="21"/>
      <c r="D102" s="22"/>
      <c r="E102" s="160"/>
      <c r="F102" s="22"/>
      <c r="G102" s="160"/>
      <c r="H102" s="22"/>
      <c r="I102" s="22"/>
      <c r="J102" s="160"/>
      <c r="K102" s="22"/>
      <c r="L102" s="160"/>
      <c r="M102" s="22"/>
      <c r="N102" s="160"/>
      <c r="O102" s="22"/>
      <c r="P102" s="35"/>
      <c r="Q102" s="9"/>
      <c r="R102" s="160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256" s="23" customFormat="1" ht="11.25" customHeight="1" x14ac:dyDescent="0.4">
      <c r="A103" s="21"/>
      <c r="B103" s="21"/>
      <c r="C103" s="21"/>
      <c r="D103" s="22"/>
      <c r="E103" s="160"/>
      <c r="F103" s="22"/>
      <c r="G103" s="160"/>
      <c r="H103" s="22"/>
      <c r="I103" s="22"/>
      <c r="J103" s="160"/>
      <c r="K103" s="22"/>
      <c r="L103" s="160"/>
      <c r="M103" s="22"/>
      <c r="N103" s="160"/>
      <c r="O103" s="22"/>
      <c r="P103" s="35"/>
      <c r="Q103" s="9"/>
      <c r="R103" s="160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256" s="23" customFormat="1" ht="11.25" customHeight="1" x14ac:dyDescent="0.4">
      <c r="A104" s="21"/>
      <c r="B104" s="21"/>
      <c r="C104" s="21"/>
      <c r="D104" s="22"/>
      <c r="E104" s="160"/>
      <c r="F104" s="22"/>
      <c r="G104" s="160"/>
      <c r="H104" s="22"/>
      <c r="I104" s="22"/>
      <c r="J104" s="160"/>
      <c r="K104" s="22"/>
      <c r="L104" s="160"/>
      <c r="M104" s="22"/>
      <c r="N104" s="160"/>
      <c r="O104" s="22"/>
      <c r="P104" s="35"/>
      <c r="Q104" s="9"/>
      <c r="R104" s="160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256" s="23" customFormat="1" ht="11.25" customHeight="1" x14ac:dyDescent="0.4">
      <c r="A105" s="21"/>
      <c r="B105" s="21"/>
      <c r="C105" s="21"/>
      <c r="D105" s="22"/>
      <c r="E105" s="160"/>
      <c r="F105" s="22"/>
      <c r="G105" s="160"/>
      <c r="H105" s="22"/>
      <c r="I105" s="22"/>
      <c r="J105" s="160"/>
      <c r="K105" s="22"/>
      <c r="L105" s="160"/>
      <c r="M105" s="22"/>
      <c r="N105" s="160"/>
      <c r="O105" s="22"/>
      <c r="P105" s="35"/>
      <c r="Q105" s="9"/>
      <c r="R105" s="160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256" s="23" customFormat="1" ht="11.25" customHeight="1" x14ac:dyDescent="0.4">
      <c r="A106" s="21"/>
      <c r="B106" s="21"/>
      <c r="C106" s="21"/>
      <c r="D106" s="22"/>
      <c r="E106" s="160"/>
      <c r="F106" s="22"/>
      <c r="G106" s="160"/>
      <c r="H106" s="22"/>
      <c r="I106" s="22"/>
      <c r="J106" s="160"/>
      <c r="K106" s="22"/>
      <c r="L106" s="160"/>
      <c r="M106" s="22"/>
      <c r="N106" s="160"/>
      <c r="O106" s="22"/>
      <c r="P106" s="35"/>
      <c r="Q106" s="9"/>
      <c r="R106" s="160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256" s="23" customFormat="1" ht="11.25" customHeight="1" x14ac:dyDescent="0.4">
      <c r="A107" s="21"/>
      <c r="B107" s="21"/>
      <c r="C107" s="21"/>
      <c r="D107" s="34"/>
      <c r="E107" s="35"/>
      <c r="F107" s="34"/>
      <c r="G107" s="35"/>
      <c r="H107" s="34"/>
      <c r="I107" s="22"/>
      <c r="J107" s="160"/>
      <c r="K107" s="22"/>
      <c r="L107" s="160"/>
      <c r="M107" s="22"/>
      <c r="N107" s="160"/>
      <c r="O107" s="22"/>
      <c r="P107" s="35"/>
      <c r="Q107" s="9"/>
      <c r="R107" s="160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256" s="23" customFormat="1" ht="11.25" customHeight="1" x14ac:dyDescent="0.4">
      <c r="A108" s="21"/>
      <c r="B108" s="21"/>
      <c r="C108" s="21"/>
      <c r="D108" s="11"/>
      <c r="E108" s="160"/>
      <c r="F108" s="11"/>
      <c r="G108" s="160"/>
      <c r="H108" s="11"/>
      <c r="I108" s="22"/>
      <c r="J108" s="160"/>
      <c r="K108" s="22"/>
      <c r="L108" s="160"/>
      <c r="M108" s="22"/>
      <c r="N108" s="160"/>
      <c r="O108" s="22"/>
      <c r="P108" s="35"/>
      <c r="Q108" s="9"/>
      <c r="R108" s="160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256" s="23" customFormat="1" ht="11.25" customHeight="1" x14ac:dyDescent="0.4">
      <c r="A109" s="34"/>
      <c r="B109" s="34"/>
      <c r="C109" s="34"/>
      <c r="D109" s="26"/>
      <c r="E109" s="160"/>
      <c r="F109" s="26"/>
      <c r="G109" s="160"/>
      <c r="H109" s="26"/>
      <c r="I109" s="22"/>
      <c r="J109" s="160"/>
      <c r="K109" s="22"/>
      <c r="L109" s="160"/>
      <c r="M109" s="22"/>
      <c r="N109" s="160"/>
      <c r="O109" s="22"/>
      <c r="P109" s="35"/>
      <c r="Q109" s="9"/>
      <c r="R109" s="160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256" s="23" customFormat="1" ht="11.25" customHeight="1" x14ac:dyDescent="0.4">
      <c r="A110" s="11"/>
      <c r="B110" s="11"/>
      <c r="C110" s="11"/>
      <c r="D110" s="24"/>
      <c r="E110" s="12"/>
      <c r="F110" s="24"/>
      <c r="G110" s="12"/>
      <c r="H110" s="24"/>
      <c r="I110" s="22"/>
      <c r="J110" s="160"/>
      <c r="K110" s="22"/>
      <c r="L110" s="160"/>
      <c r="M110" s="22"/>
      <c r="N110" s="160"/>
      <c r="O110" s="22"/>
      <c r="P110" s="35"/>
      <c r="Q110" s="9"/>
      <c r="R110" s="160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256" s="23" customFormat="1" ht="11.25" customHeight="1" x14ac:dyDescent="0.4">
      <c r="A111" s="26"/>
      <c r="B111" s="26"/>
      <c r="C111" s="26"/>
      <c r="D111" s="4"/>
      <c r="E111" s="3"/>
      <c r="F111" s="4"/>
      <c r="G111" s="3"/>
      <c r="H111" s="4"/>
      <c r="I111" s="22"/>
      <c r="J111" s="160"/>
      <c r="K111" s="22"/>
      <c r="L111" s="160"/>
      <c r="M111" s="22"/>
      <c r="N111" s="160"/>
      <c r="O111" s="22"/>
      <c r="P111" s="35"/>
      <c r="Q111" s="9"/>
      <c r="R111" s="160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256" s="23" customFormat="1" ht="11.25" customHeight="1" x14ac:dyDescent="0.4">
      <c r="A112" s="24"/>
      <c r="B112" s="24"/>
      <c r="C112" s="24"/>
      <c r="D112" s="4"/>
      <c r="E112" s="3"/>
      <c r="F112" s="4"/>
      <c r="G112" s="3"/>
      <c r="H112" s="4"/>
      <c r="I112" s="22"/>
      <c r="J112" s="160"/>
      <c r="K112" s="22"/>
      <c r="L112" s="160"/>
      <c r="M112" s="22"/>
      <c r="N112" s="160"/>
      <c r="O112" s="22"/>
      <c r="P112" s="35"/>
      <c r="Q112" s="9"/>
      <c r="R112" s="160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s="23" customFormat="1" ht="11.25" customHeight="1" x14ac:dyDescent="0.4">
      <c r="A113" s="27"/>
      <c r="B113" s="27"/>
      <c r="C113" s="27"/>
      <c r="D113" s="4"/>
      <c r="E113" s="3"/>
      <c r="F113" s="4"/>
      <c r="G113" s="3"/>
      <c r="H113" s="4"/>
      <c r="I113" s="22"/>
      <c r="J113" s="160"/>
      <c r="K113" s="22"/>
      <c r="L113" s="160"/>
      <c r="M113" s="22"/>
      <c r="N113" s="160"/>
      <c r="O113" s="22"/>
      <c r="P113" s="35"/>
      <c r="Q113" s="9"/>
      <c r="R113" s="160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s="23" customFormat="1" ht="11.25" customHeight="1" x14ac:dyDescent="0.4">
      <c r="A114" s="27"/>
      <c r="B114" s="27"/>
      <c r="C114" s="27"/>
      <c r="D114" s="4"/>
      <c r="E114" s="3"/>
      <c r="F114" s="4"/>
      <c r="G114" s="3"/>
      <c r="H114" s="4"/>
      <c r="I114" s="22"/>
      <c r="J114" s="160"/>
      <c r="K114" s="22"/>
      <c r="L114" s="160"/>
      <c r="M114" s="22"/>
      <c r="N114" s="160"/>
      <c r="O114" s="22"/>
      <c r="P114" s="35"/>
      <c r="Q114" s="9"/>
      <c r="R114" s="160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23" customFormat="1" ht="11.25" customHeight="1" x14ac:dyDescent="0.4">
      <c r="A115" s="27"/>
      <c r="B115" s="27"/>
      <c r="C115" s="27"/>
      <c r="D115" s="4"/>
      <c r="E115" s="3"/>
      <c r="F115" s="4"/>
      <c r="G115" s="3"/>
      <c r="H115" s="4"/>
      <c r="I115" s="22"/>
      <c r="J115" s="160"/>
      <c r="K115" s="22"/>
      <c r="L115" s="160"/>
      <c r="M115" s="22"/>
      <c r="N115" s="160"/>
      <c r="O115" s="22"/>
      <c r="P115" s="35"/>
      <c r="Q115" s="9"/>
      <c r="R115" s="160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23" customFormat="1" ht="11.25" customHeight="1" x14ac:dyDescent="0.4">
      <c r="A116" s="27"/>
      <c r="B116" s="27"/>
      <c r="C116" s="27"/>
      <c r="D116" s="4"/>
      <c r="E116" s="3"/>
      <c r="F116" s="4"/>
      <c r="G116" s="3"/>
      <c r="H116" s="4"/>
      <c r="I116" s="22"/>
      <c r="J116" s="160"/>
      <c r="K116" s="22"/>
      <c r="L116" s="160"/>
      <c r="M116" s="22"/>
      <c r="N116" s="160"/>
      <c r="O116" s="22"/>
      <c r="P116" s="35"/>
      <c r="Q116" s="9"/>
      <c r="R116" s="160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23" customFormat="1" ht="11.25" customHeight="1" x14ac:dyDescent="0.4">
      <c r="A117" s="27"/>
      <c r="B117" s="27"/>
      <c r="C117" s="27"/>
      <c r="D117" s="4"/>
      <c r="E117" s="5"/>
      <c r="F117" s="4"/>
      <c r="G117" s="5"/>
      <c r="H117" s="4"/>
      <c r="I117" s="22"/>
      <c r="J117" s="160"/>
      <c r="K117" s="22"/>
      <c r="L117" s="160"/>
      <c r="M117" s="22"/>
      <c r="N117" s="160"/>
      <c r="O117" s="22"/>
      <c r="P117" s="35"/>
      <c r="Q117" s="9"/>
      <c r="R117" s="160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23" customFormat="1" ht="11.25" customHeight="1" x14ac:dyDescent="0.4">
      <c r="A118" s="27"/>
      <c r="B118" s="27"/>
      <c r="C118" s="27"/>
      <c r="D118" s="4"/>
      <c r="E118" s="3"/>
      <c r="F118" s="4"/>
      <c r="G118" s="3"/>
      <c r="H118" s="4"/>
      <c r="I118" s="22"/>
      <c r="J118" s="160"/>
      <c r="K118" s="22"/>
      <c r="L118" s="160"/>
      <c r="M118" s="22"/>
      <c r="N118" s="160"/>
      <c r="O118" s="22"/>
      <c r="P118" s="35"/>
      <c r="Q118" s="9"/>
      <c r="R118" s="160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23" customFormat="1" ht="11.25" customHeight="1" x14ac:dyDescent="0.4">
      <c r="A119" s="27"/>
      <c r="B119" s="27"/>
      <c r="C119" s="27"/>
      <c r="D119" s="4"/>
      <c r="E119" s="3"/>
      <c r="F119" s="4"/>
      <c r="G119" s="3"/>
      <c r="H119" s="4"/>
      <c r="I119" s="22"/>
      <c r="J119" s="160"/>
      <c r="K119" s="22"/>
      <c r="L119" s="160"/>
      <c r="M119" s="22"/>
      <c r="N119" s="160"/>
      <c r="O119" s="22"/>
      <c r="P119" s="35"/>
      <c r="Q119" s="9"/>
      <c r="R119" s="160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3" customFormat="1" x14ac:dyDescent="0.4">
      <c r="A120" s="27"/>
      <c r="B120" s="27"/>
      <c r="C120" s="27"/>
      <c r="D120" s="4"/>
      <c r="F120" s="4"/>
      <c r="H120" s="4"/>
      <c r="I120" s="22"/>
      <c r="J120" s="160"/>
      <c r="K120" s="22"/>
      <c r="L120" s="160"/>
      <c r="M120" s="22"/>
      <c r="N120" s="160"/>
      <c r="O120" s="22"/>
      <c r="P120" s="35"/>
      <c r="Q120" s="9"/>
      <c r="R120" s="675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s="3" customFormat="1" ht="13.5" customHeight="1" x14ac:dyDescent="0.4">
      <c r="A121" s="27"/>
      <c r="B121" s="27"/>
      <c r="C121" s="27"/>
      <c r="D121" s="4"/>
      <c r="F121" s="4"/>
      <c r="H121" s="4"/>
      <c r="I121" s="22"/>
      <c r="J121" s="160"/>
      <c r="K121" s="22"/>
      <c r="L121" s="160"/>
      <c r="M121" s="22"/>
      <c r="N121" s="160"/>
      <c r="O121" s="22"/>
      <c r="P121" s="35"/>
      <c r="Q121" s="9"/>
      <c r="R121" s="675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s="3" customFormat="1" ht="13.5" customHeight="1" x14ac:dyDescent="0.4">
      <c r="A122" s="27"/>
      <c r="B122" s="27"/>
      <c r="C122" s="27"/>
      <c r="D122" s="4"/>
      <c r="F122" s="4"/>
      <c r="H122" s="4"/>
      <c r="I122" s="22"/>
      <c r="J122" s="160"/>
      <c r="K122" s="22"/>
      <c r="L122" s="160"/>
      <c r="M122" s="22"/>
      <c r="N122" s="160"/>
      <c r="O122" s="22"/>
      <c r="P122" s="35"/>
      <c r="Q122" s="9"/>
      <c r="R122" s="675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s="3" customFormat="1" ht="13.5" customHeight="1" x14ac:dyDescent="0.4">
      <c r="A123" s="27"/>
      <c r="B123" s="27"/>
      <c r="C123" s="27"/>
      <c r="D123" s="4"/>
      <c r="F123" s="4"/>
      <c r="H123" s="4"/>
      <c r="I123" s="22"/>
      <c r="J123" s="160"/>
      <c r="K123" s="22"/>
      <c r="L123" s="160"/>
      <c r="M123" s="22"/>
      <c r="N123" s="160"/>
      <c r="O123" s="22"/>
      <c r="P123" s="35"/>
      <c r="Q123" s="9"/>
      <c r="R123" s="675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s="3" customFormat="1" ht="13.5" customHeight="1" x14ac:dyDescent="0.4">
      <c r="A124" s="27"/>
      <c r="B124" s="27"/>
      <c r="C124" s="27"/>
      <c r="D124" s="4"/>
      <c r="F124" s="4"/>
      <c r="H124" s="4"/>
      <c r="I124" s="22"/>
      <c r="J124" s="160"/>
      <c r="K124" s="22"/>
      <c r="L124" s="160"/>
      <c r="M124" s="22"/>
      <c r="N124" s="160"/>
      <c r="O124" s="22"/>
      <c r="P124" s="35"/>
      <c r="Q124" s="9"/>
      <c r="R124" s="675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s="20" customFormat="1" ht="11.25" customHeight="1" x14ac:dyDescent="0.4">
      <c r="A125" s="27"/>
      <c r="B125" s="27"/>
      <c r="C125" s="27"/>
      <c r="D125" s="4"/>
      <c r="E125" s="3"/>
      <c r="F125" s="4"/>
      <c r="G125" s="3"/>
      <c r="H125" s="4"/>
      <c r="I125" s="34"/>
      <c r="J125" s="35"/>
      <c r="K125" s="34"/>
      <c r="L125" s="35"/>
      <c r="M125" s="34"/>
      <c r="N125" s="35"/>
      <c r="O125" s="34"/>
      <c r="P125" s="35"/>
      <c r="Q125" s="24"/>
      <c r="R125" s="35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</row>
    <row r="126" spans="1:35" ht="27.75" customHeight="1" x14ac:dyDescent="0.4">
      <c r="A126" s="27"/>
      <c r="B126" s="27"/>
      <c r="C126" s="27"/>
      <c r="D126" s="4"/>
      <c r="E126" s="3"/>
      <c r="F126" s="4"/>
      <c r="G126" s="3"/>
      <c r="H126" s="4"/>
      <c r="I126" s="11"/>
      <c r="J126" s="160"/>
      <c r="K126" s="11"/>
      <c r="L126" s="160"/>
      <c r="M126" s="11"/>
      <c r="N126" s="160"/>
      <c r="O126" s="11"/>
      <c r="P126" s="160"/>
      <c r="Q126" s="11"/>
      <c r="R126" s="160"/>
    </row>
    <row r="127" spans="1:35" ht="27.75" customHeight="1" x14ac:dyDescent="0.4">
      <c r="A127" s="27"/>
      <c r="B127" s="27"/>
      <c r="C127" s="27"/>
      <c r="D127" s="4"/>
      <c r="E127" s="3"/>
      <c r="F127" s="4"/>
      <c r="G127" s="3"/>
      <c r="H127" s="4"/>
      <c r="I127" s="26"/>
      <c r="J127" s="160"/>
      <c r="K127" s="26"/>
      <c r="L127" s="160"/>
      <c r="M127" s="26"/>
      <c r="N127" s="160"/>
      <c r="O127" s="26"/>
      <c r="P127" s="160"/>
      <c r="Q127" s="11"/>
      <c r="R127" s="160"/>
    </row>
    <row r="128" spans="1:35" ht="28.5" customHeight="1" x14ac:dyDescent="0.4">
      <c r="A128" s="27"/>
      <c r="B128" s="27"/>
      <c r="C128" s="27"/>
      <c r="D128" s="4"/>
      <c r="E128" s="3"/>
      <c r="F128" s="4"/>
      <c r="G128" s="3"/>
      <c r="H128" s="4"/>
      <c r="I128" s="24"/>
      <c r="J128" s="12"/>
      <c r="K128" s="24"/>
      <c r="L128" s="12"/>
      <c r="M128" s="24"/>
      <c r="N128" s="12"/>
      <c r="O128" s="24"/>
      <c r="P128" s="12"/>
      <c r="Q128" s="24"/>
      <c r="R128" s="28"/>
    </row>
    <row r="129" spans="1:35" s="3" customFormat="1" x14ac:dyDescent="0.4">
      <c r="A129" s="27"/>
      <c r="B129" s="27"/>
      <c r="C129" s="27"/>
      <c r="D129" s="4"/>
      <c r="F129" s="4"/>
      <c r="H129" s="4"/>
      <c r="I129" s="15"/>
      <c r="J129" s="15"/>
      <c r="K129" s="15"/>
      <c r="L129" s="16"/>
      <c r="M129" s="15"/>
      <c r="N129" s="16"/>
      <c r="O129" s="15"/>
      <c r="P129" s="16"/>
      <c r="Q129" s="29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s="3" customFormat="1" x14ac:dyDescent="0.4">
      <c r="A130" s="27"/>
      <c r="B130" s="27"/>
      <c r="C130" s="27"/>
      <c r="D130" s="4"/>
      <c r="F130" s="4"/>
      <c r="H130" s="4"/>
      <c r="I130" s="15"/>
      <c r="J130" s="16"/>
      <c r="K130" s="15"/>
      <c r="L130" s="16"/>
      <c r="M130" s="15"/>
      <c r="N130" s="16"/>
      <c r="O130" s="15"/>
      <c r="P130" s="16"/>
      <c r="Q130" s="29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s="3" customFormat="1" x14ac:dyDescent="0.4">
      <c r="A131" s="27"/>
      <c r="B131" s="27"/>
      <c r="C131" s="27"/>
      <c r="D131" s="4"/>
      <c r="F131" s="4"/>
      <c r="H131" s="4"/>
      <c r="I131" s="15"/>
      <c r="J131" s="16"/>
      <c r="K131" s="15"/>
      <c r="L131" s="16"/>
      <c r="M131" s="15"/>
      <c r="N131" s="16"/>
      <c r="O131" s="15"/>
      <c r="P131" s="16"/>
      <c r="Q131" s="29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s="3" customFormat="1" x14ac:dyDescent="0.4">
      <c r="A132" s="27"/>
      <c r="B132" s="27"/>
      <c r="C132" s="27"/>
      <c r="D132" s="4"/>
      <c r="F132" s="4"/>
      <c r="H132" s="4"/>
      <c r="I132" s="15"/>
      <c r="J132" s="16"/>
      <c r="K132" s="15"/>
      <c r="L132" s="16"/>
      <c r="M132" s="15"/>
      <c r="N132" s="16"/>
      <c r="O132" s="15"/>
      <c r="P132" s="16"/>
      <c r="Q132" s="29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s="3" customFormat="1" x14ac:dyDescent="0.4">
      <c r="A133" s="27"/>
      <c r="B133" s="27"/>
      <c r="C133" s="27"/>
      <c r="D133" s="4"/>
      <c r="F133" s="4"/>
      <c r="H133" s="4"/>
      <c r="I133" s="15"/>
      <c r="J133" s="16"/>
      <c r="K133" s="15"/>
      <c r="L133" s="16"/>
      <c r="M133" s="15"/>
      <c r="N133" s="16"/>
      <c r="O133" s="15"/>
      <c r="P133" s="16"/>
      <c r="Q133" s="29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3" customFormat="1" ht="33.75" customHeight="1" x14ac:dyDescent="0.4">
      <c r="A134" s="27"/>
      <c r="B134" s="27"/>
      <c r="C134" s="27"/>
      <c r="D134" s="4"/>
      <c r="F134" s="4"/>
      <c r="H134" s="4"/>
      <c r="I134" s="15"/>
      <c r="J134" s="16"/>
      <c r="K134" s="15"/>
      <c r="L134" s="16"/>
      <c r="M134" s="15"/>
      <c r="N134" s="16"/>
      <c r="O134" s="15"/>
      <c r="P134" s="16"/>
      <c r="Q134" s="29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s="3" customFormat="1" x14ac:dyDescent="0.4">
      <c r="A135" s="27"/>
      <c r="B135" s="27"/>
      <c r="C135" s="27"/>
      <c r="D135" s="4"/>
      <c r="F135" s="4"/>
      <c r="H135" s="4"/>
      <c r="I135" s="15"/>
      <c r="J135" s="17"/>
      <c r="K135" s="15"/>
      <c r="L135" s="17"/>
      <c r="M135" s="15"/>
      <c r="N135" s="17"/>
      <c r="O135" s="15"/>
      <c r="P135" s="17"/>
      <c r="Q135" s="29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s="3" customFormat="1" x14ac:dyDescent="0.4">
      <c r="A136" s="27"/>
      <c r="B136" s="27"/>
      <c r="C136" s="27"/>
      <c r="D136" s="4"/>
      <c r="F136" s="4"/>
      <c r="H136" s="4"/>
      <c r="I136" s="15"/>
      <c r="J136" s="16"/>
      <c r="K136" s="15"/>
      <c r="L136" s="16"/>
      <c r="M136" s="15"/>
      <c r="N136" s="16"/>
      <c r="O136" s="15"/>
      <c r="P136" s="16"/>
      <c r="Q136" s="29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s="3" customFormat="1" x14ac:dyDescent="0.4">
      <c r="A137" s="27"/>
      <c r="B137" s="27"/>
      <c r="C137" s="27"/>
      <c r="D137" s="4"/>
      <c r="F137" s="4"/>
      <c r="H137" s="4"/>
      <c r="I137" s="15"/>
      <c r="J137" s="16"/>
      <c r="K137" s="15"/>
      <c r="L137" s="16"/>
      <c r="M137" s="15"/>
      <c r="N137" s="16"/>
      <c r="O137" s="15"/>
      <c r="P137" s="16"/>
      <c r="Q137" s="29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s="3" customFormat="1" x14ac:dyDescent="0.4">
      <c r="A138" s="27"/>
      <c r="B138" s="27"/>
      <c r="C138" s="27"/>
      <c r="D138" s="4"/>
      <c r="F138" s="4"/>
      <c r="H138" s="4"/>
      <c r="I138" s="15"/>
      <c r="J138" s="16"/>
      <c r="K138" s="15"/>
      <c r="L138" s="16"/>
      <c r="M138" s="15"/>
      <c r="N138" s="16"/>
      <c r="O138" s="15"/>
      <c r="P138" s="16"/>
      <c r="Q138" s="29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s="3" customFormat="1" x14ac:dyDescent="0.4">
      <c r="A139" s="27"/>
      <c r="B139" s="27"/>
      <c r="C139" s="27"/>
      <c r="D139" s="4"/>
      <c r="F139" s="4"/>
      <c r="H139" s="4"/>
      <c r="I139" s="15"/>
      <c r="J139" s="16"/>
      <c r="K139" s="15"/>
      <c r="L139" s="16"/>
      <c r="M139" s="15"/>
      <c r="N139" s="16"/>
      <c r="O139" s="15"/>
      <c r="P139" s="16"/>
      <c r="Q139" s="29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s="3" customFormat="1" x14ac:dyDescent="0.4">
      <c r="A140" s="27"/>
      <c r="B140" s="27"/>
      <c r="C140" s="27"/>
      <c r="D140" s="4"/>
      <c r="F140" s="4"/>
      <c r="H140" s="4"/>
      <c r="I140" s="15"/>
      <c r="J140" s="16"/>
      <c r="K140" s="15"/>
      <c r="L140" s="16"/>
      <c r="M140" s="15"/>
      <c r="N140" s="16"/>
      <c r="O140" s="15"/>
      <c r="P140" s="16"/>
      <c r="Q140" s="29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s="3" customFormat="1" x14ac:dyDescent="0.4">
      <c r="A141" s="27"/>
      <c r="B141" s="27"/>
      <c r="C141" s="27"/>
      <c r="D141" s="4"/>
      <c r="F141" s="4"/>
      <c r="H141" s="4"/>
      <c r="I141" s="15"/>
      <c r="J141" s="16"/>
      <c r="K141" s="15"/>
      <c r="L141" s="16"/>
      <c r="M141" s="15"/>
      <c r="N141" s="16"/>
      <c r="O141" s="15"/>
      <c r="P141" s="16"/>
      <c r="Q141" s="29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s="3" customFormat="1" x14ac:dyDescent="0.4">
      <c r="A142" s="27"/>
      <c r="B142" s="27"/>
      <c r="C142" s="27"/>
      <c r="D142" s="4"/>
      <c r="F142" s="4"/>
      <c r="H142" s="4"/>
      <c r="I142" s="15"/>
      <c r="J142" s="16"/>
      <c r="K142" s="15"/>
      <c r="L142" s="16"/>
      <c r="M142" s="15"/>
      <c r="N142" s="16"/>
      <c r="O142" s="15"/>
      <c r="P142" s="16"/>
      <c r="Q142" s="29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s="3" customFormat="1" x14ac:dyDescent="0.4">
      <c r="A143" s="27"/>
      <c r="B143" s="27"/>
      <c r="C143" s="27"/>
      <c r="D143" s="4"/>
      <c r="F143" s="4"/>
      <c r="H143" s="4"/>
      <c r="I143" s="15"/>
      <c r="J143" s="16"/>
      <c r="K143" s="15"/>
      <c r="L143" s="16"/>
      <c r="M143" s="15"/>
      <c r="N143" s="16"/>
      <c r="O143" s="15"/>
      <c r="P143" s="16"/>
      <c r="Q143" s="29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s="3" customFormat="1" x14ac:dyDescent="0.4">
      <c r="A144" s="27"/>
      <c r="B144" s="27"/>
      <c r="C144" s="27"/>
      <c r="D144" s="4"/>
      <c r="F144" s="4"/>
      <c r="H144" s="4"/>
      <c r="I144" s="15"/>
      <c r="J144" s="16"/>
      <c r="K144" s="15"/>
      <c r="L144" s="16"/>
      <c r="M144" s="15"/>
      <c r="N144" s="16"/>
      <c r="O144" s="15"/>
      <c r="P144" s="16"/>
      <c r="Q144" s="29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s="3" customFormat="1" x14ac:dyDescent="0.4">
      <c r="A145" s="27"/>
      <c r="B145" s="27"/>
      <c r="C145" s="27"/>
      <c r="D145" s="4"/>
      <c r="F145" s="4"/>
      <c r="H145" s="4"/>
      <c r="I145" s="15"/>
      <c r="J145" s="16"/>
      <c r="K145" s="15"/>
      <c r="L145" s="16"/>
      <c r="M145" s="15"/>
      <c r="N145" s="16"/>
      <c r="O145" s="15"/>
      <c r="P145" s="16"/>
      <c r="Q145" s="29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s="3" customFormat="1" x14ac:dyDescent="0.4">
      <c r="A146" s="27"/>
      <c r="B146" s="27"/>
      <c r="C146" s="27"/>
      <c r="D146" s="4"/>
      <c r="F146" s="4"/>
      <c r="H146" s="4"/>
      <c r="I146" s="15"/>
      <c r="J146" s="16"/>
      <c r="K146" s="15"/>
      <c r="L146" s="16"/>
      <c r="M146" s="15"/>
      <c r="N146" s="16"/>
      <c r="O146" s="15"/>
      <c r="P146" s="16"/>
      <c r="Q146" s="29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s="3" customFormat="1" x14ac:dyDescent="0.4">
      <c r="A147" s="27"/>
      <c r="B147" s="27"/>
      <c r="C147" s="27"/>
      <c r="D147" s="4"/>
      <c r="F147" s="4"/>
      <c r="H147" s="4"/>
      <c r="I147" s="15"/>
      <c r="J147" s="16"/>
      <c r="K147" s="15"/>
      <c r="L147" s="16"/>
      <c r="M147" s="15"/>
      <c r="N147" s="16"/>
      <c r="O147" s="15"/>
      <c r="P147" s="16"/>
      <c r="Q147" s="29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s="3" customFormat="1" x14ac:dyDescent="0.4">
      <c r="A148" s="27"/>
      <c r="B148" s="27"/>
      <c r="C148" s="27"/>
      <c r="D148" s="4"/>
      <c r="F148" s="4"/>
      <c r="H148" s="4"/>
      <c r="I148" s="15"/>
      <c r="J148" s="16"/>
      <c r="K148" s="15"/>
      <c r="L148" s="16"/>
      <c r="M148" s="15"/>
      <c r="N148" s="16"/>
      <c r="O148" s="15"/>
      <c r="P148" s="16"/>
      <c r="Q148" s="29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s="3" customFormat="1" x14ac:dyDescent="0.4">
      <c r="A149" s="27"/>
      <c r="B149" s="27"/>
      <c r="C149" s="27"/>
      <c r="D149" s="4"/>
      <c r="F149" s="4"/>
      <c r="H149" s="4"/>
      <c r="I149" s="15"/>
      <c r="J149" s="16"/>
      <c r="K149" s="15"/>
      <c r="L149" s="16"/>
      <c r="M149" s="15"/>
      <c r="N149" s="16"/>
      <c r="O149" s="15"/>
      <c r="P149" s="16"/>
      <c r="Q149" s="29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s="3" customFormat="1" x14ac:dyDescent="0.4">
      <c r="A150" s="27"/>
      <c r="B150" s="27"/>
      <c r="C150" s="27"/>
      <c r="D150" s="30"/>
      <c r="E150" s="6"/>
      <c r="F150" s="30"/>
      <c r="G150" s="6"/>
      <c r="H150" s="30"/>
      <c r="I150" s="15"/>
      <c r="J150" s="16"/>
      <c r="K150" s="15"/>
      <c r="L150" s="16"/>
      <c r="M150" s="15"/>
      <c r="N150" s="16"/>
      <c r="O150" s="15"/>
      <c r="P150" s="16"/>
      <c r="Q150" s="29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s="3" customFormat="1" x14ac:dyDescent="0.4">
      <c r="A151" s="27"/>
      <c r="B151" s="27"/>
      <c r="C151" s="27"/>
      <c r="D151" s="30"/>
      <c r="E151" s="6"/>
      <c r="F151" s="30"/>
      <c r="G151" s="6"/>
      <c r="H151" s="30"/>
      <c r="I151" s="15"/>
      <c r="J151" s="16"/>
      <c r="K151" s="15"/>
      <c r="L151" s="16"/>
      <c r="M151" s="15"/>
      <c r="N151" s="16"/>
      <c r="O151" s="15"/>
      <c r="P151" s="16"/>
      <c r="Q151" s="29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s="3" customFormat="1" x14ac:dyDescent="0.4">
      <c r="A152" s="31"/>
      <c r="B152" s="31"/>
      <c r="C152" s="31"/>
      <c r="D152" s="30"/>
      <c r="E152" s="6"/>
      <c r="F152" s="30"/>
      <c r="G152" s="6"/>
      <c r="H152" s="30"/>
      <c r="I152" s="15"/>
      <c r="J152" s="16"/>
      <c r="K152" s="15"/>
      <c r="L152" s="16"/>
      <c r="M152" s="15"/>
      <c r="N152" s="16"/>
      <c r="O152" s="15"/>
      <c r="P152" s="16"/>
      <c r="Q152" s="29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s="3" customFormat="1" x14ac:dyDescent="0.4">
      <c r="A153" s="31"/>
      <c r="B153" s="31"/>
      <c r="C153" s="31"/>
      <c r="D153" s="30"/>
      <c r="E153" s="6"/>
      <c r="F153" s="30"/>
      <c r="G153" s="6"/>
      <c r="H153" s="30"/>
      <c r="I153" s="15"/>
      <c r="J153" s="16"/>
      <c r="K153" s="15"/>
      <c r="L153" s="16"/>
      <c r="M153" s="15"/>
      <c r="N153" s="16"/>
      <c r="O153" s="15"/>
      <c r="P153" s="16"/>
      <c r="Q153" s="29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s="3" customFormat="1" x14ac:dyDescent="0.4">
      <c r="A154" s="31"/>
      <c r="B154" s="31"/>
      <c r="C154" s="31"/>
      <c r="D154" s="30"/>
      <c r="E154" s="6"/>
      <c r="F154" s="30"/>
      <c r="G154" s="6"/>
      <c r="H154" s="30"/>
      <c r="I154" s="15"/>
      <c r="J154" s="16"/>
      <c r="K154" s="15"/>
      <c r="L154" s="16"/>
      <c r="M154" s="15"/>
      <c r="N154" s="16"/>
      <c r="O154" s="15"/>
      <c r="P154" s="16"/>
      <c r="Q154" s="29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s="3" customFormat="1" x14ac:dyDescent="0.4">
      <c r="A155" s="31"/>
      <c r="B155" s="31"/>
      <c r="C155" s="31"/>
      <c r="D155" s="30"/>
      <c r="E155" s="6"/>
      <c r="F155" s="30"/>
      <c r="G155" s="6"/>
      <c r="H155" s="30"/>
      <c r="I155" s="15"/>
      <c r="J155" s="16"/>
      <c r="K155" s="15"/>
      <c r="L155" s="16"/>
      <c r="M155" s="15"/>
      <c r="N155" s="16"/>
      <c r="O155" s="15"/>
      <c r="P155" s="16"/>
      <c r="Q155" s="29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s="3" customFormat="1" x14ac:dyDescent="0.4">
      <c r="A156" s="31"/>
      <c r="B156" s="31"/>
      <c r="C156" s="31"/>
      <c r="D156" s="30"/>
      <c r="E156" s="6"/>
      <c r="F156" s="30"/>
      <c r="G156" s="6"/>
      <c r="H156" s="30"/>
      <c r="I156" s="15"/>
      <c r="J156" s="16"/>
      <c r="K156" s="15"/>
      <c r="L156" s="16"/>
      <c r="M156" s="15"/>
      <c r="N156" s="16"/>
      <c r="O156" s="15"/>
      <c r="P156" s="16"/>
      <c r="Q156" s="29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s="3" customFormat="1" x14ac:dyDescent="0.4">
      <c r="A157" s="31"/>
      <c r="B157" s="31"/>
      <c r="C157" s="31"/>
      <c r="D157" s="30"/>
      <c r="E157" s="6"/>
      <c r="F157" s="30"/>
      <c r="G157" s="6"/>
      <c r="H157" s="30"/>
      <c r="I157" s="15"/>
      <c r="J157" s="16"/>
      <c r="K157" s="15"/>
      <c r="L157" s="16"/>
      <c r="M157" s="15"/>
      <c r="N157" s="16"/>
      <c r="O157" s="15"/>
      <c r="P157" s="16"/>
      <c r="Q157" s="29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s="3" customFormat="1" x14ac:dyDescent="0.4">
      <c r="A158" s="31"/>
      <c r="B158" s="31"/>
      <c r="C158" s="31"/>
      <c r="D158" s="30"/>
      <c r="E158" s="6"/>
      <c r="F158" s="30"/>
      <c r="G158" s="6"/>
      <c r="H158" s="30"/>
      <c r="I158" s="15"/>
      <c r="J158" s="16"/>
      <c r="K158" s="15"/>
      <c r="L158" s="16"/>
      <c r="M158" s="15"/>
      <c r="N158" s="16"/>
      <c r="O158" s="15"/>
      <c r="P158" s="16"/>
      <c r="Q158" s="29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</sheetData>
  <mergeCells count="26">
    <mergeCell ref="B2:B6"/>
    <mergeCell ref="C2:C6"/>
    <mergeCell ref="A37:B37"/>
    <mergeCell ref="A2:A6"/>
    <mergeCell ref="D2:D6"/>
    <mergeCell ref="B7:B27"/>
    <mergeCell ref="B32:B35"/>
    <mergeCell ref="B28:B31"/>
    <mergeCell ref="AG4:AG6"/>
    <mergeCell ref="AG2:AH3"/>
    <mergeCell ref="E3:R3"/>
    <mergeCell ref="S3:AF3"/>
    <mergeCell ref="AF4:AF6"/>
    <mergeCell ref="AH4:AH6"/>
    <mergeCell ref="AB4:AC4"/>
    <mergeCell ref="AD4:AE4"/>
    <mergeCell ref="Z4:AA4"/>
    <mergeCell ref="E2:AF2"/>
    <mergeCell ref="S4:S6"/>
    <mergeCell ref="W4:Y4"/>
    <mergeCell ref="R120:R124"/>
    <mergeCell ref="E4:E6"/>
    <mergeCell ref="L4:M4"/>
    <mergeCell ref="N4:O4"/>
    <mergeCell ref="P4:Q4"/>
    <mergeCell ref="R4:R6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showGridLines="0" view="pageBreakPreview" zoomScale="90" zoomScaleNormal="100" zoomScaleSheetLayoutView="90" workbookViewId="0">
      <selection activeCell="O6" sqref="O6"/>
    </sheetView>
  </sheetViews>
  <sheetFormatPr defaultColWidth="9" defaultRowHeight="17.399999999999999" x14ac:dyDescent="0.4"/>
  <cols>
    <col min="1" max="16384" width="9" style="436"/>
  </cols>
  <sheetData>
    <row r="1" spans="1:15" ht="21.6" thickBot="1" x14ac:dyDescent="0.45">
      <c r="A1" s="435" t="s">
        <v>592</v>
      </c>
    </row>
    <row r="2" spans="1:15" ht="22.5" customHeight="1" x14ac:dyDescent="0.4">
      <c r="A2" s="437" t="s">
        <v>571</v>
      </c>
      <c r="B2" s="688" t="s">
        <v>531</v>
      </c>
      <c r="C2" s="689"/>
      <c r="D2" s="438" t="s">
        <v>570</v>
      </c>
      <c r="E2" s="439" t="s">
        <v>569</v>
      </c>
      <c r="F2" s="439" t="s">
        <v>593</v>
      </c>
      <c r="G2" s="440" t="s">
        <v>576</v>
      </c>
      <c r="H2" s="438" t="s">
        <v>568</v>
      </c>
      <c r="I2" s="439" t="s">
        <v>567</v>
      </c>
      <c r="J2" s="439" t="s">
        <v>594</v>
      </c>
      <c r="K2" s="440" t="s">
        <v>576</v>
      </c>
      <c r="L2" s="438" t="s">
        <v>566</v>
      </c>
      <c r="M2" s="439" t="s">
        <v>565</v>
      </c>
      <c r="N2" s="439" t="s">
        <v>595</v>
      </c>
      <c r="O2" s="440" t="s">
        <v>576</v>
      </c>
    </row>
    <row r="3" spans="1:15" x14ac:dyDescent="0.4">
      <c r="A3" s="690" t="s">
        <v>172</v>
      </c>
      <c r="B3" s="690" t="s">
        <v>530</v>
      </c>
      <c r="C3" s="441" t="s">
        <v>596</v>
      </c>
      <c r="D3" s="442">
        <v>24</v>
      </c>
      <c r="E3" s="443">
        <v>49</v>
      </c>
      <c r="F3" s="437">
        <f>SUM(D3:E3)</f>
        <v>73</v>
      </c>
      <c r="G3" s="444">
        <f>F3/$N$7</f>
        <v>0.11967213114754098</v>
      </c>
      <c r="H3" s="442">
        <v>20</v>
      </c>
      <c r="I3" s="443">
        <v>39</v>
      </c>
      <c r="J3" s="437">
        <f>SUM(H3:I3)</f>
        <v>59</v>
      </c>
      <c r="K3" s="444">
        <f>J3/$N$7</f>
        <v>9.6721311475409841E-2</v>
      </c>
      <c r="L3" s="442">
        <v>28</v>
      </c>
      <c r="M3" s="443">
        <v>17</v>
      </c>
      <c r="N3" s="437">
        <f>SUM(L3:M3)</f>
        <v>45</v>
      </c>
      <c r="O3" s="444">
        <f>N3/$N$7</f>
        <v>7.3770491803278687E-2</v>
      </c>
    </row>
    <row r="4" spans="1:15" x14ac:dyDescent="0.4">
      <c r="A4" s="691"/>
      <c r="B4" s="692"/>
      <c r="C4" s="441" t="s">
        <v>529</v>
      </c>
      <c r="D4" s="442">
        <v>19</v>
      </c>
      <c r="E4" s="443">
        <v>127</v>
      </c>
      <c r="F4" s="437">
        <f t="shared" ref="F4:F5" si="0">SUM(D4:E4)</f>
        <v>146</v>
      </c>
      <c r="G4" s="444">
        <f t="shared" ref="G4:G6" si="1">F4/$N$7</f>
        <v>0.23934426229508196</v>
      </c>
      <c r="H4" s="442">
        <v>19</v>
      </c>
      <c r="I4" s="443">
        <v>90</v>
      </c>
      <c r="J4" s="437">
        <f>SUM(H4:I4)</f>
        <v>109</v>
      </c>
      <c r="K4" s="444">
        <f t="shared" ref="K4:K6" si="2">J4/$N$7</f>
        <v>0.17868852459016393</v>
      </c>
      <c r="L4" s="442">
        <v>7</v>
      </c>
      <c r="M4" s="443">
        <v>5</v>
      </c>
      <c r="N4" s="437">
        <f t="shared" ref="N4:N5" si="3">SUM(L4:M4)</f>
        <v>12</v>
      </c>
      <c r="O4" s="444">
        <f t="shared" ref="O4:O6" si="4">N4/$N$7</f>
        <v>1.9672131147540985E-2</v>
      </c>
    </row>
    <row r="5" spans="1:15" x14ac:dyDescent="0.4">
      <c r="A5" s="691"/>
      <c r="B5" s="443" t="s">
        <v>528</v>
      </c>
      <c r="C5" s="441" t="s">
        <v>184</v>
      </c>
      <c r="D5" s="442">
        <v>14</v>
      </c>
      <c r="E5" s="443">
        <v>66</v>
      </c>
      <c r="F5" s="437">
        <f t="shared" si="0"/>
        <v>80</v>
      </c>
      <c r="G5" s="444">
        <f t="shared" si="1"/>
        <v>0.13114754098360656</v>
      </c>
      <c r="H5" s="442">
        <v>13</v>
      </c>
      <c r="I5" s="443">
        <v>47</v>
      </c>
      <c r="J5" s="437">
        <f>SUM(H5:I5)</f>
        <v>60</v>
      </c>
      <c r="K5" s="444">
        <f t="shared" si="2"/>
        <v>9.8360655737704916E-2</v>
      </c>
      <c r="L5" s="442">
        <v>7</v>
      </c>
      <c r="M5" s="443">
        <v>19</v>
      </c>
      <c r="N5" s="437">
        <f t="shared" si="3"/>
        <v>26</v>
      </c>
      <c r="O5" s="444">
        <f t="shared" si="4"/>
        <v>4.2622950819672129E-2</v>
      </c>
    </row>
    <row r="6" spans="1:15" ht="18" thickBot="1" x14ac:dyDescent="0.45">
      <c r="A6" s="691"/>
      <c r="B6" s="441" t="s">
        <v>564</v>
      </c>
      <c r="C6" s="445"/>
      <c r="D6" s="446">
        <f t="shared" ref="D6:E6" si="5">SUM(D3:D5)</f>
        <v>57</v>
      </c>
      <c r="E6" s="447">
        <f t="shared" si="5"/>
        <v>242</v>
      </c>
      <c r="F6" s="448">
        <f>SUM(F3:F5)</f>
        <v>299</v>
      </c>
      <c r="G6" s="449">
        <f t="shared" si="1"/>
        <v>0.49016393442622952</v>
      </c>
      <c r="H6" s="446">
        <f t="shared" ref="H6:J6" si="6">SUM(H3:H5)</f>
        <v>52</v>
      </c>
      <c r="I6" s="447">
        <f t="shared" si="6"/>
        <v>176</v>
      </c>
      <c r="J6" s="448">
        <f t="shared" si="6"/>
        <v>228</v>
      </c>
      <c r="K6" s="449">
        <f t="shared" si="2"/>
        <v>0.3737704918032787</v>
      </c>
      <c r="L6" s="446">
        <f t="shared" ref="L6:M6" si="7">SUM(L3:L5)</f>
        <v>42</v>
      </c>
      <c r="M6" s="447">
        <f t="shared" si="7"/>
        <v>41</v>
      </c>
      <c r="N6" s="448">
        <f>SUM(N3:N5)</f>
        <v>83</v>
      </c>
      <c r="O6" s="449">
        <f t="shared" si="4"/>
        <v>0.1360655737704918</v>
      </c>
    </row>
    <row r="7" spans="1:15" x14ac:dyDescent="0.4">
      <c r="A7" s="692"/>
      <c r="B7" s="450" t="s">
        <v>597</v>
      </c>
      <c r="C7" s="451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3">
        <f>SUM(F6,J6,N6)</f>
        <v>610</v>
      </c>
      <c r="O7" s="454"/>
    </row>
    <row r="10" spans="1:15" x14ac:dyDescent="0.4">
      <c r="B10" s="592" t="s">
        <v>167</v>
      </c>
      <c r="C10" s="641"/>
      <c r="D10" s="592" t="s">
        <v>168</v>
      </c>
      <c r="E10" s="593"/>
      <c r="F10" s="638" t="s">
        <v>388</v>
      </c>
      <c r="G10" s="645"/>
    </row>
    <row r="11" spans="1:15" x14ac:dyDescent="0.4">
      <c r="B11" s="57" t="s">
        <v>183</v>
      </c>
      <c r="C11" s="58" t="s">
        <v>184</v>
      </c>
      <c r="D11" s="58" t="s">
        <v>183</v>
      </c>
      <c r="E11" s="59" t="s">
        <v>184</v>
      </c>
      <c r="F11" s="58" t="s">
        <v>183</v>
      </c>
      <c r="G11" s="59" t="s">
        <v>184</v>
      </c>
    </row>
    <row r="12" spans="1:15" ht="18" thickBot="1" x14ac:dyDescent="0.45">
      <c r="B12" s="135">
        <v>0.36</v>
      </c>
      <c r="C12" s="136">
        <v>0.13</v>
      </c>
      <c r="D12" s="136">
        <v>0.28000000000000003</v>
      </c>
      <c r="E12" s="137">
        <v>0.1</v>
      </c>
      <c r="F12" s="136">
        <v>0.09</v>
      </c>
      <c r="G12" s="138">
        <v>0.04</v>
      </c>
    </row>
    <row r="13" spans="1:15" ht="18" thickTop="1" x14ac:dyDescent="0.4"/>
  </sheetData>
  <mergeCells count="6">
    <mergeCell ref="F10:G10"/>
    <mergeCell ref="D10:E10"/>
    <mergeCell ref="B2:C2"/>
    <mergeCell ref="A3:A7"/>
    <mergeCell ref="B3:B4"/>
    <mergeCell ref="B10:C10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showGridLines="0" view="pageBreakPreview" zoomScale="90" zoomScaleNormal="100" zoomScaleSheetLayoutView="90" workbookViewId="0">
      <selection activeCell="J26" sqref="J26"/>
    </sheetView>
  </sheetViews>
  <sheetFormatPr defaultColWidth="9" defaultRowHeight="17.399999999999999" x14ac:dyDescent="0.4"/>
  <cols>
    <col min="1" max="16384" width="9" style="529"/>
  </cols>
  <sheetData>
    <row r="1" spans="1:15" ht="21.6" thickBot="1" x14ac:dyDescent="0.45">
      <c r="A1" s="528" t="s">
        <v>610</v>
      </c>
    </row>
    <row r="2" spans="1:15" ht="22.5" customHeight="1" x14ac:dyDescent="0.4">
      <c r="A2" s="530" t="s">
        <v>571</v>
      </c>
      <c r="B2" s="693" t="s">
        <v>531</v>
      </c>
      <c r="C2" s="694"/>
      <c r="D2" s="531" t="s">
        <v>611</v>
      </c>
      <c r="E2" s="532" t="s">
        <v>612</v>
      </c>
      <c r="F2" s="532" t="s">
        <v>593</v>
      </c>
      <c r="G2" s="533" t="s">
        <v>576</v>
      </c>
      <c r="H2" s="531" t="s">
        <v>613</v>
      </c>
      <c r="I2" s="532" t="s">
        <v>614</v>
      </c>
      <c r="J2" s="532" t="s">
        <v>594</v>
      </c>
      <c r="K2" s="533" t="s">
        <v>576</v>
      </c>
      <c r="L2" s="531" t="s">
        <v>566</v>
      </c>
      <c r="M2" s="532" t="s">
        <v>565</v>
      </c>
      <c r="N2" s="532" t="s">
        <v>595</v>
      </c>
      <c r="O2" s="533" t="s">
        <v>576</v>
      </c>
    </row>
    <row r="3" spans="1:15" x14ac:dyDescent="0.4">
      <c r="A3" s="695" t="s">
        <v>172</v>
      </c>
      <c r="B3" s="695" t="s">
        <v>530</v>
      </c>
      <c r="C3" s="534" t="s">
        <v>596</v>
      </c>
      <c r="D3" s="535">
        <v>13</v>
      </c>
      <c r="E3" s="536">
        <v>119</v>
      </c>
      <c r="F3" s="530">
        <f>SUM(D3:E3)</f>
        <v>132</v>
      </c>
      <c r="G3" s="537">
        <f>F3/$N$7</f>
        <v>0.23280423280423279</v>
      </c>
      <c r="H3" s="535">
        <v>9</v>
      </c>
      <c r="I3" s="536">
        <v>100</v>
      </c>
      <c r="J3" s="530">
        <f>SUM(H3:I3)</f>
        <v>109</v>
      </c>
      <c r="K3" s="537">
        <f>J3/$N$7</f>
        <v>0.19223985890652556</v>
      </c>
      <c r="L3" s="535">
        <v>22</v>
      </c>
      <c r="M3" s="536">
        <v>2</v>
      </c>
      <c r="N3" s="530">
        <f>SUM(L3:M3)</f>
        <v>24</v>
      </c>
      <c r="O3" s="537">
        <f>N3/$N$7</f>
        <v>4.2328042328042326E-2</v>
      </c>
    </row>
    <row r="4" spans="1:15" x14ac:dyDescent="0.4">
      <c r="A4" s="696"/>
      <c r="B4" s="697"/>
      <c r="C4" s="534" t="s">
        <v>529</v>
      </c>
      <c r="D4" s="535">
        <v>33</v>
      </c>
      <c r="E4" s="536">
        <v>60</v>
      </c>
      <c r="F4" s="530">
        <f t="shared" ref="F4:F5" si="0">SUM(D4:E4)</f>
        <v>93</v>
      </c>
      <c r="G4" s="537">
        <f t="shared" ref="G4:G6" si="1">F4/$N$7</f>
        <v>0.16402116402116401</v>
      </c>
      <c r="H4" s="535">
        <v>28</v>
      </c>
      <c r="I4" s="536">
        <v>47</v>
      </c>
      <c r="J4" s="530">
        <f>SUM(H4:I4)</f>
        <v>75</v>
      </c>
      <c r="K4" s="537">
        <f t="shared" ref="K4:K5" si="2">J4/$N$7</f>
        <v>0.13227513227513227</v>
      </c>
      <c r="L4" s="535">
        <v>1</v>
      </c>
      <c r="M4" s="536">
        <v>0</v>
      </c>
      <c r="N4" s="530">
        <f t="shared" ref="N4:N5" si="3">SUM(L4:M4)</f>
        <v>1</v>
      </c>
      <c r="O4" s="537">
        <f t="shared" ref="O4:O5" si="4">N4/$N$7</f>
        <v>1.7636684303350969E-3</v>
      </c>
    </row>
    <row r="5" spans="1:15" x14ac:dyDescent="0.4">
      <c r="A5" s="696"/>
      <c r="B5" s="536" t="s">
        <v>528</v>
      </c>
      <c r="C5" s="534" t="s">
        <v>184</v>
      </c>
      <c r="D5" s="535">
        <v>20</v>
      </c>
      <c r="E5" s="536">
        <v>44</v>
      </c>
      <c r="F5" s="530">
        <f t="shared" si="0"/>
        <v>64</v>
      </c>
      <c r="G5" s="537">
        <f t="shared" si="1"/>
        <v>0.1128747795414462</v>
      </c>
      <c r="H5" s="535">
        <v>19</v>
      </c>
      <c r="I5" s="536">
        <v>37</v>
      </c>
      <c r="J5" s="530">
        <f>SUM(H5:I5)</f>
        <v>56</v>
      </c>
      <c r="K5" s="537">
        <f t="shared" si="2"/>
        <v>9.8765432098765427E-2</v>
      </c>
      <c r="L5" s="535">
        <v>7</v>
      </c>
      <c r="M5" s="536">
        <v>6</v>
      </c>
      <c r="N5" s="530">
        <f t="shared" si="3"/>
        <v>13</v>
      </c>
      <c r="O5" s="537">
        <f t="shared" si="4"/>
        <v>2.292768959435626E-2</v>
      </c>
    </row>
    <row r="6" spans="1:15" ht="18" thickBot="1" x14ac:dyDescent="0.45">
      <c r="A6" s="696"/>
      <c r="B6" s="534" t="s">
        <v>564</v>
      </c>
      <c r="C6" s="538"/>
      <c r="D6" s="539">
        <f t="shared" ref="D6:E6" si="5">SUM(D3:D5)</f>
        <v>66</v>
      </c>
      <c r="E6" s="540">
        <f t="shared" si="5"/>
        <v>223</v>
      </c>
      <c r="F6" s="541">
        <f>SUM(F3:F5)</f>
        <v>289</v>
      </c>
      <c r="G6" s="542">
        <f t="shared" si="1"/>
        <v>0.50970017636684306</v>
      </c>
      <c r="H6" s="539">
        <f t="shared" ref="H6:J6" si="6">SUM(H3:H5)</f>
        <v>56</v>
      </c>
      <c r="I6" s="540">
        <f t="shared" si="6"/>
        <v>184</v>
      </c>
      <c r="J6" s="541">
        <f t="shared" si="6"/>
        <v>240</v>
      </c>
      <c r="K6" s="542">
        <f>J6/$N$7</f>
        <v>0.42328042328042326</v>
      </c>
      <c r="L6" s="539">
        <f t="shared" ref="L6:N6" si="7">SUM(L3:L5)</f>
        <v>30</v>
      </c>
      <c r="M6" s="540">
        <f t="shared" si="7"/>
        <v>8</v>
      </c>
      <c r="N6" s="541">
        <f t="shared" si="7"/>
        <v>38</v>
      </c>
      <c r="O6" s="542">
        <f>N6/$N$7</f>
        <v>6.7019400352733682E-2</v>
      </c>
    </row>
    <row r="7" spans="1:15" x14ac:dyDescent="0.4">
      <c r="A7" s="697"/>
      <c r="B7" s="543" t="s">
        <v>597</v>
      </c>
      <c r="C7" s="544"/>
      <c r="D7" s="545"/>
      <c r="E7" s="545"/>
      <c r="F7" s="545"/>
      <c r="G7" s="545"/>
      <c r="H7" s="545"/>
      <c r="I7" s="545"/>
      <c r="J7" s="545"/>
      <c r="K7" s="545"/>
      <c r="L7" s="545"/>
      <c r="M7" s="545"/>
      <c r="N7" s="546">
        <f>SUM(F6,J6,N6)</f>
        <v>567</v>
      </c>
      <c r="O7" s="547"/>
    </row>
    <row r="10" spans="1:15" x14ac:dyDescent="0.4">
      <c r="B10" s="592" t="s">
        <v>167</v>
      </c>
      <c r="C10" s="641"/>
      <c r="D10" s="592" t="s">
        <v>168</v>
      </c>
      <c r="E10" s="593"/>
      <c r="F10" s="638" t="s">
        <v>388</v>
      </c>
      <c r="G10" s="645"/>
    </row>
    <row r="11" spans="1:15" x14ac:dyDescent="0.4">
      <c r="B11" s="57" t="s">
        <v>183</v>
      </c>
      <c r="C11" s="58" t="s">
        <v>184</v>
      </c>
      <c r="D11" s="58" t="s">
        <v>183</v>
      </c>
      <c r="E11" s="59" t="s">
        <v>184</v>
      </c>
      <c r="F11" s="58" t="s">
        <v>183</v>
      </c>
      <c r="G11" s="59" t="s">
        <v>184</v>
      </c>
    </row>
    <row r="12" spans="1:15" ht="18" thickBot="1" x14ac:dyDescent="0.45">
      <c r="B12" s="135">
        <f>(D3+E3+D4+E4)/$N$7</f>
        <v>0.3968253968253968</v>
      </c>
      <c r="C12" s="136">
        <f>(D5+E5)/$N$7</f>
        <v>0.1128747795414462</v>
      </c>
      <c r="D12" s="135">
        <f>(H3+I3+H4+I4)/$N$7</f>
        <v>0.32451499118165783</v>
      </c>
      <c r="E12" s="136">
        <f>(H5+I5)/$N$7</f>
        <v>9.8765432098765427E-2</v>
      </c>
      <c r="F12" s="136">
        <f>(L3+M3+L4+M4)/$N$7</f>
        <v>4.4091710758377423E-2</v>
      </c>
      <c r="G12" s="138">
        <f>(L5+M5)/$N$7</f>
        <v>2.292768959435626E-2</v>
      </c>
    </row>
    <row r="13" spans="1:15" ht="18" thickTop="1" x14ac:dyDescent="0.4"/>
  </sheetData>
  <mergeCells count="6">
    <mergeCell ref="F10:G10"/>
    <mergeCell ref="B2:C2"/>
    <mergeCell ref="A3:A7"/>
    <mergeCell ref="B3:B4"/>
    <mergeCell ref="B10:C10"/>
    <mergeCell ref="D10:E10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  <pageSetUpPr fitToPage="1"/>
  </sheetPr>
  <dimension ref="A2:IT271"/>
  <sheetViews>
    <sheetView view="pageBreakPreview" zoomScale="70" zoomScaleNormal="91" zoomScaleSheetLayoutView="70" workbookViewId="0">
      <pane ySplit="7" topLeftCell="A8" activePane="bottomLeft" state="frozen"/>
      <selection pane="bottomLeft" activeCell="F20" sqref="F20"/>
    </sheetView>
  </sheetViews>
  <sheetFormatPr defaultColWidth="9" defaultRowHeight="15.6" x14ac:dyDescent="0.4"/>
  <cols>
    <col min="1" max="1" width="5.59765625" style="115" customWidth="1"/>
    <col min="2" max="4" width="8.59765625" style="115" customWidth="1"/>
    <col min="5" max="5" width="15.59765625" style="115" customWidth="1"/>
    <col min="6" max="12" width="8.59765625" style="115" customWidth="1"/>
    <col min="13" max="33" width="8.59765625" style="49" customWidth="1"/>
    <col min="34" max="35" width="8.59765625" style="47" customWidth="1"/>
    <col min="36" max="254" width="9" style="47"/>
    <col min="255" max="16384" width="9" style="115"/>
  </cols>
  <sheetData>
    <row r="2" spans="1:253" s="47" customFormat="1" ht="24" customHeight="1" thickBot="1" x14ac:dyDescent="0.45">
      <c r="A2" s="46" t="s">
        <v>598</v>
      </c>
      <c r="C2" s="48"/>
      <c r="D2" s="48"/>
      <c r="E2" s="48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</row>
    <row r="3" spans="1:253" s="50" customFormat="1" ht="16.5" customHeight="1" x14ac:dyDescent="0.4">
      <c r="A3" s="594" t="s">
        <v>534</v>
      </c>
      <c r="B3" s="598" t="s">
        <v>535</v>
      </c>
      <c r="C3" s="598" t="s">
        <v>536</v>
      </c>
      <c r="D3" s="598" t="s">
        <v>533</v>
      </c>
      <c r="E3" s="598" t="s">
        <v>2</v>
      </c>
      <c r="F3" s="618" t="s">
        <v>164</v>
      </c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9"/>
      <c r="AH3" s="614" t="s">
        <v>165</v>
      </c>
      <c r="AI3" s="615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</row>
    <row r="4" spans="1:253" s="50" customFormat="1" ht="18.75" customHeight="1" x14ac:dyDescent="0.4">
      <c r="A4" s="595"/>
      <c r="B4" s="599"/>
      <c r="C4" s="599"/>
      <c r="D4" s="599"/>
      <c r="E4" s="602"/>
      <c r="F4" s="626" t="s">
        <v>172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  <c r="R4" s="624"/>
      <c r="S4" s="625"/>
      <c r="T4" s="623" t="s">
        <v>173</v>
      </c>
      <c r="U4" s="624"/>
      <c r="V4" s="624"/>
      <c r="W4" s="624"/>
      <c r="X4" s="624"/>
      <c r="Y4" s="624"/>
      <c r="Z4" s="624"/>
      <c r="AA4" s="624"/>
      <c r="AB4" s="624"/>
      <c r="AC4" s="624"/>
      <c r="AD4" s="624"/>
      <c r="AE4" s="624"/>
      <c r="AF4" s="624"/>
      <c r="AG4" s="625"/>
      <c r="AH4" s="616"/>
      <c r="AI4" s="617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</row>
    <row r="5" spans="1:253" s="50" customFormat="1" ht="18.75" customHeight="1" x14ac:dyDescent="0.4">
      <c r="A5" s="596"/>
      <c r="B5" s="600"/>
      <c r="C5" s="600"/>
      <c r="D5" s="599"/>
      <c r="E5" s="602"/>
      <c r="F5" s="620" t="s">
        <v>274</v>
      </c>
      <c r="G5" s="51" t="s">
        <v>175</v>
      </c>
      <c r="H5" s="52" t="s">
        <v>176</v>
      </c>
      <c r="I5" s="646" t="s">
        <v>166</v>
      </c>
      <c r="J5" s="699"/>
      <c r="K5" s="699"/>
      <c r="L5" s="699"/>
      <c r="M5" s="592" t="s">
        <v>167</v>
      </c>
      <c r="N5" s="641"/>
      <c r="O5" s="592" t="s">
        <v>168</v>
      </c>
      <c r="P5" s="593"/>
      <c r="Q5" s="638" t="s">
        <v>388</v>
      </c>
      <c r="R5" s="645"/>
      <c r="S5" s="642" t="s">
        <v>178</v>
      </c>
      <c r="T5" s="627" t="s">
        <v>277</v>
      </c>
      <c r="U5" s="53" t="s">
        <v>175</v>
      </c>
      <c r="V5" s="51" t="s">
        <v>176</v>
      </c>
      <c r="W5" s="592" t="s">
        <v>166</v>
      </c>
      <c r="X5" s="699"/>
      <c r="Y5" s="699"/>
      <c r="Z5" s="699"/>
      <c r="AA5" s="646" t="s">
        <v>167</v>
      </c>
      <c r="AB5" s="641"/>
      <c r="AC5" s="592" t="s">
        <v>168</v>
      </c>
      <c r="AD5" s="641"/>
      <c r="AE5" s="638" t="s">
        <v>388</v>
      </c>
      <c r="AF5" s="639"/>
      <c r="AG5" s="630" t="s">
        <v>178</v>
      </c>
      <c r="AH5" s="633" t="s">
        <v>179</v>
      </c>
      <c r="AI5" s="635" t="s">
        <v>163</v>
      </c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</row>
    <row r="6" spans="1:253" s="50" customFormat="1" ht="22.5" customHeight="1" x14ac:dyDescent="0.4">
      <c r="A6" s="596"/>
      <c r="B6" s="600"/>
      <c r="C6" s="600"/>
      <c r="D6" s="599"/>
      <c r="E6" s="602"/>
      <c r="F6" s="621"/>
      <c r="G6" s="54" t="s">
        <v>174</v>
      </c>
      <c r="H6" s="55" t="s">
        <v>169</v>
      </c>
      <c r="I6" s="55" t="s">
        <v>275</v>
      </c>
      <c r="J6" s="55" t="s">
        <v>170</v>
      </c>
      <c r="K6" s="55" t="s">
        <v>171</v>
      </c>
      <c r="L6" s="56" t="s">
        <v>276</v>
      </c>
      <c r="M6" s="57" t="s">
        <v>183</v>
      </c>
      <c r="N6" s="58" t="s">
        <v>184</v>
      </c>
      <c r="O6" s="58" t="s">
        <v>183</v>
      </c>
      <c r="P6" s="59" t="s">
        <v>184</v>
      </c>
      <c r="Q6" s="58" t="s">
        <v>183</v>
      </c>
      <c r="R6" s="59" t="s">
        <v>184</v>
      </c>
      <c r="S6" s="643"/>
      <c r="T6" s="628"/>
      <c r="U6" s="54" t="s">
        <v>174</v>
      </c>
      <c r="V6" s="55" t="s">
        <v>169</v>
      </c>
      <c r="W6" s="55" t="s">
        <v>275</v>
      </c>
      <c r="X6" s="55" t="s">
        <v>170</v>
      </c>
      <c r="Y6" s="55" t="s">
        <v>171</v>
      </c>
      <c r="Z6" s="56" t="s">
        <v>276</v>
      </c>
      <c r="AA6" s="57" t="s">
        <v>183</v>
      </c>
      <c r="AB6" s="58" t="s">
        <v>184</v>
      </c>
      <c r="AC6" s="58" t="s">
        <v>183</v>
      </c>
      <c r="AD6" s="59" t="s">
        <v>184</v>
      </c>
      <c r="AE6" s="58" t="s">
        <v>183</v>
      </c>
      <c r="AF6" s="59" t="s">
        <v>184</v>
      </c>
      <c r="AG6" s="631"/>
      <c r="AH6" s="600"/>
      <c r="AI6" s="636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</row>
    <row r="7" spans="1:253" s="50" customFormat="1" ht="13.5" customHeight="1" thickBot="1" x14ac:dyDescent="0.45">
      <c r="A7" s="597"/>
      <c r="B7" s="601"/>
      <c r="C7" s="601"/>
      <c r="D7" s="599"/>
      <c r="E7" s="603"/>
      <c r="F7" s="622"/>
      <c r="G7" s="36">
        <f>600/70</f>
        <v>8.5714285714285712</v>
      </c>
      <c r="H7" s="37">
        <f>700/70</f>
        <v>10</v>
      </c>
      <c r="I7" s="37">
        <f>1000/70</f>
        <v>14.285714285714286</v>
      </c>
      <c r="J7" s="37">
        <f>1200/70</f>
        <v>17.142857142857142</v>
      </c>
      <c r="K7" s="37">
        <f>1400/70</f>
        <v>20</v>
      </c>
      <c r="L7" s="38">
        <f>1500/70</f>
        <v>21.428571428571427</v>
      </c>
      <c r="M7" s="135">
        <v>0.36</v>
      </c>
      <c r="N7" s="136">
        <v>0.13</v>
      </c>
      <c r="O7" s="136">
        <v>0.28000000000000003</v>
      </c>
      <c r="P7" s="137">
        <v>0.1</v>
      </c>
      <c r="Q7" s="136">
        <v>0.09</v>
      </c>
      <c r="R7" s="138">
        <v>0.04</v>
      </c>
      <c r="S7" s="644"/>
      <c r="T7" s="629"/>
      <c r="U7" s="36">
        <f>600/100</f>
        <v>6</v>
      </c>
      <c r="V7" s="37">
        <f>700/100</f>
        <v>7</v>
      </c>
      <c r="W7" s="37">
        <f>1000/100</f>
        <v>10</v>
      </c>
      <c r="X7" s="37">
        <f>1200/100</f>
        <v>12</v>
      </c>
      <c r="Y7" s="37">
        <f>1400/100</f>
        <v>14</v>
      </c>
      <c r="Z7" s="38">
        <f>1500/100</f>
        <v>15</v>
      </c>
      <c r="AA7" s="135">
        <v>0.4</v>
      </c>
      <c r="AB7" s="136">
        <v>0.11</v>
      </c>
      <c r="AC7" s="136">
        <v>0.32</v>
      </c>
      <c r="AD7" s="137">
        <v>0.1</v>
      </c>
      <c r="AE7" s="137">
        <v>0.04</v>
      </c>
      <c r="AF7" s="137">
        <v>0.02</v>
      </c>
      <c r="AG7" s="632"/>
      <c r="AH7" s="634"/>
      <c r="AI7" s="637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50" customFormat="1" ht="13.2" customHeight="1" thickTop="1" x14ac:dyDescent="0.4">
      <c r="A8" s="60">
        <v>1</v>
      </c>
      <c r="B8" s="606" t="s">
        <v>177</v>
      </c>
      <c r="C8" s="698" t="s">
        <v>185</v>
      </c>
      <c r="D8" s="192">
        <v>4595</v>
      </c>
      <c r="E8" s="61" t="s">
        <v>144</v>
      </c>
      <c r="F8" s="86">
        <f t="shared" ref="F8:F13" si="0">($G$7*G8)+($H$7*H8)+($I$7*I8)+($J$7*J8)+($K$7*K8)+($L$7*L8)</f>
        <v>484.28571428571428</v>
      </c>
      <c r="G8" s="62"/>
      <c r="H8" s="62">
        <v>42</v>
      </c>
      <c r="I8" s="62"/>
      <c r="J8" s="62"/>
      <c r="K8" s="62"/>
      <c r="L8" s="62">
        <v>3</v>
      </c>
      <c r="M8" s="87">
        <f t="shared" ref="M8:M9" si="1">F8*$M$7</f>
        <v>174.34285714285713</v>
      </c>
      <c r="N8" s="87">
        <f t="shared" ref="N8" si="2">F8*$N$7</f>
        <v>62.957142857142856</v>
      </c>
      <c r="O8" s="87">
        <f t="shared" ref="O8" si="3">F8*$O$7</f>
        <v>135.60000000000002</v>
      </c>
      <c r="P8" s="87">
        <f t="shared" ref="P8" si="4">F8*$P$7</f>
        <v>48.428571428571431</v>
      </c>
      <c r="Q8" s="87">
        <f t="shared" ref="Q8" si="5">F8*$Q$7</f>
        <v>43.585714285714282</v>
      </c>
      <c r="R8" s="87">
        <f t="shared" ref="R8" si="6">F8*$R$7</f>
        <v>19.37142857142857</v>
      </c>
      <c r="S8" s="88">
        <f t="shared" ref="S8:S13" si="7">SUM(M8:R8)</f>
        <v>484.28571428571428</v>
      </c>
      <c r="T8" s="86">
        <f t="shared" ref="T8:T13" si="8">($U$7*U8)+($V$7*V8)+($W$7*W8)+($X$7*X8)+($Y$7*Y8)+($Z$7*Z8)</f>
        <v>339</v>
      </c>
      <c r="U8" s="120">
        <f t="shared" ref="U8" si="9">G8</f>
        <v>0</v>
      </c>
      <c r="V8" s="120">
        <f t="shared" ref="V8" si="10">H8</f>
        <v>42</v>
      </c>
      <c r="W8" s="120">
        <f t="shared" ref="W8" si="11">I8</f>
        <v>0</v>
      </c>
      <c r="X8" s="120">
        <f t="shared" ref="X8" si="12">J8</f>
        <v>0</v>
      </c>
      <c r="Y8" s="120">
        <f t="shared" ref="Y8" si="13">K8</f>
        <v>0</v>
      </c>
      <c r="Z8" s="120">
        <f t="shared" ref="Z8" si="14">L8</f>
        <v>3</v>
      </c>
      <c r="AA8" s="87">
        <f>T8*$AA$7</f>
        <v>135.6</v>
      </c>
      <c r="AB8" s="87">
        <f t="shared" ref="AB8" si="15">T8*$AB$7</f>
        <v>37.29</v>
      </c>
      <c r="AC8" s="87">
        <f t="shared" ref="AC8" si="16">T8*$AC$7</f>
        <v>108.48</v>
      </c>
      <c r="AD8" s="87">
        <f t="shared" ref="AD8" si="17">T8*$AD$7</f>
        <v>33.9</v>
      </c>
      <c r="AE8" s="87">
        <f t="shared" ref="AE8" si="18">T8*$AE$7</f>
        <v>13.56</v>
      </c>
      <c r="AF8" s="87">
        <f t="shared" ref="AF8" si="19">T8*$AF$7</f>
        <v>6.78</v>
      </c>
      <c r="AG8" s="89">
        <f>SUM(AA8:AF8)</f>
        <v>335.60999999999996</v>
      </c>
      <c r="AH8" s="63">
        <v>42</v>
      </c>
      <c r="AI8" s="64">
        <v>15</v>
      </c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50" customFormat="1" ht="13.2" customHeight="1" x14ac:dyDescent="0.4">
      <c r="A9" s="65">
        <v>2</v>
      </c>
      <c r="B9" s="607"/>
      <c r="C9" s="604"/>
      <c r="D9" s="155">
        <v>4090</v>
      </c>
      <c r="E9" s="66" t="s">
        <v>145</v>
      </c>
      <c r="F9" s="86">
        <f>($G$7*G9)+($H$7*H9)+($I$7*I9)+($J$7*J9)+($K$7*K9)+($L$7*L9)</f>
        <v>730</v>
      </c>
      <c r="G9" s="67">
        <f>22+17</f>
        <v>39</v>
      </c>
      <c r="H9" s="68"/>
      <c r="I9" s="68"/>
      <c r="J9" s="68">
        <v>10</v>
      </c>
      <c r="K9" s="68">
        <v>8</v>
      </c>
      <c r="L9" s="68">
        <v>3</v>
      </c>
      <c r="M9" s="87">
        <f t="shared" si="1"/>
        <v>262.8</v>
      </c>
      <c r="N9" s="87">
        <f t="shared" ref="N9" si="20">F9*$N$7</f>
        <v>94.9</v>
      </c>
      <c r="O9" s="87">
        <f t="shared" ref="O9" si="21">F9*$O$7</f>
        <v>204.4</v>
      </c>
      <c r="P9" s="87">
        <f t="shared" ref="P9" si="22">F9*$P$7</f>
        <v>73</v>
      </c>
      <c r="Q9" s="87">
        <f t="shared" ref="Q9" si="23">F9*$Q$7</f>
        <v>65.7</v>
      </c>
      <c r="R9" s="87">
        <f t="shared" ref="R9" si="24">F9*$R$7</f>
        <v>29.2</v>
      </c>
      <c r="S9" s="88">
        <f t="shared" si="7"/>
        <v>730.00000000000011</v>
      </c>
      <c r="T9" s="86">
        <f t="shared" si="8"/>
        <v>511</v>
      </c>
      <c r="U9" s="120">
        <f t="shared" ref="U9" si="25">G9</f>
        <v>39</v>
      </c>
      <c r="V9" s="120">
        <f t="shared" ref="V9" si="26">H9</f>
        <v>0</v>
      </c>
      <c r="W9" s="120">
        <f t="shared" ref="W9" si="27">I9</f>
        <v>0</v>
      </c>
      <c r="X9" s="120">
        <f t="shared" ref="X9" si="28">J9</f>
        <v>10</v>
      </c>
      <c r="Y9" s="120">
        <f t="shared" ref="Y9" si="29">K9</f>
        <v>8</v>
      </c>
      <c r="Z9" s="120">
        <f t="shared" ref="Z9" si="30">L9</f>
        <v>3</v>
      </c>
      <c r="AA9" s="87">
        <f t="shared" ref="AA9" si="31">T9*$AA$7</f>
        <v>204.4</v>
      </c>
      <c r="AB9" s="87">
        <f t="shared" ref="AB9" si="32">T9*$AB$7</f>
        <v>56.21</v>
      </c>
      <c r="AC9" s="87">
        <f t="shared" ref="AC9" si="33">T9*$AC$7</f>
        <v>163.52000000000001</v>
      </c>
      <c r="AD9" s="87">
        <f t="shared" ref="AD9" si="34">T9*$AD$7</f>
        <v>51.1</v>
      </c>
      <c r="AE9" s="87">
        <f t="shared" ref="AE9" si="35">T9*$AE$7</f>
        <v>20.440000000000001</v>
      </c>
      <c r="AF9" s="87">
        <f t="shared" ref="AF9" si="36">T9*$AF$7</f>
        <v>10.220000000000001</v>
      </c>
      <c r="AG9" s="89">
        <f t="shared" ref="AG9:AG13" si="37">SUM(AA9:AF9)</f>
        <v>505.89000000000004</v>
      </c>
      <c r="AH9" s="69">
        <v>70</v>
      </c>
      <c r="AI9" s="70">
        <v>30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50" customFormat="1" ht="13.2" customHeight="1" x14ac:dyDescent="0.4">
      <c r="A10" s="65">
        <v>3</v>
      </c>
      <c r="B10" s="607"/>
      <c r="C10" s="604"/>
      <c r="D10" s="155">
        <v>1000</v>
      </c>
      <c r="E10" s="66" t="s">
        <v>153</v>
      </c>
      <c r="F10" s="86">
        <f>($G$7*G10)+($H$7*H10)+($I$7*I10)+($J$7*J10)+($K$7*K10)+($L$7*L10)</f>
        <v>444.28571428571428</v>
      </c>
      <c r="G10" s="67">
        <v>15</v>
      </c>
      <c r="H10" s="68"/>
      <c r="I10" s="68"/>
      <c r="J10" s="68">
        <v>10</v>
      </c>
      <c r="K10" s="68">
        <v>4</v>
      </c>
      <c r="L10" s="68">
        <v>3</v>
      </c>
      <c r="M10" s="87">
        <f t="shared" ref="M10" si="38">F10*$M$7</f>
        <v>159.94285714285712</v>
      </c>
      <c r="N10" s="87">
        <f t="shared" ref="N10" si="39">F10*$N$7</f>
        <v>57.75714285714286</v>
      </c>
      <c r="O10" s="87">
        <f t="shared" ref="O10" si="40">F10*$O$7</f>
        <v>124.4</v>
      </c>
      <c r="P10" s="87">
        <f t="shared" ref="P10" si="41">F10*$P$7</f>
        <v>44.428571428571431</v>
      </c>
      <c r="Q10" s="87">
        <f t="shared" ref="Q10" si="42">F10*$Q$7</f>
        <v>39.98571428571428</v>
      </c>
      <c r="R10" s="87">
        <f t="shared" ref="R10" si="43">F10*$R$7</f>
        <v>17.771428571428572</v>
      </c>
      <c r="S10" s="88">
        <f t="shared" si="7"/>
        <v>444.28571428571433</v>
      </c>
      <c r="T10" s="86">
        <f t="shared" si="8"/>
        <v>311</v>
      </c>
      <c r="U10" s="120">
        <f t="shared" ref="U10" si="44">G10</f>
        <v>15</v>
      </c>
      <c r="V10" s="120">
        <f t="shared" ref="V10" si="45">H10</f>
        <v>0</v>
      </c>
      <c r="W10" s="120">
        <f t="shared" ref="W10" si="46">I10</f>
        <v>0</v>
      </c>
      <c r="X10" s="120">
        <f t="shared" ref="X10" si="47">J10</f>
        <v>10</v>
      </c>
      <c r="Y10" s="120">
        <f t="shared" ref="Y10" si="48">K10</f>
        <v>4</v>
      </c>
      <c r="Z10" s="120">
        <f t="shared" ref="Z10" si="49">L10</f>
        <v>3</v>
      </c>
      <c r="AA10" s="87">
        <f t="shared" ref="AA10" si="50">T10*$AA$7</f>
        <v>124.4</v>
      </c>
      <c r="AB10" s="87">
        <f t="shared" ref="AB10" si="51">T10*$AB$7</f>
        <v>34.21</v>
      </c>
      <c r="AC10" s="87">
        <f t="shared" ref="AC10" si="52">T10*$AC$7</f>
        <v>99.52</v>
      </c>
      <c r="AD10" s="87">
        <f t="shared" ref="AD10" si="53">T10*$AD$7</f>
        <v>31.1</v>
      </c>
      <c r="AE10" s="87">
        <f t="shared" ref="AE10" si="54">T10*$AE$7</f>
        <v>12.44</v>
      </c>
      <c r="AF10" s="87">
        <f t="shared" ref="AF10" si="55">T10*$AF$7</f>
        <v>6.22</v>
      </c>
      <c r="AG10" s="89">
        <f t="shared" si="37"/>
        <v>307.89000000000004</v>
      </c>
      <c r="AH10" s="69">
        <v>70</v>
      </c>
      <c r="AI10" s="70">
        <v>18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50" customFormat="1" ht="13.2" customHeight="1" x14ac:dyDescent="0.4">
      <c r="A11" s="65">
        <v>4</v>
      </c>
      <c r="B11" s="608"/>
      <c r="C11" s="604"/>
      <c r="D11" s="155">
        <v>7282</v>
      </c>
      <c r="E11" s="66" t="s">
        <v>152</v>
      </c>
      <c r="F11" s="86">
        <f t="shared" si="0"/>
        <v>291.42857142857144</v>
      </c>
      <c r="G11" s="67">
        <v>14</v>
      </c>
      <c r="H11" s="68"/>
      <c r="I11" s="68"/>
      <c r="J11" s="68">
        <v>10</v>
      </c>
      <c r="K11" s="68"/>
      <c r="L11" s="68"/>
      <c r="M11" s="87">
        <f t="shared" ref="M11" si="56">F11*$M$7</f>
        <v>104.91428571428571</v>
      </c>
      <c r="N11" s="87">
        <f t="shared" ref="N11" si="57">F11*$N$7</f>
        <v>37.885714285714286</v>
      </c>
      <c r="O11" s="87">
        <f t="shared" ref="O11" si="58">F11*$O$7</f>
        <v>81.600000000000009</v>
      </c>
      <c r="P11" s="87">
        <f t="shared" ref="P11" si="59">F11*$P$7</f>
        <v>29.142857142857146</v>
      </c>
      <c r="Q11" s="87">
        <f t="shared" ref="Q11" si="60">F11*$Q$7</f>
        <v>26.228571428571428</v>
      </c>
      <c r="R11" s="87">
        <f t="shared" ref="R11" si="61">F11*$R$7</f>
        <v>11.657142857142858</v>
      </c>
      <c r="S11" s="88">
        <f t="shared" si="7"/>
        <v>291.42857142857144</v>
      </c>
      <c r="T11" s="86">
        <f t="shared" si="8"/>
        <v>204</v>
      </c>
      <c r="U11" s="120">
        <f t="shared" ref="U11:U13" si="62">G11</f>
        <v>14</v>
      </c>
      <c r="V11" s="120">
        <f t="shared" ref="V11:V13" si="63">H11</f>
        <v>0</v>
      </c>
      <c r="W11" s="120">
        <f t="shared" ref="W11:W13" si="64">I11</f>
        <v>0</v>
      </c>
      <c r="X11" s="120">
        <f t="shared" ref="X11:X13" si="65">J11</f>
        <v>10</v>
      </c>
      <c r="Y11" s="120">
        <f t="shared" ref="Y11:Y13" si="66">K11</f>
        <v>0</v>
      </c>
      <c r="Z11" s="120">
        <f t="shared" ref="Z11:Z13" si="67">L11</f>
        <v>0</v>
      </c>
      <c r="AA11" s="87">
        <f t="shared" ref="AA11" si="68">T11*$AA$7</f>
        <v>81.600000000000009</v>
      </c>
      <c r="AB11" s="87">
        <f t="shared" ref="AB11" si="69">T11*$AB$7</f>
        <v>22.44</v>
      </c>
      <c r="AC11" s="87">
        <f t="shared" ref="AC11" si="70">T11*$AC$7</f>
        <v>65.28</v>
      </c>
      <c r="AD11" s="87">
        <f t="shared" ref="AD11" si="71">T11*$AD$7</f>
        <v>20.400000000000002</v>
      </c>
      <c r="AE11" s="87">
        <f t="shared" ref="AE11" si="72">T11*$AE$7</f>
        <v>8.16</v>
      </c>
      <c r="AF11" s="87">
        <f t="shared" ref="AF11" si="73">T11*$AF$7</f>
        <v>4.08</v>
      </c>
      <c r="AG11" s="89">
        <f t="shared" si="37"/>
        <v>201.96</v>
      </c>
      <c r="AH11" s="69">
        <v>34</v>
      </c>
      <c r="AI11" s="70">
        <v>15</v>
      </c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</row>
    <row r="12" spans="1:253" s="50" customFormat="1" ht="13.2" customHeight="1" x14ac:dyDescent="0.4">
      <c r="A12" s="65">
        <v>5</v>
      </c>
      <c r="B12" s="71" t="s">
        <v>278</v>
      </c>
      <c r="C12" s="604"/>
      <c r="D12" s="155">
        <v>6218</v>
      </c>
      <c r="E12" s="72" t="s">
        <v>146</v>
      </c>
      <c r="F12" s="86">
        <f t="shared" si="0"/>
        <v>592.85714285714289</v>
      </c>
      <c r="G12" s="67">
        <v>12</v>
      </c>
      <c r="H12" s="68"/>
      <c r="I12" s="68"/>
      <c r="J12" s="68">
        <v>11</v>
      </c>
      <c r="K12" s="68">
        <v>14</v>
      </c>
      <c r="L12" s="68">
        <v>1</v>
      </c>
      <c r="M12" s="87">
        <f t="shared" ref="M12" si="74">F12*$M$7</f>
        <v>213.42857142857144</v>
      </c>
      <c r="N12" s="87">
        <f t="shared" ref="N12" si="75">F12*$N$7</f>
        <v>77.071428571428584</v>
      </c>
      <c r="O12" s="87">
        <f t="shared" ref="O12" si="76">F12*$O$7</f>
        <v>166.00000000000003</v>
      </c>
      <c r="P12" s="87">
        <f t="shared" ref="P12" si="77">F12*$P$7</f>
        <v>59.285714285714292</v>
      </c>
      <c r="Q12" s="87">
        <f t="shared" ref="Q12" si="78">F12*$Q$7</f>
        <v>53.357142857142861</v>
      </c>
      <c r="R12" s="87">
        <f t="shared" ref="R12" si="79">F12*$R$7</f>
        <v>23.714285714285715</v>
      </c>
      <c r="S12" s="88">
        <f t="shared" si="7"/>
        <v>592.85714285714289</v>
      </c>
      <c r="T12" s="86">
        <f t="shared" si="8"/>
        <v>415</v>
      </c>
      <c r="U12" s="120">
        <f t="shared" si="62"/>
        <v>12</v>
      </c>
      <c r="V12" s="120">
        <f t="shared" si="63"/>
        <v>0</v>
      </c>
      <c r="W12" s="120">
        <f t="shared" si="64"/>
        <v>0</v>
      </c>
      <c r="X12" s="120">
        <f t="shared" si="65"/>
        <v>11</v>
      </c>
      <c r="Y12" s="120">
        <f t="shared" si="66"/>
        <v>14</v>
      </c>
      <c r="Z12" s="120">
        <f t="shared" si="67"/>
        <v>1</v>
      </c>
      <c r="AA12" s="87">
        <f t="shared" ref="AA12" si="80">T12*$AA$7</f>
        <v>166</v>
      </c>
      <c r="AB12" s="87">
        <f t="shared" ref="AB12" si="81">T12*$AB$7</f>
        <v>45.65</v>
      </c>
      <c r="AC12" s="87">
        <f t="shared" ref="AC12" si="82">T12*$AC$7</f>
        <v>132.80000000000001</v>
      </c>
      <c r="AD12" s="87">
        <f t="shared" ref="AD12" si="83">T12*$AD$7</f>
        <v>41.5</v>
      </c>
      <c r="AE12" s="87">
        <f t="shared" ref="AE12" si="84">T12*$AE$7</f>
        <v>16.600000000000001</v>
      </c>
      <c r="AF12" s="87">
        <f t="shared" ref="AF12" si="85">T12*$AF$7</f>
        <v>8.3000000000000007</v>
      </c>
      <c r="AG12" s="89">
        <f t="shared" si="37"/>
        <v>410.85000000000008</v>
      </c>
      <c r="AH12" s="69">
        <v>77</v>
      </c>
      <c r="AI12" s="70">
        <v>21</v>
      </c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50" customFormat="1" ht="13.2" customHeight="1" x14ac:dyDescent="0.4">
      <c r="A13" s="73">
        <v>6</v>
      </c>
      <c r="B13" s="74" t="s">
        <v>279</v>
      </c>
      <c r="C13" s="605"/>
      <c r="D13" s="155">
        <v>1107</v>
      </c>
      <c r="E13" s="75" t="s">
        <v>147</v>
      </c>
      <c r="F13" s="86">
        <f t="shared" si="0"/>
        <v>452.85714285714289</v>
      </c>
      <c r="G13" s="67">
        <v>17</v>
      </c>
      <c r="H13" s="68"/>
      <c r="I13" s="68"/>
      <c r="J13" s="68">
        <v>12</v>
      </c>
      <c r="K13" s="68">
        <v>4</v>
      </c>
      <c r="L13" s="68">
        <v>1</v>
      </c>
      <c r="M13" s="87">
        <f t="shared" ref="M13" si="86">F13*$M$7</f>
        <v>163.02857142857144</v>
      </c>
      <c r="N13" s="87">
        <f t="shared" ref="N13" si="87">F13*$N$7</f>
        <v>58.871428571428581</v>
      </c>
      <c r="O13" s="87">
        <f t="shared" ref="O13" si="88">F13*$O$7</f>
        <v>126.80000000000003</v>
      </c>
      <c r="P13" s="87">
        <f t="shared" ref="P13" si="89">F13*$P$7</f>
        <v>45.285714285714292</v>
      </c>
      <c r="Q13" s="87">
        <f t="shared" ref="Q13" si="90">F13*$Q$7</f>
        <v>40.75714285714286</v>
      </c>
      <c r="R13" s="87">
        <f t="shared" ref="R13" si="91">F13*$R$7</f>
        <v>18.114285714285717</v>
      </c>
      <c r="S13" s="88">
        <f t="shared" si="7"/>
        <v>452.85714285714289</v>
      </c>
      <c r="T13" s="86">
        <f t="shared" si="8"/>
        <v>317</v>
      </c>
      <c r="U13" s="120">
        <f t="shared" si="62"/>
        <v>17</v>
      </c>
      <c r="V13" s="120">
        <f t="shared" si="63"/>
        <v>0</v>
      </c>
      <c r="W13" s="120">
        <f t="shared" si="64"/>
        <v>0</v>
      </c>
      <c r="X13" s="120">
        <f t="shared" si="65"/>
        <v>12</v>
      </c>
      <c r="Y13" s="120">
        <f t="shared" si="66"/>
        <v>4</v>
      </c>
      <c r="Z13" s="120">
        <f t="shared" si="67"/>
        <v>1</v>
      </c>
      <c r="AA13" s="87">
        <f t="shared" ref="AA13" si="92">T13*$AA$7</f>
        <v>126.80000000000001</v>
      </c>
      <c r="AB13" s="87">
        <f t="shared" ref="AB13" si="93">T13*$AB$7</f>
        <v>34.869999999999997</v>
      </c>
      <c r="AC13" s="87">
        <f t="shared" ref="AC13" si="94">T13*$AC$7</f>
        <v>101.44</v>
      </c>
      <c r="AD13" s="87">
        <f t="shared" ref="AD13" si="95">T13*$AD$7</f>
        <v>31.700000000000003</v>
      </c>
      <c r="AE13" s="87">
        <f t="shared" ref="AE13" si="96">T13*$AE$7</f>
        <v>12.68</v>
      </c>
      <c r="AF13" s="87">
        <f t="shared" ref="AF13" si="97">T13*$AF$7</f>
        <v>6.34</v>
      </c>
      <c r="AG13" s="89">
        <f t="shared" si="37"/>
        <v>313.83</v>
      </c>
      <c r="AH13" s="69">
        <v>70</v>
      </c>
      <c r="AI13" s="70">
        <v>24</v>
      </c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50" customFormat="1" ht="13.2" customHeight="1" x14ac:dyDescent="0.4">
      <c r="A14" s="77"/>
      <c r="B14" s="78">
        <f>COUNT(A8:A13)</f>
        <v>6</v>
      </c>
      <c r="C14" s="78"/>
      <c r="D14" s="78"/>
      <c r="E14" s="78"/>
      <c r="F14" s="78"/>
      <c r="G14" s="78"/>
      <c r="H14" s="78"/>
      <c r="I14" s="78"/>
      <c r="J14" s="79"/>
      <c r="K14" s="79"/>
      <c r="L14" s="80"/>
      <c r="M14" s="80"/>
      <c r="N14" s="80"/>
      <c r="O14" s="80"/>
      <c r="P14" s="80"/>
      <c r="Q14" s="80"/>
      <c r="R14" s="80"/>
      <c r="S14" s="81"/>
      <c r="T14" s="81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2"/>
      <c r="AH14" s="80"/>
      <c r="AI14" s="83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</row>
    <row r="15" spans="1:253" s="47" customFormat="1" ht="13.2" customHeight="1" x14ac:dyDescent="0.4">
      <c r="A15" s="84">
        <v>1</v>
      </c>
      <c r="B15" s="612" t="s">
        <v>177</v>
      </c>
      <c r="C15" s="613" t="s">
        <v>141</v>
      </c>
      <c r="D15" s="155">
        <v>4367</v>
      </c>
      <c r="E15" s="85" t="s">
        <v>231</v>
      </c>
      <c r="F15" s="86">
        <f>($G$7*G15)+($H$7*H15)+($I$7*I15)+($J$7*J15)+($K$7*K15)+($L$7*L15)</f>
        <v>668.57142857142856</v>
      </c>
      <c r="G15" s="87">
        <v>28</v>
      </c>
      <c r="H15" s="86"/>
      <c r="I15" s="86"/>
      <c r="J15" s="87">
        <v>25</v>
      </c>
      <c r="K15" s="86"/>
      <c r="L15" s="86"/>
      <c r="M15" s="87">
        <f t="shared" ref="M15:M21" si="98">F15*$M$7</f>
        <v>240.68571428571428</v>
      </c>
      <c r="N15" s="87">
        <f t="shared" ref="N15:N21" si="99">F15*$N$7</f>
        <v>86.914285714285711</v>
      </c>
      <c r="O15" s="87">
        <f t="shared" ref="O15:O21" si="100">F15*$O$7</f>
        <v>187.20000000000002</v>
      </c>
      <c r="P15" s="87">
        <f t="shared" ref="P15:P21" si="101">F15*$P$7</f>
        <v>66.857142857142861</v>
      </c>
      <c r="Q15" s="87">
        <f t="shared" ref="Q15:Q29" si="102">F15*$Q$7</f>
        <v>60.171428571428571</v>
      </c>
      <c r="R15" s="87">
        <f t="shared" ref="R15:R21" si="103">F15*$R$7</f>
        <v>26.742857142857144</v>
      </c>
      <c r="S15" s="88">
        <f>SUM(M15:R15)</f>
        <v>668.57142857142867</v>
      </c>
      <c r="T15" s="86">
        <f>($U$7*U15)+($V$7*V15)+($W$7*W15)+($X$7*X15)+($Y$7*Y15)+($Z$7*Z15)</f>
        <v>312</v>
      </c>
      <c r="U15" s="87">
        <v>28</v>
      </c>
      <c r="V15" s="86"/>
      <c r="W15" s="86"/>
      <c r="X15" s="87">
        <v>12</v>
      </c>
      <c r="Y15" s="86"/>
      <c r="Z15" s="86"/>
      <c r="AA15" s="87">
        <f t="shared" ref="AA15:AA18" si="104">T15*$AA$7</f>
        <v>124.80000000000001</v>
      </c>
      <c r="AB15" s="87">
        <f t="shared" ref="AB15:AB18" si="105">T15*$AB$7</f>
        <v>34.32</v>
      </c>
      <c r="AC15" s="87">
        <f t="shared" ref="AC15:AC18" si="106">T15*$AC$7</f>
        <v>99.84</v>
      </c>
      <c r="AD15" s="87">
        <f t="shared" ref="AD15:AD18" si="107">T15*$AD$7</f>
        <v>31.200000000000003</v>
      </c>
      <c r="AE15" s="87">
        <f t="shared" ref="AE15:AE18" si="108">T15*$AE$7</f>
        <v>12.48</v>
      </c>
      <c r="AF15" s="87">
        <f t="shared" ref="AF15:AF18" si="109">T15*$AF$7</f>
        <v>6.24</v>
      </c>
      <c r="AG15" s="89">
        <f>SUM(AA15:AF15)</f>
        <v>308.88000000000005</v>
      </c>
      <c r="AH15" s="87">
        <v>64</v>
      </c>
      <c r="AI15" s="90">
        <v>24</v>
      </c>
    </row>
    <row r="16" spans="1:253" s="47" customFormat="1" ht="13.2" customHeight="1" x14ac:dyDescent="0.4">
      <c r="A16" s="65">
        <v>2</v>
      </c>
      <c r="B16" s="607"/>
      <c r="C16" s="604"/>
      <c r="D16" s="155">
        <v>4260</v>
      </c>
      <c r="E16" s="94" t="s">
        <v>232</v>
      </c>
      <c r="F16" s="86">
        <v>626</v>
      </c>
      <c r="G16" s="91">
        <v>23</v>
      </c>
      <c r="H16" s="92"/>
      <c r="I16" s="92"/>
      <c r="J16" s="76">
        <v>15</v>
      </c>
      <c r="K16" s="76"/>
      <c r="L16" s="76">
        <v>8</v>
      </c>
      <c r="M16" s="120">
        <f t="shared" si="98"/>
        <v>225.35999999999999</v>
      </c>
      <c r="N16" s="120">
        <f t="shared" si="99"/>
        <v>81.38000000000001</v>
      </c>
      <c r="O16" s="120">
        <f t="shared" si="100"/>
        <v>175.28000000000003</v>
      </c>
      <c r="P16" s="120">
        <f t="shared" si="101"/>
        <v>62.6</v>
      </c>
      <c r="Q16" s="120">
        <f t="shared" si="102"/>
        <v>56.339999999999996</v>
      </c>
      <c r="R16" s="120">
        <f t="shared" si="103"/>
        <v>25.04</v>
      </c>
      <c r="S16" s="88">
        <f t="shared" ref="S16" si="110">SUM(M16:R16)</f>
        <v>626</v>
      </c>
      <c r="T16" s="86">
        <f>($U$7*U16)+($V$7*V16)+($W$7*W16)+($X$7*X16)+($Y$7*Y16)+($Z$7*Z16)</f>
        <v>438</v>
      </c>
      <c r="U16" s="76">
        <f t="shared" ref="U16:Z16" si="111">G16</f>
        <v>23</v>
      </c>
      <c r="V16" s="76">
        <f t="shared" si="111"/>
        <v>0</v>
      </c>
      <c r="W16" s="76">
        <f t="shared" si="111"/>
        <v>0</v>
      </c>
      <c r="X16" s="76">
        <f t="shared" si="111"/>
        <v>15</v>
      </c>
      <c r="Y16" s="76">
        <f t="shared" si="111"/>
        <v>0</v>
      </c>
      <c r="Z16" s="76">
        <f t="shared" si="111"/>
        <v>8</v>
      </c>
      <c r="AA16" s="76">
        <f t="shared" si="104"/>
        <v>175.20000000000002</v>
      </c>
      <c r="AB16" s="76">
        <f t="shared" si="105"/>
        <v>48.18</v>
      </c>
      <c r="AC16" s="76">
        <f t="shared" si="106"/>
        <v>140.16</v>
      </c>
      <c r="AD16" s="76">
        <f t="shared" si="107"/>
        <v>43.800000000000004</v>
      </c>
      <c r="AE16" s="76">
        <f t="shared" si="108"/>
        <v>17.52</v>
      </c>
      <c r="AF16" s="76">
        <f t="shared" si="109"/>
        <v>8.76</v>
      </c>
      <c r="AG16" s="89">
        <f t="shared" ref="AG16:AG29" si="112">SUM(AA16:AF16)</f>
        <v>433.62</v>
      </c>
      <c r="AH16" s="120">
        <v>42</v>
      </c>
      <c r="AI16" s="121">
        <v>24</v>
      </c>
    </row>
    <row r="17" spans="1:253" s="47" customFormat="1" ht="13.2" customHeight="1" x14ac:dyDescent="0.4">
      <c r="A17" s="65">
        <v>3</v>
      </c>
      <c r="B17" s="607"/>
      <c r="C17" s="604"/>
      <c r="D17" s="155">
        <v>4350</v>
      </c>
      <c r="E17" s="66" t="s">
        <v>233</v>
      </c>
      <c r="F17" s="86">
        <f>($G$7*G17)+($H$7*H17)+($I$7*I17)+($J$7*J17)+($K$7*K17)+($L$7*L17)</f>
        <v>605.71428571428578</v>
      </c>
      <c r="G17" s="87"/>
      <c r="H17" s="86">
        <v>21</v>
      </c>
      <c r="I17" s="86">
        <v>2</v>
      </c>
      <c r="J17" s="87">
        <v>12</v>
      </c>
      <c r="K17" s="86">
        <v>7</v>
      </c>
      <c r="L17" s="86">
        <v>1</v>
      </c>
      <c r="M17" s="87">
        <f t="shared" si="98"/>
        <v>218.05714285714288</v>
      </c>
      <c r="N17" s="87">
        <f t="shared" si="99"/>
        <v>78.742857142857147</v>
      </c>
      <c r="O17" s="87">
        <f t="shared" si="100"/>
        <v>169.60000000000002</v>
      </c>
      <c r="P17" s="87">
        <f t="shared" si="101"/>
        <v>60.571428571428584</v>
      </c>
      <c r="Q17" s="87">
        <f t="shared" si="102"/>
        <v>54.51428571428572</v>
      </c>
      <c r="R17" s="87">
        <f t="shared" si="103"/>
        <v>24.228571428571431</v>
      </c>
      <c r="S17" s="88">
        <f>SUM(M17:R17)</f>
        <v>605.71428571428578</v>
      </c>
      <c r="T17" s="86">
        <f>($U$7*U17)+($V$7*V17)+($W$7*W17)+($X$7*X17)+($Y$7*Y17)+($Z$7*Z17)</f>
        <v>424</v>
      </c>
      <c r="U17" s="87">
        <f t="shared" ref="U17:Z17" si="113">G17</f>
        <v>0</v>
      </c>
      <c r="V17" s="86">
        <f t="shared" si="113"/>
        <v>21</v>
      </c>
      <c r="W17" s="86">
        <f t="shared" si="113"/>
        <v>2</v>
      </c>
      <c r="X17" s="87">
        <f t="shared" si="113"/>
        <v>12</v>
      </c>
      <c r="Y17" s="86">
        <f t="shared" si="113"/>
        <v>7</v>
      </c>
      <c r="Z17" s="86">
        <f t="shared" si="113"/>
        <v>1</v>
      </c>
      <c r="AA17" s="87">
        <f t="shared" si="104"/>
        <v>169.60000000000002</v>
      </c>
      <c r="AB17" s="87">
        <f t="shared" si="105"/>
        <v>46.64</v>
      </c>
      <c r="AC17" s="87">
        <f t="shared" si="106"/>
        <v>135.68</v>
      </c>
      <c r="AD17" s="87">
        <f t="shared" si="107"/>
        <v>42.400000000000006</v>
      </c>
      <c r="AE17" s="87">
        <f t="shared" si="108"/>
        <v>16.96</v>
      </c>
      <c r="AF17" s="87">
        <f t="shared" si="109"/>
        <v>8.48</v>
      </c>
      <c r="AG17" s="89">
        <f>SUM(AA17:AF17)</f>
        <v>419.76000000000005</v>
      </c>
      <c r="AH17" s="76">
        <v>77</v>
      </c>
      <c r="AI17" s="93">
        <v>24</v>
      </c>
    </row>
    <row r="18" spans="1:253" s="47" customFormat="1" ht="13.2" customHeight="1" x14ac:dyDescent="0.4">
      <c r="A18" s="65">
        <v>4</v>
      </c>
      <c r="B18" s="607"/>
      <c r="C18" s="604"/>
      <c r="D18" s="155">
        <v>4173</v>
      </c>
      <c r="E18" s="66" t="s">
        <v>234</v>
      </c>
      <c r="F18" s="86">
        <f t="shared" ref="F18:F28" si="114">($G$7*G18)+($H$7*H18)+($I$7*I18)+($J$7*J18)+($K$7*K18)+($L$7*L18)</f>
        <v>657.14285714285711</v>
      </c>
      <c r="G18" s="91">
        <v>17</v>
      </c>
      <c r="H18" s="92"/>
      <c r="I18" s="92">
        <v>1</v>
      </c>
      <c r="J18" s="49">
        <v>29</v>
      </c>
      <c r="K18" s="76"/>
      <c r="L18" s="76"/>
      <c r="M18" s="87">
        <f t="shared" si="98"/>
        <v>236.57142857142856</v>
      </c>
      <c r="N18" s="87">
        <f t="shared" si="99"/>
        <v>85.428571428571431</v>
      </c>
      <c r="O18" s="87">
        <f t="shared" si="100"/>
        <v>184</v>
      </c>
      <c r="P18" s="87">
        <f t="shared" si="101"/>
        <v>65.714285714285708</v>
      </c>
      <c r="Q18" s="87">
        <f t="shared" si="102"/>
        <v>59.142857142857139</v>
      </c>
      <c r="R18" s="87">
        <f t="shared" si="103"/>
        <v>26.285714285714285</v>
      </c>
      <c r="S18" s="88">
        <f>SUM(M18:R18)</f>
        <v>657.14285714285711</v>
      </c>
      <c r="T18" s="86">
        <f t="shared" ref="T18:T28" si="115">($U$7*U18)+($V$7*V18)+($W$7*W18)+($X$7*X18)+($Y$7*Y18)+($Z$7*Z18)</f>
        <v>460</v>
      </c>
      <c r="U18" s="87">
        <f t="shared" ref="U18" si="116">G18</f>
        <v>17</v>
      </c>
      <c r="V18" s="86">
        <f t="shared" ref="V18" si="117">H18</f>
        <v>0</v>
      </c>
      <c r="W18" s="86">
        <f t="shared" ref="W18" si="118">I18</f>
        <v>1</v>
      </c>
      <c r="X18" s="87">
        <f t="shared" ref="X18" si="119">J18</f>
        <v>29</v>
      </c>
      <c r="Y18" s="86">
        <f t="shared" ref="Y18" si="120">K18</f>
        <v>0</v>
      </c>
      <c r="Z18" s="86">
        <f t="shared" ref="Z18" si="121">L18</f>
        <v>0</v>
      </c>
      <c r="AA18" s="87">
        <f t="shared" si="104"/>
        <v>184</v>
      </c>
      <c r="AB18" s="87">
        <f t="shared" si="105"/>
        <v>50.6</v>
      </c>
      <c r="AC18" s="87">
        <f t="shared" si="106"/>
        <v>147.20000000000002</v>
      </c>
      <c r="AD18" s="87">
        <f t="shared" si="107"/>
        <v>46</v>
      </c>
      <c r="AE18" s="87">
        <f t="shared" si="108"/>
        <v>18.400000000000002</v>
      </c>
      <c r="AF18" s="87">
        <f t="shared" si="109"/>
        <v>9.2000000000000011</v>
      </c>
      <c r="AG18" s="89">
        <f>SUM(AA18:AF18)</f>
        <v>455.4</v>
      </c>
      <c r="AH18" s="76">
        <v>57</v>
      </c>
      <c r="AI18" s="93">
        <v>24</v>
      </c>
    </row>
    <row r="19" spans="1:253" s="47" customFormat="1" ht="13.2" customHeight="1" x14ac:dyDescent="0.4">
      <c r="A19" s="65">
        <v>5</v>
      </c>
      <c r="B19" s="607"/>
      <c r="C19" s="604"/>
      <c r="D19" s="155">
        <v>4216</v>
      </c>
      <c r="E19" s="66" t="s">
        <v>235</v>
      </c>
      <c r="F19" s="86">
        <v>557</v>
      </c>
      <c r="G19" s="91">
        <v>14</v>
      </c>
      <c r="H19" s="92"/>
      <c r="I19" s="92"/>
      <c r="J19" s="76">
        <v>13</v>
      </c>
      <c r="K19" s="76"/>
      <c r="L19" s="76">
        <v>10</v>
      </c>
      <c r="M19" s="120">
        <f t="shared" si="98"/>
        <v>200.51999999999998</v>
      </c>
      <c r="N19" s="120">
        <f t="shared" si="99"/>
        <v>72.41</v>
      </c>
      <c r="O19" s="120">
        <f t="shared" si="100"/>
        <v>155.96</v>
      </c>
      <c r="P19" s="120">
        <f t="shared" si="101"/>
        <v>55.7</v>
      </c>
      <c r="Q19" s="87">
        <f t="shared" si="102"/>
        <v>50.129999999999995</v>
      </c>
      <c r="R19" s="120">
        <f t="shared" si="103"/>
        <v>22.28</v>
      </c>
      <c r="S19" s="88">
        <f t="shared" ref="S19:S20" si="122">SUM(M19:R19)</f>
        <v>557</v>
      </c>
      <c r="T19" s="86">
        <f t="shared" ref="T19:T26" si="123">($U$7*U19)+($V$7*V19)+($W$7*W19)+($X$7*X19)+($Y$7*Y19)+($Z$7*Z19)</f>
        <v>390</v>
      </c>
      <c r="U19" s="76">
        <f t="shared" ref="U19:Z20" si="124">G19</f>
        <v>14</v>
      </c>
      <c r="V19" s="76">
        <f t="shared" si="124"/>
        <v>0</v>
      </c>
      <c r="W19" s="49">
        <f t="shared" si="124"/>
        <v>0</v>
      </c>
      <c r="X19" s="49">
        <f t="shared" si="124"/>
        <v>13</v>
      </c>
      <c r="Y19" s="76">
        <f t="shared" si="124"/>
        <v>0</v>
      </c>
      <c r="Z19" s="76">
        <f t="shared" si="124"/>
        <v>10</v>
      </c>
      <c r="AA19" s="76">
        <f t="shared" ref="AA19:AA20" si="125">T19*$AA$7</f>
        <v>156</v>
      </c>
      <c r="AB19" s="49">
        <f t="shared" ref="AB19:AB20" si="126">T19*$AB$7</f>
        <v>42.9</v>
      </c>
      <c r="AC19" s="76">
        <f t="shared" ref="AC19:AC20" si="127">T19*$AC$7</f>
        <v>124.8</v>
      </c>
      <c r="AD19" s="76">
        <f t="shared" ref="AD19:AD20" si="128">T19*$AD$7</f>
        <v>39</v>
      </c>
      <c r="AE19" s="76">
        <f t="shared" ref="AE19:AE20" si="129">T19*$AE$7</f>
        <v>15.6</v>
      </c>
      <c r="AF19" s="76">
        <f t="shared" ref="AF19:AF20" si="130">T19*$AF$7</f>
        <v>7.8</v>
      </c>
      <c r="AG19" s="89">
        <f t="shared" si="112"/>
        <v>386.1</v>
      </c>
      <c r="AH19" s="120">
        <v>63</v>
      </c>
      <c r="AI19" s="121">
        <v>24</v>
      </c>
    </row>
    <row r="20" spans="1:253" s="95" customFormat="1" ht="13.2" customHeight="1" x14ac:dyDescent="0.4">
      <c r="A20" s="65">
        <v>6</v>
      </c>
      <c r="B20" s="607"/>
      <c r="C20" s="604"/>
      <c r="D20" s="155">
        <v>7404</v>
      </c>
      <c r="E20" s="66" t="s">
        <v>236</v>
      </c>
      <c r="F20" s="86">
        <v>381</v>
      </c>
      <c r="G20" s="91">
        <v>14</v>
      </c>
      <c r="H20" s="92"/>
      <c r="I20" s="92"/>
      <c r="J20" s="76">
        <v>7</v>
      </c>
      <c r="K20" s="76">
        <v>6</v>
      </c>
      <c r="L20" s="76">
        <v>1</v>
      </c>
      <c r="M20" s="120">
        <f t="shared" si="98"/>
        <v>137.16</v>
      </c>
      <c r="N20" s="120">
        <f t="shared" si="99"/>
        <v>49.53</v>
      </c>
      <c r="O20" s="120">
        <f t="shared" si="100"/>
        <v>106.68</v>
      </c>
      <c r="P20" s="120">
        <f t="shared" si="101"/>
        <v>38.1</v>
      </c>
      <c r="Q20" s="87">
        <f t="shared" si="102"/>
        <v>34.29</v>
      </c>
      <c r="R20" s="120">
        <f t="shared" si="103"/>
        <v>15.24</v>
      </c>
      <c r="S20" s="88">
        <f t="shared" si="122"/>
        <v>381.00000000000006</v>
      </c>
      <c r="T20" s="86">
        <f t="shared" si="123"/>
        <v>267</v>
      </c>
      <c r="U20" s="76">
        <f t="shared" si="124"/>
        <v>14</v>
      </c>
      <c r="V20" s="76">
        <f t="shared" si="124"/>
        <v>0</v>
      </c>
      <c r="W20" s="76">
        <f t="shared" si="124"/>
        <v>0</v>
      </c>
      <c r="X20" s="76">
        <f t="shared" si="124"/>
        <v>7</v>
      </c>
      <c r="Y20" s="76">
        <f t="shared" si="124"/>
        <v>6</v>
      </c>
      <c r="Z20" s="76">
        <f t="shared" si="124"/>
        <v>1</v>
      </c>
      <c r="AA20" s="76">
        <f t="shared" si="125"/>
        <v>106.80000000000001</v>
      </c>
      <c r="AB20" s="76">
        <f t="shared" si="126"/>
        <v>29.37</v>
      </c>
      <c r="AC20" s="76">
        <f t="shared" si="127"/>
        <v>85.44</v>
      </c>
      <c r="AD20" s="76">
        <f t="shared" si="128"/>
        <v>26.700000000000003</v>
      </c>
      <c r="AE20" s="76">
        <f t="shared" si="129"/>
        <v>10.68</v>
      </c>
      <c r="AF20" s="76">
        <f t="shared" si="130"/>
        <v>5.34</v>
      </c>
      <c r="AG20" s="89">
        <f t="shared" si="112"/>
        <v>264.33</v>
      </c>
      <c r="AH20" s="120">
        <v>42</v>
      </c>
      <c r="AI20" s="121">
        <v>18</v>
      </c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</row>
    <row r="21" spans="1:253" s="47" customFormat="1" ht="13.2" customHeight="1" x14ac:dyDescent="0.4">
      <c r="A21" s="65">
        <v>7</v>
      </c>
      <c r="B21" s="607"/>
      <c r="C21" s="604"/>
      <c r="D21" s="155">
        <v>4179</v>
      </c>
      <c r="E21" s="66" t="s">
        <v>151</v>
      </c>
      <c r="F21" s="86">
        <f>($G$7*G21)+($H$7*H21)+($I$7*I21)+($J$7*J21)+($K$7*K21)+($L$7*L21)</f>
        <v>484.28571428571433</v>
      </c>
      <c r="G21" s="87"/>
      <c r="H21" s="86">
        <v>16</v>
      </c>
      <c r="I21" s="86"/>
      <c r="J21" s="87">
        <v>6</v>
      </c>
      <c r="K21" s="86">
        <v>10</v>
      </c>
      <c r="L21" s="86">
        <v>1</v>
      </c>
      <c r="M21" s="87">
        <f t="shared" si="98"/>
        <v>174.34285714285716</v>
      </c>
      <c r="N21" s="87">
        <f t="shared" si="99"/>
        <v>62.957142857142863</v>
      </c>
      <c r="O21" s="87">
        <f t="shared" si="100"/>
        <v>135.60000000000002</v>
      </c>
      <c r="P21" s="87">
        <f t="shared" si="101"/>
        <v>48.428571428571438</v>
      </c>
      <c r="Q21" s="87">
        <f t="shared" si="102"/>
        <v>43.585714285714289</v>
      </c>
      <c r="R21" s="87">
        <f t="shared" si="103"/>
        <v>19.371428571428574</v>
      </c>
      <c r="S21" s="88">
        <f>SUM(M21:R21)</f>
        <v>484.28571428571433</v>
      </c>
      <c r="T21" s="86">
        <f t="shared" si="123"/>
        <v>339</v>
      </c>
      <c r="U21" s="87">
        <f t="shared" ref="U21:Z22" si="131">G21</f>
        <v>0</v>
      </c>
      <c r="V21" s="86">
        <f t="shared" si="131"/>
        <v>16</v>
      </c>
      <c r="W21" s="86">
        <f t="shared" si="131"/>
        <v>0</v>
      </c>
      <c r="X21" s="87">
        <f t="shared" si="131"/>
        <v>6</v>
      </c>
      <c r="Y21" s="86">
        <f t="shared" si="131"/>
        <v>10</v>
      </c>
      <c r="Z21" s="86">
        <f t="shared" si="131"/>
        <v>1</v>
      </c>
      <c r="AA21" s="87">
        <f>T21*$AA$7</f>
        <v>135.6</v>
      </c>
      <c r="AB21" s="87">
        <f>T21*$AB$7</f>
        <v>37.29</v>
      </c>
      <c r="AC21" s="87">
        <f>T21*$AC$7</f>
        <v>108.48</v>
      </c>
      <c r="AD21" s="87">
        <f>T21*$AD$7</f>
        <v>33.9</v>
      </c>
      <c r="AE21" s="87">
        <f>T21*$AE$7</f>
        <v>13.56</v>
      </c>
      <c r="AF21" s="87">
        <f>T21*$AF$7</f>
        <v>6.78</v>
      </c>
      <c r="AG21" s="89">
        <f>SUM(AA21:AF21)</f>
        <v>335.60999999999996</v>
      </c>
      <c r="AH21" s="76">
        <v>48</v>
      </c>
      <c r="AI21" s="93">
        <v>18</v>
      </c>
    </row>
    <row r="22" spans="1:253" s="47" customFormat="1" ht="13.2" customHeight="1" x14ac:dyDescent="0.4">
      <c r="A22" s="65">
        <v>8</v>
      </c>
      <c r="B22" s="607"/>
      <c r="C22" s="604"/>
      <c r="D22" s="155">
        <v>4254</v>
      </c>
      <c r="E22" s="66" t="s">
        <v>158</v>
      </c>
      <c r="F22" s="86">
        <v>481</v>
      </c>
      <c r="G22" s="91">
        <v>28</v>
      </c>
      <c r="H22" s="92"/>
      <c r="I22" s="92"/>
      <c r="J22" s="76">
        <v>7</v>
      </c>
      <c r="K22" s="76">
        <v>5</v>
      </c>
      <c r="L22" s="76">
        <v>1</v>
      </c>
      <c r="M22" s="76">
        <v>207</v>
      </c>
      <c r="N22" s="76">
        <v>63</v>
      </c>
      <c r="O22" s="76">
        <v>159</v>
      </c>
      <c r="P22" s="76">
        <v>48</v>
      </c>
      <c r="Q22" s="87">
        <f t="shared" si="102"/>
        <v>43.29</v>
      </c>
      <c r="R22" s="76">
        <v>2</v>
      </c>
      <c r="S22" s="88">
        <f>SUM(M22:R22)</f>
        <v>522.29</v>
      </c>
      <c r="T22" s="86">
        <f t="shared" si="123"/>
        <v>337</v>
      </c>
      <c r="U22" s="76">
        <f t="shared" si="131"/>
        <v>28</v>
      </c>
      <c r="V22" s="76">
        <f t="shared" si="131"/>
        <v>0</v>
      </c>
      <c r="W22" s="76">
        <f t="shared" si="131"/>
        <v>0</v>
      </c>
      <c r="X22" s="76">
        <f t="shared" si="131"/>
        <v>7</v>
      </c>
      <c r="Y22" s="76">
        <f t="shared" si="131"/>
        <v>5</v>
      </c>
      <c r="Z22" s="76">
        <f t="shared" si="131"/>
        <v>1</v>
      </c>
      <c r="AA22" s="76">
        <f t="shared" ref="AA22" si="132">T22*$AA$7</f>
        <v>134.80000000000001</v>
      </c>
      <c r="AB22" s="76">
        <f t="shared" ref="AB22" si="133">T22*$AB$7</f>
        <v>37.07</v>
      </c>
      <c r="AC22" s="76">
        <f t="shared" ref="AC22" si="134">T22*$AC$7</f>
        <v>107.84</v>
      </c>
      <c r="AD22" s="76">
        <f t="shared" ref="AD22" si="135">T22*$AD$7</f>
        <v>33.700000000000003</v>
      </c>
      <c r="AE22" s="76">
        <f t="shared" ref="AE22" si="136">T22*$AE$7</f>
        <v>13.48</v>
      </c>
      <c r="AF22" s="76">
        <f t="shared" ref="AF22" si="137">T22*$AF$7</f>
        <v>6.74</v>
      </c>
      <c r="AG22" s="89">
        <f>SUM(AA22:AF22)</f>
        <v>333.63000000000005</v>
      </c>
      <c r="AH22" s="120">
        <v>42</v>
      </c>
      <c r="AI22" s="121">
        <v>18</v>
      </c>
    </row>
    <row r="23" spans="1:253" s="47" customFormat="1" ht="13.2" customHeight="1" x14ac:dyDescent="0.4">
      <c r="A23" s="65">
        <v>9</v>
      </c>
      <c r="B23" s="607"/>
      <c r="C23" s="604"/>
      <c r="D23" s="155">
        <v>4072</v>
      </c>
      <c r="E23" s="66" t="s">
        <v>237</v>
      </c>
      <c r="F23" s="86">
        <f>($G$7*G23)+($H$7*H23)+($I$7*I23)+($J$7*J23)+($K$7*K23)+($L$7*L23)</f>
        <v>561.42857142857144</v>
      </c>
      <c r="G23" s="91">
        <v>24</v>
      </c>
      <c r="H23" s="92"/>
      <c r="I23" s="92">
        <v>2</v>
      </c>
      <c r="J23" s="76"/>
      <c r="K23" s="76">
        <v>11</v>
      </c>
      <c r="L23" s="76">
        <v>5</v>
      </c>
      <c r="M23" s="87">
        <f>F23*$M$7</f>
        <v>202.1142857142857</v>
      </c>
      <c r="N23" s="87">
        <f>F23*$N$7</f>
        <v>72.985714285714295</v>
      </c>
      <c r="O23" s="87">
        <f>F23*$O$7</f>
        <v>157.20000000000002</v>
      </c>
      <c r="P23" s="87">
        <f>F23*$P$7</f>
        <v>56.142857142857146</v>
      </c>
      <c r="Q23" s="87">
        <f t="shared" si="102"/>
        <v>50.528571428571425</v>
      </c>
      <c r="R23" s="87">
        <f>F23*$R$7</f>
        <v>22.457142857142859</v>
      </c>
      <c r="S23" s="88">
        <f>SUM(M23:R23)</f>
        <v>561.42857142857156</v>
      </c>
      <c r="T23" s="86">
        <f t="shared" si="123"/>
        <v>393</v>
      </c>
      <c r="U23" s="87">
        <f t="shared" ref="U23:Z24" si="138">G23</f>
        <v>24</v>
      </c>
      <c r="V23" s="86">
        <f t="shared" si="138"/>
        <v>0</v>
      </c>
      <c r="W23" s="86">
        <f t="shared" si="138"/>
        <v>2</v>
      </c>
      <c r="X23" s="87">
        <f t="shared" si="138"/>
        <v>0</v>
      </c>
      <c r="Y23" s="86">
        <f t="shared" si="138"/>
        <v>11</v>
      </c>
      <c r="Z23" s="86">
        <f t="shared" si="138"/>
        <v>5</v>
      </c>
      <c r="AA23" s="87">
        <f t="shared" ref="AA23:AA28" si="139">T23*$AA$7</f>
        <v>157.20000000000002</v>
      </c>
      <c r="AB23" s="87">
        <f t="shared" ref="AB23:AB28" si="140">T23*$AB$7</f>
        <v>43.23</v>
      </c>
      <c r="AC23" s="87">
        <f t="shared" ref="AC23:AC28" si="141">T23*$AC$7</f>
        <v>125.76</v>
      </c>
      <c r="AD23" s="87">
        <f t="shared" ref="AD23:AD28" si="142">T23*$AD$7</f>
        <v>39.300000000000004</v>
      </c>
      <c r="AE23" s="87">
        <f t="shared" ref="AE23:AE28" si="143">T23*$AE$7</f>
        <v>15.72</v>
      </c>
      <c r="AF23" s="87">
        <f t="shared" ref="AF23:AF28" si="144">T23*$AF$7</f>
        <v>7.86</v>
      </c>
      <c r="AG23" s="89">
        <f>SUM(AA23:AF23)</f>
        <v>389.07000000000005</v>
      </c>
      <c r="AH23" s="76">
        <v>77</v>
      </c>
      <c r="AI23" s="93">
        <v>24</v>
      </c>
    </row>
    <row r="24" spans="1:253" s="47" customFormat="1" ht="13.2" customHeight="1" x14ac:dyDescent="0.4">
      <c r="A24" s="65">
        <v>10</v>
      </c>
      <c r="B24" s="607"/>
      <c r="C24" s="604"/>
      <c r="D24" s="155">
        <v>4059</v>
      </c>
      <c r="E24" s="66" t="s">
        <v>238</v>
      </c>
      <c r="F24" s="86">
        <v>443</v>
      </c>
      <c r="G24" s="91">
        <v>15</v>
      </c>
      <c r="H24" s="92"/>
      <c r="I24" s="92">
        <v>2</v>
      </c>
      <c r="J24" s="76">
        <v>6</v>
      </c>
      <c r="K24" s="76">
        <v>7</v>
      </c>
      <c r="L24" s="76">
        <v>2</v>
      </c>
      <c r="M24" s="76">
        <v>190</v>
      </c>
      <c r="N24" s="76">
        <v>58</v>
      </c>
      <c r="O24" s="76">
        <v>146</v>
      </c>
      <c r="P24" s="76">
        <v>44</v>
      </c>
      <c r="Q24" s="87">
        <f t="shared" si="102"/>
        <v>39.869999999999997</v>
      </c>
      <c r="R24" s="76">
        <v>2</v>
      </c>
      <c r="S24" s="88">
        <f t="shared" ref="S24" si="145">SUM(M24:R24)</f>
        <v>479.87</v>
      </c>
      <c r="T24" s="86">
        <f t="shared" si="123"/>
        <v>310</v>
      </c>
      <c r="U24" s="76">
        <f t="shared" si="138"/>
        <v>15</v>
      </c>
      <c r="V24" s="76">
        <f t="shared" si="138"/>
        <v>0</v>
      </c>
      <c r="W24" s="47">
        <f t="shared" si="138"/>
        <v>2</v>
      </c>
      <c r="X24" s="76">
        <f t="shared" si="138"/>
        <v>6</v>
      </c>
      <c r="Y24" s="76">
        <f t="shared" si="138"/>
        <v>7</v>
      </c>
      <c r="Z24" s="76">
        <f t="shared" si="138"/>
        <v>2</v>
      </c>
      <c r="AA24" s="76">
        <f t="shared" si="139"/>
        <v>124</v>
      </c>
      <c r="AB24" s="76">
        <f t="shared" si="140"/>
        <v>34.1</v>
      </c>
      <c r="AC24" s="76">
        <f t="shared" si="141"/>
        <v>99.2</v>
      </c>
      <c r="AD24" s="76">
        <f t="shared" si="142"/>
        <v>31</v>
      </c>
      <c r="AE24" s="76">
        <f t="shared" si="143"/>
        <v>12.4</v>
      </c>
      <c r="AF24" s="76">
        <f t="shared" si="144"/>
        <v>6.2</v>
      </c>
      <c r="AG24" s="89">
        <f>SUM(AA24:AF24)</f>
        <v>306.89999999999998</v>
      </c>
      <c r="AH24" s="120">
        <v>77</v>
      </c>
      <c r="AI24" s="121">
        <v>21</v>
      </c>
    </row>
    <row r="25" spans="1:253" s="47" customFormat="1" ht="13.2" customHeight="1" x14ac:dyDescent="0.4">
      <c r="A25" s="65">
        <v>11</v>
      </c>
      <c r="B25" s="607"/>
      <c r="C25" s="604"/>
      <c r="D25" s="155">
        <v>4230</v>
      </c>
      <c r="E25" s="94" t="s">
        <v>239</v>
      </c>
      <c r="F25" s="86">
        <f>($G$7*G25)+($H$7*H25)+($I$7*I25)+($J$7*J25)+($K$7*K25)+($L$7*L25)</f>
        <v>471.42857142857144</v>
      </c>
      <c r="G25" s="87"/>
      <c r="H25" s="86">
        <v>24</v>
      </c>
      <c r="I25" s="86">
        <v>1</v>
      </c>
      <c r="J25" s="87">
        <v>8</v>
      </c>
      <c r="K25" s="86">
        <v>4</v>
      </c>
      <c r="L25" s="86"/>
      <c r="M25" s="87">
        <f>F25*$M$7</f>
        <v>169.71428571428572</v>
      </c>
      <c r="N25" s="87">
        <f>F25*$N$7</f>
        <v>61.285714285714292</v>
      </c>
      <c r="O25" s="87">
        <f>F25*$O$7</f>
        <v>132.00000000000003</v>
      </c>
      <c r="P25" s="87">
        <f>F25*$P$7</f>
        <v>47.142857142857146</v>
      </c>
      <c r="Q25" s="87">
        <f t="shared" si="102"/>
        <v>42.428571428571431</v>
      </c>
      <c r="R25" s="87">
        <f>F25*$R$7</f>
        <v>18.857142857142858</v>
      </c>
      <c r="S25" s="88">
        <f>SUM(M25:R25)</f>
        <v>471.42857142857144</v>
      </c>
      <c r="T25" s="86">
        <f t="shared" si="123"/>
        <v>330</v>
      </c>
      <c r="U25" s="87"/>
      <c r="V25" s="86">
        <f t="shared" ref="V25:Z27" si="146">H25</f>
        <v>24</v>
      </c>
      <c r="W25" s="86">
        <f t="shared" si="146"/>
        <v>1</v>
      </c>
      <c r="X25" s="87">
        <f t="shared" si="146"/>
        <v>8</v>
      </c>
      <c r="Y25" s="86">
        <f t="shared" si="146"/>
        <v>4</v>
      </c>
      <c r="Z25" s="86"/>
      <c r="AA25" s="87">
        <f t="shared" si="139"/>
        <v>132</v>
      </c>
      <c r="AB25" s="87">
        <f t="shared" si="140"/>
        <v>36.299999999999997</v>
      </c>
      <c r="AC25" s="87">
        <f t="shared" si="141"/>
        <v>105.60000000000001</v>
      </c>
      <c r="AD25" s="87">
        <f t="shared" si="142"/>
        <v>33</v>
      </c>
      <c r="AE25" s="87">
        <f t="shared" si="143"/>
        <v>13.200000000000001</v>
      </c>
      <c r="AF25" s="87">
        <f t="shared" si="144"/>
        <v>6.6000000000000005</v>
      </c>
      <c r="AG25" s="89">
        <f>SUM(AA25:AF25)</f>
        <v>326.70000000000005</v>
      </c>
      <c r="AH25" s="92">
        <v>44</v>
      </c>
      <c r="AI25" s="98">
        <v>18</v>
      </c>
    </row>
    <row r="26" spans="1:253" s="47" customFormat="1" ht="13.2" customHeight="1" x14ac:dyDescent="0.4">
      <c r="A26" s="65">
        <v>12</v>
      </c>
      <c r="B26" s="607"/>
      <c r="C26" s="604"/>
      <c r="D26" s="155">
        <v>4258</v>
      </c>
      <c r="E26" s="66" t="s">
        <v>240</v>
      </c>
      <c r="F26" s="86">
        <f>($G$7*G26)+($H$7*H26)+($I$7*I26)+($J$7*J26)+($K$7*K26)+($L$7*L26)</f>
        <v>432.85714285714289</v>
      </c>
      <c r="G26" s="91"/>
      <c r="H26" s="92">
        <v>16</v>
      </c>
      <c r="I26" s="92">
        <v>3.5</v>
      </c>
      <c r="J26" s="76">
        <v>6</v>
      </c>
      <c r="K26" s="76">
        <v>6</v>
      </c>
      <c r="L26" s="76"/>
      <c r="M26" s="76">
        <v>187</v>
      </c>
      <c r="N26" s="76">
        <v>56</v>
      </c>
      <c r="O26" s="76">
        <v>143</v>
      </c>
      <c r="P26" s="76">
        <v>43</v>
      </c>
      <c r="Q26" s="87">
        <f t="shared" si="102"/>
        <v>38.957142857142856</v>
      </c>
      <c r="R26" s="76">
        <v>2</v>
      </c>
      <c r="S26" s="88">
        <f t="shared" ref="S26:S29" si="147">SUM(M26:R26)</f>
        <v>469.95714285714286</v>
      </c>
      <c r="T26" s="86">
        <f t="shared" si="123"/>
        <v>303</v>
      </c>
      <c r="U26" s="76">
        <f t="shared" ref="U26:U27" si="148">G26</f>
        <v>0</v>
      </c>
      <c r="V26" s="76">
        <f t="shared" si="146"/>
        <v>16</v>
      </c>
      <c r="W26" s="76">
        <f t="shared" si="146"/>
        <v>3.5</v>
      </c>
      <c r="X26" s="76">
        <f t="shared" si="146"/>
        <v>6</v>
      </c>
      <c r="Y26" s="76">
        <f t="shared" si="146"/>
        <v>6</v>
      </c>
      <c r="Z26" s="76">
        <f t="shared" si="146"/>
        <v>0</v>
      </c>
      <c r="AA26" s="76">
        <f t="shared" si="139"/>
        <v>121.2</v>
      </c>
      <c r="AB26" s="76">
        <f t="shared" si="140"/>
        <v>33.33</v>
      </c>
      <c r="AC26" s="76">
        <f t="shared" si="141"/>
        <v>96.960000000000008</v>
      </c>
      <c r="AD26" s="76">
        <f t="shared" si="142"/>
        <v>30.3</v>
      </c>
      <c r="AE26" s="76">
        <f t="shared" si="143"/>
        <v>12.120000000000001</v>
      </c>
      <c r="AF26" s="76">
        <f t="shared" si="144"/>
        <v>6.0600000000000005</v>
      </c>
      <c r="AG26" s="89">
        <f t="shared" si="112"/>
        <v>299.97000000000003</v>
      </c>
      <c r="AH26" s="120">
        <v>48</v>
      </c>
      <c r="AI26" s="121">
        <v>18</v>
      </c>
    </row>
    <row r="27" spans="1:253" s="47" customFormat="1" ht="13.2" customHeight="1" x14ac:dyDescent="0.4">
      <c r="A27" s="65">
        <v>13</v>
      </c>
      <c r="B27" s="607"/>
      <c r="C27" s="604"/>
      <c r="D27" s="155">
        <v>4170</v>
      </c>
      <c r="E27" s="66" t="s">
        <v>241</v>
      </c>
      <c r="F27" s="118">
        <f>($G$7*G27)+($H$7*H27)+($I$7*I27)+($J$7*J27)+($K$7*K27)+($L$7*L27)</f>
        <v>374.28571428571428</v>
      </c>
      <c r="G27" s="119">
        <v>15</v>
      </c>
      <c r="H27" s="45"/>
      <c r="I27" s="45">
        <v>2</v>
      </c>
      <c r="J27" s="120">
        <v>8</v>
      </c>
      <c r="K27" s="120">
        <v>4</v>
      </c>
      <c r="L27" s="120"/>
      <c r="M27" s="120">
        <f t="shared" ref="M27" si="149">F27*$M$7</f>
        <v>134.74285714285713</v>
      </c>
      <c r="N27" s="120">
        <f t="shared" ref="N27" si="150">F27*$N$7</f>
        <v>48.657142857142858</v>
      </c>
      <c r="O27" s="120">
        <f t="shared" ref="O27" si="151">F27*$O$7</f>
        <v>104.80000000000001</v>
      </c>
      <c r="P27" s="119">
        <f t="shared" ref="P27" si="152">F27*$P$7</f>
        <v>37.428571428571431</v>
      </c>
      <c r="Q27" s="87">
        <f t="shared" si="102"/>
        <v>33.685714285714283</v>
      </c>
      <c r="R27" s="119">
        <f t="shared" ref="R27" si="153">F27*$R$7</f>
        <v>14.971428571428572</v>
      </c>
      <c r="S27" s="88">
        <f t="shared" si="147"/>
        <v>374.28571428571428</v>
      </c>
      <c r="T27" s="118">
        <f>($U$7*U27)+($V$7*V27)+($W$7*W27)+($X$7*X27)+($Y$7*Y27)+($Z$7*Z27)</f>
        <v>262</v>
      </c>
      <c r="U27" s="120">
        <f t="shared" si="148"/>
        <v>15</v>
      </c>
      <c r="V27" s="120">
        <f t="shared" si="146"/>
        <v>0</v>
      </c>
      <c r="W27" s="120">
        <f>I27</f>
        <v>2</v>
      </c>
      <c r="X27" s="120">
        <f>J27</f>
        <v>8</v>
      </c>
      <c r="Y27" s="120">
        <f t="shared" si="146"/>
        <v>4</v>
      </c>
      <c r="Z27" s="120">
        <f t="shared" si="146"/>
        <v>0</v>
      </c>
      <c r="AA27" s="120">
        <f t="shared" si="139"/>
        <v>104.80000000000001</v>
      </c>
      <c r="AB27" s="120">
        <f t="shared" si="140"/>
        <v>28.82</v>
      </c>
      <c r="AC27" s="120">
        <f t="shared" si="141"/>
        <v>83.84</v>
      </c>
      <c r="AD27" s="120">
        <f t="shared" si="142"/>
        <v>26.200000000000003</v>
      </c>
      <c r="AE27" s="120">
        <f t="shared" si="143"/>
        <v>10.48</v>
      </c>
      <c r="AF27" s="120">
        <f t="shared" si="144"/>
        <v>5.24</v>
      </c>
      <c r="AG27" s="89">
        <f t="shared" si="112"/>
        <v>259.38</v>
      </c>
      <c r="AH27" s="120">
        <v>63</v>
      </c>
      <c r="AI27" s="121">
        <v>18</v>
      </c>
    </row>
    <row r="28" spans="1:253" s="47" customFormat="1" ht="13.2" customHeight="1" x14ac:dyDescent="0.4">
      <c r="A28" s="65">
        <v>14</v>
      </c>
      <c r="B28" s="607"/>
      <c r="C28" s="604"/>
      <c r="D28" s="155">
        <v>4165</v>
      </c>
      <c r="E28" s="66" t="s">
        <v>242</v>
      </c>
      <c r="F28" s="86">
        <f t="shared" si="114"/>
        <v>522.85714285714289</v>
      </c>
      <c r="G28" s="91">
        <v>23</v>
      </c>
      <c r="H28" s="92"/>
      <c r="I28" s="92"/>
      <c r="J28" s="76">
        <v>12</v>
      </c>
      <c r="K28" s="76">
        <v>6</v>
      </c>
      <c r="L28" s="76"/>
      <c r="M28" s="87">
        <f>F28*$M$7</f>
        <v>188.22857142857143</v>
      </c>
      <c r="N28" s="87">
        <f>F28*$N$7</f>
        <v>67.971428571428575</v>
      </c>
      <c r="O28" s="87">
        <f>F28*$O$7</f>
        <v>146.40000000000003</v>
      </c>
      <c r="P28" s="87">
        <f>F28*$P$7</f>
        <v>52.285714285714292</v>
      </c>
      <c r="Q28" s="87">
        <f t="shared" si="102"/>
        <v>47.057142857142857</v>
      </c>
      <c r="R28" s="87">
        <f>F28*$R$7</f>
        <v>20.914285714285715</v>
      </c>
      <c r="S28" s="88">
        <f t="shared" si="147"/>
        <v>522.85714285714289</v>
      </c>
      <c r="T28" s="86">
        <f t="shared" si="115"/>
        <v>366</v>
      </c>
      <c r="U28" s="91">
        <v>23</v>
      </c>
      <c r="V28" s="92"/>
      <c r="W28" s="92"/>
      <c r="X28" s="76">
        <v>12</v>
      </c>
      <c r="Y28" s="76">
        <v>6</v>
      </c>
      <c r="Z28" s="76"/>
      <c r="AA28" s="87">
        <f t="shared" si="139"/>
        <v>146.4</v>
      </c>
      <c r="AB28" s="87">
        <f t="shared" si="140"/>
        <v>40.26</v>
      </c>
      <c r="AC28" s="87">
        <f t="shared" si="141"/>
        <v>117.12</v>
      </c>
      <c r="AD28" s="87">
        <f t="shared" si="142"/>
        <v>36.6</v>
      </c>
      <c r="AE28" s="87">
        <f t="shared" si="143"/>
        <v>14.64</v>
      </c>
      <c r="AF28" s="87">
        <f t="shared" si="144"/>
        <v>7.32</v>
      </c>
      <c r="AG28" s="89">
        <f t="shared" si="112"/>
        <v>362.34</v>
      </c>
      <c r="AH28" s="76">
        <v>77</v>
      </c>
      <c r="AI28" s="93">
        <v>24</v>
      </c>
    </row>
    <row r="29" spans="1:253" s="47" customFormat="1" ht="13.2" customHeight="1" x14ac:dyDescent="0.4">
      <c r="A29" s="65">
        <v>15</v>
      </c>
      <c r="B29" s="607"/>
      <c r="C29" s="604"/>
      <c r="D29" s="155">
        <v>6179</v>
      </c>
      <c r="E29" s="66" t="s">
        <v>243</v>
      </c>
      <c r="F29" s="86">
        <v>700</v>
      </c>
      <c r="G29" s="91">
        <v>29</v>
      </c>
      <c r="H29" s="92"/>
      <c r="I29" s="92">
        <v>2</v>
      </c>
      <c r="J29" s="76">
        <v>13</v>
      </c>
      <c r="K29" s="76">
        <v>10</v>
      </c>
      <c r="L29" s="76"/>
      <c r="M29" s="76">
        <v>301</v>
      </c>
      <c r="N29" s="76">
        <v>91</v>
      </c>
      <c r="O29" s="76">
        <v>231</v>
      </c>
      <c r="P29" s="76">
        <v>70</v>
      </c>
      <c r="Q29" s="87">
        <f t="shared" si="102"/>
        <v>63</v>
      </c>
      <c r="R29" s="49">
        <v>4</v>
      </c>
      <c r="S29" s="88">
        <f t="shared" si="147"/>
        <v>760</v>
      </c>
      <c r="T29" s="86">
        <f>($U$7*U29)+($V$7*V29)+($W$7*W29)+($X$7*X29)+($Y$7*Y29)+($Z$7*Z29)</f>
        <v>490</v>
      </c>
      <c r="U29" s="76">
        <f t="shared" ref="U29:Z29" si="154">G29</f>
        <v>29</v>
      </c>
      <c r="V29" s="76">
        <f t="shared" si="154"/>
        <v>0</v>
      </c>
      <c r="W29" s="76">
        <f t="shared" si="154"/>
        <v>2</v>
      </c>
      <c r="X29" s="76">
        <f t="shared" si="154"/>
        <v>13</v>
      </c>
      <c r="Y29" s="76">
        <f t="shared" si="154"/>
        <v>10</v>
      </c>
      <c r="Z29" s="76">
        <f t="shared" si="154"/>
        <v>0</v>
      </c>
      <c r="AA29" s="76">
        <f t="shared" ref="AA29" si="155">T29*$AA$7</f>
        <v>196</v>
      </c>
      <c r="AB29" s="76">
        <f t="shared" ref="AB29" si="156">T29*$AB$7</f>
        <v>53.9</v>
      </c>
      <c r="AC29" s="76">
        <f t="shared" ref="AC29" si="157">T29*$AC$7</f>
        <v>156.80000000000001</v>
      </c>
      <c r="AD29" s="76">
        <f t="shared" ref="AD29" si="158">T29*$AD$7</f>
        <v>49</v>
      </c>
      <c r="AE29" s="76">
        <f t="shared" ref="AE29" si="159">T29*$AE$7</f>
        <v>19.600000000000001</v>
      </c>
      <c r="AF29" s="76">
        <f t="shared" ref="AF29" si="160">T29*$AF$7</f>
        <v>9.8000000000000007</v>
      </c>
      <c r="AG29" s="89">
        <f t="shared" si="112"/>
        <v>485.10000000000008</v>
      </c>
      <c r="AH29" s="120">
        <v>77</v>
      </c>
      <c r="AI29" s="121">
        <v>24</v>
      </c>
    </row>
    <row r="30" spans="1:253" s="47" customFormat="1" ht="13.2" customHeight="1" x14ac:dyDescent="0.4">
      <c r="A30" s="96"/>
      <c r="B30" s="78">
        <f>COUNT(A15:A29)</f>
        <v>15</v>
      </c>
      <c r="C30" s="78"/>
      <c r="D30" s="78"/>
      <c r="E30" s="78"/>
      <c r="F30" s="78"/>
      <c r="G30" s="78"/>
      <c r="H30" s="78"/>
      <c r="I30" s="78"/>
      <c r="J30" s="79"/>
      <c r="K30" s="79"/>
      <c r="L30" s="80"/>
      <c r="M30" s="80"/>
      <c r="N30" s="80"/>
      <c r="O30" s="80"/>
      <c r="P30" s="80"/>
      <c r="Q30" s="80"/>
      <c r="R30" s="80"/>
      <c r="S30" s="81"/>
      <c r="T30" s="81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2"/>
      <c r="AH30" s="80"/>
      <c r="AI30" s="83"/>
    </row>
    <row r="31" spans="1:253" s="47" customFormat="1" ht="13.2" customHeight="1" x14ac:dyDescent="0.4">
      <c r="A31" s="65">
        <v>1</v>
      </c>
      <c r="B31" s="647" t="s">
        <v>42</v>
      </c>
      <c r="C31" s="647" t="s">
        <v>182</v>
      </c>
      <c r="D31" s="148">
        <v>4542</v>
      </c>
      <c r="E31" s="97" t="s">
        <v>44</v>
      </c>
      <c r="F31" s="92">
        <f t="shared" ref="F31:F39" si="161">($G$7*G31)+($H$7*H31)+($I$7*I31)+($J$7*J31)+($K$7*K31)+($L$7*L31)</f>
        <v>480</v>
      </c>
      <c r="G31" s="92"/>
      <c r="H31" s="92">
        <v>16</v>
      </c>
      <c r="I31" s="92"/>
      <c r="J31" s="92">
        <v>14</v>
      </c>
      <c r="K31" s="92">
        <v>4</v>
      </c>
      <c r="L31" s="92"/>
      <c r="M31" s="92">
        <f t="shared" ref="M31:M39" si="162">F31*$M$7</f>
        <v>172.79999999999998</v>
      </c>
      <c r="N31" s="92">
        <f t="shared" ref="N31:N39" si="163">F31*$N$7</f>
        <v>62.400000000000006</v>
      </c>
      <c r="O31" s="92">
        <f t="shared" ref="O31:O39" si="164">F31*$O$7</f>
        <v>134.4</v>
      </c>
      <c r="P31" s="92">
        <f t="shared" ref="P31:P39" si="165">F31*$P$7</f>
        <v>48</v>
      </c>
      <c r="Q31" s="92">
        <f t="shared" ref="Q31:Q39" si="166">F31*$Q$7</f>
        <v>43.199999999999996</v>
      </c>
      <c r="R31" s="92">
        <f t="shared" ref="R31:R39" si="167">F31*$R$7</f>
        <v>19.2</v>
      </c>
      <c r="S31" s="88">
        <f t="shared" ref="S31:S39" si="168">SUM(M31:R31)</f>
        <v>480</v>
      </c>
      <c r="T31" s="86">
        <f t="shared" ref="T31:T39" si="169">($U$7*U31)+($V$7*V31)+($W$7*W31)+($X$7*X31)+($Y$7*Y31)+($Z$7*Z31)</f>
        <v>336</v>
      </c>
      <c r="U31" s="92">
        <f t="shared" ref="U31:Z39" si="170">G31</f>
        <v>0</v>
      </c>
      <c r="V31" s="92">
        <f t="shared" si="170"/>
        <v>16</v>
      </c>
      <c r="W31" s="92">
        <f t="shared" si="170"/>
        <v>0</v>
      </c>
      <c r="X31" s="92">
        <f t="shared" si="170"/>
        <v>14</v>
      </c>
      <c r="Y31" s="92">
        <f t="shared" si="170"/>
        <v>4</v>
      </c>
      <c r="Z31" s="92">
        <f t="shared" si="170"/>
        <v>0</v>
      </c>
      <c r="AA31" s="92">
        <f t="shared" ref="AA31:AA39" si="171">T31*$AA$7</f>
        <v>134.4</v>
      </c>
      <c r="AB31" s="92">
        <f t="shared" ref="AB31:AB39" si="172">T31*$AB$7</f>
        <v>36.96</v>
      </c>
      <c r="AC31" s="92">
        <f t="shared" ref="AC31:AC39" si="173">T31*$AC$7</f>
        <v>107.52</v>
      </c>
      <c r="AD31" s="92">
        <f t="shared" ref="AD31:AD39" si="174">T31*$AD$7</f>
        <v>33.6</v>
      </c>
      <c r="AE31" s="92">
        <f t="shared" ref="AE31:AE39" si="175">T31*$AE$7</f>
        <v>13.44</v>
      </c>
      <c r="AF31" s="92">
        <f t="shared" ref="AF31:AF39" si="176">T31*$AF$7</f>
        <v>6.72</v>
      </c>
      <c r="AG31" s="89">
        <f t="shared" ref="AG31:AG39" si="177">SUM(AA31:AF31)</f>
        <v>332.64000000000004</v>
      </c>
      <c r="AH31" s="92">
        <v>56</v>
      </c>
      <c r="AI31" s="98">
        <v>18</v>
      </c>
    </row>
    <row r="32" spans="1:253" s="47" customFormat="1" ht="13.2" customHeight="1" x14ac:dyDescent="0.4">
      <c r="A32" s="65">
        <v>2</v>
      </c>
      <c r="B32" s="648"/>
      <c r="C32" s="648"/>
      <c r="D32" s="149">
        <v>6468</v>
      </c>
      <c r="E32" s="97" t="s">
        <v>245</v>
      </c>
      <c r="F32" s="92">
        <f t="shared" si="161"/>
        <v>680</v>
      </c>
      <c r="G32" s="92"/>
      <c r="H32" s="92">
        <v>40</v>
      </c>
      <c r="I32" s="92"/>
      <c r="J32" s="92"/>
      <c r="K32" s="92">
        <v>14</v>
      </c>
      <c r="L32" s="92"/>
      <c r="M32" s="92">
        <f t="shared" si="162"/>
        <v>244.79999999999998</v>
      </c>
      <c r="N32" s="92">
        <f t="shared" si="163"/>
        <v>88.4</v>
      </c>
      <c r="O32" s="92">
        <f t="shared" si="164"/>
        <v>190.4</v>
      </c>
      <c r="P32" s="92">
        <f t="shared" si="165"/>
        <v>68</v>
      </c>
      <c r="Q32" s="92">
        <f t="shared" si="166"/>
        <v>61.199999999999996</v>
      </c>
      <c r="R32" s="92">
        <f t="shared" si="167"/>
        <v>27.2</v>
      </c>
      <c r="S32" s="88">
        <f t="shared" si="168"/>
        <v>680.00000000000011</v>
      </c>
      <c r="T32" s="86">
        <f t="shared" si="169"/>
        <v>476</v>
      </c>
      <c r="U32" s="92">
        <f t="shared" si="170"/>
        <v>0</v>
      </c>
      <c r="V32" s="92">
        <f t="shared" si="170"/>
        <v>40</v>
      </c>
      <c r="W32" s="92">
        <f t="shared" si="170"/>
        <v>0</v>
      </c>
      <c r="X32" s="92">
        <f t="shared" si="170"/>
        <v>0</v>
      </c>
      <c r="Y32" s="92">
        <f t="shared" si="170"/>
        <v>14</v>
      </c>
      <c r="Z32" s="92">
        <f t="shared" si="170"/>
        <v>0</v>
      </c>
      <c r="AA32" s="92">
        <f t="shared" si="171"/>
        <v>190.4</v>
      </c>
      <c r="AB32" s="92">
        <f t="shared" si="172"/>
        <v>52.36</v>
      </c>
      <c r="AC32" s="92">
        <f t="shared" si="173"/>
        <v>152.32</v>
      </c>
      <c r="AD32" s="92">
        <f t="shared" si="174"/>
        <v>47.6</v>
      </c>
      <c r="AE32" s="92">
        <f t="shared" si="175"/>
        <v>19.04</v>
      </c>
      <c r="AF32" s="92">
        <f t="shared" si="176"/>
        <v>9.52</v>
      </c>
      <c r="AG32" s="99">
        <f t="shared" si="177"/>
        <v>471.24</v>
      </c>
      <c r="AH32" s="92">
        <v>70</v>
      </c>
      <c r="AI32" s="98">
        <v>18</v>
      </c>
    </row>
    <row r="33" spans="1:253" s="47" customFormat="1" ht="13.2" customHeight="1" x14ac:dyDescent="0.4">
      <c r="A33" s="65">
        <v>3</v>
      </c>
      <c r="B33" s="648"/>
      <c r="C33" s="648"/>
      <c r="D33" s="149">
        <v>6622</v>
      </c>
      <c r="E33" s="97" t="s">
        <v>246</v>
      </c>
      <c r="F33" s="92">
        <f t="shared" si="161"/>
        <v>634.28571428571422</v>
      </c>
      <c r="G33" s="92">
        <v>34</v>
      </c>
      <c r="H33" s="92"/>
      <c r="I33" s="92"/>
      <c r="J33" s="92">
        <v>20</v>
      </c>
      <c r="K33" s="92"/>
      <c r="L33" s="92"/>
      <c r="M33" s="92">
        <f t="shared" si="162"/>
        <v>228.3428571428571</v>
      </c>
      <c r="N33" s="92">
        <f t="shared" si="163"/>
        <v>82.457142857142856</v>
      </c>
      <c r="O33" s="92">
        <f t="shared" si="164"/>
        <v>177.6</v>
      </c>
      <c r="P33" s="92">
        <f t="shared" si="165"/>
        <v>63.428571428571423</v>
      </c>
      <c r="Q33" s="92">
        <f t="shared" si="166"/>
        <v>57.085714285714275</v>
      </c>
      <c r="R33" s="92">
        <f t="shared" si="167"/>
        <v>25.37142857142857</v>
      </c>
      <c r="S33" s="88">
        <f t="shared" si="168"/>
        <v>634.28571428571433</v>
      </c>
      <c r="T33" s="86">
        <f t="shared" si="169"/>
        <v>444</v>
      </c>
      <c r="U33" s="92">
        <f t="shared" si="170"/>
        <v>34</v>
      </c>
      <c r="V33" s="92">
        <f t="shared" si="170"/>
        <v>0</v>
      </c>
      <c r="W33" s="92">
        <f t="shared" si="170"/>
        <v>0</v>
      </c>
      <c r="X33" s="92">
        <f t="shared" si="170"/>
        <v>20</v>
      </c>
      <c r="Y33" s="92">
        <f t="shared" si="170"/>
        <v>0</v>
      </c>
      <c r="Z33" s="92">
        <f t="shared" si="170"/>
        <v>0</v>
      </c>
      <c r="AA33" s="92">
        <f t="shared" si="171"/>
        <v>177.60000000000002</v>
      </c>
      <c r="AB33" s="92">
        <f t="shared" si="172"/>
        <v>48.84</v>
      </c>
      <c r="AC33" s="92">
        <f t="shared" si="173"/>
        <v>142.08000000000001</v>
      </c>
      <c r="AD33" s="92">
        <f t="shared" si="174"/>
        <v>44.400000000000006</v>
      </c>
      <c r="AE33" s="92">
        <f t="shared" si="175"/>
        <v>17.760000000000002</v>
      </c>
      <c r="AF33" s="92">
        <f t="shared" si="176"/>
        <v>8.8800000000000008</v>
      </c>
      <c r="AG33" s="99">
        <f t="shared" si="177"/>
        <v>439.56000000000006</v>
      </c>
      <c r="AH33" s="92">
        <v>56</v>
      </c>
      <c r="AI33" s="98">
        <v>15</v>
      </c>
    </row>
    <row r="34" spans="1:253" s="47" customFormat="1" ht="13.2" customHeight="1" x14ac:dyDescent="0.4">
      <c r="A34" s="65">
        <v>4</v>
      </c>
      <c r="B34" s="648"/>
      <c r="C34" s="648"/>
      <c r="D34" s="149">
        <v>4313</v>
      </c>
      <c r="E34" s="97" t="s">
        <v>47</v>
      </c>
      <c r="F34" s="92">
        <f t="shared" si="161"/>
        <v>444.28571428571433</v>
      </c>
      <c r="G34" s="92">
        <v>15</v>
      </c>
      <c r="H34" s="92"/>
      <c r="I34" s="92">
        <v>2</v>
      </c>
      <c r="J34" s="92">
        <v>12</v>
      </c>
      <c r="K34" s="92">
        <v>3</v>
      </c>
      <c r="L34" s="92">
        <v>1</v>
      </c>
      <c r="M34" s="92">
        <f t="shared" si="162"/>
        <v>159.94285714285715</v>
      </c>
      <c r="N34" s="92">
        <f t="shared" si="163"/>
        <v>57.757142857142867</v>
      </c>
      <c r="O34" s="92">
        <f t="shared" si="164"/>
        <v>124.40000000000002</v>
      </c>
      <c r="P34" s="92">
        <f t="shared" si="165"/>
        <v>44.428571428571438</v>
      </c>
      <c r="Q34" s="92">
        <f t="shared" si="166"/>
        <v>39.985714285714288</v>
      </c>
      <c r="R34" s="92">
        <f t="shared" si="167"/>
        <v>17.771428571428572</v>
      </c>
      <c r="S34" s="88">
        <f t="shared" si="168"/>
        <v>444.28571428571433</v>
      </c>
      <c r="T34" s="86">
        <f t="shared" si="169"/>
        <v>311</v>
      </c>
      <c r="U34" s="92">
        <f t="shared" si="170"/>
        <v>15</v>
      </c>
      <c r="V34" s="92">
        <f t="shared" si="170"/>
        <v>0</v>
      </c>
      <c r="W34" s="92">
        <f t="shared" si="170"/>
        <v>2</v>
      </c>
      <c r="X34" s="92">
        <f t="shared" si="170"/>
        <v>12</v>
      </c>
      <c r="Y34" s="92">
        <f t="shared" si="170"/>
        <v>3</v>
      </c>
      <c r="Z34" s="92">
        <f t="shared" si="170"/>
        <v>1</v>
      </c>
      <c r="AA34" s="92">
        <f t="shared" si="171"/>
        <v>124.4</v>
      </c>
      <c r="AB34" s="92">
        <f t="shared" si="172"/>
        <v>34.21</v>
      </c>
      <c r="AC34" s="92">
        <f t="shared" si="173"/>
        <v>99.52</v>
      </c>
      <c r="AD34" s="92">
        <f t="shared" si="174"/>
        <v>31.1</v>
      </c>
      <c r="AE34" s="92">
        <f t="shared" si="175"/>
        <v>12.44</v>
      </c>
      <c r="AF34" s="92">
        <f t="shared" si="176"/>
        <v>6.22</v>
      </c>
      <c r="AG34" s="99">
        <f t="shared" si="177"/>
        <v>307.89000000000004</v>
      </c>
      <c r="AH34" s="92">
        <v>77</v>
      </c>
      <c r="AI34" s="98">
        <v>18</v>
      </c>
    </row>
    <row r="35" spans="1:253" s="47" customFormat="1" ht="13.2" customHeight="1" x14ac:dyDescent="0.4">
      <c r="A35" s="65">
        <v>5</v>
      </c>
      <c r="B35" s="648"/>
      <c r="C35" s="648"/>
      <c r="D35" s="149">
        <v>4346</v>
      </c>
      <c r="E35" s="97" t="s">
        <v>48</v>
      </c>
      <c r="F35" s="92">
        <f t="shared" si="161"/>
        <v>597.14285714285711</v>
      </c>
      <c r="G35" s="92">
        <v>18</v>
      </c>
      <c r="H35" s="92"/>
      <c r="I35" s="92">
        <v>3</v>
      </c>
      <c r="J35" s="92">
        <v>14</v>
      </c>
      <c r="K35" s="92">
        <v>8</v>
      </c>
      <c r="L35" s="92"/>
      <c r="M35" s="92">
        <f t="shared" si="162"/>
        <v>214.97142857142856</v>
      </c>
      <c r="N35" s="92">
        <f t="shared" si="163"/>
        <v>77.628571428571433</v>
      </c>
      <c r="O35" s="92">
        <f t="shared" si="164"/>
        <v>167.20000000000002</v>
      </c>
      <c r="P35" s="92">
        <f t="shared" si="165"/>
        <v>59.714285714285715</v>
      </c>
      <c r="Q35" s="92">
        <f t="shared" si="166"/>
        <v>53.74285714285714</v>
      </c>
      <c r="R35" s="92">
        <f t="shared" si="167"/>
        <v>23.885714285714286</v>
      </c>
      <c r="S35" s="88">
        <f t="shared" si="168"/>
        <v>597.14285714285711</v>
      </c>
      <c r="T35" s="86">
        <f t="shared" si="169"/>
        <v>418</v>
      </c>
      <c r="U35" s="92">
        <f t="shared" si="170"/>
        <v>18</v>
      </c>
      <c r="V35" s="92">
        <f t="shared" si="170"/>
        <v>0</v>
      </c>
      <c r="W35" s="92">
        <f t="shared" si="170"/>
        <v>3</v>
      </c>
      <c r="X35" s="92">
        <f t="shared" si="170"/>
        <v>14</v>
      </c>
      <c r="Y35" s="92">
        <f t="shared" si="170"/>
        <v>8</v>
      </c>
      <c r="Z35" s="92">
        <f t="shared" si="170"/>
        <v>0</v>
      </c>
      <c r="AA35" s="92">
        <f t="shared" si="171"/>
        <v>167.20000000000002</v>
      </c>
      <c r="AB35" s="92">
        <f t="shared" si="172"/>
        <v>45.98</v>
      </c>
      <c r="AC35" s="92">
        <f t="shared" si="173"/>
        <v>133.76</v>
      </c>
      <c r="AD35" s="92">
        <f t="shared" si="174"/>
        <v>41.800000000000004</v>
      </c>
      <c r="AE35" s="92">
        <f t="shared" si="175"/>
        <v>16.72</v>
      </c>
      <c r="AF35" s="92">
        <f t="shared" si="176"/>
        <v>8.36</v>
      </c>
      <c r="AG35" s="99">
        <f t="shared" si="177"/>
        <v>413.82000000000005</v>
      </c>
      <c r="AH35" s="92">
        <v>77</v>
      </c>
      <c r="AI35" s="98">
        <v>18</v>
      </c>
    </row>
    <row r="36" spans="1:253" s="48" customFormat="1" ht="13.2" customHeight="1" x14ac:dyDescent="0.4">
      <c r="A36" s="65">
        <v>6</v>
      </c>
      <c r="B36" s="648"/>
      <c r="C36" s="648"/>
      <c r="D36" s="149">
        <v>4536</v>
      </c>
      <c r="E36" s="97" t="s">
        <v>49</v>
      </c>
      <c r="F36" s="92">
        <f t="shared" si="161"/>
        <v>605.71428571428578</v>
      </c>
      <c r="G36" s="92">
        <v>28</v>
      </c>
      <c r="H36" s="92"/>
      <c r="I36" s="92">
        <v>4</v>
      </c>
      <c r="J36" s="92">
        <v>4</v>
      </c>
      <c r="K36" s="92">
        <v>12</v>
      </c>
      <c r="L36" s="100"/>
      <c r="M36" s="92">
        <f t="shared" si="162"/>
        <v>218.05714285714288</v>
      </c>
      <c r="N36" s="92">
        <f t="shared" si="163"/>
        <v>78.742857142857147</v>
      </c>
      <c r="O36" s="92">
        <f t="shared" si="164"/>
        <v>169.60000000000002</v>
      </c>
      <c r="P36" s="92">
        <f t="shared" si="165"/>
        <v>60.571428571428584</v>
      </c>
      <c r="Q36" s="92">
        <f t="shared" si="166"/>
        <v>54.51428571428572</v>
      </c>
      <c r="R36" s="92">
        <f t="shared" si="167"/>
        <v>24.228571428571431</v>
      </c>
      <c r="S36" s="88">
        <f t="shared" si="168"/>
        <v>605.71428571428578</v>
      </c>
      <c r="T36" s="86">
        <f t="shared" si="169"/>
        <v>424</v>
      </c>
      <c r="U36" s="92">
        <f t="shared" si="170"/>
        <v>28</v>
      </c>
      <c r="V36" s="92">
        <f t="shared" si="170"/>
        <v>0</v>
      </c>
      <c r="W36" s="92">
        <f t="shared" si="170"/>
        <v>4</v>
      </c>
      <c r="X36" s="92">
        <f t="shared" si="170"/>
        <v>4</v>
      </c>
      <c r="Y36" s="92">
        <f t="shared" si="170"/>
        <v>12</v>
      </c>
      <c r="Z36" s="92">
        <f t="shared" si="170"/>
        <v>0</v>
      </c>
      <c r="AA36" s="92">
        <f t="shared" si="171"/>
        <v>169.60000000000002</v>
      </c>
      <c r="AB36" s="92">
        <f t="shared" si="172"/>
        <v>46.64</v>
      </c>
      <c r="AC36" s="92">
        <f t="shared" si="173"/>
        <v>135.68</v>
      </c>
      <c r="AD36" s="92">
        <f t="shared" si="174"/>
        <v>42.400000000000006</v>
      </c>
      <c r="AE36" s="92">
        <f t="shared" si="175"/>
        <v>16.96</v>
      </c>
      <c r="AF36" s="92">
        <f t="shared" si="176"/>
        <v>8.48</v>
      </c>
      <c r="AG36" s="99">
        <f t="shared" si="177"/>
        <v>419.76000000000005</v>
      </c>
      <c r="AH36" s="92">
        <v>77</v>
      </c>
      <c r="AI36" s="98">
        <v>30</v>
      </c>
    </row>
    <row r="37" spans="1:253" s="47" customFormat="1" ht="13.2" customHeight="1" x14ac:dyDescent="0.4">
      <c r="A37" s="65">
        <v>7</v>
      </c>
      <c r="B37" s="648"/>
      <c r="C37" s="648"/>
      <c r="D37" s="149">
        <v>4537</v>
      </c>
      <c r="E37" s="97" t="s">
        <v>50</v>
      </c>
      <c r="F37" s="92">
        <f t="shared" si="161"/>
        <v>502.85714285714283</v>
      </c>
      <c r="G37" s="92">
        <v>18</v>
      </c>
      <c r="H37" s="92"/>
      <c r="I37" s="92">
        <v>1</v>
      </c>
      <c r="J37" s="92">
        <v>16</v>
      </c>
      <c r="K37" s="92">
        <v>3</v>
      </c>
      <c r="L37" s="92"/>
      <c r="M37" s="92">
        <f t="shared" si="162"/>
        <v>181.02857142857141</v>
      </c>
      <c r="N37" s="92">
        <f t="shared" si="163"/>
        <v>65.371428571428567</v>
      </c>
      <c r="O37" s="92">
        <f t="shared" si="164"/>
        <v>140.80000000000001</v>
      </c>
      <c r="P37" s="92">
        <f t="shared" si="165"/>
        <v>50.285714285714285</v>
      </c>
      <c r="Q37" s="92">
        <f t="shared" si="166"/>
        <v>45.257142857142853</v>
      </c>
      <c r="R37" s="92">
        <f t="shared" si="167"/>
        <v>20.114285714285714</v>
      </c>
      <c r="S37" s="88">
        <f t="shared" si="168"/>
        <v>502.85714285714283</v>
      </c>
      <c r="T37" s="86">
        <f t="shared" si="169"/>
        <v>352</v>
      </c>
      <c r="U37" s="92">
        <f t="shared" si="170"/>
        <v>18</v>
      </c>
      <c r="V37" s="92">
        <f t="shared" si="170"/>
        <v>0</v>
      </c>
      <c r="W37" s="92">
        <f t="shared" si="170"/>
        <v>1</v>
      </c>
      <c r="X37" s="92">
        <f t="shared" si="170"/>
        <v>16</v>
      </c>
      <c r="Y37" s="92">
        <f t="shared" si="170"/>
        <v>3</v>
      </c>
      <c r="Z37" s="92">
        <f t="shared" si="170"/>
        <v>0</v>
      </c>
      <c r="AA37" s="92">
        <f t="shared" si="171"/>
        <v>140.80000000000001</v>
      </c>
      <c r="AB37" s="92">
        <f t="shared" si="172"/>
        <v>38.72</v>
      </c>
      <c r="AC37" s="92">
        <f t="shared" si="173"/>
        <v>112.64</v>
      </c>
      <c r="AD37" s="92">
        <f t="shared" si="174"/>
        <v>35.200000000000003</v>
      </c>
      <c r="AE37" s="92">
        <f t="shared" si="175"/>
        <v>14.08</v>
      </c>
      <c r="AF37" s="92">
        <f t="shared" si="176"/>
        <v>7.04</v>
      </c>
      <c r="AG37" s="99">
        <f t="shared" si="177"/>
        <v>348.48</v>
      </c>
      <c r="AH37" s="92">
        <v>77</v>
      </c>
      <c r="AI37" s="98">
        <v>18</v>
      </c>
    </row>
    <row r="38" spans="1:253" s="47" customFormat="1" ht="13.2" customHeight="1" x14ac:dyDescent="0.4">
      <c r="A38" s="65">
        <v>8</v>
      </c>
      <c r="B38" s="648"/>
      <c r="C38" s="648"/>
      <c r="D38" s="149">
        <v>4540</v>
      </c>
      <c r="E38" s="97" t="s">
        <v>51</v>
      </c>
      <c r="F38" s="92">
        <f t="shared" si="161"/>
        <v>487.14285714285711</v>
      </c>
      <c r="G38" s="92">
        <v>23</v>
      </c>
      <c r="H38" s="92"/>
      <c r="I38" s="92">
        <v>1</v>
      </c>
      <c r="J38" s="92">
        <v>9</v>
      </c>
      <c r="K38" s="92">
        <v>5</v>
      </c>
      <c r="L38" s="92">
        <v>1</v>
      </c>
      <c r="M38" s="92">
        <f t="shared" si="162"/>
        <v>175.37142857142857</v>
      </c>
      <c r="N38" s="92">
        <f t="shared" si="163"/>
        <v>63.328571428571429</v>
      </c>
      <c r="O38" s="92">
        <f t="shared" si="164"/>
        <v>136.4</v>
      </c>
      <c r="P38" s="101">
        <f t="shared" si="165"/>
        <v>48.714285714285715</v>
      </c>
      <c r="Q38" s="101">
        <f t="shared" si="166"/>
        <v>43.842857142857142</v>
      </c>
      <c r="R38" s="101">
        <f t="shared" si="167"/>
        <v>19.485714285714284</v>
      </c>
      <c r="S38" s="88">
        <f t="shared" si="168"/>
        <v>487.14285714285717</v>
      </c>
      <c r="T38" s="86">
        <f t="shared" si="169"/>
        <v>341</v>
      </c>
      <c r="U38" s="92">
        <f t="shared" si="170"/>
        <v>23</v>
      </c>
      <c r="V38" s="92">
        <f t="shared" si="170"/>
        <v>0</v>
      </c>
      <c r="W38" s="92">
        <f t="shared" si="170"/>
        <v>1</v>
      </c>
      <c r="X38" s="92">
        <f t="shared" si="170"/>
        <v>9</v>
      </c>
      <c r="Y38" s="92">
        <f t="shared" si="170"/>
        <v>5</v>
      </c>
      <c r="Z38" s="92">
        <f t="shared" si="170"/>
        <v>1</v>
      </c>
      <c r="AA38" s="92">
        <f t="shared" si="171"/>
        <v>136.4</v>
      </c>
      <c r="AB38" s="92">
        <f t="shared" si="172"/>
        <v>37.51</v>
      </c>
      <c r="AC38" s="92">
        <f t="shared" si="173"/>
        <v>109.12</v>
      </c>
      <c r="AD38" s="92">
        <f t="shared" si="174"/>
        <v>34.1</v>
      </c>
      <c r="AE38" s="92">
        <f t="shared" si="175"/>
        <v>13.64</v>
      </c>
      <c r="AF38" s="92">
        <f t="shared" si="176"/>
        <v>6.82</v>
      </c>
      <c r="AG38" s="99">
        <f t="shared" si="177"/>
        <v>337.59</v>
      </c>
      <c r="AH38" s="92">
        <v>77</v>
      </c>
      <c r="AI38" s="98">
        <v>24</v>
      </c>
    </row>
    <row r="39" spans="1:253" s="47" customFormat="1" ht="13.2" customHeight="1" x14ac:dyDescent="0.4">
      <c r="A39" s="65">
        <v>9</v>
      </c>
      <c r="B39" s="649"/>
      <c r="C39" s="649"/>
      <c r="D39" s="150">
        <v>6176</v>
      </c>
      <c r="E39" s="97" t="s">
        <v>247</v>
      </c>
      <c r="F39" s="92">
        <f t="shared" si="161"/>
        <v>708.57142857142856</v>
      </c>
      <c r="G39" s="92">
        <v>22</v>
      </c>
      <c r="H39" s="92"/>
      <c r="I39" s="92">
        <v>2</v>
      </c>
      <c r="J39" s="92">
        <v>18</v>
      </c>
      <c r="K39" s="92">
        <v>7</v>
      </c>
      <c r="L39" s="92">
        <v>2</v>
      </c>
      <c r="M39" s="92">
        <f t="shared" si="162"/>
        <v>255.08571428571426</v>
      </c>
      <c r="N39" s="92">
        <f t="shared" si="163"/>
        <v>92.114285714285714</v>
      </c>
      <c r="O39" s="92">
        <f t="shared" si="164"/>
        <v>198.4</v>
      </c>
      <c r="P39" s="101">
        <f t="shared" si="165"/>
        <v>70.857142857142861</v>
      </c>
      <c r="Q39" s="101">
        <f t="shared" si="166"/>
        <v>63.771428571428565</v>
      </c>
      <c r="R39" s="101">
        <f t="shared" si="167"/>
        <v>28.342857142857142</v>
      </c>
      <c r="S39" s="88">
        <f t="shared" si="168"/>
        <v>708.57142857142867</v>
      </c>
      <c r="T39" s="86">
        <f t="shared" si="169"/>
        <v>496</v>
      </c>
      <c r="U39" s="92">
        <f t="shared" si="170"/>
        <v>22</v>
      </c>
      <c r="V39" s="92">
        <f t="shared" si="170"/>
        <v>0</v>
      </c>
      <c r="W39" s="102">
        <f t="shared" si="170"/>
        <v>2</v>
      </c>
      <c r="X39" s="92">
        <f t="shared" si="170"/>
        <v>18</v>
      </c>
      <c r="Y39" s="92">
        <f t="shared" si="170"/>
        <v>7</v>
      </c>
      <c r="Z39" s="92">
        <f t="shared" si="170"/>
        <v>2</v>
      </c>
      <c r="AA39" s="92">
        <f t="shared" si="171"/>
        <v>198.4</v>
      </c>
      <c r="AB39" s="92">
        <f t="shared" si="172"/>
        <v>54.56</v>
      </c>
      <c r="AC39" s="92">
        <f t="shared" si="173"/>
        <v>158.72</v>
      </c>
      <c r="AD39" s="92">
        <f t="shared" si="174"/>
        <v>49.6</v>
      </c>
      <c r="AE39" s="92">
        <f t="shared" si="175"/>
        <v>19.84</v>
      </c>
      <c r="AF39" s="92">
        <f t="shared" si="176"/>
        <v>9.92</v>
      </c>
      <c r="AG39" s="99">
        <f t="shared" si="177"/>
        <v>491.04</v>
      </c>
      <c r="AH39" s="92">
        <v>63</v>
      </c>
      <c r="AI39" s="98">
        <v>21</v>
      </c>
    </row>
    <row r="40" spans="1:253" s="47" customFormat="1" ht="13.2" customHeight="1" x14ac:dyDescent="0.4">
      <c r="A40" s="96"/>
      <c r="B40" s="78">
        <f>COUNT(A31:A39)</f>
        <v>9</v>
      </c>
      <c r="C40" s="78"/>
      <c r="D40" s="78"/>
      <c r="E40" s="78"/>
      <c r="F40" s="78"/>
      <c r="G40" s="78"/>
      <c r="H40" s="78"/>
      <c r="I40" s="78"/>
      <c r="J40" s="78"/>
      <c r="K40" s="78"/>
      <c r="L40" s="82"/>
      <c r="M40" s="82"/>
      <c r="N40" s="82"/>
      <c r="O40" s="82"/>
      <c r="P40" s="103"/>
      <c r="Q40" s="103"/>
      <c r="R40" s="103"/>
      <c r="S40" s="82"/>
      <c r="T40" s="81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104"/>
    </row>
    <row r="41" spans="1:253" s="47" customFormat="1" ht="13.2" customHeight="1" x14ac:dyDescent="0.4">
      <c r="A41" s="105">
        <v>1</v>
      </c>
      <c r="B41" s="653" t="s">
        <v>54</v>
      </c>
      <c r="C41" s="647" t="s">
        <v>182</v>
      </c>
      <c r="D41" s="155">
        <v>4591</v>
      </c>
      <c r="E41" s="97" t="s">
        <v>55</v>
      </c>
      <c r="F41" s="86">
        <f>($G$7*G41)+($H$7*H41)+($I$7*I41)+($J$7*J41)+($K$7*K41)+($L$7*L41)</f>
        <v>434.28571428571433</v>
      </c>
      <c r="G41" s="87"/>
      <c r="H41" s="86">
        <v>20</v>
      </c>
      <c r="I41" s="86">
        <v>2</v>
      </c>
      <c r="J41" s="87">
        <v>12</v>
      </c>
      <c r="K41" s="86"/>
      <c r="L41" s="86"/>
      <c r="M41" s="87">
        <f>F41*$M$7</f>
        <v>156.34285714285716</v>
      </c>
      <c r="N41" s="87">
        <f>F41*$N$7</f>
        <v>56.457142857142863</v>
      </c>
      <c r="O41" s="87">
        <f>F41*$O$7</f>
        <v>121.60000000000002</v>
      </c>
      <c r="P41" s="87">
        <f>F41*$P$7</f>
        <v>43.428571428571438</v>
      </c>
      <c r="Q41" s="87">
        <f>F41*$Q$7</f>
        <v>39.085714285714289</v>
      </c>
      <c r="R41" s="87">
        <f>F41*$R$7</f>
        <v>17.371428571428574</v>
      </c>
      <c r="S41" s="88">
        <f>SUM(M41:R41)</f>
        <v>434.28571428571433</v>
      </c>
      <c r="T41" s="86">
        <f>($U$7*U41)+($V$7*V41)+($W$7*W41)+($X$7*X41)+($Y$7*Y41)+($Z$7*Z41)</f>
        <v>304</v>
      </c>
      <c r="U41" s="87"/>
      <c r="V41" s="86">
        <f>H41</f>
        <v>20</v>
      </c>
      <c r="W41" s="86">
        <v>2</v>
      </c>
      <c r="X41" s="87">
        <f>J41</f>
        <v>12</v>
      </c>
      <c r="Y41" s="86"/>
      <c r="Z41" s="86"/>
      <c r="AA41" s="87">
        <f>T41*$AA$7</f>
        <v>121.60000000000001</v>
      </c>
      <c r="AB41" s="87">
        <f>T41*$AB$7</f>
        <v>33.44</v>
      </c>
      <c r="AC41" s="87">
        <f>T41*$AC$7</f>
        <v>97.28</v>
      </c>
      <c r="AD41" s="87">
        <f>T41*$AD$7</f>
        <v>30.400000000000002</v>
      </c>
      <c r="AE41" s="87">
        <f>T41*$AE$7</f>
        <v>12.16</v>
      </c>
      <c r="AF41" s="87">
        <f>T41*$AF$7</f>
        <v>6.08</v>
      </c>
      <c r="AG41" s="89">
        <f>SUM(AA41:AF41)</f>
        <v>300.96000000000004</v>
      </c>
      <c r="AH41" s="76">
        <v>44</v>
      </c>
      <c r="AI41" s="93">
        <v>18</v>
      </c>
    </row>
    <row r="42" spans="1:253" s="47" customFormat="1" ht="13.2" customHeight="1" x14ac:dyDescent="0.4">
      <c r="A42" s="105">
        <v>2</v>
      </c>
      <c r="B42" s="654"/>
      <c r="C42" s="648"/>
      <c r="D42" s="155">
        <v>4594</v>
      </c>
      <c r="E42" s="97" t="s">
        <v>56</v>
      </c>
      <c r="F42" s="86">
        <f>($G$7*G42)+($H$7*H42)+($I$7*I42)+($J$7*J42)+($K$7*K42)+($L$7*L42)</f>
        <v>398.57142857142856</v>
      </c>
      <c r="G42" s="87"/>
      <c r="H42" s="86">
        <v>21</v>
      </c>
      <c r="I42" s="86"/>
      <c r="J42" s="87">
        <v>11</v>
      </c>
      <c r="K42" s="86"/>
      <c r="L42" s="86"/>
      <c r="M42" s="87">
        <f>F42*$M$7</f>
        <v>143.48571428571427</v>
      </c>
      <c r="N42" s="87">
        <f>F42*$N$7</f>
        <v>51.814285714285717</v>
      </c>
      <c r="O42" s="87">
        <f>F42*$O$7</f>
        <v>111.60000000000001</v>
      </c>
      <c r="P42" s="87">
        <f>F42*$P$7</f>
        <v>39.857142857142861</v>
      </c>
      <c r="Q42" s="87">
        <f>F42*$Q$7</f>
        <v>35.871428571428567</v>
      </c>
      <c r="R42" s="87">
        <f>F42*$R$7</f>
        <v>15.942857142857143</v>
      </c>
      <c r="S42" s="88">
        <f>SUM(M42:R42)</f>
        <v>398.57142857142856</v>
      </c>
      <c r="T42" s="86">
        <f>($U$7*U42)+($V$7*V42)+($W$7*W42)+($X$7*X42)+($Y$7*Y42)+($Z$7*Z42)</f>
        <v>279</v>
      </c>
      <c r="U42" s="87">
        <f t="shared" ref="U42:Z42" si="178">G42</f>
        <v>0</v>
      </c>
      <c r="V42" s="86">
        <f t="shared" si="178"/>
        <v>21</v>
      </c>
      <c r="W42" s="86">
        <f t="shared" si="178"/>
        <v>0</v>
      </c>
      <c r="X42" s="87">
        <f t="shared" si="178"/>
        <v>11</v>
      </c>
      <c r="Y42" s="86">
        <f t="shared" si="178"/>
        <v>0</v>
      </c>
      <c r="Z42" s="86">
        <f t="shared" si="178"/>
        <v>0</v>
      </c>
      <c r="AA42" s="87">
        <f>T42*$AA$7</f>
        <v>111.60000000000001</v>
      </c>
      <c r="AB42" s="87">
        <f>T42*$AB$7</f>
        <v>30.69</v>
      </c>
      <c r="AC42" s="87">
        <f>T42*$AC$7</f>
        <v>89.28</v>
      </c>
      <c r="AD42" s="87">
        <f>T42*$AD$7</f>
        <v>27.900000000000002</v>
      </c>
      <c r="AE42" s="87">
        <f>T42*$AE$7</f>
        <v>11.16</v>
      </c>
      <c r="AF42" s="87">
        <f>T42*$AF$7</f>
        <v>5.58</v>
      </c>
      <c r="AG42" s="89">
        <f>SUM(AA42:AF42)</f>
        <v>276.21000000000004</v>
      </c>
      <c r="AH42" s="92">
        <v>56</v>
      </c>
      <c r="AI42" s="98">
        <v>18</v>
      </c>
    </row>
    <row r="43" spans="1:253" s="47" customFormat="1" ht="13.2" customHeight="1" x14ac:dyDescent="0.4">
      <c r="A43" s="96"/>
      <c r="B43" s="78">
        <f>COUNT(A41:A42)</f>
        <v>2</v>
      </c>
      <c r="C43" s="78"/>
      <c r="D43" s="78"/>
      <c r="E43" s="78"/>
      <c r="F43" s="78"/>
      <c r="G43" s="78"/>
      <c r="H43" s="78"/>
      <c r="I43" s="78"/>
      <c r="J43" s="78"/>
      <c r="K43" s="78"/>
      <c r="L43" s="82"/>
      <c r="M43" s="82"/>
      <c r="N43" s="82"/>
      <c r="O43" s="82"/>
      <c r="P43" s="103"/>
      <c r="Q43" s="103"/>
      <c r="R43" s="103"/>
      <c r="S43" s="82"/>
      <c r="T43" s="81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104"/>
    </row>
    <row r="44" spans="1:253" s="106" customFormat="1" ht="13.2" customHeight="1" x14ac:dyDescent="0.4">
      <c r="A44" s="65">
        <v>1</v>
      </c>
      <c r="B44" s="647" t="s">
        <v>186</v>
      </c>
      <c r="C44" s="647" t="s">
        <v>182</v>
      </c>
      <c r="D44" s="148">
        <v>4335</v>
      </c>
      <c r="E44" s="97" t="s">
        <v>57</v>
      </c>
      <c r="F44" s="86">
        <f t="shared" ref="F44:F52" si="179">($G$7*G44)+($H$7*H44)+($I$7*I44)+($J$7*J44)+($K$7*K44)+($L$7*L44)</f>
        <v>420</v>
      </c>
      <c r="G44" s="92">
        <v>13</v>
      </c>
      <c r="H44" s="92"/>
      <c r="I44" s="92"/>
      <c r="J44" s="76">
        <v>18</v>
      </c>
      <c r="K44" s="76"/>
      <c r="L44" s="76"/>
      <c r="M44" s="87">
        <f t="shared" ref="M44:M49" si="180">F44*$M$7</f>
        <v>151.19999999999999</v>
      </c>
      <c r="N44" s="87">
        <f t="shared" ref="N44:N49" si="181">F44*$N$7</f>
        <v>54.6</v>
      </c>
      <c r="O44" s="87">
        <f t="shared" ref="O44:O49" si="182">F44*$O$7</f>
        <v>117.60000000000001</v>
      </c>
      <c r="P44" s="87">
        <f t="shared" ref="P44:P49" si="183">F44*$P$7</f>
        <v>42</v>
      </c>
      <c r="Q44" s="87">
        <f t="shared" ref="Q44:Q49" si="184">F44*$Q$7</f>
        <v>37.799999999999997</v>
      </c>
      <c r="R44" s="87">
        <f t="shared" ref="R44:R49" si="185">F44*$R$7</f>
        <v>16.8</v>
      </c>
      <c r="S44" s="88">
        <f>SUM(M44:R44)</f>
        <v>420</v>
      </c>
      <c r="T44" s="86">
        <f t="shared" ref="T44:T52" si="186">($U$7*U44)+($V$7*V44)+($W$7*W44)+($X$7*X44)+($Y$7*Y44)+($Z$7*Z44)</f>
        <v>294</v>
      </c>
      <c r="U44" s="87">
        <f t="shared" ref="U44:U52" si="187">G44</f>
        <v>13</v>
      </c>
      <c r="V44" s="86">
        <f t="shared" ref="V44:V52" si="188">H44</f>
        <v>0</v>
      </c>
      <c r="W44" s="86">
        <f t="shared" ref="W44:W52" si="189">I44</f>
        <v>0</v>
      </c>
      <c r="X44" s="87">
        <f t="shared" ref="X44:X52" si="190">J44</f>
        <v>18</v>
      </c>
      <c r="Y44" s="86">
        <f t="shared" ref="Y44:Y52" si="191">K44</f>
        <v>0</v>
      </c>
      <c r="Z44" s="86">
        <f t="shared" ref="Z44:Z52" si="192">L44</f>
        <v>0</v>
      </c>
      <c r="AA44" s="87">
        <f t="shared" ref="AA44:AA49" si="193">T44*$M$7</f>
        <v>105.83999999999999</v>
      </c>
      <c r="AB44" s="87">
        <f t="shared" ref="AB44:AB49" si="194">T44*$N$7</f>
        <v>38.22</v>
      </c>
      <c r="AC44" s="87">
        <f t="shared" ref="AC44:AC49" si="195">T44*$O$7</f>
        <v>82.320000000000007</v>
      </c>
      <c r="AD44" s="87">
        <f t="shared" ref="AD44:AD49" si="196">T44*$P$7</f>
        <v>29.400000000000002</v>
      </c>
      <c r="AE44" s="87">
        <f>T44*$AE$7</f>
        <v>11.76</v>
      </c>
      <c r="AF44" s="87">
        <f>T44*$AF$7</f>
        <v>5.88</v>
      </c>
      <c r="AG44" s="89">
        <f t="shared" ref="AG44:AG52" si="197">SUM(AA44:AF44)</f>
        <v>273.42</v>
      </c>
      <c r="AH44" s="76">
        <v>32</v>
      </c>
      <c r="AI44" s="93">
        <v>18</v>
      </c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</row>
    <row r="45" spans="1:253" s="47" customFormat="1" ht="13.2" customHeight="1" x14ac:dyDescent="0.4">
      <c r="A45" s="65">
        <v>2</v>
      </c>
      <c r="B45" s="648"/>
      <c r="C45" s="648"/>
      <c r="D45" s="149">
        <v>6626</v>
      </c>
      <c r="E45" s="97" t="s">
        <v>58</v>
      </c>
      <c r="F45" s="86">
        <f t="shared" si="179"/>
        <v>520</v>
      </c>
      <c r="G45" s="92"/>
      <c r="H45" s="92">
        <v>21</v>
      </c>
      <c r="I45" s="92">
        <v>2</v>
      </c>
      <c r="J45" s="76">
        <v>8</v>
      </c>
      <c r="K45" s="76">
        <v>4</v>
      </c>
      <c r="L45" s="107">
        <v>3</v>
      </c>
      <c r="M45" s="87">
        <f t="shared" si="180"/>
        <v>187.2</v>
      </c>
      <c r="N45" s="87">
        <f t="shared" si="181"/>
        <v>67.600000000000009</v>
      </c>
      <c r="O45" s="87">
        <f t="shared" si="182"/>
        <v>145.60000000000002</v>
      </c>
      <c r="P45" s="87">
        <f t="shared" si="183"/>
        <v>52</v>
      </c>
      <c r="Q45" s="87">
        <f t="shared" si="184"/>
        <v>46.8</v>
      </c>
      <c r="R45" s="87">
        <f t="shared" si="185"/>
        <v>20.8</v>
      </c>
      <c r="S45" s="88">
        <f t="shared" ref="S45:S52" si="198">SUM(M45:R45)</f>
        <v>520</v>
      </c>
      <c r="T45" s="86">
        <f t="shared" si="186"/>
        <v>364</v>
      </c>
      <c r="U45" s="87">
        <f t="shared" si="187"/>
        <v>0</v>
      </c>
      <c r="V45" s="86">
        <f t="shared" si="188"/>
        <v>21</v>
      </c>
      <c r="W45" s="86">
        <f t="shared" si="189"/>
        <v>2</v>
      </c>
      <c r="X45" s="87">
        <f t="shared" si="190"/>
        <v>8</v>
      </c>
      <c r="Y45" s="86">
        <f t="shared" si="191"/>
        <v>4</v>
      </c>
      <c r="Z45" s="86">
        <f t="shared" si="192"/>
        <v>3</v>
      </c>
      <c r="AA45" s="87">
        <f t="shared" si="193"/>
        <v>131.04</v>
      </c>
      <c r="AB45" s="87">
        <f t="shared" si="194"/>
        <v>47.32</v>
      </c>
      <c r="AC45" s="87">
        <f t="shared" si="195"/>
        <v>101.92000000000002</v>
      </c>
      <c r="AD45" s="87">
        <f t="shared" si="196"/>
        <v>36.4</v>
      </c>
      <c r="AE45" s="87">
        <f>T45*$AE$7</f>
        <v>14.56</v>
      </c>
      <c r="AF45" s="87">
        <f>T45*$AF$7</f>
        <v>7.28</v>
      </c>
      <c r="AG45" s="89">
        <f t="shared" si="197"/>
        <v>338.51999999999992</v>
      </c>
      <c r="AH45" s="76">
        <v>48</v>
      </c>
      <c r="AI45" s="93">
        <v>18</v>
      </c>
    </row>
    <row r="46" spans="1:253" s="106" customFormat="1" ht="13.2" customHeight="1" x14ac:dyDescent="0.4">
      <c r="A46" s="65">
        <v>3</v>
      </c>
      <c r="B46" s="648"/>
      <c r="C46" s="648"/>
      <c r="D46" s="149">
        <v>6341</v>
      </c>
      <c r="E46" s="97" t="s">
        <v>59</v>
      </c>
      <c r="F46" s="86">
        <f t="shared" si="179"/>
        <v>541.42857142857144</v>
      </c>
      <c r="G46" s="92"/>
      <c r="H46" s="92">
        <v>21</v>
      </c>
      <c r="I46" s="92"/>
      <c r="J46" s="76">
        <v>12</v>
      </c>
      <c r="K46" s="76">
        <v>2</v>
      </c>
      <c r="L46" s="76">
        <v>4</v>
      </c>
      <c r="M46" s="87">
        <f t="shared" si="180"/>
        <v>194.91428571428571</v>
      </c>
      <c r="N46" s="87">
        <f t="shared" si="181"/>
        <v>70.385714285714286</v>
      </c>
      <c r="O46" s="87">
        <f t="shared" si="182"/>
        <v>151.60000000000002</v>
      </c>
      <c r="P46" s="87">
        <f t="shared" si="183"/>
        <v>54.142857142857146</v>
      </c>
      <c r="Q46" s="87">
        <f t="shared" si="184"/>
        <v>48.728571428571428</v>
      </c>
      <c r="R46" s="87">
        <f t="shared" si="185"/>
        <v>21.657142857142858</v>
      </c>
      <c r="S46" s="88">
        <f t="shared" si="198"/>
        <v>541.42857142857144</v>
      </c>
      <c r="T46" s="86">
        <f t="shared" si="186"/>
        <v>379</v>
      </c>
      <c r="U46" s="87">
        <f t="shared" si="187"/>
        <v>0</v>
      </c>
      <c r="V46" s="86">
        <f t="shared" si="188"/>
        <v>21</v>
      </c>
      <c r="W46" s="86">
        <f t="shared" si="189"/>
        <v>0</v>
      </c>
      <c r="X46" s="87">
        <f t="shared" si="190"/>
        <v>12</v>
      </c>
      <c r="Y46" s="86">
        <f t="shared" si="191"/>
        <v>2</v>
      </c>
      <c r="Z46" s="86">
        <f t="shared" si="192"/>
        <v>4</v>
      </c>
      <c r="AA46" s="87">
        <f t="shared" si="193"/>
        <v>136.44</v>
      </c>
      <c r="AB46" s="87">
        <f t="shared" si="194"/>
        <v>49.27</v>
      </c>
      <c r="AC46" s="87">
        <f t="shared" si="195"/>
        <v>106.12</v>
      </c>
      <c r="AD46" s="87">
        <f t="shared" si="196"/>
        <v>37.9</v>
      </c>
      <c r="AE46" s="87">
        <f>T46*$AE$7</f>
        <v>15.16</v>
      </c>
      <c r="AF46" s="87">
        <f>T46*$AF$7</f>
        <v>7.58</v>
      </c>
      <c r="AG46" s="89">
        <f t="shared" si="197"/>
        <v>352.47</v>
      </c>
      <c r="AH46" s="76">
        <v>44</v>
      </c>
      <c r="AI46" s="93">
        <v>18</v>
      </c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</row>
    <row r="47" spans="1:253" s="47" customFormat="1" ht="13.2" customHeight="1" x14ac:dyDescent="0.4">
      <c r="A47" s="65">
        <v>4</v>
      </c>
      <c r="B47" s="648"/>
      <c r="C47" s="648"/>
      <c r="D47" s="149">
        <v>4366</v>
      </c>
      <c r="E47" s="97" t="s">
        <v>60</v>
      </c>
      <c r="F47" s="86">
        <f t="shared" si="179"/>
        <v>528.57142857142856</v>
      </c>
      <c r="G47" s="92">
        <v>18</v>
      </c>
      <c r="H47" s="92"/>
      <c r="I47" s="92"/>
      <c r="J47" s="76">
        <v>10</v>
      </c>
      <c r="K47" s="76">
        <v>8</v>
      </c>
      <c r="L47" s="76">
        <v>2</v>
      </c>
      <c r="M47" s="87">
        <f t="shared" si="180"/>
        <v>190.28571428571428</v>
      </c>
      <c r="N47" s="87">
        <f t="shared" si="181"/>
        <v>68.714285714285708</v>
      </c>
      <c r="O47" s="87">
        <f t="shared" si="182"/>
        <v>148</v>
      </c>
      <c r="P47" s="87">
        <f t="shared" si="183"/>
        <v>52.857142857142861</v>
      </c>
      <c r="Q47" s="87">
        <f t="shared" si="184"/>
        <v>47.571428571428569</v>
      </c>
      <c r="R47" s="87">
        <f t="shared" si="185"/>
        <v>21.142857142857142</v>
      </c>
      <c r="S47" s="88">
        <f t="shared" si="198"/>
        <v>528.57142857142856</v>
      </c>
      <c r="T47" s="86">
        <f t="shared" si="186"/>
        <v>370</v>
      </c>
      <c r="U47" s="87">
        <f t="shared" si="187"/>
        <v>18</v>
      </c>
      <c r="V47" s="86">
        <f t="shared" si="188"/>
        <v>0</v>
      </c>
      <c r="W47" s="86">
        <f t="shared" si="189"/>
        <v>0</v>
      </c>
      <c r="X47" s="87">
        <f t="shared" si="190"/>
        <v>10</v>
      </c>
      <c r="Y47" s="86">
        <f t="shared" si="191"/>
        <v>8</v>
      </c>
      <c r="Z47" s="86">
        <f t="shared" si="192"/>
        <v>2</v>
      </c>
      <c r="AA47" s="87">
        <f t="shared" si="193"/>
        <v>133.19999999999999</v>
      </c>
      <c r="AB47" s="87">
        <f t="shared" si="194"/>
        <v>48.1</v>
      </c>
      <c r="AC47" s="87">
        <f t="shared" si="195"/>
        <v>103.60000000000001</v>
      </c>
      <c r="AD47" s="87">
        <f t="shared" si="196"/>
        <v>37</v>
      </c>
      <c r="AE47" s="87">
        <f t="shared" ref="AE47:AE52" si="199">T47*$AE$7</f>
        <v>14.8</v>
      </c>
      <c r="AF47" s="87">
        <f t="shared" ref="AF47:AF52" si="200">T47*$AF$7</f>
        <v>7.4</v>
      </c>
      <c r="AG47" s="89">
        <f t="shared" si="197"/>
        <v>344.09999999999997</v>
      </c>
      <c r="AH47" s="76">
        <v>77</v>
      </c>
      <c r="AI47" s="93">
        <v>24</v>
      </c>
    </row>
    <row r="48" spans="1:253" s="47" customFormat="1" ht="13.2" customHeight="1" x14ac:dyDescent="0.4">
      <c r="A48" s="65">
        <v>5</v>
      </c>
      <c r="B48" s="648"/>
      <c r="C48" s="648"/>
      <c r="D48" s="149">
        <v>4379</v>
      </c>
      <c r="E48" s="97" t="s">
        <v>61</v>
      </c>
      <c r="F48" s="86">
        <f t="shared" si="179"/>
        <v>505.71428571428567</v>
      </c>
      <c r="G48" s="92">
        <v>23</v>
      </c>
      <c r="H48" s="92"/>
      <c r="I48" s="92"/>
      <c r="J48" s="76">
        <v>18</v>
      </c>
      <c r="K48" s="76"/>
      <c r="L48" s="76"/>
      <c r="M48" s="87">
        <f t="shared" si="180"/>
        <v>182.05714285714282</v>
      </c>
      <c r="N48" s="87">
        <f t="shared" si="181"/>
        <v>65.742857142857133</v>
      </c>
      <c r="O48" s="87">
        <f t="shared" si="182"/>
        <v>141.6</v>
      </c>
      <c r="P48" s="87">
        <f t="shared" si="183"/>
        <v>50.571428571428569</v>
      </c>
      <c r="Q48" s="87">
        <f t="shared" si="184"/>
        <v>45.514285714285705</v>
      </c>
      <c r="R48" s="87">
        <f t="shared" si="185"/>
        <v>20.228571428571428</v>
      </c>
      <c r="S48" s="88">
        <f t="shared" si="198"/>
        <v>505.71428571428567</v>
      </c>
      <c r="T48" s="86">
        <f t="shared" si="186"/>
        <v>354</v>
      </c>
      <c r="U48" s="87">
        <f t="shared" si="187"/>
        <v>23</v>
      </c>
      <c r="V48" s="86">
        <f t="shared" si="188"/>
        <v>0</v>
      </c>
      <c r="W48" s="86">
        <f t="shared" si="189"/>
        <v>0</v>
      </c>
      <c r="X48" s="87">
        <f t="shared" si="190"/>
        <v>18</v>
      </c>
      <c r="Y48" s="86">
        <f t="shared" si="191"/>
        <v>0</v>
      </c>
      <c r="Z48" s="86">
        <f t="shared" si="192"/>
        <v>0</v>
      </c>
      <c r="AA48" s="87">
        <f t="shared" si="193"/>
        <v>127.44</v>
      </c>
      <c r="AB48" s="87">
        <f t="shared" si="194"/>
        <v>46.02</v>
      </c>
      <c r="AC48" s="87">
        <f t="shared" si="195"/>
        <v>99.12</v>
      </c>
      <c r="AD48" s="87">
        <f t="shared" si="196"/>
        <v>35.4</v>
      </c>
      <c r="AE48" s="87">
        <f t="shared" si="199"/>
        <v>14.16</v>
      </c>
      <c r="AF48" s="87">
        <f t="shared" si="200"/>
        <v>7.08</v>
      </c>
      <c r="AG48" s="89">
        <f t="shared" si="197"/>
        <v>329.22</v>
      </c>
      <c r="AH48" s="76">
        <v>39</v>
      </c>
      <c r="AI48" s="93">
        <v>30</v>
      </c>
    </row>
    <row r="49" spans="1:253" s="47" customFormat="1" ht="13.2" customHeight="1" x14ac:dyDescent="0.4">
      <c r="A49" s="65">
        <v>6</v>
      </c>
      <c r="B49" s="648"/>
      <c r="C49" s="648"/>
      <c r="D49" s="149">
        <v>4376</v>
      </c>
      <c r="E49" s="97" t="s">
        <v>62</v>
      </c>
      <c r="F49" s="86">
        <f t="shared" si="179"/>
        <v>600</v>
      </c>
      <c r="G49" s="92">
        <v>24</v>
      </c>
      <c r="H49" s="92"/>
      <c r="I49" s="92"/>
      <c r="J49" s="76">
        <v>23</v>
      </c>
      <c r="K49" s="76"/>
      <c r="L49" s="107"/>
      <c r="M49" s="87">
        <f t="shared" si="180"/>
        <v>216</v>
      </c>
      <c r="N49" s="87">
        <f t="shared" si="181"/>
        <v>78</v>
      </c>
      <c r="O49" s="87">
        <f t="shared" si="182"/>
        <v>168.00000000000003</v>
      </c>
      <c r="P49" s="87">
        <f t="shared" si="183"/>
        <v>60</v>
      </c>
      <c r="Q49" s="87">
        <f t="shared" si="184"/>
        <v>54</v>
      </c>
      <c r="R49" s="87">
        <f t="shared" si="185"/>
        <v>24</v>
      </c>
      <c r="S49" s="88">
        <f t="shared" si="198"/>
        <v>600</v>
      </c>
      <c r="T49" s="86">
        <f t="shared" si="186"/>
        <v>420</v>
      </c>
      <c r="U49" s="87">
        <f t="shared" si="187"/>
        <v>24</v>
      </c>
      <c r="V49" s="86">
        <f t="shared" si="188"/>
        <v>0</v>
      </c>
      <c r="W49" s="86">
        <f t="shared" si="189"/>
        <v>0</v>
      </c>
      <c r="X49" s="87">
        <f t="shared" si="190"/>
        <v>23</v>
      </c>
      <c r="Y49" s="86">
        <f t="shared" si="191"/>
        <v>0</v>
      </c>
      <c r="Z49" s="86">
        <f t="shared" si="192"/>
        <v>0</v>
      </c>
      <c r="AA49" s="87">
        <f t="shared" si="193"/>
        <v>151.19999999999999</v>
      </c>
      <c r="AB49" s="87">
        <f t="shared" si="194"/>
        <v>54.6</v>
      </c>
      <c r="AC49" s="87">
        <f t="shared" si="195"/>
        <v>117.60000000000001</v>
      </c>
      <c r="AD49" s="87">
        <f t="shared" si="196"/>
        <v>42</v>
      </c>
      <c r="AE49" s="87">
        <f t="shared" si="199"/>
        <v>16.8</v>
      </c>
      <c r="AF49" s="87">
        <f t="shared" si="200"/>
        <v>8.4</v>
      </c>
      <c r="AG49" s="89">
        <f t="shared" si="197"/>
        <v>390.59999999999997</v>
      </c>
      <c r="AH49" s="76">
        <v>63</v>
      </c>
      <c r="AI49" s="93">
        <v>24</v>
      </c>
    </row>
    <row r="50" spans="1:253" s="47" customFormat="1" ht="13.2" customHeight="1" x14ac:dyDescent="0.4">
      <c r="A50" s="65">
        <v>7</v>
      </c>
      <c r="B50" s="648"/>
      <c r="C50" s="648"/>
      <c r="D50" s="149">
        <v>4358</v>
      </c>
      <c r="E50" s="97" t="s">
        <v>63</v>
      </c>
      <c r="F50" s="92">
        <f t="shared" si="179"/>
        <v>584.28571428571422</v>
      </c>
      <c r="G50" s="92"/>
      <c r="H50" s="92">
        <v>25</v>
      </c>
      <c r="I50" s="92"/>
      <c r="J50" s="76">
        <v>2</v>
      </c>
      <c r="K50" s="76">
        <v>15</v>
      </c>
      <c r="L50" s="76"/>
      <c r="M50" s="76">
        <f t="shared" ref="M50" si="201">F50*$M$7</f>
        <v>210.3428571428571</v>
      </c>
      <c r="N50" s="76">
        <f t="shared" ref="N50" si="202">F50*$N$7</f>
        <v>75.957142857142856</v>
      </c>
      <c r="O50" s="76">
        <f t="shared" ref="O50" si="203">F50*$O$7</f>
        <v>163.6</v>
      </c>
      <c r="P50" s="76">
        <f t="shared" ref="P50" si="204">F50*$P$7</f>
        <v>58.428571428571423</v>
      </c>
      <c r="Q50" s="76">
        <f t="shared" ref="Q50" si="205">F50*$Q$7</f>
        <v>52.585714285714275</v>
      </c>
      <c r="R50" s="76">
        <f t="shared" ref="R50" si="206">F50*$R$7</f>
        <v>23.37142857142857</v>
      </c>
      <c r="S50" s="88">
        <f t="shared" si="198"/>
        <v>584.28571428571433</v>
      </c>
      <c r="T50" s="86">
        <f t="shared" si="186"/>
        <v>409</v>
      </c>
      <c r="U50" s="87">
        <f t="shared" si="187"/>
        <v>0</v>
      </c>
      <c r="V50" s="86">
        <f t="shared" si="188"/>
        <v>25</v>
      </c>
      <c r="W50" s="86">
        <f t="shared" si="189"/>
        <v>0</v>
      </c>
      <c r="X50" s="87">
        <f t="shared" si="190"/>
        <v>2</v>
      </c>
      <c r="Y50" s="86">
        <f t="shared" si="191"/>
        <v>15</v>
      </c>
      <c r="Z50" s="86">
        <f t="shared" si="192"/>
        <v>0</v>
      </c>
      <c r="AA50" s="87">
        <f t="shared" ref="AA50" si="207">T50*$M$7</f>
        <v>147.23999999999998</v>
      </c>
      <c r="AB50" s="87">
        <f t="shared" ref="AB50" si="208">T50*$N$7</f>
        <v>53.17</v>
      </c>
      <c r="AC50" s="87">
        <f t="shared" ref="AC50" si="209">T50*$O$7</f>
        <v>114.52000000000001</v>
      </c>
      <c r="AD50" s="87">
        <f t="shared" ref="AD50" si="210">T50*$P$7</f>
        <v>40.900000000000006</v>
      </c>
      <c r="AE50" s="87">
        <f t="shared" si="199"/>
        <v>16.36</v>
      </c>
      <c r="AF50" s="87">
        <f t="shared" si="200"/>
        <v>8.18</v>
      </c>
      <c r="AG50" s="89">
        <f t="shared" si="197"/>
        <v>380.36999999999995</v>
      </c>
      <c r="AH50" s="76">
        <v>70</v>
      </c>
      <c r="AI50" s="93">
        <v>24</v>
      </c>
    </row>
    <row r="51" spans="1:253" s="47" customFormat="1" ht="13.2" customHeight="1" x14ac:dyDescent="0.4">
      <c r="A51" s="65">
        <v>8</v>
      </c>
      <c r="B51" s="648"/>
      <c r="C51" s="648"/>
      <c r="D51" s="149">
        <v>4471</v>
      </c>
      <c r="E51" s="97" t="s">
        <v>64</v>
      </c>
      <c r="F51" s="92">
        <f t="shared" si="179"/>
        <v>580</v>
      </c>
      <c r="G51" s="92">
        <v>22</v>
      </c>
      <c r="H51" s="92"/>
      <c r="I51" s="92"/>
      <c r="J51" s="76">
        <v>17</v>
      </c>
      <c r="K51" s="76">
        <v>5</v>
      </c>
      <c r="L51" s="76"/>
      <c r="M51" s="76">
        <f t="shared" ref="M51" si="211">F51*$M$7</f>
        <v>208.79999999999998</v>
      </c>
      <c r="N51" s="76">
        <f t="shared" ref="N51" si="212">F51*$N$7</f>
        <v>75.400000000000006</v>
      </c>
      <c r="O51" s="76">
        <f t="shared" ref="O51" si="213">F51*$O$7</f>
        <v>162.4</v>
      </c>
      <c r="P51" s="76">
        <f t="shared" ref="P51" si="214">F51*$P$7</f>
        <v>58</v>
      </c>
      <c r="Q51" s="76">
        <f t="shared" ref="Q51" si="215">F51*$Q$7</f>
        <v>52.199999999999996</v>
      </c>
      <c r="R51" s="76">
        <f t="shared" ref="R51" si="216">F51*$R$7</f>
        <v>23.2</v>
      </c>
      <c r="S51" s="88">
        <f t="shared" si="198"/>
        <v>580.00000000000011</v>
      </c>
      <c r="T51" s="86">
        <f t="shared" si="186"/>
        <v>406</v>
      </c>
      <c r="U51" s="87">
        <f t="shared" si="187"/>
        <v>22</v>
      </c>
      <c r="V51" s="86">
        <f t="shared" si="188"/>
        <v>0</v>
      </c>
      <c r="W51" s="86">
        <f t="shared" si="189"/>
        <v>0</v>
      </c>
      <c r="X51" s="87">
        <f t="shared" si="190"/>
        <v>17</v>
      </c>
      <c r="Y51" s="86">
        <f t="shared" si="191"/>
        <v>5</v>
      </c>
      <c r="Z51" s="86">
        <f t="shared" si="192"/>
        <v>0</v>
      </c>
      <c r="AA51" s="87">
        <f t="shared" ref="AA51" si="217">T51*$M$7</f>
        <v>146.16</v>
      </c>
      <c r="AB51" s="87">
        <f t="shared" ref="AB51" si="218">T51*$N$7</f>
        <v>52.78</v>
      </c>
      <c r="AC51" s="87">
        <f t="shared" ref="AC51" si="219">T51*$O$7</f>
        <v>113.68</v>
      </c>
      <c r="AD51" s="87">
        <f t="shared" ref="AD51" si="220">T51*$P$7</f>
        <v>40.6</v>
      </c>
      <c r="AE51" s="87">
        <f t="shared" si="199"/>
        <v>16.240000000000002</v>
      </c>
      <c r="AF51" s="87">
        <f t="shared" si="200"/>
        <v>8.120000000000001</v>
      </c>
      <c r="AG51" s="89">
        <f t="shared" si="197"/>
        <v>377.58000000000004</v>
      </c>
      <c r="AH51" s="76">
        <v>77</v>
      </c>
      <c r="AI51" s="93">
        <v>18</v>
      </c>
    </row>
    <row r="52" spans="1:253" s="47" customFormat="1" ht="13.2" customHeight="1" x14ac:dyDescent="0.4">
      <c r="A52" s="65">
        <v>9</v>
      </c>
      <c r="B52" s="649"/>
      <c r="C52" s="649"/>
      <c r="D52" s="150">
        <v>7061</v>
      </c>
      <c r="E52" s="97" t="s">
        <v>65</v>
      </c>
      <c r="F52" s="92">
        <f t="shared" si="179"/>
        <v>417.14285714285717</v>
      </c>
      <c r="G52" s="92"/>
      <c r="H52" s="92">
        <v>17</v>
      </c>
      <c r="I52" s="92">
        <v>2</v>
      </c>
      <c r="J52" s="76">
        <v>4</v>
      </c>
      <c r="K52" s="76"/>
      <c r="L52" s="76">
        <v>7</v>
      </c>
      <c r="M52" s="76">
        <f t="shared" ref="M52" si="221">F52*$M$7</f>
        <v>150.17142857142858</v>
      </c>
      <c r="N52" s="76">
        <f t="shared" ref="N52" si="222">F52*$N$7</f>
        <v>54.228571428571435</v>
      </c>
      <c r="O52" s="76">
        <f t="shared" ref="O52" si="223">F52*$O$7</f>
        <v>116.80000000000001</v>
      </c>
      <c r="P52" s="76">
        <f t="shared" ref="P52" si="224">F52*$P$7</f>
        <v>41.714285714285722</v>
      </c>
      <c r="Q52" s="76">
        <f t="shared" ref="Q52" si="225">F52*$Q$7</f>
        <v>37.542857142857144</v>
      </c>
      <c r="R52" s="76">
        <f t="shared" ref="R52" si="226">F52*$R$7</f>
        <v>16.685714285714287</v>
      </c>
      <c r="S52" s="88">
        <f t="shared" si="198"/>
        <v>417.14285714285722</v>
      </c>
      <c r="T52" s="86">
        <f t="shared" si="186"/>
        <v>292</v>
      </c>
      <c r="U52" s="87">
        <f t="shared" si="187"/>
        <v>0</v>
      </c>
      <c r="V52" s="86">
        <f t="shared" si="188"/>
        <v>17</v>
      </c>
      <c r="W52" s="86">
        <f t="shared" si="189"/>
        <v>2</v>
      </c>
      <c r="X52" s="87">
        <f t="shared" si="190"/>
        <v>4</v>
      </c>
      <c r="Y52" s="86">
        <f t="shared" si="191"/>
        <v>0</v>
      </c>
      <c r="Z52" s="86">
        <f t="shared" si="192"/>
        <v>7</v>
      </c>
      <c r="AA52" s="87">
        <f t="shared" ref="AA52" si="227">T52*$M$7</f>
        <v>105.11999999999999</v>
      </c>
      <c r="AB52" s="87">
        <f t="shared" ref="AB52" si="228">T52*$N$7</f>
        <v>37.96</v>
      </c>
      <c r="AC52" s="87">
        <f t="shared" ref="AC52" si="229">T52*$O$7</f>
        <v>81.760000000000005</v>
      </c>
      <c r="AD52" s="87">
        <f t="shared" ref="AD52" si="230">T52*$P$7</f>
        <v>29.200000000000003</v>
      </c>
      <c r="AE52" s="87">
        <f t="shared" si="199"/>
        <v>11.68</v>
      </c>
      <c r="AF52" s="87">
        <f t="shared" si="200"/>
        <v>5.84</v>
      </c>
      <c r="AG52" s="89">
        <f t="shared" si="197"/>
        <v>271.55999999999995</v>
      </c>
      <c r="AH52" s="76">
        <v>44</v>
      </c>
      <c r="AI52" s="93">
        <v>18</v>
      </c>
    </row>
    <row r="53" spans="1:253" s="47" customFormat="1" ht="13.2" customHeight="1" x14ac:dyDescent="0.4">
      <c r="A53" s="96"/>
      <c r="B53" s="78">
        <f>COUNT(A44:A52)</f>
        <v>9</v>
      </c>
      <c r="C53" s="78"/>
      <c r="D53" s="78"/>
      <c r="E53" s="78"/>
      <c r="F53" s="78"/>
      <c r="G53" s="78"/>
      <c r="H53" s="78"/>
      <c r="I53" s="78"/>
      <c r="J53" s="78"/>
      <c r="K53" s="78"/>
      <c r="L53" s="82"/>
      <c r="M53" s="82"/>
      <c r="N53" s="82"/>
      <c r="O53" s="82"/>
      <c r="P53" s="103"/>
      <c r="Q53" s="103"/>
      <c r="R53" s="103"/>
      <c r="S53" s="82"/>
      <c r="T53" s="81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104"/>
    </row>
    <row r="54" spans="1:253" s="47" customFormat="1" ht="13.2" customHeight="1" x14ac:dyDescent="0.4">
      <c r="A54" s="65">
        <v>1</v>
      </c>
      <c r="B54" s="647" t="s">
        <v>187</v>
      </c>
      <c r="C54" s="647" t="s">
        <v>182</v>
      </c>
      <c r="D54" s="148">
        <v>4583</v>
      </c>
      <c r="E54" s="72" t="s">
        <v>248</v>
      </c>
      <c r="F54" s="86">
        <f t="shared" ref="F54:F76" si="231">($G$7*G54)+($H$7*H54)+($I$7*I54)+($J$7*J54)+($K$7*K54)+($L$7*L54)</f>
        <v>437.14285714285711</v>
      </c>
      <c r="G54" s="87">
        <v>22</v>
      </c>
      <c r="H54" s="86"/>
      <c r="I54" s="86"/>
      <c r="J54" s="87">
        <v>4</v>
      </c>
      <c r="K54" s="86">
        <v>9</v>
      </c>
      <c r="L54" s="86"/>
      <c r="M54" s="87">
        <f t="shared" ref="M54:M62" si="232">F54*$M$7</f>
        <v>157.37142857142857</v>
      </c>
      <c r="N54" s="87">
        <f t="shared" ref="N54:N62" si="233">F54*$N$7</f>
        <v>56.828571428571429</v>
      </c>
      <c r="O54" s="87">
        <f t="shared" ref="O54:O62" si="234">F54*$O$7</f>
        <v>122.4</v>
      </c>
      <c r="P54" s="87">
        <f t="shared" ref="P54:P62" si="235">F54*$P$7</f>
        <v>43.714285714285715</v>
      </c>
      <c r="Q54" s="87">
        <f t="shared" ref="Q54:Q62" si="236">F54*$Q$7</f>
        <v>39.342857142857142</v>
      </c>
      <c r="R54" s="87">
        <f t="shared" ref="R54:R62" si="237">F54*$R$7</f>
        <v>17.485714285714284</v>
      </c>
      <c r="S54" s="88">
        <f t="shared" ref="S54:S62" si="238">SUM(M54:R54)</f>
        <v>437.14285714285717</v>
      </c>
      <c r="T54" s="86">
        <f t="shared" ref="T54:T76" si="239">($U$7*U54)+($V$7*V54)+($W$7*W54)+($X$7*X54)+($Y$7*Y54)+($Z$7*Z54)</f>
        <v>306</v>
      </c>
      <c r="U54" s="87">
        <f t="shared" ref="U54:U76" si="240">G54</f>
        <v>22</v>
      </c>
      <c r="V54" s="86">
        <f t="shared" ref="V54:V76" si="241">H54</f>
        <v>0</v>
      </c>
      <c r="W54" s="86">
        <f t="shared" ref="W54:W76" si="242">I54</f>
        <v>0</v>
      </c>
      <c r="X54" s="87">
        <f t="shared" ref="X54:X76" si="243">J54</f>
        <v>4</v>
      </c>
      <c r="Y54" s="86">
        <f t="shared" ref="Y54:Y76" si="244">K54</f>
        <v>9</v>
      </c>
      <c r="Z54" s="86">
        <f t="shared" ref="Z54:Z76" si="245">L54</f>
        <v>0</v>
      </c>
      <c r="AA54" s="87">
        <f t="shared" ref="AA54:AA62" si="246">T54*$AA$7</f>
        <v>122.4</v>
      </c>
      <c r="AB54" s="87">
        <f t="shared" ref="AB54:AB62" si="247">T54*$AB$7</f>
        <v>33.660000000000004</v>
      </c>
      <c r="AC54" s="87">
        <f t="shared" ref="AC54:AC62" si="248">T54*$AC$7</f>
        <v>97.92</v>
      </c>
      <c r="AD54" s="87">
        <f t="shared" ref="AD54:AD62" si="249">T54*$AD$7</f>
        <v>30.6</v>
      </c>
      <c r="AE54" s="87">
        <f t="shared" ref="AE54:AE62" si="250">T54*$AE$7</f>
        <v>12.24</v>
      </c>
      <c r="AF54" s="87">
        <f t="shared" ref="AF54:AF62" si="251">T54*$AF$7</f>
        <v>6.12</v>
      </c>
      <c r="AG54" s="89">
        <f t="shared" ref="AG54:AG62" si="252">SUM(AA54:AF54)</f>
        <v>302.94000000000005</v>
      </c>
      <c r="AH54" s="76">
        <v>63</v>
      </c>
      <c r="AI54" s="93">
        <v>18</v>
      </c>
    </row>
    <row r="55" spans="1:253" s="47" customFormat="1" ht="13.2" customHeight="1" x14ac:dyDescent="0.4">
      <c r="A55" s="65">
        <v>2</v>
      </c>
      <c r="B55" s="648"/>
      <c r="C55" s="648"/>
      <c r="D55" s="149">
        <v>7122</v>
      </c>
      <c r="E55" s="72" t="s">
        <v>249</v>
      </c>
      <c r="F55" s="86">
        <f t="shared" si="231"/>
        <v>531.42857142857144</v>
      </c>
      <c r="G55" s="92"/>
      <c r="H55" s="92">
        <v>19</v>
      </c>
      <c r="I55" s="92">
        <v>2</v>
      </c>
      <c r="J55" s="76">
        <v>12</v>
      </c>
      <c r="K55" s="76"/>
      <c r="L55" s="76">
        <v>5</v>
      </c>
      <c r="M55" s="87">
        <f t="shared" si="232"/>
        <v>191.31428571428572</v>
      </c>
      <c r="N55" s="87">
        <f t="shared" si="233"/>
        <v>69.085714285714289</v>
      </c>
      <c r="O55" s="87">
        <f t="shared" si="234"/>
        <v>148.80000000000001</v>
      </c>
      <c r="P55" s="87">
        <f t="shared" si="235"/>
        <v>53.142857142857146</v>
      </c>
      <c r="Q55" s="87">
        <f t="shared" si="236"/>
        <v>47.828571428571429</v>
      </c>
      <c r="R55" s="87">
        <f t="shared" si="237"/>
        <v>21.25714285714286</v>
      </c>
      <c r="S55" s="88">
        <f t="shared" si="238"/>
        <v>531.42857142857144</v>
      </c>
      <c r="T55" s="86">
        <f t="shared" si="239"/>
        <v>372</v>
      </c>
      <c r="U55" s="87">
        <f t="shared" si="240"/>
        <v>0</v>
      </c>
      <c r="V55" s="86">
        <f t="shared" si="241"/>
        <v>19</v>
      </c>
      <c r="W55" s="86">
        <f t="shared" si="242"/>
        <v>2</v>
      </c>
      <c r="X55" s="87">
        <f t="shared" si="243"/>
        <v>12</v>
      </c>
      <c r="Y55" s="86">
        <f t="shared" si="244"/>
        <v>0</v>
      </c>
      <c r="Z55" s="86">
        <f t="shared" si="245"/>
        <v>5</v>
      </c>
      <c r="AA55" s="87">
        <f t="shared" si="246"/>
        <v>148.80000000000001</v>
      </c>
      <c r="AB55" s="87">
        <f t="shared" si="247"/>
        <v>40.92</v>
      </c>
      <c r="AC55" s="87">
        <f t="shared" si="248"/>
        <v>119.04</v>
      </c>
      <c r="AD55" s="87">
        <f t="shared" si="249"/>
        <v>37.200000000000003</v>
      </c>
      <c r="AE55" s="87">
        <f t="shared" si="250"/>
        <v>14.88</v>
      </c>
      <c r="AF55" s="87">
        <f t="shared" si="251"/>
        <v>7.44</v>
      </c>
      <c r="AG55" s="89">
        <f t="shared" si="252"/>
        <v>368.28000000000003</v>
      </c>
      <c r="AH55" s="76">
        <v>48</v>
      </c>
      <c r="AI55" s="93">
        <v>18</v>
      </c>
    </row>
    <row r="56" spans="1:253" s="47" customFormat="1" ht="13.2" customHeight="1" x14ac:dyDescent="0.4">
      <c r="A56" s="65">
        <v>3</v>
      </c>
      <c r="B56" s="648"/>
      <c r="C56" s="648"/>
      <c r="D56" s="149">
        <v>7104</v>
      </c>
      <c r="E56" s="72" t="s">
        <v>250</v>
      </c>
      <c r="F56" s="86">
        <f t="shared" si="231"/>
        <v>480</v>
      </c>
      <c r="G56" s="92"/>
      <c r="H56" s="92">
        <v>19</v>
      </c>
      <c r="I56" s="92">
        <v>2</v>
      </c>
      <c r="J56" s="76">
        <v>4</v>
      </c>
      <c r="K56" s="76"/>
      <c r="L56" s="76">
        <v>9</v>
      </c>
      <c r="M56" s="87">
        <f t="shared" si="232"/>
        <v>172.79999999999998</v>
      </c>
      <c r="N56" s="87">
        <f t="shared" si="233"/>
        <v>62.400000000000006</v>
      </c>
      <c r="O56" s="87">
        <f t="shared" si="234"/>
        <v>134.4</v>
      </c>
      <c r="P56" s="87">
        <f t="shared" si="235"/>
        <v>48</v>
      </c>
      <c r="Q56" s="87">
        <f t="shared" si="236"/>
        <v>43.199999999999996</v>
      </c>
      <c r="R56" s="87">
        <f t="shared" si="237"/>
        <v>19.2</v>
      </c>
      <c r="S56" s="88">
        <f t="shared" si="238"/>
        <v>480</v>
      </c>
      <c r="T56" s="86">
        <f t="shared" si="239"/>
        <v>336</v>
      </c>
      <c r="U56" s="87">
        <f t="shared" si="240"/>
        <v>0</v>
      </c>
      <c r="V56" s="86">
        <f t="shared" si="241"/>
        <v>19</v>
      </c>
      <c r="W56" s="86">
        <f t="shared" si="242"/>
        <v>2</v>
      </c>
      <c r="X56" s="87">
        <f t="shared" si="243"/>
        <v>4</v>
      </c>
      <c r="Y56" s="86">
        <f t="shared" si="244"/>
        <v>0</v>
      </c>
      <c r="Z56" s="86">
        <f t="shared" si="245"/>
        <v>9</v>
      </c>
      <c r="AA56" s="87">
        <f t="shared" si="246"/>
        <v>134.4</v>
      </c>
      <c r="AB56" s="87">
        <f t="shared" si="247"/>
        <v>36.96</v>
      </c>
      <c r="AC56" s="87">
        <f t="shared" si="248"/>
        <v>107.52</v>
      </c>
      <c r="AD56" s="87">
        <f t="shared" si="249"/>
        <v>33.6</v>
      </c>
      <c r="AE56" s="87">
        <f t="shared" si="250"/>
        <v>13.44</v>
      </c>
      <c r="AF56" s="87">
        <f t="shared" si="251"/>
        <v>6.72</v>
      </c>
      <c r="AG56" s="89">
        <f t="shared" si="252"/>
        <v>332.64000000000004</v>
      </c>
      <c r="AH56" s="76">
        <v>30</v>
      </c>
      <c r="AI56" s="93">
        <v>18</v>
      </c>
    </row>
    <row r="57" spans="1:253" s="47" customFormat="1" ht="13.2" customHeight="1" x14ac:dyDescent="0.4">
      <c r="A57" s="65">
        <v>4</v>
      </c>
      <c r="B57" s="648"/>
      <c r="C57" s="648"/>
      <c r="D57" s="149">
        <v>6172</v>
      </c>
      <c r="E57" s="72" t="s">
        <v>251</v>
      </c>
      <c r="F57" s="86">
        <f t="shared" si="231"/>
        <v>612.85714285714289</v>
      </c>
      <c r="G57" s="92">
        <v>20</v>
      </c>
      <c r="H57" s="92"/>
      <c r="I57" s="92"/>
      <c r="J57" s="76">
        <v>14</v>
      </c>
      <c r="K57" s="76">
        <v>9</v>
      </c>
      <c r="L57" s="76">
        <v>1</v>
      </c>
      <c r="M57" s="87">
        <f t="shared" si="232"/>
        <v>220.62857142857143</v>
      </c>
      <c r="N57" s="87">
        <f t="shared" si="233"/>
        <v>79.671428571428578</v>
      </c>
      <c r="O57" s="87">
        <f t="shared" si="234"/>
        <v>171.60000000000002</v>
      </c>
      <c r="P57" s="87">
        <f t="shared" si="235"/>
        <v>61.285714285714292</v>
      </c>
      <c r="Q57" s="87">
        <f t="shared" si="236"/>
        <v>55.157142857142858</v>
      </c>
      <c r="R57" s="87">
        <f t="shared" si="237"/>
        <v>24.514285714285716</v>
      </c>
      <c r="S57" s="88">
        <f t="shared" si="238"/>
        <v>612.85714285714289</v>
      </c>
      <c r="T57" s="86">
        <f t="shared" si="239"/>
        <v>429</v>
      </c>
      <c r="U57" s="87">
        <f t="shared" si="240"/>
        <v>20</v>
      </c>
      <c r="V57" s="86">
        <f t="shared" si="241"/>
        <v>0</v>
      </c>
      <c r="W57" s="86">
        <f t="shared" si="242"/>
        <v>0</v>
      </c>
      <c r="X57" s="87">
        <f t="shared" si="243"/>
        <v>14</v>
      </c>
      <c r="Y57" s="86">
        <f t="shared" si="244"/>
        <v>9</v>
      </c>
      <c r="Z57" s="86">
        <f t="shared" si="245"/>
        <v>1</v>
      </c>
      <c r="AA57" s="87">
        <f t="shared" si="246"/>
        <v>171.60000000000002</v>
      </c>
      <c r="AB57" s="87">
        <f t="shared" si="247"/>
        <v>47.19</v>
      </c>
      <c r="AC57" s="87">
        <f t="shared" si="248"/>
        <v>137.28</v>
      </c>
      <c r="AD57" s="87">
        <f t="shared" si="249"/>
        <v>42.900000000000006</v>
      </c>
      <c r="AE57" s="87">
        <f t="shared" si="250"/>
        <v>17.16</v>
      </c>
      <c r="AF57" s="87">
        <f t="shared" si="251"/>
        <v>8.58</v>
      </c>
      <c r="AG57" s="89">
        <f t="shared" si="252"/>
        <v>424.71000000000004</v>
      </c>
      <c r="AH57" s="76">
        <v>77</v>
      </c>
      <c r="AI57" s="93">
        <v>24</v>
      </c>
    </row>
    <row r="58" spans="1:253" s="106" customFormat="1" ht="13.2" customHeight="1" x14ac:dyDescent="0.4">
      <c r="A58" s="65">
        <v>5</v>
      </c>
      <c r="B58" s="648"/>
      <c r="C58" s="648"/>
      <c r="D58" s="149">
        <v>4446</v>
      </c>
      <c r="E58" s="72" t="s">
        <v>252</v>
      </c>
      <c r="F58" s="92">
        <f t="shared" si="231"/>
        <v>570</v>
      </c>
      <c r="G58" s="92">
        <v>17</v>
      </c>
      <c r="H58" s="92"/>
      <c r="I58" s="92"/>
      <c r="J58" s="76">
        <v>14</v>
      </c>
      <c r="K58" s="76">
        <v>6</v>
      </c>
      <c r="L58" s="76">
        <v>3</v>
      </c>
      <c r="M58" s="76">
        <f t="shared" si="232"/>
        <v>205.2</v>
      </c>
      <c r="N58" s="76">
        <f t="shared" si="233"/>
        <v>74.100000000000009</v>
      </c>
      <c r="O58" s="76">
        <f t="shared" si="234"/>
        <v>159.60000000000002</v>
      </c>
      <c r="P58" s="76">
        <f t="shared" si="235"/>
        <v>57</v>
      </c>
      <c r="Q58" s="76">
        <f t="shared" si="236"/>
        <v>51.3</v>
      </c>
      <c r="R58" s="76">
        <f t="shared" si="237"/>
        <v>22.8</v>
      </c>
      <c r="S58" s="108">
        <f t="shared" si="238"/>
        <v>570</v>
      </c>
      <c r="T58" s="86">
        <f t="shared" si="239"/>
        <v>399</v>
      </c>
      <c r="U58" s="87">
        <f t="shared" si="240"/>
        <v>17</v>
      </c>
      <c r="V58" s="86">
        <f t="shared" si="241"/>
        <v>0</v>
      </c>
      <c r="W58" s="86">
        <f t="shared" si="242"/>
        <v>0</v>
      </c>
      <c r="X58" s="87">
        <f t="shared" si="243"/>
        <v>14</v>
      </c>
      <c r="Y58" s="86">
        <f t="shared" si="244"/>
        <v>6</v>
      </c>
      <c r="Z58" s="86">
        <f t="shared" si="245"/>
        <v>3</v>
      </c>
      <c r="AA58" s="87">
        <f t="shared" si="246"/>
        <v>159.60000000000002</v>
      </c>
      <c r="AB58" s="87">
        <f t="shared" si="247"/>
        <v>43.89</v>
      </c>
      <c r="AC58" s="87">
        <f t="shared" si="248"/>
        <v>127.68</v>
      </c>
      <c r="AD58" s="87">
        <f t="shared" si="249"/>
        <v>39.900000000000006</v>
      </c>
      <c r="AE58" s="87">
        <f t="shared" si="250"/>
        <v>15.96</v>
      </c>
      <c r="AF58" s="87">
        <f t="shared" si="251"/>
        <v>7.98</v>
      </c>
      <c r="AG58" s="89">
        <f t="shared" si="252"/>
        <v>395.01000000000005</v>
      </c>
      <c r="AH58" s="76">
        <v>77</v>
      </c>
      <c r="AI58" s="93">
        <v>24</v>
      </c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</row>
    <row r="59" spans="1:253" s="47" customFormat="1" ht="13.2" customHeight="1" x14ac:dyDescent="0.4">
      <c r="A59" s="65">
        <v>6</v>
      </c>
      <c r="B59" s="648"/>
      <c r="C59" s="648"/>
      <c r="D59" s="149">
        <v>4401</v>
      </c>
      <c r="E59" s="72" t="s">
        <v>253</v>
      </c>
      <c r="F59" s="92">
        <f t="shared" si="231"/>
        <v>771.42857142857144</v>
      </c>
      <c r="G59" s="92">
        <v>19</v>
      </c>
      <c r="H59" s="92"/>
      <c r="I59" s="92"/>
      <c r="J59" s="76">
        <v>35.5</v>
      </c>
      <c r="K59" s="76"/>
      <c r="L59" s="76"/>
      <c r="M59" s="76">
        <f t="shared" si="232"/>
        <v>277.71428571428572</v>
      </c>
      <c r="N59" s="76">
        <f t="shared" si="233"/>
        <v>100.28571428571429</v>
      </c>
      <c r="O59" s="76">
        <f t="shared" si="234"/>
        <v>216.00000000000003</v>
      </c>
      <c r="P59" s="76">
        <f t="shared" si="235"/>
        <v>77.142857142857153</v>
      </c>
      <c r="Q59" s="76">
        <f t="shared" si="236"/>
        <v>69.428571428571431</v>
      </c>
      <c r="R59" s="76">
        <f t="shared" si="237"/>
        <v>30.857142857142858</v>
      </c>
      <c r="S59" s="108">
        <f t="shared" si="238"/>
        <v>771.42857142857144</v>
      </c>
      <c r="T59" s="86">
        <f t="shared" si="239"/>
        <v>540</v>
      </c>
      <c r="U59" s="87">
        <f t="shared" si="240"/>
        <v>19</v>
      </c>
      <c r="V59" s="86">
        <f t="shared" si="241"/>
        <v>0</v>
      </c>
      <c r="W59" s="86">
        <f t="shared" si="242"/>
        <v>0</v>
      </c>
      <c r="X59" s="87">
        <f t="shared" si="243"/>
        <v>35.5</v>
      </c>
      <c r="Y59" s="86">
        <f t="shared" si="244"/>
        <v>0</v>
      </c>
      <c r="Z59" s="86">
        <f t="shared" si="245"/>
        <v>0</v>
      </c>
      <c r="AA59" s="87">
        <f t="shared" si="246"/>
        <v>216</v>
      </c>
      <c r="AB59" s="87">
        <f t="shared" si="247"/>
        <v>59.4</v>
      </c>
      <c r="AC59" s="87">
        <f t="shared" si="248"/>
        <v>172.8</v>
      </c>
      <c r="AD59" s="87">
        <f t="shared" si="249"/>
        <v>54</v>
      </c>
      <c r="AE59" s="87">
        <f t="shared" si="250"/>
        <v>21.6</v>
      </c>
      <c r="AF59" s="87">
        <f t="shared" si="251"/>
        <v>10.8</v>
      </c>
      <c r="AG59" s="89">
        <f t="shared" si="252"/>
        <v>534.59999999999991</v>
      </c>
      <c r="AH59" s="76">
        <v>60</v>
      </c>
      <c r="AI59" s="93">
        <v>21</v>
      </c>
    </row>
    <row r="60" spans="1:253" s="47" customFormat="1" ht="13.2" customHeight="1" x14ac:dyDescent="0.4">
      <c r="A60" s="65">
        <v>7</v>
      </c>
      <c r="B60" s="648"/>
      <c r="C60" s="648"/>
      <c r="D60" s="149">
        <v>4429</v>
      </c>
      <c r="E60" s="72" t="s">
        <v>254</v>
      </c>
      <c r="F60" s="92">
        <f t="shared" si="231"/>
        <v>625.71428571428567</v>
      </c>
      <c r="G60" s="92">
        <v>19</v>
      </c>
      <c r="H60" s="92"/>
      <c r="I60" s="92"/>
      <c r="J60" s="76">
        <v>27</v>
      </c>
      <c r="K60" s="76"/>
      <c r="L60" s="76"/>
      <c r="M60" s="76">
        <f t="shared" si="232"/>
        <v>225.25714285714284</v>
      </c>
      <c r="N60" s="76">
        <f t="shared" si="233"/>
        <v>81.342857142857142</v>
      </c>
      <c r="O60" s="76">
        <f t="shared" si="234"/>
        <v>175.20000000000002</v>
      </c>
      <c r="P60" s="76">
        <f t="shared" si="235"/>
        <v>62.571428571428569</v>
      </c>
      <c r="Q60" s="76">
        <f t="shared" si="236"/>
        <v>56.31428571428571</v>
      </c>
      <c r="R60" s="76">
        <f t="shared" si="237"/>
        <v>25.028571428571428</v>
      </c>
      <c r="S60" s="108">
        <f t="shared" si="238"/>
        <v>625.71428571428567</v>
      </c>
      <c r="T60" s="86">
        <f t="shared" si="239"/>
        <v>438</v>
      </c>
      <c r="U60" s="87">
        <f t="shared" si="240"/>
        <v>19</v>
      </c>
      <c r="V60" s="86">
        <f t="shared" si="241"/>
        <v>0</v>
      </c>
      <c r="W60" s="86">
        <f t="shared" si="242"/>
        <v>0</v>
      </c>
      <c r="X60" s="87">
        <f t="shared" si="243"/>
        <v>27</v>
      </c>
      <c r="Y60" s="86">
        <f t="shared" si="244"/>
        <v>0</v>
      </c>
      <c r="Z60" s="86">
        <f t="shared" si="245"/>
        <v>0</v>
      </c>
      <c r="AA60" s="87">
        <f t="shared" si="246"/>
        <v>175.20000000000002</v>
      </c>
      <c r="AB60" s="87">
        <f t="shared" si="247"/>
        <v>48.18</v>
      </c>
      <c r="AC60" s="87">
        <f t="shared" si="248"/>
        <v>140.16</v>
      </c>
      <c r="AD60" s="87">
        <f t="shared" si="249"/>
        <v>43.800000000000004</v>
      </c>
      <c r="AE60" s="87">
        <f t="shared" si="250"/>
        <v>17.52</v>
      </c>
      <c r="AF60" s="87">
        <f t="shared" si="251"/>
        <v>8.76</v>
      </c>
      <c r="AG60" s="89">
        <f t="shared" si="252"/>
        <v>433.62</v>
      </c>
      <c r="AH60" s="76">
        <v>57</v>
      </c>
      <c r="AI60" s="93">
        <v>21</v>
      </c>
    </row>
    <row r="61" spans="1:253" s="47" customFormat="1" ht="13.2" customHeight="1" x14ac:dyDescent="0.4">
      <c r="A61" s="65">
        <v>8</v>
      </c>
      <c r="B61" s="648"/>
      <c r="C61" s="648"/>
      <c r="D61" s="149">
        <v>4586</v>
      </c>
      <c r="E61" s="72" t="s">
        <v>255</v>
      </c>
      <c r="F61" s="92">
        <f t="shared" si="231"/>
        <v>608.57142857142856</v>
      </c>
      <c r="G61" s="92">
        <v>21</v>
      </c>
      <c r="H61" s="92"/>
      <c r="I61" s="92"/>
      <c r="J61" s="76">
        <v>25</v>
      </c>
      <c r="K61" s="76"/>
      <c r="L61" s="107"/>
      <c r="M61" s="76">
        <f t="shared" si="232"/>
        <v>219.08571428571426</v>
      </c>
      <c r="N61" s="76">
        <f t="shared" si="233"/>
        <v>79.114285714285714</v>
      </c>
      <c r="O61" s="76">
        <f t="shared" si="234"/>
        <v>170.4</v>
      </c>
      <c r="P61" s="76">
        <f t="shared" si="235"/>
        <v>60.857142857142861</v>
      </c>
      <c r="Q61" s="76">
        <f t="shared" si="236"/>
        <v>54.771428571428565</v>
      </c>
      <c r="R61" s="76">
        <f t="shared" si="237"/>
        <v>24.342857142857142</v>
      </c>
      <c r="S61" s="108">
        <f t="shared" si="238"/>
        <v>608.57142857142867</v>
      </c>
      <c r="T61" s="86">
        <f t="shared" si="239"/>
        <v>426</v>
      </c>
      <c r="U61" s="87">
        <f t="shared" si="240"/>
        <v>21</v>
      </c>
      <c r="V61" s="86">
        <f t="shared" si="241"/>
        <v>0</v>
      </c>
      <c r="W61" s="86">
        <f t="shared" si="242"/>
        <v>0</v>
      </c>
      <c r="X61" s="87">
        <f t="shared" si="243"/>
        <v>25</v>
      </c>
      <c r="Y61" s="86">
        <f t="shared" si="244"/>
        <v>0</v>
      </c>
      <c r="Z61" s="86">
        <f t="shared" si="245"/>
        <v>0</v>
      </c>
      <c r="AA61" s="87">
        <f t="shared" si="246"/>
        <v>170.4</v>
      </c>
      <c r="AB61" s="87">
        <f t="shared" si="247"/>
        <v>46.86</v>
      </c>
      <c r="AC61" s="87">
        <f t="shared" si="248"/>
        <v>136.32</v>
      </c>
      <c r="AD61" s="87">
        <f t="shared" si="249"/>
        <v>42.6</v>
      </c>
      <c r="AE61" s="87">
        <f t="shared" si="250"/>
        <v>17.04</v>
      </c>
      <c r="AF61" s="87">
        <f t="shared" si="251"/>
        <v>8.52</v>
      </c>
      <c r="AG61" s="89">
        <f t="shared" si="252"/>
        <v>421.74</v>
      </c>
      <c r="AH61" s="76">
        <v>59</v>
      </c>
      <c r="AI61" s="93">
        <v>30</v>
      </c>
    </row>
    <row r="62" spans="1:253" s="47" customFormat="1" ht="13.2" customHeight="1" x14ac:dyDescent="0.4">
      <c r="A62" s="65">
        <v>9</v>
      </c>
      <c r="B62" s="648"/>
      <c r="C62" s="648"/>
      <c r="D62" s="149">
        <v>4419</v>
      </c>
      <c r="E62" s="72" t="s">
        <v>256</v>
      </c>
      <c r="F62" s="92">
        <f t="shared" si="231"/>
        <v>420</v>
      </c>
      <c r="G62" s="92">
        <v>11</v>
      </c>
      <c r="H62" s="92"/>
      <c r="I62" s="92"/>
      <c r="J62" s="76">
        <v>19</v>
      </c>
      <c r="K62" s="76"/>
      <c r="L62" s="76"/>
      <c r="M62" s="76">
        <f t="shared" si="232"/>
        <v>151.19999999999999</v>
      </c>
      <c r="N62" s="76">
        <f t="shared" si="233"/>
        <v>54.6</v>
      </c>
      <c r="O62" s="76">
        <f t="shared" si="234"/>
        <v>117.60000000000001</v>
      </c>
      <c r="P62" s="76">
        <f t="shared" si="235"/>
        <v>42</v>
      </c>
      <c r="Q62" s="76">
        <f t="shared" si="236"/>
        <v>37.799999999999997</v>
      </c>
      <c r="R62" s="76">
        <f t="shared" si="237"/>
        <v>16.8</v>
      </c>
      <c r="S62" s="108">
        <f t="shared" si="238"/>
        <v>420</v>
      </c>
      <c r="T62" s="86">
        <f t="shared" si="239"/>
        <v>294</v>
      </c>
      <c r="U62" s="87">
        <f t="shared" si="240"/>
        <v>11</v>
      </c>
      <c r="V62" s="86">
        <f t="shared" si="241"/>
        <v>0</v>
      </c>
      <c r="W62" s="86">
        <f t="shared" si="242"/>
        <v>0</v>
      </c>
      <c r="X62" s="87">
        <f t="shared" si="243"/>
        <v>19</v>
      </c>
      <c r="Y62" s="86">
        <f t="shared" si="244"/>
        <v>0</v>
      </c>
      <c r="Z62" s="86">
        <f t="shared" si="245"/>
        <v>0</v>
      </c>
      <c r="AA62" s="87">
        <f t="shared" si="246"/>
        <v>117.60000000000001</v>
      </c>
      <c r="AB62" s="87">
        <f t="shared" si="247"/>
        <v>32.340000000000003</v>
      </c>
      <c r="AC62" s="87">
        <f t="shared" si="248"/>
        <v>94.08</v>
      </c>
      <c r="AD62" s="87">
        <f t="shared" si="249"/>
        <v>29.400000000000002</v>
      </c>
      <c r="AE62" s="87">
        <f t="shared" si="250"/>
        <v>11.76</v>
      </c>
      <c r="AF62" s="87">
        <f t="shared" si="251"/>
        <v>5.88</v>
      </c>
      <c r="AG62" s="89">
        <f t="shared" si="252"/>
        <v>291.05999999999995</v>
      </c>
      <c r="AH62" s="76">
        <v>49</v>
      </c>
      <c r="AI62" s="93">
        <v>18</v>
      </c>
    </row>
    <row r="63" spans="1:253" s="47" customFormat="1" ht="13.2" customHeight="1" x14ac:dyDescent="0.4">
      <c r="A63" s="65">
        <v>10</v>
      </c>
      <c r="B63" s="648"/>
      <c r="C63" s="648"/>
      <c r="D63" s="149">
        <v>4410</v>
      </c>
      <c r="E63" s="72" t="s">
        <v>257</v>
      </c>
      <c r="F63" s="92">
        <f t="shared" si="231"/>
        <v>337.14285714285711</v>
      </c>
      <c r="G63" s="92">
        <v>16</v>
      </c>
      <c r="H63" s="92"/>
      <c r="I63" s="92"/>
      <c r="J63" s="76">
        <v>7</v>
      </c>
      <c r="K63" s="76">
        <v>4</v>
      </c>
      <c r="L63" s="76"/>
      <c r="M63" s="76">
        <f t="shared" ref="M63" si="253">F63*$M$7</f>
        <v>121.37142857142855</v>
      </c>
      <c r="N63" s="76">
        <f t="shared" ref="N63" si="254">F63*$N$7</f>
        <v>43.828571428571429</v>
      </c>
      <c r="O63" s="76">
        <f t="shared" ref="O63" si="255">F63*$O$7</f>
        <v>94.4</v>
      </c>
      <c r="P63" s="76">
        <f t="shared" ref="P63" si="256">F63*$P$7</f>
        <v>33.714285714285715</v>
      </c>
      <c r="Q63" s="76">
        <f t="shared" ref="Q63" si="257">F63*$Q$7</f>
        <v>30.342857142857138</v>
      </c>
      <c r="R63" s="76">
        <f t="shared" ref="R63" si="258">F63*$R$7</f>
        <v>13.485714285714284</v>
      </c>
      <c r="S63" s="108">
        <f t="shared" ref="S63:S64" si="259">SUM(M63:R63)</f>
        <v>337.14285714285717</v>
      </c>
      <c r="T63" s="86">
        <f t="shared" si="239"/>
        <v>236</v>
      </c>
      <c r="U63" s="87">
        <f t="shared" si="240"/>
        <v>16</v>
      </c>
      <c r="V63" s="86">
        <f t="shared" si="241"/>
        <v>0</v>
      </c>
      <c r="W63" s="86">
        <f t="shared" si="242"/>
        <v>0</v>
      </c>
      <c r="X63" s="87">
        <f t="shared" si="243"/>
        <v>7</v>
      </c>
      <c r="Y63" s="86">
        <f t="shared" si="244"/>
        <v>4</v>
      </c>
      <c r="Z63" s="86">
        <f t="shared" si="245"/>
        <v>0</v>
      </c>
      <c r="AA63" s="87">
        <f t="shared" ref="AA63" si="260">T63*$AA$7</f>
        <v>94.4</v>
      </c>
      <c r="AB63" s="87">
        <f t="shared" ref="AB63" si="261">T63*$AB$7</f>
        <v>25.96</v>
      </c>
      <c r="AC63" s="87">
        <f t="shared" ref="AC63" si="262">T63*$AC$7</f>
        <v>75.52</v>
      </c>
      <c r="AD63" s="87">
        <f t="shared" ref="AD63" si="263">T63*$AD$7</f>
        <v>23.6</v>
      </c>
      <c r="AE63" s="87">
        <f t="shared" ref="AE63" si="264">T63*$AE$7</f>
        <v>9.44</v>
      </c>
      <c r="AF63" s="87">
        <f t="shared" ref="AF63" si="265">T63*$AF$7</f>
        <v>4.72</v>
      </c>
      <c r="AG63" s="89">
        <f t="shared" ref="AG63" si="266">SUM(AA63:AF63)</f>
        <v>233.64</v>
      </c>
      <c r="AH63" s="76">
        <v>63</v>
      </c>
      <c r="AI63" s="93">
        <v>18</v>
      </c>
    </row>
    <row r="64" spans="1:253" s="47" customFormat="1" ht="13.2" customHeight="1" x14ac:dyDescent="0.4">
      <c r="A64" s="65">
        <v>11</v>
      </c>
      <c r="B64" s="648"/>
      <c r="C64" s="648"/>
      <c r="D64" s="149">
        <v>4435</v>
      </c>
      <c r="E64" s="72" t="s">
        <v>258</v>
      </c>
      <c r="F64" s="92">
        <f t="shared" si="231"/>
        <v>830</v>
      </c>
      <c r="G64" s="92">
        <v>19</v>
      </c>
      <c r="H64" s="92"/>
      <c r="I64" s="92"/>
      <c r="J64" s="76">
        <v>20</v>
      </c>
      <c r="K64" s="76">
        <v>13</v>
      </c>
      <c r="L64" s="76">
        <v>3</v>
      </c>
      <c r="M64" s="76">
        <f t="shared" ref="M64" si="267">F64*$M$7</f>
        <v>298.8</v>
      </c>
      <c r="N64" s="76">
        <f t="shared" ref="N64" si="268">F64*$N$7</f>
        <v>107.9</v>
      </c>
      <c r="O64" s="76">
        <f t="shared" ref="O64" si="269">F64*$O$7</f>
        <v>232.40000000000003</v>
      </c>
      <c r="P64" s="76">
        <f t="shared" ref="P64" si="270">F64*$P$7</f>
        <v>83</v>
      </c>
      <c r="Q64" s="76">
        <f t="shared" ref="Q64" si="271">F64*$Q$7</f>
        <v>74.7</v>
      </c>
      <c r="R64" s="76">
        <f t="shared" ref="R64" si="272">F64*$R$7</f>
        <v>33.200000000000003</v>
      </c>
      <c r="S64" s="108">
        <f t="shared" si="259"/>
        <v>830.00000000000023</v>
      </c>
      <c r="T64" s="86">
        <f t="shared" si="239"/>
        <v>581</v>
      </c>
      <c r="U64" s="87">
        <f t="shared" si="240"/>
        <v>19</v>
      </c>
      <c r="V64" s="86">
        <f t="shared" si="241"/>
        <v>0</v>
      </c>
      <c r="W64" s="86">
        <f t="shared" si="242"/>
        <v>0</v>
      </c>
      <c r="X64" s="87">
        <f t="shared" si="243"/>
        <v>20</v>
      </c>
      <c r="Y64" s="86">
        <f t="shared" si="244"/>
        <v>13</v>
      </c>
      <c r="Z64" s="86">
        <f t="shared" si="245"/>
        <v>3</v>
      </c>
      <c r="AA64" s="87">
        <f t="shared" ref="AA64" si="273">T64*$AA$7</f>
        <v>232.4</v>
      </c>
      <c r="AB64" s="87">
        <f t="shared" ref="AB64" si="274">T64*$AB$7</f>
        <v>63.910000000000004</v>
      </c>
      <c r="AC64" s="87">
        <f t="shared" ref="AC64" si="275">T64*$AC$7</f>
        <v>185.92000000000002</v>
      </c>
      <c r="AD64" s="87">
        <f t="shared" ref="AD64" si="276">T64*$AD$7</f>
        <v>58.1</v>
      </c>
      <c r="AE64" s="87">
        <f t="shared" ref="AE64" si="277">T64*$AE$7</f>
        <v>23.240000000000002</v>
      </c>
      <c r="AF64" s="87">
        <f t="shared" ref="AF64" si="278">T64*$AF$7</f>
        <v>11.620000000000001</v>
      </c>
      <c r="AG64" s="89">
        <f t="shared" ref="AG64" si="279">SUM(AA64:AF64)</f>
        <v>575.19000000000005</v>
      </c>
      <c r="AH64" s="76">
        <v>77</v>
      </c>
      <c r="AI64" s="93">
        <v>24</v>
      </c>
    </row>
    <row r="65" spans="1:35" s="47" customFormat="1" ht="13.2" customHeight="1" x14ac:dyDescent="0.4">
      <c r="A65" s="65">
        <v>12</v>
      </c>
      <c r="B65" s="648"/>
      <c r="C65" s="648"/>
      <c r="D65" s="149">
        <v>6174</v>
      </c>
      <c r="E65" s="72" t="s">
        <v>259</v>
      </c>
      <c r="F65" s="92">
        <f t="shared" si="231"/>
        <v>477.14285714285717</v>
      </c>
      <c r="G65" s="92"/>
      <c r="H65" s="92">
        <v>14</v>
      </c>
      <c r="I65" s="92">
        <v>2</v>
      </c>
      <c r="J65" s="76">
        <v>6</v>
      </c>
      <c r="K65" s="76">
        <v>6</v>
      </c>
      <c r="L65" s="76">
        <v>4</v>
      </c>
      <c r="M65" s="76">
        <f t="shared" ref="M65" si="280">F65*$M$7</f>
        <v>171.77142857142857</v>
      </c>
      <c r="N65" s="76">
        <f t="shared" ref="N65" si="281">F65*$N$7</f>
        <v>62.028571428571432</v>
      </c>
      <c r="O65" s="76">
        <f t="shared" ref="O65" si="282">F65*$O$7</f>
        <v>133.60000000000002</v>
      </c>
      <c r="P65" s="76">
        <f t="shared" ref="P65" si="283">F65*$P$7</f>
        <v>47.714285714285722</v>
      </c>
      <c r="Q65" s="76">
        <f t="shared" ref="Q65" si="284">F65*$Q$7</f>
        <v>42.942857142857143</v>
      </c>
      <c r="R65" s="76">
        <f t="shared" ref="R65" si="285">F65*$R$7</f>
        <v>19.085714285714285</v>
      </c>
      <c r="S65" s="108">
        <f t="shared" ref="S65" si="286">SUM(M65:R65)</f>
        <v>477.14285714285717</v>
      </c>
      <c r="T65" s="86">
        <f t="shared" si="239"/>
        <v>334</v>
      </c>
      <c r="U65" s="87">
        <f t="shared" si="240"/>
        <v>0</v>
      </c>
      <c r="V65" s="86">
        <f t="shared" si="241"/>
        <v>14</v>
      </c>
      <c r="W65" s="86">
        <f t="shared" si="242"/>
        <v>2</v>
      </c>
      <c r="X65" s="87">
        <f t="shared" si="243"/>
        <v>6</v>
      </c>
      <c r="Y65" s="86">
        <f t="shared" si="244"/>
        <v>6</v>
      </c>
      <c r="Z65" s="86">
        <f t="shared" si="245"/>
        <v>4</v>
      </c>
      <c r="AA65" s="87">
        <f t="shared" ref="AA65" si="287">T65*$AA$7</f>
        <v>133.6</v>
      </c>
      <c r="AB65" s="87">
        <f t="shared" ref="AB65" si="288">T65*$AB$7</f>
        <v>36.74</v>
      </c>
      <c r="AC65" s="87">
        <f t="shared" ref="AC65" si="289">T65*$AC$7</f>
        <v>106.88</v>
      </c>
      <c r="AD65" s="87">
        <f t="shared" ref="AD65" si="290">T65*$AD$7</f>
        <v>33.4</v>
      </c>
      <c r="AE65" s="87">
        <f t="shared" ref="AE65" si="291">T65*$AE$7</f>
        <v>13.36</v>
      </c>
      <c r="AF65" s="87">
        <f t="shared" ref="AF65" si="292">T65*$AF$7</f>
        <v>6.68</v>
      </c>
      <c r="AG65" s="89">
        <f t="shared" ref="AG65" si="293">SUM(AA65:AF65)</f>
        <v>330.66</v>
      </c>
      <c r="AH65" s="76">
        <v>58</v>
      </c>
      <c r="AI65" s="93">
        <v>18</v>
      </c>
    </row>
    <row r="66" spans="1:35" s="47" customFormat="1" ht="13.2" customHeight="1" x14ac:dyDescent="0.4">
      <c r="A66" s="65">
        <v>13</v>
      </c>
      <c r="B66" s="648"/>
      <c r="C66" s="648"/>
      <c r="D66" s="149">
        <v>6780</v>
      </c>
      <c r="E66" s="72" t="s">
        <v>260</v>
      </c>
      <c r="F66" s="92">
        <f t="shared" si="231"/>
        <v>555.71428571428567</v>
      </c>
      <c r="G66" s="92">
        <v>20</v>
      </c>
      <c r="H66" s="92"/>
      <c r="I66" s="92"/>
      <c r="J66" s="76">
        <v>13</v>
      </c>
      <c r="K66" s="76">
        <v>7</v>
      </c>
      <c r="L66" s="76">
        <v>1</v>
      </c>
      <c r="M66" s="76">
        <f t="shared" ref="M66" si="294">F66*$M$7</f>
        <v>200.05714285714282</v>
      </c>
      <c r="N66" s="76">
        <f t="shared" ref="N66" si="295">F66*$N$7</f>
        <v>72.242857142857133</v>
      </c>
      <c r="O66" s="76">
        <f t="shared" ref="O66" si="296">F66*$O$7</f>
        <v>155.6</v>
      </c>
      <c r="P66" s="76">
        <f t="shared" ref="P66" si="297">F66*$P$7</f>
        <v>55.571428571428569</v>
      </c>
      <c r="Q66" s="76">
        <f t="shared" ref="Q66" si="298">F66*$Q$7</f>
        <v>50.014285714285705</v>
      </c>
      <c r="R66" s="76">
        <f t="shared" ref="R66" si="299">F66*$R$7</f>
        <v>22.228571428571428</v>
      </c>
      <c r="S66" s="108">
        <f t="shared" ref="S66" si="300">SUM(M66:R66)</f>
        <v>555.71428571428567</v>
      </c>
      <c r="T66" s="86">
        <f t="shared" si="239"/>
        <v>389</v>
      </c>
      <c r="U66" s="87">
        <f t="shared" si="240"/>
        <v>20</v>
      </c>
      <c r="V66" s="86">
        <f t="shared" si="241"/>
        <v>0</v>
      </c>
      <c r="W66" s="86">
        <f t="shared" si="242"/>
        <v>0</v>
      </c>
      <c r="X66" s="87">
        <f t="shared" si="243"/>
        <v>13</v>
      </c>
      <c r="Y66" s="86">
        <f t="shared" si="244"/>
        <v>7</v>
      </c>
      <c r="Z66" s="86">
        <f t="shared" si="245"/>
        <v>1</v>
      </c>
      <c r="AA66" s="87">
        <f t="shared" ref="AA66" si="301">T66*$AA$7</f>
        <v>155.60000000000002</v>
      </c>
      <c r="AB66" s="87">
        <f t="shared" ref="AB66" si="302">T66*$AB$7</f>
        <v>42.79</v>
      </c>
      <c r="AC66" s="87">
        <f t="shared" ref="AC66" si="303">T66*$AC$7</f>
        <v>124.48</v>
      </c>
      <c r="AD66" s="87">
        <f t="shared" ref="AD66" si="304">T66*$AD$7</f>
        <v>38.900000000000006</v>
      </c>
      <c r="AE66" s="87">
        <f t="shared" ref="AE66" si="305">T66*$AE$7</f>
        <v>15.56</v>
      </c>
      <c r="AF66" s="87">
        <f t="shared" ref="AF66" si="306">T66*$AF$7</f>
        <v>7.78</v>
      </c>
      <c r="AG66" s="89">
        <f t="shared" ref="AG66" si="307">SUM(AA66:AF66)</f>
        <v>385.10999999999996</v>
      </c>
      <c r="AH66" s="76">
        <v>77</v>
      </c>
      <c r="AI66" s="93">
        <v>24</v>
      </c>
    </row>
    <row r="67" spans="1:35" s="47" customFormat="1" ht="13.2" customHeight="1" x14ac:dyDescent="0.4">
      <c r="A67" s="65">
        <v>14</v>
      </c>
      <c r="B67" s="648"/>
      <c r="C67" s="648"/>
      <c r="D67" s="149">
        <v>4432</v>
      </c>
      <c r="E67" s="72" t="s">
        <v>261</v>
      </c>
      <c r="F67" s="92">
        <f t="shared" si="231"/>
        <v>630</v>
      </c>
      <c r="G67" s="92">
        <v>23</v>
      </c>
      <c r="H67" s="92"/>
      <c r="I67" s="92"/>
      <c r="J67" s="76">
        <v>14.5</v>
      </c>
      <c r="K67" s="76">
        <v>6</v>
      </c>
      <c r="L67" s="76">
        <v>3</v>
      </c>
      <c r="M67" s="76">
        <f t="shared" ref="M67" si="308">F67*$M$7</f>
        <v>226.79999999999998</v>
      </c>
      <c r="N67" s="76">
        <f t="shared" ref="N67" si="309">F67*$N$7</f>
        <v>81.900000000000006</v>
      </c>
      <c r="O67" s="76">
        <f t="shared" ref="O67" si="310">F67*$O$7</f>
        <v>176.4</v>
      </c>
      <c r="P67" s="76">
        <f t="shared" ref="P67" si="311">F67*$P$7</f>
        <v>63</v>
      </c>
      <c r="Q67" s="76">
        <f t="shared" ref="Q67" si="312">F67*$Q$7</f>
        <v>56.699999999999996</v>
      </c>
      <c r="R67" s="76">
        <f t="shared" ref="R67" si="313">F67*$R$7</f>
        <v>25.2</v>
      </c>
      <c r="S67" s="108">
        <f t="shared" ref="S67:S68" si="314">SUM(M67:R67)</f>
        <v>630.00000000000011</v>
      </c>
      <c r="T67" s="86">
        <f t="shared" si="239"/>
        <v>441</v>
      </c>
      <c r="U67" s="87">
        <f t="shared" si="240"/>
        <v>23</v>
      </c>
      <c r="V67" s="86">
        <f t="shared" si="241"/>
        <v>0</v>
      </c>
      <c r="W67" s="86">
        <f t="shared" si="242"/>
        <v>0</v>
      </c>
      <c r="X67" s="87">
        <f t="shared" si="243"/>
        <v>14.5</v>
      </c>
      <c r="Y67" s="86">
        <f t="shared" si="244"/>
        <v>6</v>
      </c>
      <c r="Z67" s="86">
        <f t="shared" si="245"/>
        <v>3</v>
      </c>
      <c r="AA67" s="87">
        <f t="shared" ref="AA67" si="315">T67*$AA$7</f>
        <v>176.4</v>
      </c>
      <c r="AB67" s="87">
        <f t="shared" ref="AB67" si="316">T67*$AB$7</f>
        <v>48.51</v>
      </c>
      <c r="AC67" s="87">
        <f t="shared" ref="AC67" si="317">T67*$AC$7</f>
        <v>141.12</v>
      </c>
      <c r="AD67" s="87">
        <f t="shared" ref="AD67" si="318">T67*$AD$7</f>
        <v>44.1</v>
      </c>
      <c r="AE67" s="87">
        <f t="shared" ref="AE67" si="319">T67*$AE$7</f>
        <v>17.64</v>
      </c>
      <c r="AF67" s="87">
        <f t="shared" ref="AF67" si="320">T67*$AF$7</f>
        <v>8.82</v>
      </c>
      <c r="AG67" s="89">
        <f t="shared" ref="AG67" si="321">SUM(AA67:AF67)</f>
        <v>436.59</v>
      </c>
      <c r="AH67" s="76">
        <v>77</v>
      </c>
      <c r="AI67" s="93">
        <v>24</v>
      </c>
    </row>
    <row r="68" spans="1:35" s="47" customFormat="1" ht="13.2" customHeight="1" x14ac:dyDescent="0.4">
      <c r="A68" s="65">
        <v>15</v>
      </c>
      <c r="B68" s="648"/>
      <c r="C68" s="648"/>
      <c r="D68" s="149">
        <v>6183</v>
      </c>
      <c r="E68" s="72" t="s">
        <v>262</v>
      </c>
      <c r="F68" s="92">
        <f t="shared" si="231"/>
        <v>511.42857142857139</v>
      </c>
      <c r="G68" s="92">
        <v>14</v>
      </c>
      <c r="H68" s="92"/>
      <c r="I68" s="92">
        <v>1</v>
      </c>
      <c r="J68" s="76">
        <v>22</v>
      </c>
      <c r="K68" s="76"/>
      <c r="L68" s="76"/>
      <c r="M68" s="76">
        <f t="shared" ref="M68" si="322">F68*$M$7</f>
        <v>184.1142857142857</v>
      </c>
      <c r="N68" s="76">
        <f t="shared" ref="N68" si="323">F68*$N$7</f>
        <v>66.48571428571428</v>
      </c>
      <c r="O68" s="76">
        <f t="shared" ref="O68" si="324">F68*$O$7</f>
        <v>143.19999999999999</v>
      </c>
      <c r="P68" s="76">
        <f t="shared" ref="P68" si="325">F68*$P$7</f>
        <v>51.142857142857139</v>
      </c>
      <c r="Q68" s="76">
        <f t="shared" ref="Q68" si="326">F68*$Q$7</f>
        <v>46.028571428571425</v>
      </c>
      <c r="R68" s="76">
        <f t="shared" ref="R68" si="327">F68*$R$7</f>
        <v>20.457142857142856</v>
      </c>
      <c r="S68" s="108">
        <f t="shared" si="314"/>
        <v>511.42857142857133</v>
      </c>
      <c r="T68" s="86">
        <f t="shared" si="239"/>
        <v>358</v>
      </c>
      <c r="U68" s="87">
        <f t="shared" si="240"/>
        <v>14</v>
      </c>
      <c r="V68" s="86">
        <f t="shared" si="241"/>
        <v>0</v>
      </c>
      <c r="W68" s="86">
        <f t="shared" si="242"/>
        <v>1</v>
      </c>
      <c r="X68" s="87">
        <f t="shared" si="243"/>
        <v>22</v>
      </c>
      <c r="Y68" s="86">
        <f t="shared" si="244"/>
        <v>0</v>
      </c>
      <c r="Z68" s="86">
        <f t="shared" si="245"/>
        <v>0</v>
      </c>
      <c r="AA68" s="87">
        <f t="shared" ref="AA68" si="328">T68*$AA$7</f>
        <v>143.20000000000002</v>
      </c>
      <c r="AB68" s="87">
        <f t="shared" ref="AB68" si="329">T68*$AB$7</f>
        <v>39.380000000000003</v>
      </c>
      <c r="AC68" s="87">
        <f t="shared" ref="AC68" si="330">T68*$AC$7</f>
        <v>114.56</v>
      </c>
      <c r="AD68" s="87">
        <f t="shared" ref="AD68" si="331">T68*$AD$7</f>
        <v>35.800000000000004</v>
      </c>
      <c r="AE68" s="87">
        <f t="shared" ref="AE68" si="332">T68*$AE$7</f>
        <v>14.32</v>
      </c>
      <c r="AF68" s="87">
        <f t="shared" ref="AF68" si="333">T68*$AF$7</f>
        <v>7.16</v>
      </c>
      <c r="AG68" s="89">
        <f t="shared" ref="AG68" si="334">SUM(AA68:AF68)</f>
        <v>354.42</v>
      </c>
      <c r="AH68" s="76">
        <v>64</v>
      </c>
      <c r="AI68" s="93">
        <v>24</v>
      </c>
    </row>
    <row r="69" spans="1:35" s="47" customFormat="1" ht="13.2" customHeight="1" x14ac:dyDescent="0.4">
      <c r="A69" s="65">
        <v>16</v>
      </c>
      <c r="B69" s="648"/>
      <c r="C69" s="648"/>
      <c r="D69" s="149">
        <v>4402</v>
      </c>
      <c r="E69" s="72" t="s">
        <v>80</v>
      </c>
      <c r="F69" s="92">
        <f t="shared" si="231"/>
        <v>711.42857142857144</v>
      </c>
      <c r="G69" s="92">
        <v>22</v>
      </c>
      <c r="H69" s="92"/>
      <c r="I69" s="92"/>
      <c r="J69" s="76">
        <v>10</v>
      </c>
      <c r="K69" s="76">
        <v>9</v>
      </c>
      <c r="L69" s="76">
        <v>8</v>
      </c>
      <c r="M69" s="76">
        <f t="shared" ref="M69" si="335">F69*$M$7</f>
        <v>256.1142857142857</v>
      </c>
      <c r="N69" s="76">
        <f t="shared" ref="N69" si="336">F69*$N$7</f>
        <v>92.485714285714295</v>
      </c>
      <c r="O69" s="76">
        <f t="shared" ref="O69" si="337">F69*$O$7</f>
        <v>199.20000000000002</v>
      </c>
      <c r="P69" s="76">
        <f t="shared" ref="P69" si="338">F69*$P$7</f>
        <v>71.142857142857153</v>
      </c>
      <c r="Q69" s="76">
        <f t="shared" ref="Q69" si="339">F69*$Q$7</f>
        <v>64.028571428571425</v>
      </c>
      <c r="R69" s="76">
        <f t="shared" ref="R69" si="340">F69*$R$7</f>
        <v>28.457142857142859</v>
      </c>
      <c r="S69" s="108">
        <f t="shared" ref="S69:S71" si="341">SUM(M69:R69)</f>
        <v>711.42857142857156</v>
      </c>
      <c r="T69" s="86">
        <f t="shared" si="239"/>
        <v>498</v>
      </c>
      <c r="U69" s="87">
        <f t="shared" si="240"/>
        <v>22</v>
      </c>
      <c r="V69" s="86">
        <f t="shared" si="241"/>
        <v>0</v>
      </c>
      <c r="W69" s="86">
        <f t="shared" si="242"/>
        <v>0</v>
      </c>
      <c r="X69" s="87">
        <f t="shared" si="243"/>
        <v>10</v>
      </c>
      <c r="Y69" s="86">
        <f t="shared" si="244"/>
        <v>9</v>
      </c>
      <c r="Z69" s="86">
        <f t="shared" si="245"/>
        <v>8</v>
      </c>
      <c r="AA69" s="87">
        <f t="shared" ref="AA69" si="342">T69*$AA$7</f>
        <v>199.20000000000002</v>
      </c>
      <c r="AB69" s="87">
        <f t="shared" ref="AB69" si="343">T69*$AB$7</f>
        <v>54.78</v>
      </c>
      <c r="AC69" s="87">
        <f t="shared" ref="AC69" si="344">T69*$AC$7</f>
        <v>159.36000000000001</v>
      </c>
      <c r="AD69" s="87">
        <f t="shared" ref="AD69" si="345">T69*$AD$7</f>
        <v>49.800000000000004</v>
      </c>
      <c r="AE69" s="87">
        <f t="shared" ref="AE69" si="346">T69*$AE$7</f>
        <v>19.920000000000002</v>
      </c>
      <c r="AF69" s="87">
        <f t="shared" ref="AF69" si="347">T69*$AF$7</f>
        <v>9.9600000000000009</v>
      </c>
      <c r="AG69" s="89">
        <f t="shared" ref="AG69" si="348">SUM(AA69:AF69)</f>
        <v>493.02000000000004</v>
      </c>
      <c r="AH69" s="76">
        <v>63</v>
      </c>
      <c r="AI69" s="93">
        <v>21</v>
      </c>
    </row>
    <row r="70" spans="1:35" s="47" customFormat="1" ht="13.2" customHeight="1" x14ac:dyDescent="0.4">
      <c r="A70" s="65">
        <v>17</v>
      </c>
      <c r="B70" s="648"/>
      <c r="C70" s="648"/>
      <c r="D70" s="149">
        <v>4433</v>
      </c>
      <c r="E70" s="72" t="s">
        <v>263</v>
      </c>
      <c r="F70" s="92">
        <f t="shared" si="231"/>
        <v>630</v>
      </c>
      <c r="G70" s="92"/>
      <c r="H70" s="92">
        <v>27</v>
      </c>
      <c r="I70" s="92"/>
      <c r="J70" s="76"/>
      <c r="K70" s="76">
        <v>18</v>
      </c>
      <c r="L70" s="76"/>
      <c r="M70" s="76">
        <f t="shared" ref="M70" si="349">F70*$M$7</f>
        <v>226.79999999999998</v>
      </c>
      <c r="N70" s="76">
        <f t="shared" ref="N70" si="350">F70*$N$7</f>
        <v>81.900000000000006</v>
      </c>
      <c r="O70" s="76">
        <f t="shared" ref="O70" si="351">F70*$O$7</f>
        <v>176.4</v>
      </c>
      <c r="P70" s="76">
        <f t="shared" ref="P70" si="352">F70*$P$7</f>
        <v>63</v>
      </c>
      <c r="Q70" s="76">
        <f t="shared" ref="Q70" si="353">F70*$Q$7</f>
        <v>56.699999999999996</v>
      </c>
      <c r="R70" s="76">
        <f t="shared" ref="R70" si="354">F70*$R$7</f>
        <v>25.2</v>
      </c>
      <c r="S70" s="108">
        <f t="shared" si="341"/>
        <v>630.00000000000011</v>
      </c>
      <c r="T70" s="86">
        <f t="shared" si="239"/>
        <v>441</v>
      </c>
      <c r="U70" s="87">
        <f t="shared" si="240"/>
        <v>0</v>
      </c>
      <c r="V70" s="86">
        <f t="shared" si="241"/>
        <v>27</v>
      </c>
      <c r="W70" s="86">
        <f t="shared" si="242"/>
        <v>0</v>
      </c>
      <c r="X70" s="87">
        <f t="shared" si="243"/>
        <v>0</v>
      </c>
      <c r="Y70" s="86">
        <f t="shared" si="244"/>
        <v>18</v>
      </c>
      <c r="Z70" s="86">
        <f t="shared" si="245"/>
        <v>0</v>
      </c>
      <c r="AA70" s="87">
        <f t="shared" ref="AA70" si="355">T70*$AA$7</f>
        <v>176.4</v>
      </c>
      <c r="AB70" s="87">
        <f t="shared" ref="AB70" si="356">T70*$AB$7</f>
        <v>48.51</v>
      </c>
      <c r="AC70" s="87">
        <f t="shared" ref="AC70" si="357">T70*$AC$7</f>
        <v>141.12</v>
      </c>
      <c r="AD70" s="87">
        <f t="shared" ref="AD70" si="358">T70*$AD$7</f>
        <v>44.1</v>
      </c>
      <c r="AE70" s="87">
        <f t="shared" ref="AE70" si="359">T70*$AE$7</f>
        <v>17.64</v>
      </c>
      <c r="AF70" s="87">
        <f t="shared" ref="AF70" si="360">T70*$AF$7</f>
        <v>8.82</v>
      </c>
      <c r="AG70" s="89">
        <f t="shared" ref="AG70" si="361">SUM(AA70:AF70)</f>
        <v>436.59</v>
      </c>
      <c r="AH70" s="76">
        <v>63</v>
      </c>
      <c r="AI70" s="93">
        <v>18</v>
      </c>
    </row>
    <row r="71" spans="1:35" s="47" customFormat="1" ht="13.2" customHeight="1" x14ac:dyDescent="0.4">
      <c r="A71" s="65">
        <v>18</v>
      </c>
      <c r="B71" s="648"/>
      <c r="C71" s="648"/>
      <c r="D71" s="149">
        <v>4434</v>
      </c>
      <c r="E71" s="72" t="s">
        <v>264</v>
      </c>
      <c r="F71" s="92">
        <f t="shared" si="231"/>
        <v>760</v>
      </c>
      <c r="G71" s="92">
        <v>24</v>
      </c>
      <c r="H71" s="92"/>
      <c r="I71" s="92"/>
      <c r="J71" s="76">
        <v>24</v>
      </c>
      <c r="K71" s="76">
        <v>5</v>
      </c>
      <c r="L71" s="76">
        <v>2</v>
      </c>
      <c r="M71" s="76">
        <f t="shared" ref="M71" si="362">F71*$M$7</f>
        <v>273.59999999999997</v>
      </c>
      <c r="N71" s="76">
        <f t="shared" ref="N71" si="363">F71*$N$7</f>
        <v>98.8</v>
      </c>
      <c r="O71" s="76">
        <f t="shared" ref="O71" si="364">F71*$O$7</f>
        <v>212.8</v>
      </c>
      <c r="P71" s="76">
        <f t="shared" ref="P71" si="365">F71*$P$7</f>
        <v>76</v>
      </c>
      <c r="Q71" s="76">
        <f t="shared" ref="Q71" si="366">F71*$Q$7</f>
        <v>68.399999999999991</v>
      </c>
      <c r="R71" s="76">
        <f t="shared" ref="R71" si="367">F71*$R$7</f>
        <v>30.400000000000002</v>
      </c>
      <c r="S71" s="108">
        <f t="shared" si="341"/>
        <v>760</v>
      </c>
      <c r="T71" s="86">
        <f t="shared" si="239"/>
        <v>532</v>
      </c>
      <c r="U71" s="87">
        <f t="shared" si="240"/>
        <v>24</v>
      </c>
      <c r="V71" s="86">
        <f t="shared" si="241"/>
        <v>0</v>
      </c>
      <c r="W71" s="86">
        <f t="shared" si="242"/>
        <v>0</v>
      </c>
      <c r="X71" s="87">
        <f t="shared" si="243"/>
        <v>24</v>
      </c>
      <c r="Y71" s="86">
        <f t="shared" si="244"/>
        <v>5</v>
      </c>
      <c r="Z71" s="86">
        <f t="shared" si="245"/>
        <v>2</v>
      </c>
      <c r="AA71" s="87">
        <f t="shared" ref="AA71" si="368">T71*$AA$7</f>
        <v>212.8</v>
      </c>
      <c r="AB71" s="87">
        <f t="shared" ref="AB71" si="369">T71*$AB$7</f>
        <v>58.52</v>
      </c>
      <c r="AC71" s="87">
        <f t="shared" ref="AC71" si="370">T71*$AC$7</f>
        <v>170.24</v>
      </c>
      <c r="AD71" s="87">
        <f t="shared" ref="AD71" si="371">T71*$AD$7</f>
        <v>53.2</v>
      </c>
      <c r="AE71" s="87">
        <f t="shared" ref="AE71" si="372">T71*$AE$7</f>
        <v>21.28</v>
      </c>
      <c r="AF71" s="87">
        <f t="shared" ref="AF71" si="373">T71*$AF$7</f>
        <v>10.64</v>
      </c>
      <c r="AG71" s="89">
        <f t="shared" ref="AG71" si="374">SUM(AA71:AF71)</f>
        <v>526.67999999999995</v>
      </c>
      <c r="AH71" s="76">
        <v>77</v>
      </c>
      <c r="AI71" s="93">
        <v>24</v>
      </c>
    </row>
    <row r="72" spans="1:35" s="47" customFormat="1" ht="13.2" customHeight="1" x14ac:dyDescent="0.4">
      <c r="A72" s="65">
        <v>19</v>
      </c>
      <c r="B72" s="648"/>
      <c r="C72" s="648"/>
      <c r="D72" s="149">
        <v>4588</v>
      </c>
      <c r="E72" s="72" t="s">
        <v>82</v>
      </c>
      <c r="F72" s="92">
        <f t="shared" si="231"/>
        <v>674.28571428571433</v>
      </c>
      <c r="G72" s="92">
        <v>26</v>
      </c>
      <c r="H72" s="92"/>
      <c r="I72" s="92"/>
      <c r="J72" s="76">
        <v>18</v>
      </c>
      <c r="K72" s="76">
        <v>5</v>
      </c>
      <c r="L72" s="76">
        <v>2</v>
      </c>
      <c r="M72" s="76">
        <f t="shared" ref="M72" si="375">F72*$M$7</f>
        <v>242.74285714285716</v>
      </c>
      <c r="N72" s="76">
        <f t="shared" ref="N72" si="376">F72*$N$7</f>
        <v>87.657142857142873</v>
      </c>
      <c r="O72" s="76">
        <f t="shared" ref="O72" si="377">F72*$O$7</f>
        <v>188.80000000000004</v>
      </c>
      <c r="P72" s="76">
        <f t="shared" ref="P72" si="378">F72*$P$7</f>
        <v>67.428571428571431</v>
      </c>
      <c r="Q72" s="76">
        <f t="shared" ref="Q72" si="379">F72*$Q$7</f>
        <v>60.68571428571429</v>
      </c>
      <c r="R72" s="76">
        <f t="shared" ref="R72" si="380">F72*$R$7</f>
        <v>26.971428571428575</v>
      </c>
      <c r="S72" s="108">
        <f t="shared" ref="S72" si="381">SUM(M72:R72)</f>
        <v>674.28571428571433</v>
      </c>
      <c r="T72" s="86">
        <f t="shared" si="239"/>
        <v>472</v>
      </c>
      <c r="U72" s="87">
        <f t="shared" si="240"/>
        <v>26</v>
      </c>
      <c r="V72" s="86">
        <f t="shared" si="241"/>
        <v>0</v>
      </c>
      <c r="W72" s="86">
        <f t="shared" si="242"/>
        <v>0</v>
      </c>
      <c r="X72" s="87">
        <f t="shared" si="243"/>
        <v>18</v>
      </c>
      <c r="Y72" s="86">
        <f t="shared" si="244"/>
        <v>5</v>
      </c>
      <c r="Z72" s="86">
        <f t="shared" si="245"/>
        <v>2</v>
      </c>
      <c r="AA72" s="87">
        <f t="shared" ref="AA72" si="382">T72*$AA$7</f>
        <v>188.8</v>
      </c>
      <c r="AB72" s="87">
        <f t="shared" ref="AB72" si="383">T72*$AB$7</f>
        <v>51.92</v>
      </c>
      <c r="AC72" s="87">
        <f t="shared" ref="AC72" si="384">T72*$AC$7</f>
        <v>151.04</v>
      </c>
      <c r="AD72" s="87">
        <f t="shared" ref="AD72" si="385">T72*$AD$7</f>
        <v>47.2</v>
      </c>
      <c r="AE72" s="87">
        <f t="shared" ref="AE72" si="386">T72*$AE$7</f>
        <v>18.88</v>
      </c>
      <c r="AF72" s="87">
        <f t="shared" ref="AF72" si="387">T72*$AF$7</f>
        <v>9.44</v>
      </c>
      <c r="AG72" s="89">
        <f t="shared" ref="AG72" si="388">SUM(AA72:AF72)</f>
        <v>467.28</v>
      </c>
      <c r="AH72" s="76">
        <v>77</v>
      </c>
      <c r="AI72" s="93">
        <v>24</v>
      </c>
    </row>
    <row r="73" spans="1:35" s="47" customFormat="1" ht="13.2" customHeight="1" x14ac:dyDescent="0.4">
      <c r="A73" s="65">
        <v>20</v>
      </c>
      <c r="B73" s="648"/>
      <c r="C73" s="648"/>
      <c r="D73" s="149">
        <v>7198</v>
      </c>
      <c r="E73" s="72" t="s">
        <v>265</v>
      </c>
      <c r="F73" s="92">
        <f t="shared" si="231"/>
        <v>377.14285714285711</v>
      </c>
      <c r="G73" s="92">
        <v>18</v>
      </c>
      <c r="H73" s="92"/>
      <c r="I73" s="92">
        <v>1</v>
      </c>
      <c r="J73" s="76">
        <v>11</v>
      </c>
      <c r="K73" s="76">
        <v>1</v>
      </c>
      <c r="L73" s="76"/>
      <c r="M73" s="76">
        <f t="shared" ref="M73" si="389">F73*$M$7</f>
        <v>135.77142857142854</v>
      </c>
      <c r="N73" s="76">
        <f t="shared" ref="N73" si="390">F73*$N$7</f>
        <v>49.028571428571425</v>
      </c>
      <c r="O73" s="76">
        <f t="shared" ref="O73" si="391">F73*$O$7</f>
        <v>105.6</v>
      </c>
      <c r="P73" s="76">
        <f t="shared" ref="P73" si="392">F73*$P$7</f>
        <v>37.714285714285715</v>
      </c>
      <c r="Q73" s="76">
        <f t="shared" ref="Q73" si="393">F73*$Q$7</f>
        <v>33.942857142857136</v>
      </c>
      <c r="R73" s="76">
        <f t="shared" ref="R73" si="394">F73*$R$7</f>
        <v>15.085714285714285</v>
      </c>
      <c r="S73" s="108">
        <f t="shared" ref="S73" si="395">SUM(M73:R73)</f>
        <v>377.14285714285711</v>
      </c>
      <c r="T73" s="86">
        <f t="shared" si="239"/>
        <v>264</v>
      </c>
      <c r="U73" s="87">
        <f t="shared" si="240"/>
        <v>18</v>
      </c>
      <c r="V73" s="86">
        <f t="shared" si="241"/>
        <v>0</v>
      </c>
      <c r="W73" s="86">
        <f t="shared" si="242"/>
        <v>1</v>
      </c>
      <c r="X73" s="87">
        <f t="shared" si="243"/>
        <v>11</v>
      </c>
      <c r="Y73" s="86">
        <f t="shared" si="244"/>
        <v>1</v>
      </c>
      <c r="Z73" s="86">
        <f t="shared" si="245"/>
        <v>0</v>
      </c>
      <c r="AA73" s="87">
        <f t="shared" ref="AA73" si="396">T73*$AA$7</f>
        <v>105.60000000000001</v>
      </c>
      <c r="AB73" s="87">
        <f t="shared" ref="AB73" si="397">T73*$AB$7</f>
        <v>29.04</v>
      </c>
      <c r="AC73" s="87">
        <f t="shared" ref="AC73" si="398">T73*$AC$7</f>
        <v>84.48</v>
      </c>
      <c r="AD73" s="87">
        <f t="shared" ref="AD73" si="399">T73*$AD$7</f>
        <v>26.400000000000002</v>
      </c>
      <c r="AE73" s="87">
        <f t="shared" ref="AE73" si="400">T73*$AE$7</f>
        <v>10.56</v>
      </c>
      <c r="AF73" s="87">
        <f t="shared" ref="AF73" si="401">T73*$AF$7</f>
        <v>5.28</v>
      </c>
      <c r="AG73" s="89">
        <f t="shared" ref="AG73" si="402">SUM(AA73:AF73)</f>
        <v>261.35999999999996</v>
      </c>
      <c r="AH73" s="76">
        <v>63</v>
      </c>
      <c r="AI73" s="93">
        <v>24</v>
      </c>
    </row>
    <row r="74" spans="1:35" s="47" customFormat="1" ht="13.2" customHeight="1" x14ac:dyDescent="0.4">
      <c r="A74" s="65">
        <v>21</v>
      </c>
      <c r="B74" s="648"/>
      <c r="C74" s="648"/>
      <c r="D74" s="149">
        <v>6872</v>
      </c>
      <c r="E74" s="72" t="s">
        <v>83</v>
      </c>
      <c r="F74" s="92">
        <f t="shared" si="231"/>
        <v>667.14285714285722</v>
      </c>
      <c r="G74" s="92">
        <v>25</v>
      </c>
      <c r="H74" s="92"/>
      <c r="I74" s="92"/>
      <c r="J74" s="76">
        <v>17</v>
      </c>
      <c r="K74" s="76">
        <v>7</v>
      </c>
      <c r="L74" s="76">
        <v>1</v>
      </c>
      <c r="M74" s="76">
        <f t="shared" ref="M74" si="403">F74*$M$7</f>
        <v>240.17142857142858</v>
      </c>
      <c r="N74" s="76">
        <f t="shared" ref="N74" si="404">F74*$N$7</f>
        <v>86.728571428571442</v>
      </c>
      <c r="O74" s="76">
        <f t="shared" ref="O74" si="405">F74*$O$7</f>
        <v>186.80000000000004</v>
      </c>
      <c r="P74" s="76">
        <f t="shared" ref="P74" si="406">F74*$P$7</f>
        <v>66.714285714285722</v>
      </c>
      <c r="Q74" s="76">
        <f t="shared" ref="Q74" si="407">F74*$Q$7</f>
        <v>60.042857142857144</v>
      </c>
      <c r="R74" s="76">
        <f t="shared" ref="R74" si="408">F74*$R$7</f>
        <v>26.68571428571429</v>
      </c>
      <c r="S74" s="108">
        <f t="shared" ref="S74" si="409">SUM(M74:R74)</f>
        <v>667.14285714285734</v>
      </c>
      <c r="T74" s="86">
        <f t="shared" si="239"/>
        <v>467</v>
      </c>
      <c r="U74" s="87">
        <f t="shared" si="240"/>
        <v>25</v>
      </c>
      <c r="V74" s="86">
        <f t="shared" si="241"/>
        <v>0</v>
      </c>
      <c r="W74" s="86">
        <f t="shared" si="242"/>
        <v>0</v>
      </c>
      <c r="X74" s="87">
        <f t="shared" si="243"/>
        <v>17</v>
      </c>
      <c r="Y74" s="86">
        <f t="shared" si="244"/>
        <v>7</v>
      </c>
      <c r="Z74" s="86">
        <f t="shared" si="245"/>
        <v>1</v>
      </c>
      <c r="AA74" s="87">
        <f t="shared" ref="AA74" si="410">T74*$AA$7</f>
        <v>186.8</v>
      </c>
      <c r="AB74" s="87">
        <f t="shared" ref="AB74" si="411">T74*$AB$7</f>
        <v>51.37</v>
      </c>
      <c r="AC74" s="87">
        <f t="shared" ref="AC74" si="412">T74*$AC$7</f>
        <v>149.44</v>
      </c>
      <c r="AD74" s="87">
        <f t="shared" ref="AD74" si="413">T74*$AD$7</f>
        <v>46.7</v>
      </c>
      <c r="AE74" s="87">
        <f t="shared" ref="AE74" si="414">T74*$AE$7</f>
        <v>18.68</v>
      </c>
      <c r="AF74" s="87">
        <f t="shared" ref="AF74" si="415">T74*$AF$7</f>
        <v>9.34</v>
      </c>
      <c r="AG74" s="89">
        <f t="shared" ref="AG74" si="416">SUM(AA74:AF74)</f>
        <v>462.33</v>
      </c>
      <c r="AH74" s="76">
        <v>77</v>
      </c>
      <c r="AI74" s="93">
        <v>21</v>
      </c>
    </row>
    <row r="75" spans="1:35" s="47" customFormat="1" ht="13.2" customHeight="1" x14ac:dyDescent="0.4">
      <c r="A75" s="65">
        <v>22</v>
      </c>
      <c r="B75" s="648"/>
      <c r="C75" s="648"/>
      <c r="D75" s="149">
        <v>6171</v>
      </c>
      <c r="E75" s="72" t="s">
        <v>84</v>
      </c>
      <c r="F75" s="92">
        <f t="shared" si="231"/>
        <v>587.14285714285711</v>
      </c>
      <c r="G75" s="92">
        <v>20</v>
      </c>
      <c r="H75" s="92"/>
      <c r="I75" s="92"/>
      <c r="J75" s="76">
        <v>16</v>
      </c>
      <c r="K75" s="76">
        <v>6</v>
      </c>
      <c r="L75" s="76">
        <v>1</v>
      </c>
      <c r="M75" s="76">
        <f t="shared" ref="M75" si="417">F75*$M$7</f>
        <v>211.37142857142854</v>
      </c>
      <c r="N75" s="76">
        <f t="shared" ref="N75" si="418">F75*$N$7</f>
        <v>76.328571428571422</v>
      </c>
      <c r="O75" s="76">
        <f t="shared" ref="O75" si="419">F75*$O$7</f>
        <v>164.4</v>
      </c>
      <c r="P75" s="76">
        <f t="shared" ref="P75" si="420">F75*$P$7</f>
        <v>58.714285714285715</v>
      </c>
      <c r="Q75" s="76">
        <f t="shared" ref="Q75" si="421">F75*$Q$7</f>
        <v>52.842857142857135</v>
      </c>
      <c r="R75" s="76">
        <f t="shared" ref="R75" si="422">F75*$R$7</f>
        <v>23.485714285714284</v>
      </c>
      <c r="S75" s="108">
        <f t="shared" ref="S75" si="423">SUM(M75:R75)</f>
        <v>587.142857142857</v>
      </c>
      <c r="T75" s="86">
        <f t="shared" si="239"/>
        <v>411</v>
      </c>
      <c r="U75" s="87">
        <f t="shared" si="240"/>
        <v>20</v>
      </c>
      <c r="V75" s="86">
        <f t="shared" si="241"/>
        <v>0</v>
      </c>
      <c r="W75" s="86">
        <f t="shared" si="242"/>
        <v>0</v>
      </c>
      <c r="X75" s="87">
        <f t="shared" si="243"/>
        <v>16</v>
      </c>
      <c r="Y75" s="86">
        <f t="shared" si="244"/>
        <v>6</v>
      </c>
      <c r="Z75" s="86">
        <f t="shared" si="245"/>
        <v>1</v>
      </c>
      <c r="AA75" s="87">
        <f t="shared" ref="AA75" si="424">T75*$AA$7</f>
        <v>164.4</v>
      </c>
      <c r="AB75" s="87">
        <f t="shared" ref="AB75" si="425">T75*$AB$7</f>
        <v>45.21</v>
      </c>
      <c r="AC75" s="87">
        <f t="shared" ref="AC75" si="426">T75*$AC$7</f>
        <v>131.52000000000001</v>
      </c>
      <c r="AD75" s="87">
        <f t="shared" ref="AD75" si="427">T75*$AD$7</f>
        <v>41.1</v>
      </c>
      <c r="AE75" s="87">
        <f t="shared" ref="AE75" si="428">T75*$AE$7</f>
        <v>16.440000000000001</v>
      </c>
      <c r="AF75" s="87">
        <f t="shared" ref="AF75" si="429">T75*$AF$7</f>
        <v>8.2200000000000006</v>
      </c>
      <c r="AG75" s="89">
        <f t="shared" ref="AG75" si="430">SUM(AA75:AF75)</f>
        <v>406.89000000000004</v>
      </c>
      <c r="AH75" s="76">
        <v>77</v>
      </c>
      <c r="AI75" s="93">
        <v>21</v>
      </c>
    </row>
    <row r="76" spans="1:35" s="47" customFormat="1" ht="13.2" customHeight="1" x14ac:dyDescent="0.4">
      <c r="A76" s="65">
        <v>23</v>
      </c>
      <c r="B76" s="649"/>
      <c r="C76" s="649"/>
      <c r="D76" s="150">
        <v>6731</v>
      </c>
      <c r="E76" s="139" t="s">
        <v>85</v>
      </c>
      <c r="F76" s="92">
        <f t="shared" si="231"/>
        <v>500</v>
      </c>
      <c r="G76" s="92"/>
      <c r="H76" s="92">
        <v>14</v>
      </c>
      <c r="I76" s="92">
        <v>4</v>
      </c>
      <c r="J76" s="76">
        <v>13</v>
      </c>
      <c r="K76" s="76">
        <v>4</v>
      </c>
      <c r="L76" s="76"/>
      <c r="M76" s="76">
        <f t="shared" ref="M76" si="431">F76*$M$7</f>
        <v>180</v>
      </c>
      <c r="N76" s="76">
        <f t="shared" ref="N76" si="432">F76*$N$7</f>
        <v>65</v>
      </c>
      <c r="O76" s="76">
        <f t="shared" ref="O76" si="433">F76*$O$7</f>
        <v>140</v>
      </c>
      <c r="P76" s="76">
        <f t="shared" ref="P76" si="434">F76*$P$7</f>
        <v>50</v>
      </c>
      <c r="Q76" s="76">
        <f t="shared" ref="Q76" si="435">F76*$Q$7</f>
        <v>45</v>
      </c>
      <c r="R76" s="76">
        <f t="shared" ref="R76" si="436">F76*$R$7</f>
        <v>20</v>
      </c>
      <c r="S76" s="108">
        <f t="shared" ref="S76" si="437">SUM(M76:R76)</f>
        <v>500</v>
      </c>
      <c r="T76" s="86">
        <f t="shared" si="239"/>
        <v>350</v>
      </c>
      <c r="U76" s="87">
        <f t="shared" si="240"/>
        <v>0</v>
      </c>
      <c r="V76" s="86">
        <f t="shared" si="241"/>
        <v>14</v>
      </c>
      <c r="W76" s="86">
        <f t="shared" si="242"/>
        <v>4</v>
      </c>
      <c r="X76" s="87">
        <f t="shared" si="243"/>
        <v>13</v>
      </c>
      <c r="Y76" s="86">
        <f t="shared" si="244"/>
        <v>4</v>
      </c>
      <c r="Z76" s="86">
        <f t="shared" si="245"/>
        <v>0</v>
      </c>
      <c r="AA76" s="87">
        <f t="shared" ref="AA76" si="438">T76*$AA$7</f>
        <v>140</v>
      </c>
      <c r="AB76" s="87">
        <f t="shared" ref="AB76" si="439">T76*$AB$7</f>
        <v>38.5</v>
      </c>
      <c r="AC76" s="87">
        <f t="shared" ref="AC76" si="440">T76*$AC$7</f>
        <v>112</v>
      </c>
      <c r="AD76" s="87">
        <f t="shared" ref="AD76" si="441">T76*$AD$7</f>
        <v>35</v>
      </c>
      <c r="AE76" s="87">
        <f t="shared" ref="AE76" si="442">T76*$AE$7</f>
        <v>14</v>
      </c>
      <c r="AF76" s="87">
        <f t="shared" ref="AF76" si="443">T76*$AF$7</f>
        <v>7</v>
      </c>
      <c r="AG76" s="89">
        <f t="shared" ref="AG76" si="444">SUM(AA76:AF76)</f>
        <v>346.5</v>
      </c>
      <c r="AH76" s="76">
        <f>56+8</f>
        <v>64</v>
      </c>
      <c r="AI76" s="93">
        <v>24</v>
      </c>
    </row>
    <row r="77" spans="1:35" s="47" customFormat="1" ht="13.2" customHeight="1" x14ac:dyDescent="0.4">
      <c r="A77" s="96"/>
      <c r="B77" s="78">
        <f>COUNT(A54:A76)</f>
        <v>23</v>
      </c>
      <c r="C77" s="78"/>
      <c r="D77" s="78"/>
      <c r="E77" s="78"/>
      <c r="F77" s="78"/>
      <c r="G77" s="78"/>
      <c r="H77" s="78"/>
      <c r="I77" s="78"/>
      <c r="J77" s="78"/>
      <c r="K77" s="78"/>
      <c r="L77" s="82"/>
      <c r="M77" s="82"/>
      <c r="N77" s="82"/>
      <c r="O77" s="82"/>
      <c r="P77" s="103"/>
      <c r="Q77" s="103"/>
      <c r="R77" s="103"/>
      <c r="S77" s="82"/>
      <c r="T77" s="81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104"/>
    </row>
    <row r="78" spans="1:35" s="47" customFormat="1" ht="13.2" customHeight="1" x14ac:dyDescent="0.4">
      <c r="A78" s="65">
        <v>1</v>
      </c>
      <c r="B78" s="648"/>
      <c r="C78" s="648"/>
      <c r="D78" s="149">
        <v>4455</v>
      </c>
      <c r="E78" s="72" t="s">
        <v>92</v>
      </c>
      <c r="F78" s="92">
        <f t="shared" ref="F78:F98" si="445">($G$7*G78)+($H$7*H78)+($I$7*I78)+($J$7*J78)+($K$7*K78)+($L$7*L78)</f>
        <v>534.28571428571422</v>
      </c>
      <c r="G78" s="92">
        <v>18</v>
      </c>
      <c r="H78" s="92"/>
      <c r="I78" s="92">
        <v>2</v>
      </c>
      <c r="J78" s="76">
        <v>10</v>
      </c>
      <c r="K78" s="76">
        <v>9</v>
      </c>
      <c r="L78" s="76"/>
      <c r="M78" s="76">
        <f t="shared" ref="M78:M98" si="446">F78*$M$7</f>
        <v>192.3428571428571</v>
      </c>
      <c r="N78" s="76">
        <f t="shared" ref="N78:N98" si="447">F78*$N$7</f>
        <v>69.457142857142856</v>
      </c>
      <c r="O78" s="76">
        <f t="shared" ref="O78:O98" si="448">F78*$O$7</f>
        <v>149.6</v>
      </c>
      <c r="P78" s="76">
        <f t="shared" ref="P78:P98" si="449">F78*$P$7</f>
        <v>53.428571428571423</v>
      </c>
      <c r="Q78" s="76">
        <f t="shared" ref="Q78:Q98" si="450">F78*$Q$7</f>
        <v>48.085714285714275</v>
      </c>
      <c r="R78" s="76">
        <f t="shared" ref="R78:R98" si="451">F78*$R$7</f>
        <v>21.37142857142857</v>
      </c>
      <c r="S78" s="108">
        <f t="shared" ref="S78:S98" si="452">SUM(M78:R78)</f>
        <v>534.28571428571433</v>
      </c>
      <c r="T78" s="76">
        <f t="shared" ref="T78:T98" si="453">($U$7*U78)+($V$7*V78)+($W$7*W78)+($X$7*X78)+($Y$7*Y78)+($Z$7*Z78)</f>
        <v>374</v>
      </c>
      <c r="U78" s="76">
        <f t="shared" ref="U78:Z98" si="454">G78</f>
        <v>18</v>
      </c>
      <c r="V78" s="76">
        <f t="shared" si="454"/>
        <v>0</v>
      </c>
      <c r="W78" s="76">
        <f t="shared" si="454"/>
        <v>2</v>
      </c>
      <c r="X78" s="76">
        <f t="shared" si="454"/>
        <v>10</v>
      </c>
      <c r="Y78" s="76">
        <f t="shared" si="454"/>
        <v>9</v>
      </c>
      <c r="Z78" s="76">
        <f t="shared" si="454"/>
        <v>0</v>
      </c>
      <c r="AA78" s="76">
        <f t="shared" ref="AA78:AA98" si="455">T78*$AA$7</f>
        <v>149.6</v>
      </c>
      <c r="AB78" s="76">
        <f t="shared" ref="AB78:AB98" si="456">T78*$AB$7</f>
        <v>41.14</v>
      </c>
      <c r="AC78" s="76">
        <f t="shared" ref="AC78:AC98" si="457">T78*$AC$7</f>
        <v>119.68</v>
      </c>
      <c r="AD78" s="76">
        <f t="shared" ref="AD78:AD98" si="458">T78*$AD$7</f>
        <v>37.4</v>
      </c>
      <c r="AE78" s="76">
        <f t="shared" ref="AE78:AE98" si="459">T78*$AE$7</f>
        <v>14.96</v>
      </c>
      <c r="AF78" s="76">
        <f t="shared" ref="AF78:AF98" si="460">T78*$AF$7</f>
        <v>7.48</v>
      </c>
      <c r="AG78" s="109">
        <f t="shared" ref="AG78:AG98" si="461">SUM(AA78:AF78)</f>
        <v>370.26</v>
      </c>
      <c r="AH78" s="76">
        <v>63</v>
      </c>
      <c r="AI78" s="93">
        <v>21</v>
      </c>
    </row>
    <row r="79" spans="1:35" s="47" customFormat="1" ht="13.2" customHeight="1" x14ac:dyDescent="0.4">
      <c r="A79" s="65">
        <v>2</v>
      </c>
      <c r="B79" s="648"/>
      <c r="C79" s="648"/>
      <c r="D79" s="149">
        <v>4460</v>
      </c>
      <c r="E79" s="72" t="s">
        <v>93</v>
      </c>
      <c r="F79" s="92">
        <f t="shared" si="445"/>
        <v>848.57142857142867</v>
      </c>
      <c r="G79" s="92">
        <v>20</v>
      </c>
      <c r="H79" s="92"/>
      <c r="I79" s="92">
        <v>3</v>
      </c>
      <c r="J79" s="76">
        <v>24</v>
      </c>
      <c r="K79" s="76">
        <v>9</v>
      </c>
      <c r="L79" s="76">
        <v>2</v>
      </c>
      <c r="M79" s="76">
        <f t="shared" si="446"/>
        <v>305.48571428571432</v>
      </c>
      <c r="N79" s="76">
        <f t="shared" si="447"/>
        <v>110.31428571428573</v>
      </c>
      <c r="O79" s="76">
        <f t="shared" si="448"/>
        <v>237.60000000000005</v>
      </c>
      <c r="P79" s="76">
        <f t="shared" si="449"/>
        <v>84.857142857142875</v>
      </c>
      <c r="Q79" s="76">
        <f t="shared" si="450"/>
        <v>76.371428571428581</v>
      </c>
      <c r="R79" s="76">
        <f t="shared" si="451"/>
        <v>33.94285714285715</v>
      </c>
      <c r="S79" s="108">
        <f t="shared" si="452"/>
        <v>848.57142857142878</v>
      </c>
      <c r="T79" s="76">
        <f t="shared" si="453"/>
        <v>594</v>
      </c>
      <c r="U79" s="76">
        <f t="shared" si="454"/>
        <v>20</v>
      </c>
      <c r="V79" s="76">
        <f t="shared" si="454"/>
        <v>0</v>
      </c>
      <c r="W79" s="76">
        <f t="shared" si="454"/>
        <v>3</v>
      </c>
      <c r="X79" s="76">
        <f t="shared" si="454"/>
        <v>24</v>
      </c>
      <c r="Y79" s="76">
        <f t="shared" si="454"/>
        <v>9</v>
      </c>
      <c r="Z79" s="76">
        <f t="shared" si="454"/>
        <v>2</v>
      </c>
      <c r="AA79" s="76">
        <f t="shared" si="455"/>
        <v>237.60000000000002</v>
      </c>
      <c r="AB79" s="76">
        <f t="shared" si="456"/>
        <v>65.34</v>
      </c>
      <c r="AC79" s="76">
        <f t="shared" si="457"/>
        <v>190.08</v>
      </c>
      <c r="AD79" s="76">
        <f t="shared" si="458"/>
        <v>59.400000000000006</v>
      </c>
      <c r="AE79" s="76">
        <f t="shared" si="459"/>
        <v>23.76</v>
      </c>
      <c r="AF79" s="76">
        <f t="shared" si="460"/>
        <v>11.88</v>
      </c>
      <c r="AG79" s="109">
        <f t="shared" si="461"/>
        <v>588.06000000000006</v>
      </c>
      <c r="AH79" s="76">
        <v>70</v>
      </c>
      <c r="AI79" s="93">
        <v>24</v>
      </c>
    </row>
    <row r="80" spans="1:35" s="47" customFormat="1" ht="13.2" customHeight="1" x14ac:dyDescent="0.4">
      <c r="A80" s="65">
        <v>3</v>
      </c>
      <c r="B80" s="648"/>
      <c r="C80" s="648"/>
      <c r="D80" s="149">
        <v>4532</v>
      </c>
      <c r="E80" s="72" t="s">
        <v>94</v>
      </c>
      <c r="F80" s="92">
        <f t="shared" si="445"/>
        <v>557.14285714285711</v>
      </c>
      <c r="G80" s="92">
        <v>20</v>
      </c>
      <c r="H80" s="92"/>
      <c r="I80" s="92"/>
      <c r="J80" s="76">
        <v>15</v>
      </c>
      <c r="K80" s="76"/>
      <c r="L80" s="76">
        <v>6</v>
      </c>
      <c r="M80" s="76">
        <f t="shared" si="446"/>
        <v>200.57142857142856</v>
      </c>
      <c r="N80" s="47">
        <f t="shared" si="447"/>
        <v>72.428571428571431</v>
      </c>
      <c r="O80" s="76">
        <f t="shared" si="448"/>
        <v>156</v>
      </c>
      <c r="P80" s="76">
        <f t="shared" si="449"/>
        <v>55.714285714285715</v>
      </c>
      <c r="Q80" s="76">
        <f t="shared" si="450"/>
        <v>50.142857142857139</v>
      </c>
      <c r="R80" s="76">
        <f t="shared" si="451"/>
        <v>22.285714285714285</v>
      </c>
      <c r="S80" s="108">
        <f t="shared" si="452"/>
        <v>557.14285714285722</v>
      </c>
      <c r="T80" s="76">
        <f t="shared" si="453"/>
        <v>390</v>
      </c>
      <c r="U80" s="76">
        <f t="shared" si="454"/>
        <v>20</v>
      </c>
      <c r="V80" s="76">
        <f t="shared" si="454"/>
        <v>0</v>
      </c>
      <c r="W80" s="76">
        <f t="shared" si="454"/>
        <v>0</v>
      </c>
      <c r="X80" s="76">
        <f t="shared" si="454"/>
        <v>15</v>
      </c>
      <c r="Y80" s="76">
        <f t="shared" si="454"/>
        <v>0</v>
      </c>
      <c r="Z80" s="76">
        <f t="shared" si="454"/>
        <v>6</v>
      </c>
      <c r="AA80" s="76">
        <f t="shared" si="455"/>
        <v>156</v>
      </c>
      <c r="AB80" s="76">
        <f t="shared" si="456"/>
        <v>42.9</v>
      </c>
      <c r="AC80" s="76">
        <f t="shared" si="457"/>
        <v>124.8</v>
      </c>
      <c r="AD80" s="76">
        <f t="shared" si="458"/>
        <v>39</v>
      </c>
      <c r="AE80" s="76">
        <f t="shared" si="459"/>
        <v>15.6</v>
      </c>
      <c r="AF80" s="76">
        <f t="shared" si="460"/>
        <v>7.8</v>
      </c>
      <c r="AG80" s="109">
        <f t="shared" si="461"/>
        <v>386.1</v>
      </c>
      <c r="AH80" s="76">
        <v>63</v>
      </c>
      <c r="AI80" s="93">
        <v>24</v>
      </c>
    </row>
    <row r="81" spans="1:35" s="48" customFormat="1" ht="13.2" customHeight="1" x14ac:dyDescent="0.4">
      <c r="A81" s="65">
        <v>4</v>
      </c>
      <c r="B81" s="648"/>
      <c r="C81" s="648"/>
      <c r="D81" s="149">
        <v>7590</v>
      </c>
      <c r="E81" s="72" t="s">
        <v>95</v>
      </c>
      <c r="F81" s="92">
        <f t="shared" si="445"/>
        <v>742.85714285714278</v>
      </c>
      <c r="G81" s="92">
        <v>28</v>
      </c>
      <c r="H81" s="92"/>
      <c r="I81" s="92">
        <v>1</v>
      </c>
      <c r="J81" s="76">
        <v>20</v>
      </c>
      <c r="K81" s="76">
        <v>3</v>
      </c>
      <c r="L81" s="76">
        <v>4</v>
      </c>
      <c r="M81" s="76">
        <f t="shared" si="446"/>
        <v>267.42857142857139</v>
      </c>
      <c r="N81" s="76">
        <f t="shared" si="447"/>
        <v>96.571428571428569</v>
      </c>
      <c r="O81" s="76">
        <f t="shared" si="448"/>
        <v>208</v>
      </c>
      <c r="P81" s="76">
        <f t="shared" si="449"/>
        <v>74.285714285714278</v>
      </c>
      <c r="Q81" s="76">
        <f t="shared" si="450"/>
        <v>66.857142857142847</v>
      </c>
      <c r="R81" s="76">
        <f t="shared" si="451"/>
        <v>29.714285714285712</v>
      </c>
      <c r="S81" s="108">
        <f t="shared" si="452"/>
        <v>742.85714285714278</v>
      </c>
      <c r="T81" s="76">
        <f t="shared" si="453"/>
        <v>520</v>
      </c>
      <c r="U81" s="76">
        <f t="shared" si="454"/>
        <v>28</v>
      </c>
      <c r="V81" s="76">
        <f t="shared" si="454"/>
        <v>0</v>
      </c>
      <c r="W81" s="76">
        <f t="shared" si="454"/>
        <v>1</v>
      </c>
      <c r="X81" s="76">
        <f t="shared" si="454"/>
        <v>20</v>
      </c>
      <c r="Y81" s="76">
        <f t="shared" si="454"/>
        <v>3</v>
      </c>
      <c r="Z81" s="76">
        <f t="shared" si="454"/>
        <v>4</v>
      </c>
      <c r="AA81" s="76">
        <f t="shared" si="455"/>
        <v>208</v>
      </c>
      <c r="AB81" s="76">
        <f t="shared" si="456"/>
        <v>57.2</v>
      </c>
      <c r="AC81" s="76">
        <f t="shared" si="457"/>
        <v>166.4</v>
      </c>
      <c r="AD81" s="76">
        <f t="shared" si="458"/>
        <v>52</v>
      </c>
      <c r="AE81" s="76">
        <f t="shared" si="459"/>
        <v>20.8</v>
      </c>
      <c r="AF81" s="76">
        <f t="shared" si="460"/>
        <v>10.4</v>
      </c>
      <c r="AG81" s="109">
        <f t="shared" si="461"/>
        <v>514.80000000000007</v>
      </c>
      <c r="AH81" s="76">
        <v>70</v>
      </c>
      <c r="AI81" s="93">
        <v>24</v>
      </c>
    </row>
    <row r="82" spans="1:35" s="47" customFormat="1" ht="13.2" customHeight="1" x14ac:dyDescent="0.4">
      <c r="A82" s="65">
        <v>5</v>
      </c>
      <c r="B82" s="648"/>
      <c r="C82" s="648"/>
      <c r="D82" s="149">
        <v>4482</v>
      </c>
      <c r="E82" s="140" t="s">
        <v>266</v>
      </c>
      <c r="F82" s="92">
        <f t="shared" si="445"/>
        <v>362.85714285714289</v>
      </c>
      <c r="G82" s="92"/>
      <c r="H82" s="92">
        <v>14</v>
      </c>
      <c r="I82" s="92">
        <v>2</v>
      </c>
      <c r="J82" s="76">
        <v>9</v>
      </c>
      <c r="K82" s="76">
        <v>2</v>
      </c>
      <c r="L82" s="76"/>
      <c r="M82" s="76">
        <f t="shared" si="446"/>
        <v>130.62857142857143</v>
      </c>
      <c r="N82" s="76">
        <f t="shared" si="447"/>
        <v>47.171428571428578</v>
      </c>
      <c r="O82" s="76">
        <f t="shared" si="448"/>
        <v>101.60000000000002</v>
      </c>
      <c r="P82" s="76">
        <f t="shared" si="449"/>
        <v>36.285714285714292</v>
      </c>
      <c r="Q82" s="76">
        <f t="shared" si="450"/>
        <v>32.657142857142858</v>
      </c>
      <c r="R82" s="76">
        <f t="shared" si="451"/>
        <v>14.514285714285716</v>
      </c>
      <c r="S82" s="108">
        <f t="shared" si="452"/>
        <v>362.85714285714289</v>
      </c>
      <c r="T82" s="76">
        <f t="shared" si="453"/>
        <v>254</v>
      </c>
      <c r="U82" s="76">
        <f t="shared" si="454"/>
        <v>0</v>
      </c>
      <c r="V82" s="76">
        <f t="shared" si="454"/>
        <v>14</v>
      </c>
      <c r="W82" s="76">
        <f t="shared" si="454"/>
        <v>2</v>
      </c>
      <c r="X82" s="76">
        <f t="shared" si="454"/>
        <v>9</v>
      </c>
      <c r="Y82" s="76">
        <f t="shared" si="454"/>
        <v>2</v>
      </c>
      <c r="Z82" s="76">
        <f t="shared" si="454"/>
        <v>0</v>
      </c>
      <c r="AA82" s="76">
        <f t="shared" si="455"/>
        <v>101.60000000000001</v>
      </c>
      <c r="AB82" s="76">
        <f t="shared" si="456"/>
        <v>27.94</v>
      </c>
      <c r="AC82" s="76">
        <f t="shared" si="457"/>
        <v>81.28</v>
      </c>
      <c r="AD82" s="76">
        <f t="shared" si="458"/>
        <v>25.400000000000002</v>
      </c>
      <c r="AE82" s="76">
        <f t="shared" si="459"/>
        <v>10.16</v>
      </c>
      <c r="AF82" s="76">
        <f t="shared" si="460"/>
        <v>5.08</v>
      </c>
      <c r="AG82" s="109">
        <f t="shared" si="461"/>
        <v>251.46000000000004</v>
      </c>
      <c r="AH82" s="76">
        <v>50</v>
      </c>
      <c r="AI82" s="93">
        <v>18</v>
      </c>
    </row>
    <row r="83" spans="1:35" s="47" customFormat="1" ht="13.2" customHeight="1" x14ac:dyDescent="0.4">
      <c r="A83" s="65">
        <v>6</v>
      </c>
      <c r="B83" s="648"/>
      <c r="C83" s="648"/>
      <c r="D83" s="149">
        <v>4450</v>
      </c>
      <c r="E83" s="72" t="s">
        <v>97</v>
      </c>
      <c r="F83" s="92">
        <f t="shared" si="445"/>
        <v>719.99999999999989</v>
      </c>
      <c r="G83" s="92">
        <v>24</v>
      </c>
      <c r="H83" s="92"/>
      <c r="I83" s="92"/>
      <c r="J83" s="76">
        <v>25</v>
      </c>
      <c r="K83" s="76"/>
      <c r="L83" s="76">
        <v>4</v>
      </c>
      <c r="M83" s="76">
        <f t="shared" si="446"/>
        <v>259.19999999999993</v>
      </c>
      <c r="N83" s="76">
        <f t="shared" si="447"/>
        <v>93.6</v>
      </c>
      <c r="O83" s="76">
        <f t="shared" si="448"/>
        <v>201.6</v>
      </c>
      <c r="P83" s="76">
        <f t="shared" si="449"/>
        <v>71.999999999999986</v>
      </c>
      <c r="Q83" s="76">
        <f t="shared" si="450"/>
        <v>64.799999999999983</v>
      </c>
      <c r="R83" s="76">
        <f t="shared" si="451"/>
        <v>28.799999999999997</v>
      </c>
      <c r="S83" s="108">
        <f t="shared" si="452"/>
        <v>719.99999999999989</v>
      </c>
      <c r="T83" s="76">
        <f t="shared" si="453"/>
        <v>504</v>
      </c>
      <c r="U83" s="76">
        <f t="shared" si="454"/>
        <v>24</v>
      </c>
      <c r="V83" s="76">
        <f t="shared" si="454"/>
        <v>0</v>
      </c>
      <c r="W83" s="76">
        <f t="shared" si="454"/>
        <v>0</v>
      </c>
      <c r="X83" s="76">
        <f t="shared" si="454"/>
        <v>25</v>
      </c>
      <c r="Y83" s="76">
        <f t="shared" si="454"/>
        <v>0</v>
      </c>
      <c r="Z83" s="76">
        <f t="shared" si="454"/>
        <v>4</v>
      </c>
      <c r="AA83" s="76">
        <f t="shared" si="455"/>
        <v>201.60000000000002</v>
      </c>
      <c r="AB83" s="76">
        <f t="shared" si="456"/>
        <v>55.44</v>
      </c>
      <c r="AC83" s="76">
        <f t="shared" si="457"/>
        <v>161.28</v>
      </c>
      <c r="AD83" s="76">
        <f t="shared" si="458"/>
        <v>50.400000000000006</v>
      </c>
      <c r="AE83" s="76">
        <f t="shared" si="459"/>
        <v>20.16</v>
      </c>
      <c r="AF83" s="76">
        <f t="shared" si="460"/>
        <v>10.08</v>
      </c>
      <c r="AG83" s="109">
        <f t="shared" si="461"/>
        <v>498.96000000000004</v>
      </c>
      <c r="AH83" s="76">
        <v>64</v>
      </c>
      <c r="AI83" s="93">
        <v>30</v>
      </c>
    </row>
    <row r="84" spans="1:35" s="47" customFormat="1" ht="13.2" customHeight="1" x14ac:dyDescent="0.4">
      <c r="A84" s="65">
        <v>7</v>
      </c>
      <c r="B84" s="648"/>
      <c r="C84" s="648"/>
      <c r="D84" s="149">
        <v>4464</v>
      </c>
      <c r="E84" s="72" t="s">
        <v>98</v>
      </c>
      <c r="F84" s="92">
        <f t="shared" si="445"/>
        <v>548.57142857142856</v>
      </c>
      <c r="G84" s="92">
        <v>26</v>
      </c>
      <c r="H84" s="92"/>
      <c r="I84" s="92"/>
      <c r="J84" s="76">
        <v>9</v>
      </c>
      <c r="K84" s="76"/>
      <c r="L84" s="76">
        <v>8</v>
      </c>
      <c r="M84" s="76">
        <f t="shared" si="446"/>
        <v>197.48571428571427</v>
      </c>
      <c r="N84" s="76">
        <f t="shared" si="447"/>
        <v>71.314285714285717</v>
      </c>
      <c r="O84" s="76">
        <f t="shared" si="448"/>
        <v>153.60000000000002</v>
      </c>
      <c r="P84" s="76">
        <f t="shared" si="449"/>
        <v>54.857142857142861</v>
      </c>
      <c r="Q84" s="76">
        <f t="shared" si="450"/>
        <v>49.371428571428567</v>
      </c>
      <c r="R84" s="76">
        <f t="shared" si="451"/>
        <v>21.942857142857143</v>
      </c>
      <c r="S84" s="108">
        <f t="shared" si="452"/>
        <v>548.57142857142856</v>
      </c>
      <c r="T84" s="76">
        <f t="shared" si="453"/>
        <v>384</v>
      </c>
      <c r="U84" s="76">
        <f t="shared" si="454"/>
        <v>26</v>
      </c>
      <c r="V84" s="76">
        <f t="shared" si="454"/>
        <v>0</v>
      </c>
      <c r="W84" s="76">
        <f t="shared" si="454"/>
        <v>0</v>
      </c>
      <c r="X84" s="76">
        <f t="shared" si="454"/>
        <v>9</v>
      </c>
      <c r="Y84" s="76">
        <f t="shared" si="454"/>
        <v>0</v>
      </c>
      <c r="Z84" s="76">
        <f t="shared" si="454"/>
        <v>8</v>
      </c>
      <c r="AA84" s="76">
        <f t="shared" si="455"/>
        <v>153.60000000000002</v>
      </c>
      <c r="AB84" s="76">
        <f t="shared" si="456"/>
        <v>42.24</v>
      </c>
      <c r="AC84" s="76">
        <f t="shared" si="457"/>
        <v>122.88</v>
      </c>
      <c r="AD84" s="76">
        <f t="shared" si="458"/>
        <v>38.400000000000006</v>
      </c>
      <c r="AE84" s="76">
        <f t="shared" si="459"/>
        <v>15.36</v>
      </c>
      <c r="AF84" s="76">
        <f t="shared" si="460"/>
        <v>7.68</v>
      </c>
      <c r="AG84" s="109">
        <f t="shared" si="461"/>
        <v>380.16</v>
      </c>
      <c r="AH84" s="76">
        <v>70</v>
      </c>
      <c r="AI84" s="93">
        <v>24</v>
      </c>
    </row>
    <row r="85" spans="1:35" s="47" customFormat="1" ht="13.2" customHeight="1" x14ac:dyDescent="0.4">
      <c r="A85" s="65">
        <v>8</v>
      </c>
      <c r="B85" s="648"/>
      <c r="C85" s="648"/>
      <c r="D85" s="149">
        <v>4488</v>
      </c>
      <c r="E85" s="72" t="s">
        <v>99</v>
      </c>
      <c r="F85" s="92">
        <f t="shared" si="445"/>
        <v>917.14285714285711</v>
      </c>
      <c r="G85" s="92">
        <v>24</v>
      </c>
      <c r="H85" s="92"/>
      <c r="I85" s="92"/>
      <c r="J85" s="76">
        <v>29</v>
      </c>
      <c r="K85" s="76"/>
      <c r="L85" s="76">
        <v>10</v>
      </c>
      <c r="M85" s="76">
        <f t="shared" si="446"/>
        <v>330.17142857142852</v>
      </c>
      <c r="N85" s="76">
        <f t="shared" si="447"/>
        <v>119.22857142857143</v>
      </c>
      <c r="O85" s="76">
        <f t="shared" si="448"/>
        <v>256.8</v>
      </c>
      <c r="P85" s="76">
        <f t="shared" si="449"/>
        <v>91.714285714285722</v>
      </c>
      <c r="Q85" s="76">
        <f t="shared" si="450"/>
        <v>82.54285714285713</v>
      </c>
      <c r="R85" s="76">
        <f t="shared" si="451"/>
        <v>36.685714285714283</v>
      </c>
      <c r="S85" s="108">
        <f t="shared" si="452"/>
        <v>917.14285714285722</v>
      </c>
      <c r="T85" s="76">
        <f t="shared" si="453"/>
        <v>642</v>
      </c>
      <c r="U85" s="76">
        <f t="shared" si="454"/>
        <v>24</v>
      </c>
      <c r="V85" s="76">
        <f t="shared" si="454"/>
        <v>0</v>
      </c>
      <c r="W85" s="76">
        <f t="shared" si="454"/>
        <v>0</v>
      </c>
      <c r="X85" s="76">
        <f t="shared" si="454"/>
        <v>29</v>
      </c>
      <c r="Y85" s="76">
        <f t="shared" si="454"/>
        <v>0</v>
      </c>
      <c r="Z85" s="76">
        <f t="shared" si="454"/>
        <v>10</v>
      </c>
      <c r="AA85" s="76">
        <f t="shared" si="455"/>
        <v>256.8</v>
      </c>
      <c r="AB85" s="76">
        <f t="shared" si="456"/>
        <v>70.62</v>
      </c>
      <c r="AC85" s="76">
        <f t="shared" si="457"/>
        <v>205.44</v>
      </c>
      <c r="AD85" s="76">
        <f t="shared" si="458"/>
        <v>64.2</v>
      </c>
      <c r="AE85" s="76">
        <f t="shared" si="459"/>
        <v>25.68</v>
      </c>
      <c r="AF85" s="76">
        <f t="shared" si="460"/>
        <v>12.84</v>
      </c>
      <c r="AG85" s="109">
        <f t="shared" si="461"/>
        <v>635.58000000000004</v>
      </c>
      <c r="AH85" s="76">
        <v>63</v>
      </c>
      <c r="AI85" s="93">
        <v>30</v>
      </c>
    </row>
    <row r="86" spans="1:35" s="47" customFormat="1" ht="13.2" customHeight="1" x14ac:dyDescent="0.4">
      <c r="A86" s="65">
        <v>9</v>
      </c>
      <c r="B86" s="648"/>
      <c r="C86" s="648"/>
      <c r="D86" s="149">
        <v>7015</v>
      </c>
      <c r="E86" s="139" t="s">
        <v>267</v>
      </c>
      <c r="F86" s="92">
        <f t="shared" si="445"/>
        <v>512.85714285714289</v>
      </c>
      <c r="G86" s="92"/>
      <c r="H86" s="92">
        <v>19</v>
      </c>
      <c r="I86" s="92">
        <v>3</v>
      </c>
      <c r="J86" s="76">
        <v>7</v>
      </c>
      <c r="K86" s="76">
        <v>8</v>
      </c>
      <c r="L86" s="76"/>
      <c r="M86" s="76">
        <f t="shared" si="446"/>
        <v>184.62857142857143</v>
      </c>
      <c r="N86" s="76">
        <f t="shared" si="447"/>
        <v>66.671428571428578</v>
      </c>
      <c r="O86" s="76">
        <f t="shared" si="448"/>
        <v>143.60000000000002</v>
      </c>
      <c r="P86" s="76">
        <f t="shared" si="449"/>
        <v>51.285714285714292</v>
      </c>
      <c r="Q86" s="76">
        <f t="shared" si="450"/>
        <v>46.157142857142858</v>
      </c>
      <c r="R86" s="76">
        <f t="shared" si="451"/>
        <v>20.514285714285716</v>
      </c>
      <c r="S86" s="108">
        <f t="shared" si="452"/>
        <v>512.85714285714289</v>
      </c>
      <c r="T86" s="76">
        <f t="shared" si="453"/>
        <v>359</v>
      </c>
      <c r="U86" s="76">
        <f t="shared" si="454"/>
        <v>0</v>
      </c>
      <c r="V86" s="76">
        <f t="shared" si="454"/>
        <v>19</v>
      </c>
      <c r="W86" s="76">
        <f t="shared" si="454"/>
        <v>3</v>
      </c>
      <c r="X86" s="76">
        <f t="shared" si="454"/>
        <v>7</v>
      </c>
      <c r="Y86" s="76">
        <f t="shared" si="454"/>
        <v>8</v>
      </c>
      <c r="Z86" s="76">
        <f t="shared" si="454"/>
        <v>0</v>
      </c>
      <c r="AA86" s="76">
        <f t="shared" si="455"/>
        <v>143.6</v>
      </c>
      <c r="AB86" s="76">
        <f t="shared" si="456"/>
        <v>39.49</v>
      </c>
      <c r="AC86" s="76">
        <f t="shared" si="457"/>
        <v>114.88</v>
      </c>
      <c r="AD86" s="76">
        <f t="shared" si="458"/>
        <v>35.9</v>
      </c>
      <c r="AE86" s="76">
        <f t="shared" si="459"/>
        <v>14.36</v>
      </c>
      <c r="AF86" s="76">
        <f t="shared" si="460"/>
        <v>7.18</v>
      </c>
      <c r="AG86" s="109">
        <f t="shared" si="461"/>
        <v>355.41</v>
      </c>
      <c r="AH86" s="76">
        <v>56</v>
      </c>
      <c r="AI86" s="93">
        <v>18</v>
      </c>
    </row>
    <row r="87" spans="1:35" s="47" customFormat="1" ht="13.2" customHeight="1" x14ac:dyDescent="0.4">
      <c r="A87" s="65">
        <v>10</v>
      </c>
      <c r="B87" s="648"/>
      <c r="C87" s="648"/>
      <c r="D87" s="149">
        <v>4483</v>
      </c>
      <c r="E87" s="72" t="s">
        <v>101</v>
      </c>
      <c r="F87" s="92">
        <f t="shared" si="445"/>
        <v>570</v>
      </c>
      <c r="G87" s="92"/>
      <c r="H87" s="92">
        <v>25</v>
      </c>
      <c r="I87" s="92"/>
      <c r="J87" s="76">
        <v>7</v>
      </c>
      <c r="K87" s="76">
        <v>10</v>
      </c>
      <c r="L87" s="76"/>
      <c r="M87" s="76">
        <f t="shared" si="446"/>
        <v>205.2</v>
      </c>
      <c r="N87" s="76">
        <f t="shared" si="447"/>
        <v>74.100000000000009</v>
      </c>
      <c r="O87" s="76">
        <f t="shared" si="448"/>
        <v>159.60000000000002</v>
      </c>
      <c r="P87" s="76">
        <f t="shared" si="449"/>
        <v>57</v>
      </c>
      <c r="Q87" s="76">
        <f t="shared" si="450"/>
        <v>51.3</v>
      </c>
      <c r="R87" s="76">
        <f t="shared" si="451"/>
        <v>22.8</v>
      </c>
      <c r="S87" s="108">
        <f t="shared" si="452"/>
        <v>570</v>
      </c>
      <c r="T87" s="76">
        <f>($U$7*U87)+($V$7*V87)+($W$7*W87)+($X$7*X87)+($Y$7*Y87)+($Z$7*Z87)</f>
        <v>399</v>
      </c>
      <c r="U87" s="76">
        <f t="shared" si="454"/>
        <v>0</v>
      </c>
      <c r="V87" s="76">
        <f t="shared" si="454"/>
        <v>25</v>
      </c>
      <c r="W87" s="76">
        <f t="shared" si="454"/>
        <v>0</v>
      </c>
      <c r="X87" s="76">
        <f t="shared" si="454"/>
        <v>7</v>
      </c>
      <c r="Y87" s="76">
        <f t="shared" si="454"/>
        <v>10</v>
      </c>
      <c r="Z87" s="76">
        <f t="shared" si="454"/>
        <v>0</v>
      </c>
      <c r="AA87" s="76">
        <f t="shared" si="455"/>
        <v>159.60000000000002</v>
      </c>
      <c r="AB87" s="76">
        <f t="shared" si="456"/>
        <v>43.89</v>
      </c>
      <c r="AC87" s="76">
        <f t="shared" si="457"/>
        <v>127.68</v>
      </c>
      <c r="AD87" s="76">
        <f t="shared" si="458"/>
        <v>39.900000000000006</v>
      </c>
      <c r="AE87" s="76">
        <f t="shared" si="459"/>
        <v>15.96</v>
      </c>
      <c r="AF87" s="76">
        <f t="shared" si="460"/>
        <v>7.98</v>
      </c>
      <c r="AG87" s="109">
        <f t="shared" si="461"/>
        <v>395.01000000000005</v>
      </c>
      <c r="AH87" s="76">
        <v>58</v>
      </c>
      <c r="AI87" s="93">
        <v>12</v>
      </c>
    </row>
    <row r="88" spans="1:35" s="47" customFormat="1" ht="13.2" customHeight="1" x14ac:dyDescent="0.4">
      <c r="A88" s="65">
        <v>11</v>
      </c>
      <c r="B88" s="648"/>
      <c r="C88" s="648"/>
      <c r="D88" s="149">
        <v>4453</v>
      </c>
      <c r="E88" s="72" t="s">
        <v>102</v>
      </c>
      <c r="F88" s="92">
        <f t="shared" si="445"/>
        <v>677.14285714285711</v>
      </c>
      <c r="G88" s="92">
        <v>18</v>
      </c>
      <c r="H88" s="92"/>
      <c r="I88" s="92"/>
      <c r="J88" s="76">
        <v>13</v>
      </c>
      <c r="K88" s="76"/>
      <c r="L88" s="76">
        <v>14</v>
      </c>
      <c r="M88" s="76">
        <f t="shared" si="446"/>
        <v>243.77142857142854</v>
      </c>
      <c r="N88" s="76">
        <f t="shared" si="447"/>
        <v>88.028571428571425</v>
      </c>
      <c r="O88" s="76">
        <f t="shared" si="448"/>
        <v>189.60000000000002</v>
      </c>
      <c r="P88" s="76">
        <f t="shared" si="449"/>
        <v>67.714285714285708</v>
      </c>
      <c r="Q88" s="76">
        <f t="shared" si="450"/>
        <v>60.942857142857136</v>
      </c>
      <c r="R88" s="76">
        <f t="shared" si="451"/>
        <v>27.085714285714285</v>
      </c>
      <c r="S88" s="108">
        <f t="shared" si="452"/>
        <v>677.14285714285711</v>
      </c>
      <c r="T88" s="76">
        <f t="shared" si="453"/>
        <v>474</v>
      </c>
      <c r="U88" s="76">
        <f t="shared" si="454"/>
        <v>18</v>
      </c>
      <c r="V88" s="76">
        <f t="shared" si="454"/>
        <v>0</v>
      </c>
      <c r="W88" s="76">
        <f t="shared" si="454"/>
        <v>0</v>
      </c>
      <c r="X88" s="76">
        <f t="shared" si="454"/>
        <v>13</v>
      </c>
      <c r="Y88" s="76">
        <f t="shared" si="454"/>
        <v>0</v>
      </c>
      <c r="Z88" s="76">
        <f t="shared" si="454"/>
        <v>14</v>
      </c>
      <c r="AA88" s="76">
        <f t="shared" si="455"/>
        <v>189.60000000000002</v>
      </c>
      <c r="AB88" s="76">
        <f t="shared" si="456"/>
        <v>52.14</v>
      </c>
      <c r="AC88" s="76">
        <f t="shared" si="457"/>
        <v>151.68</v>
      </c>
      <c r="AD88" s="76">
        <f t="shared" si="458"/>
        <v>47.400000000000006</v>
      </c>
      <c r="AE88" s="76">
        <f t="shared" si="459"/>
        <v>18.96</v>
      </c>
      <c r="AF88" s="76">
        <f t="shared" si="460"/>
        <v>9.48</v>
      </c>
      <c r="AG88" s="109">
        <f t="shared" si="461"/>
        <v>469.26000000000005</v>
      </c>
      <c r="AH88" s="76">
        <v>64</v>
      </c>
      <c r="AI88" s="93">
        <v>36</v>
      </c>
    </row>
    <row r="89" spans="1:35" s="47" customFormat="1" ht="13.2" customHeight="1" x14ac:dyDescent="0.4">
      <c r="A89" s="65">
        <v>12</v>
      </c>
      <c r="B89" s="648"/>
      <c r="C89" s="648"/>
      <c r="D89" s="149">
        <v>4617</v>
      </c>
      <c r="E89" s="72" t="s">
        <v>103</v>
      </c>
      <c r="F89" s="92">
        <f t="shared" si="445"/>
        <v>531.42857142857144</v>
      </c>
      <c r="G89" s="92">
        <v>21</v>
      </c>
      <c r="H89" s="92"/>
      <c r="I89" s="92"/>
      <c r="J89" s="76">
        <v>13</v>
      </c>
      <c r="K89" s="76"/>
      <c r="L89" s="76">
        <v>6</v>
      </c>
      <c r="M89" s="76">
        <f t="shared" si="446"/>
        <v>191.31428571428572</v>
      </c>
      <c r="N89" s="76">
        <f t="shared" si="447"/>
        <v>69.085714285714289</v>
      </c>
      <c r="O89" s="76">
        <f t="shared" si="448"/>
        <v>148.80000000000001</v>
      </c>
      <c r="P89" s="76">
        <f t="shared" si="449"/>
        <v>53.142857142857146</v>
      </c>
      <c r="Q89" s="76">
        <f t="shared" si="450"/>
        <v>47.828571428571429</v>
      </c>
      <c r="R89" s="76">
        <f t="shared" si="451"/>
        <v>21.25714285714286</v>
      </c>
      <c r="S89" s="108">
        <f t="shared" si="452"/>
        <v>531.42857142857144</v>
      </c>
      <c r="T89" s="76">
        <f t="shared" si="453"/>
        <v>372</v>
      </c>
      <c r="U89" s="76">
        <f t="shared" si="454"/>
        <v>21</v>
      </c>
      <c r="V89" s="76">
        <f t="shared" si="454"/>
        <v>0</v>
      </c>
      <c r="W89" s="76">
        <f t="shared" si="454"/>
        <v>0</v>
      </c>
      <c r="X89" s="76">
        <f t="shared" si="454"/>
        <v>13</v>
      </c>
      <c r="Y89" s="76">
        <f t="shared" si="454"/>
        <v>0</v>
      </c>
      <c r="Z89" s="76">
        <f t="shared" si="454"/>
        <v>6</v>
      </c>
      <c r="AA89" s="76">
        <f t="shared" si="455"/>
        <v>148.80000000000001</v>
      </c>
      <c r="AB89" s="76">
        <f t="shared" si="456"/>
        <v>40.92</v>
      </c>
      <c r="AC89" s="76">
        <f t="shared" si="457"/>
        <v>119.04</v>
      </c>
      <c r="AD89" s="76">
        <f t="shared" si="458"/>
        <v>37.200000000000003</v>
      </c>
      <c r="AE89" s="76">
        <f t="shared" si="459"/>
        <v>14.88</v>
      </c>
      <c r="AF89" s="76">
        <f t="shared" si="460"/>
        <v>7.44</v>
      </c>
      <c r="AG89" s="109">
        <f t="shared" si="461"/>
        <v>368.28000000000003</v>
      </c>
      <c r="AH89" s="76">
        <v>64</v>
      </c>
      <c r="AI89" s="93">
        <v>24</v>
      </c>
    </row>
    <row r="90" spans="1:35" s="47" customFormat="1" ht="13.2" customHeight="1" x14ac:dyDescent="0.4">
      <c r="A90" s="65">
        <v>13</v>
      </c>
      <c r="B90" s="648"/>
      <c r="C90" s="648"/>
      <c r="D90" s="149">
        <v>4459</v>
      </c>
      <c r="E90" s="72" t="s">
        <v>104</v>
      </c>
      <c r="F90" s="92">
        <f t="shared" si="445"/>
        <v>644.28571428571433</v>
      </c>
      <c r="G90" s="92">
        <v>21</v>
      </c>
      <c r="H90" s="92"/>
      <c r="I90" s="92">
        <v>1</v>
      </c>
      <c r="J90" s="76">
        <v>4</v>
      </c>
      <c r="K90" s="76">
        <v>18</v>
      </c>
      <c r="L90" s="76">
        <v>1</v>
      </c>
      <c r="M90" s="76">
        <f t="shared" si="446"/>
        <v>231.94285714285715</v>
      </c>
      <c r="N90" s="76">
        <f t="shared" si="447"/>
        <v>83.757142857142867</v>
      </c>
      <c r="O90" s="76">
        <f t="shared" si="448"/>
        <v>180.40000000000003</v>
      </c>
      <c r="P90" s="76">
        <f t="shared" si="449"/>
        <v>64.428571428571431</v>
      </c>
      <c r="Q90" s="76">
        <f t="shared" si="450"/>
        <v>57.985714285714288</v>
      </c>
      <c r="R90" s="76">
        <f t="shared" si="451"/>
        <v>25.771428571428572</v>
      </c>
      <c r="S90" s="108">
        <f t="shared" si="452"/>
        <v>644.28571428571433</v>
      </c>
      <c r="T90" s="76">
        <f t="shared" si="453"/>
        <v>451</v>
      </c>
      <c r="U90" s="76">
        <f t="shared" si="454"/>
        <v>21</v>
      </c>
      <c r="V90" s="76">
        <f t="shared" si="454"/>
        <v>0</v>
      </c>
      <c r="W90" s="76">
        <f t="shared" si="454"/>
        <v>1</v>
      </c>
      <c r="X90" s="76">
        <f t="shared" si="454"/>
        <v>4</v>
      </c>
      <c r="Y90" s="76">
        <f t="shared" si="454"/>
        <v>18</v>
      </c>
      <c r="Z90" s="76">
        <f t="shared" si="454"/>
        <v>1</v>
      </c>
      <c r="AA90" s="76">
        <f t="shared" si="455"/>
        <v>180.4</v>
      </c>
      <c r="AB90" s="76">
        <f t="shared" si="456"/>
        <v>49.61</v>
      </c>
      <c r="AC90" s="76">
        <f t="shared" si="457"/>
        <v>144.32</v>
      </c>
      <c r="AD90" s="76">
        <f t="shared" si="458"/>
        <v>45.1</v>
      </c>
      <c r="AE90" s="76">
        <f t="shared" si="459"/>
        <v>18.04</v>
      </c>
      <c r="AF90" s="76">
        <f t="shared" si="460"/>
        <v>9.02</v>
      </c>
      <c r="AG90" s="109">
        <f t="shared" si="461"/>
        <v>446.49</v>
      </c>
      <c r="AH90" s="76">
        <v>77</v>
      </c>
      <c r="AI90" s="93">
        <v>27</v>
      </c>
    </row>
    <row r="91" spans="1:35" s="48" customFormat="1" ht="13.2" customHeight="1" x14ac:dyDescent="0.4">
      <c r="A91" s="65">
        <v>14</v>
      </c>
      <c r="B91" s="648"/>
      <c r="C91" s="648"/>
      <c r="D91" s="149">
        <v>4461</v>
      </c>
      <c r="E91" s="72" t="s">
        <v>268</v>
      </c>
      <c r="F91" s="92">
        <f t="shared" si="445"/>
        <v>840</v>
      </c>
      <c r="G91" s="92">
        <v>27</v>
      </c>
      <c r="H91" s="92"/>
      <c r="I91" s="92"/>
      <c r="J91" s="76">
        <v>23</v>
      </c>
      <c r="K91" s="76"/>
      <c r="L91" s="76">
        <v>10</v>
      </c>
      <c r="M91" s="76">
        <f t="shared" si="446"/>
        <v>302.39999999999998</v>
      </c>
      <c r="N91" s="76">
        <f t="shared" si="447"/>
        <v>109.2</v>
      </c>
      <c r="O91" s="76">
        <f t="shared" si="448"/>
        <v>235.20000000000002</v>
      </c>
      <c r="P91" s="76">
        <f t="shared" si="449"/>
        <v>84</v>
      </c>
      <c r="Q91" s="76">
        <f t="shared" si="450"/>
        <v>75.599999999999994</v>
      </c>
      <c r="R91" s="76">
        <f t="shared" si="451"/>
        <v>33.6</v>
      </c>
      <c r="S91" s="108">
        <f t="shared" si="452"/>
        <v>840</v>
      </c>
      <c r="T91" s="76">
        <f t="shared" si="453"/>
        <v>588</v>
      </c>
      <c r="U91" s="76">
        <f t="shared" si="454"/>
        <v>27</v>
      </c>
      <c r="V91" s="76">
        <f t="shared" si="454"/>
        <v>0</v>
      </c>
      <c r="W91" s="76">
        <f t="shared" si="454"/>
        <v>0</v>
      </c>
      <c r="X91" s="76">
        <f t="shared" si="454"/>
        <v>23</v>
      </c>
      <c r="Y91" s="76">
        <f t="shared" si="454"/>
        <v>0</v>
      </c>
      <c r="Z91" s="76">
        <f t="shared" si="454"/>
        <v>10</v>
      </c>
      <c r="AA91" s="76">
        <f t="shared" si="455"/>
        <v>235.20000000000002</v>
      </c>
      <c r="AB91" s="76">
        <f t="shared" si="456"/>
        <v>64.680000000000007</v>
      </c>
      <c r="AC91" s="76">
        <f t="shared" si="457"/>
        <v>188.16</v>
      </c>
      <c r="AD91" s="76">
        <f t="shared" si="458"/>
        <v>58.800000000000004</v>
      </c>
      <c r="AE91" s="76">
        <f t="shared" si="459"/>
        <v>23.52</v>
      </c>
      <c r="AF91" s="76">
        <f t="shared" si="460"/>
        <v>11.76</v>
      </c>
      <c r="AG91" s="109">
        <f t="shared" si="461"/>
        <v>582.11999999999989</v>
      </c>
      <c r="AH91" s="76">
        <v>60</v>
      </c>
      <c r="AI91" s="93">
        <v>24</v>
      </c>
    </row>
    <row r="92" spans="1:35" s="47" customFormat="1" ht="13.2" customHeight="1" x14ac:dyDescent="0.4">
      <c r="A92" s="65">
        <v>15</v>
      </c>
      <c r="B92" s="648"/>
      <c r="C92" s="648"/>
      <c r="D92" s="149">
        <v>4449</v>
      </c>
      <c r="E92" s="72" t="s">
        <v>106</v>
      </c>
      <c r="F92" s="92">
        <f t="shared" si="445"/>
        <v>407.14285714285717</v>
      </c>
      <c r="G92" s="92">
        <v>13</v>
      </c>
      <c r="H92" s="92"/>
      <c r="I92" s="92">
        <v>2</v>
      </c>
      <c r="J92" s="76">
        <v>12</v>
      </c>
      <c r="K92" s="76">
        <v>2</v>
      </c>
      <c r="L92" s="76">
        <v>1</v>
      </c>
      <c r="M92" s="76">
        <f t="shared" si="446"/>
        <v>146.57142857142858</v>
      </c>
      <c r="N92" s="76">
        <f t="shared" si="447"/>
        <v>52.928571428571431</v>
      </c>
      <c r="O92" s="76">
        <f t="shared" si="448"/>
        <v>114.00000000000001</v>
      </c>
      <c r="P92" s="76">
        <f t="shared" si="449"/>
        <v>40.714285714285722</v>
      </c>
      <c r="Q92" s="76">
        <f t="shared" si="450"/>
        <v>36.642857142857146</v>
      </c>
      <c r="R92" s="76">
        <f t="shared" si="451"/>
        <v>16.285714285714288</v>
      </c>
      <c r="S92" s="108">
        <f t="shared" si="452"/>
        <v>407.14285714285717</v>
      </c>
      <c r="T92" s="76">
        <f t="shared" si="453"/>
        <v>285</v>
      </c>
      <c r="U92" s="76">
        <f t="shared" si="454"/>
        <v>13</v>
      </c>
      <c r="V92" s="76">
        <f t="shared" si="454"/>
        <v>0</v>
      </c>
      <c r="W92" s="76">
        <f t="shared" si="454"/>
        <v>2</v>
      </c>
      <c r="X92" s="76">
        <f t="shared" si="454"/>
        <v>12</v>
      </c>
      <c r="Y92" s="76">
        <f t="shared" si="454"/>
        <v>2</v>
      </c>
      <c r="Z92" s="76">
        <f t="shared" si="454"/>
        <v>1</v>
      </c>
      <c r="AA92" s="76">
        <f t="shared" si="455"/>
        <v>114</v>
      </c>
      <c r="AB92" s="76">
        <f t="shared" si="456"/>
        <v>31.35</v>
      </c>
      <c r="AC92" s="76">
        <f t="shared" si="457"/>
        <v>91.2</v>
      </c>
      <c r="AD92" s="76">
        <f t="shared" si="458"/>
        <v>28.5</v>
      </c>
      <c r="AE92" s="76">
        <f t="shared" si="459"/>
        <v>11.4</v>
      </c>
      <c r="AF92" s="76">
        <f t="shared" si="460"/>
        <v>5.7</v>
      </c>
      <c r="AG92" s="109">
        <f t="shared" si="461"/>
        <v>282.14999999999998</v>
      </c>
      <c r="AH92" s="76">
        <v>70</v>
      </c>
      <c r="AI92" s="93">
        <v>21</v>
      </c>
    </row>
    <row r="93" spans="1:35" s="48" customFormat="1" ht="13.2" customHeight="1" x14ac:dyDescent="0.4">
      <c r="A93" s="65">
        <v>16</v>
      </c>
      <c r="B93" s="648"/>
      <c r="C93" s="648"/>
      <c r="D93" s="149">
        <v>4481</v>
      </c>
      <c r="E93" s="72" t="s">
        <v>269</v>
      </c>
      <c r="F93" s="92">
        <f t="shared" si="445"/>
        <v>800</v>
      </c>
      <c r="G93" s="92">
        <v>34</v>
      </c>
      <c r="H93" s="92"/>
      <c r="I93" s="92">
        <v>3</v>
      </c>
      <c r="J93" s="76">
        <v>12</v>
      </c>
      <c r="K93" s="76">
        <v>13</v>
      </c>
      <c r="L93" s="76"/>
      <c r="M93" s="76">
        <f t="shared" si="446"/>
        <v>288</v>
      </c>
      <c r="N93" s="76">
        <f t="shared" si="447"/>
        <v>104</v>
      </c>
      <c r="O93" s="76">
        <f t="shared" si="448"/>
        <v>224.00000000000003</v>
      </c>
      <c r="P93" s="76">
        <f t="shared" si="449"/>
        <v>80</v>
      </c>
      <c r="Q93" s="76">
        <f t="shared" si="450"/>
        <v>72</v>
      </c>
      <c r="R93" s="76">
        <f t="shared" si="451"/>
        <v>32</v>
      </c>
      <c r="S93" s="108">
        <f t="shared" si="452"/>
        <v>800</v>
      </c>
      <c r="T93" s="76">
        <f t="shared" si="453"/>
        <v>560</v>
      </c>
      <c r="U93" s="76">
        <f t="shared" si="454"/>
        <v>34</v>
      </c>
      <c r="V93" s="76">
        <f t="shared" si="454"/>
        <v>0</v>
      </c>
      <c r="W93" s="76">
        <f t="shared" si="454"/>
        <v>3</v>
      </c>
      <c r="X93" s="76">
        <f t="shared" si="454"/>
        <v>12</v>
      </c>
      <c r="Y93" s="76">
        <f t="shared" si="454"/>
        <v>13</v>
      </c>
      <c r="Z93" s="76">
        <f t="shared" si="454"/>
        <v>0</v>
      </c>
      <c r="AA93" s="76">
        <f t="shared" si="455"/>
        <v>224</v>
      </c>
      <c r="AB93" s="76">
        <f t="shared" si="456"/>
        <v>61.6</v>
      </c>
      <c r="AC93" s="76">
        <f t="shared" si="457"/>
        <v>179.20000000000002</v>
      </c>
      <c r="AD93" s="76">
        <f t="shared" si="458"/>
        <v>56</v>
      </c>
      <c r="AE93" s="76">
        <f t="shared" si="459"/>
        <v>22.400000000000002</v>
      </c>
      <c r="AF93" s="76">
        <f t="shared" si="460"/>
        <v>11.200000000000001</v>
      </c>
      <c r="AG93" s="109">
        <f t="shared" si="461"/>
        <v>554.40000000000009</v>
      </c>
      <c r="AH93" s="76">
        <v>77</v>
      </c>
      <c r="AI93" s="93">
        <v>24</v>
      </c>
    </row>
    <row r="94" spans="1:35" s="47" customFormat="1" ht="13.2" customHeight="1" x14ac:dyDescent="0.4">
      <c r="A94" s="65">
        <v>17</v>
      </c>
      <c r="B94" s="648"/>
      <c r="C94" s="648"/>
      <c r="D94" s="149">
        <v>7309</v>
      </c>
      <c r="E94" s="72" t="s">
        <v>108</v>
      </c>
      <c r="F94" s="92">
        <f t="shared" si="445"/>
        <v>457.14285714285711</v>
      </c>
      <c r="G94" s="92"/>
      <c r="H94" s="92">
        <v>16</v>
      </c>
      <c r="I94" s="92"/>
      <c r="J94" s="76">
        <v>8</v>
      </c>
      <c r="K94" s="76">
        <v>8</v>
      </c>
      <c r="L94" s="76"/>
      <c r="M94" s="76">
        <f t="shared" si="446"/>
        <v>164.57142857142856</v>
      </c>
      <c r="N94" s="76">
        <f t="shared" si="447"/>
        <v>59.428571428571423</v>
      </c>
      <c r="O94" s="76">
        <f t="shared" si="448"/>
        <v>128</v>
      </c>
      <c r="P94" s="76">
        <f t="shared" si="449"/>
        <v>45.714285714285715</v>
      </c>
      <c r="Q94" s="76">
        <f t="shared" si="450"/>
        <v>41.142857142857139</v>
      </c>
      <c r="R94" s="76">
        <f t="shared" si="451"/>
        <v>18.285714285714285</v>
      </c>
      <c r="S94" s="108">
        <f t="shared" si="452"/>
        <v>457.14285714285717</v>
      </c>
      <c r="T94" s="76">
        <f t="shared" si="453"/>
        <v>320</v>
      </c>
      <c r="U94" s="76">
        <f t="shared" si="454"/>
        <v>0</v>
      </c>
      <c r="V94" s="76">
        <f t="shared" si="454"/>
        <v>16</v>
      </c>
      <c r="W94" s="76">
        <f t="shared" si="454"/>
        <v>0</v>
      </c>
      <c r="X94" s="76">
        <f t="shared" si="454"/>
        <v>8</v>
      </c>
      <c r="Y94" s="76">
        <f t="shared" si="454"/>
        <v>8</v>
      </c>
      <c r="Z94" s="76">
        <f t="shared" si="454"/>
        <v>0</v>
      </c>
      <c r="AA94" s="76">
        <f t="shared" si="455"/>
        <v>128</v>
      </c>
      <c r="AB94" s="76">
        <f t="shared" si="456"/>
        <v>35.200000000000003</v>
      </c>
      <c r="AC94" s="76">
        <f t="shared" si="457"/>
        <v>102.4</v>
      </c>
      <c r="AD94" s="76">
        <f t="shared" si="458"/>
        <v>32</v>
      </c>
      <c r="AE94" s="76">
        <f t="shared" si="459"/>
        <v>12.8</v>
      </c>
      <c r="AF94" s="76">
        <f t="shared" si="460"/>
        <v>6.4</v>
      </c>
      <c r="AG94" s="109">
        <f t="shared" si="461"/>
        <v>316.8</v>
      </c>
      <c r="AH94" s="76">
        <v>44</v>
      </c>
      <c r="AI94" s="93">
        <v>18</v>
      </c>
    </row>
    <row r="95" spans="1:35" s="47" customFormat="1" ht="13.2" customHeight="1" x14ac:dyDescent="0.4">
      <c r="A95" s="65">
        <v>18</v>
      </c>
      <c r="B95" s="648"/>
      <c r="C95" s="648"/>
      <c r="D95" s="149">
        <v>7006</v>
      </c>
      <c r="E95" s="72" t="s">
        <v>109</v>
      </c>
      <c r="F95" s="92">
        <f t="shared" si="445"/>
        <v>488.57142857142861</v>
      </c>
      <c r="G95" s="92">
        <v>21</v>
      </c>
      <c r="H95" s="92"/>
      <c r="I95" s="92"/>
      <c r="J95" s="76">
        <v>13</v>
      </c>
      <c r="K95" s="76"/>
      <c r="L95" s="76">
        <v>4</v>
      </c>
      <c r="M95" s="76">
        <f t="shared" si="446"/>
        <v>175.8857142857143</v>
      </c>
      <c r="N95" s="76">
        <f t="shared" si="447"/>
        <v>63.51428571428572</v>
      </c>
      <c r="O95" s="76">
        <f t="shared" si="448"/>
        <v>136.80000000000001</v>
      </c>
      <c r="P95" s="76">
        <f t="shared" si="449"/>
        <v>48.857142857142861</v>
      </c>
      <c r="Q95" s="76">
        <f t="shared" si="450"/>
        <v>43.971428571428575</v>
      </c>
      <c r="R95" s="76">
        <f t="shared" si="451"/>
        <v>19.542857142857144</v>
      </c>
      <c r="S95" s="108">
        <f t="shared" si="452"/>
        <v>488.57142857142867</v>
      </c>
      <c r="T95" s="76">
        <f t="shared" si="453"/>
        <v>342</v>
      </c>
      <c r="U95" s="76">
        <f t="shared" si="454"/>
        <v>21</v>
      </c>
      <c r="V95" s="76">
        <f t="shared" si="454"/>
        <v>0</v>
      </c>
      <c r="W95" s="76">
        <f t="shared" si="454"/>
        <v>0</v>
      </c>
      <c r="X95" s="76">
        <f t="shared" si="454"/>
        <v>13</v>
      </c>
      <c r="Y95" s="76">
        <f t="shared" si="454"/>
        <v>0</v>
      </c>
      <c r="Z95" s="76">
        <f t="shared" si="454"/>
        <v>4</v>
      </c>
      <c r="AA95" s="76">
        <f t="shared" si="455"/>
        <v>136.80000000000001</v>
      </c>
      <c r="AB95" s="76">
        <f t="shared" si="456"/>
        <v>37.619999999999997</v>
      </c>
      <c r="AC95" s="76">
        <f t="shared" si="457"/>
        <v>109.44</v>
      </c>
      <c r="AD95" s="76">
        <f t="shared" si="458"/>
        <v>34.200000000000003</v>
      </c>
      <c r="AE95" s="76">
        <f t="shared" si="459"/>
        <v>13.68</v>
      </c>
      <c r="AF95" s="76">
        <f t="shared" si="460"/>
        <v>6.84</v>
      </c>
      <c r="AG95" s="109">
        <f t="shared" si="461"/>
        <v>338.58</v>
      </c>
      <c r="AH95" s="76">
        <v>57</v>
      </c>
      <c r="AI95" s="93">
        <v>24</v>
      </c>
    </row>
    <row r="96" spans="1:35" s="47" customFormat="1" ht="13.2" customHeight="1" x14ac:dyDescent="0.4">
      <c r="A96" s="65">
        <v>19</v>
      </c>
      <c r="B96" s="648"/>
      <c r="C96" s="648"/>
      <c r="D96" s="149">
        <v>7589</v>
      </c>
      <c r="E96" s="72" t="s">
        <v>110</v>
      </c>
      <c r="F96" s="92">
        <f t="shared" si="445"/>
        <v>574.28571428571433</v>
      </c>
      <c r="G96" s="92">
        <v>22</v>
      </c>
      <c r="H96" s="92"/>
      <c r="I96" s="92">
        <v>2</v>
      </c>
      <c r="J96" s="76">
        <v>9</v>
      </c>
      <c r="K96" s="76">
        <v>8</v>
      </c>
      <c r="L96" s="76">
        <v>2</v>
      </c>
      <c r="M96" s="76">
        <f t="shared" si="446"/>
        <v>206.74285714285716</v>
      </c>
      <c r="N96" s="76">
        <f t="shared" si="447"/>
        <v>74.657142857142873</v>
      </c>
      <c r="O96" s="76">
        <f t="shared" si="448"/>
        <v>160.80000000000004</v>
      </c>
      <c r="P96" s="76">
        <f t="shared" si="449"/>
        <v>57.428571428571438</v>
      </c>
      <c r="Q96" s="76">
        <f t="shared" si="450"/>
        <v>51.68571428571429</v>
      </c>
      <c r="R96" s="76">
        <f t="shared" si="451"/>
        <v>22.971428571428575</v>
      </c>
      <c r="S96" s="108">
        <f t="shared" si="452"/>
        <v>574.28571428571433</v>
      </c>
      <c r="T96" s="76">
        <f t="shared" si="453"/>
        <v>402</v>
      </c>
      <c r="U96" s="76">
        <f t="shared" si="454"/>
        <v>22</v>
      </c>
      <c r="V96" s="76">
        <f t="shared" si="454"/>
        <v>0</v>
      </c>
      <c r="W96" s="76">
        <f t="shared" si="454"/>
        <v>2</v>
      </c>
      <c r="X96" s="76">
        <f t="shared" si="454"/>
        <v>9</v>
      </c>
      <c r="Y96" s="76">
        <f t="shared" si="454"/>
        <v>8</v>
      </c>
      <c r="Z96" s="76">
        <f t="shared" si="454"/>
        <v>2</v>
      </c>
      <c r="AA96" s="76">
        <f t="shared" si="455"/>
        <v>160.80000000000001</v>
      </c>
      <c r="AB96" s="76">
        <f t="shared" si="456"/>
        <v>44.22</v>
      </c>
      <c r="AC96" s="76">
        <f t="shared" si="457"/>
        <v>128.64000000000001</v>
      </c>
      <c r="AD96" s="76">
        <f t="shared" si="458"/>
        <v>40.200000000000003</v>
      </c>
      <c r="AE96" s="76">
        <f t="shared" si="459"/>
        <v>16.080000000000002</v>
      </c>
      <c r="AF96" s="76">
        <f t="shared" si="460"/>
        <v>8.0400000000000009</v>
      </c>
      <c r="AG96" s="109">
        <f t="shared" si="461"/>
        <v>397.98</v>
      </c>
      <c r="AH96" s="76">
        <v>77</v>
      </c>
      <c r="AI96" s="93">
        <v>24</v>
      </c>
    </row>
    <row r="97" spans="1:35" s="48" customFormat="1" ht="13.2" customHeight="1" x14ac:dyDescent="0.4">
      <c r="A97" s="65">
        <v>20</v>
      </c>
      <c r="B97" s="648"/>
      <c r="C97" s="648"/>
      <c r="D97" s="149">
        <v>7147</v>
      </c>
      <c r="E97" s="72" t="s">
        <v>270</v>
      </c>
      <c r="F97" s="92">
        <f t="shared" si="445"/>
        <v>548.57142857142856</v>
      </c>
      <c r="G97" s="92"/>
      <c r="H97" s="92">
        <v>23</v>
      </c>
      <c r="I97" s="92"/>
      <c r="J97" s="76">
        <v>8</v>
      </c>
      <c r="K97" s="76">
        <v>8</v>
      </c>
      <c r="L97" s="76">
        <v>1</v>
      </c>
      <c r="M97" s="76">
        <f t="shared" si="446"/>
        <v>197.48571428571427</v>
      </c>
      <c r="N97" s="76">
        <f t="shared" si="447"/>
        <v>71.314285714285717</v>
      </c>
      <c r="O97" s="76">
        <f t="shared" si="448"/>
        <v>153.60000000000002</v>
      </c>
      <c r="P97" s="76">
        <f t="shared" si="449"/>
        <v>54.857142857142861</v>
      </c>
      <c r="Q97" s="76">
        <f t="shared" si="450"/>
        <v>49.371428571428567</v>
      </c>
      <c r="R97" s="76">
        <f t="shared" si="451"/>
        <v>21.942857142857143</v>
      </c>
      <c r="S97" s="108">
        <f t="shared" si="452"/>
        <v>548.57142857142856</v>
      </c>
      <c r="T97" s="76">
        <f t="shared" si="453"/>
        <v>384</v>
      </c>
      <c r="U97" s="76">
        <f t="shared" si="454"/>
        <v>0</v>
      </c>
      <c r="V97" s="76">
        <f t="shared" si="454"/>
        <v>23</v>
      </c>
      <c r="W97" s="76">
        <f t="shared" si="454"/>
        <v>0</v>
      </c>
      <c r="X97" s="76">
        <f t="shared" si="454"/>
        <v>8</v>
      </c>
      <c r="Y97" s="76">
        <f t="shared" si="454"/>
        <v>8</v>
      </c>
      <c r="Z97" s="76">
        <f t="shared" si="454"/>
        <v>1</v>
      </c>
      <c r="AA97" s="76">
        <f t="shared" si="455"/>
        <v>153.60000000000002</v>
      </c>
      <c r="AB97" s="76">
        <f t="shared" si="456"/>
        <v>42.24</v>
      </c>
      <c r="AC97" s="76">
        <f t="shared" si="457"/>
        <v>122.88</v>
      </c>
      <c r="AD97" s="76">
        <f t="shared" si="458"/>
        <v>38.400000000000006</v>
      </c>
      <c r="AE97" s="76">
        <f t="shared" si="459"/>
        <v>15.36</v>
      </c>
      <c r="AF97" s="76">
        <f t="shared" si="460"/>
        <v>7.68</v>
      </c>
      <c r="AG97" s="109">
        <f t="shared" si="461"/>
        <v>380.16</v>
      </c>
      <c r="AH97" s="76">
        <v>58</v>
      </c>
      <c r="AI97" s="93">
        <v>12</v>
      </c>
    </row>
    <row r="98" spans="1:35" s="47" customFormat="1" ht="13.2" customHeight="1" x14ac:dyDescent="0.4">
      <c r="A98" s="65">
        <v>21</v>
      </c>
      <c r="B98" s="649"/>
      <c r="C98" s="649"/>
      <c r="D98" s="150">
        <v>6744</v>
      </c>
      <c r="E98" s="72" t="s">
        <v>112</v>
      </c>
      <c r="F98" s="92">
        <f t="shared" si="445"/>
        <v>620</v>
      </c>
      <c r="G98" s="92"/>
      <c r="H98" s="92">
        <v>22</v>
      </c>
      <c r="I98" s="92"/>
      <c r="J98" s="76">
        <v>14</v>
      </c>
      <c r="K98" s="76">
        <v>8</v>
      </c>
      <c r="L98" s="76"/>
      <c r="M98" s="76">
        <f t="shared" si="446"/>
        <v>223.2</v>
      </c>
      <c r="N98" s="76">
        <f t="shared" si="447"/>
        <v>80.600000000000009</v>
      </c>
      <c r="O98" s="76">
        <f t="shared" si="448"/>
        <v>173.60000000000002</v>
      </c>
      <c r="P98" s="76">
        <f t="shared" si="449"/>
        <v>62</v>
      </c>
      <c r="Q98" s="76">
        <f t="shared" si="450"/>
        <v>55.8</v>
      </c>
      <c r="R98" s="76">
        <f t="shared" si="451"/>
        <v>24.8</v>
      </c>
      <c r="S98" s="108">
        <f t="shared" si="452"/>
        <v>620</v>
      </c>
      <c r="T98" s="76">
        <f t="shared" si="453"/>
        <v>434</v>
      </c>
      <c r="U98" s="76">
        <f t="shared" si="454"/>
        <v>0</v>
      </c>
      <c r="V98" s="76">
        <f t="shared" si="454"/>
        <v>22</v>
      </c>
      <c r="W98" s="76">
        <f t="shared" si="454"/>
        <v>0</v>
      </c>
      <c r="X98" s="76">
        <f t="shared" si="454"/>
        <v>14</v>
      </c>
      <c r="Y98" s="76">
        <f t="shared" si="454"/>
        <v>8</v>
      </c>
      <c r="Z98" s="76">
        <f t="shared" si="454"/>
        <v>0</v>
      </c>
      <c r="AA98" s="76">
        <f t="shared" si="455"/>
        <v>173.60000000000002</v>
      </c>
      <c r="AB98" s="76">
        <f t="shared" si="456"/>
        <v>47.74</v>
      </c>
      <c r="AC98" s="76">
        <f t="shared" si="457"/>
        <v>138.88</v>
      </c>
      <c r="AD98" s="76">
        <f t="shared" si="458"/>
        <v>43.400000000000006</v>
      </c>
      <c r="AE98" s="76">
        <f t="shared" si="459"/>
        <v>17.36</v>
      </c>
      <c r="AF98" s="76">
        <f t="shared" si="460"/>
        <v>8.68</v>
      </c>
      <c r="AG98" s="109">
        <f t="shared" si="461"/>
        <v>429.66</v>
      </c>
      <c r="AH98" s="76">
        <v>63</v>
      </c>
      <c r="AI98" s="93">
        <v>21</v>
      </c>
    </row>
    <row r="99" spans="1:35" s="47" customFormat="1" ht="13.2" customHeight="1" x14ac:dyDescent="0.4">
      <c r="A99" s="96"/>
      <c r="B99" s="78">
        <f>COUNT(A78:A98)</f>
        <v>21</v>
      </c>
      <c r="C99" s="78"/>
      <c r="D99" s="78"/>
      <c r="E99" s="78"/>
      <c r="F99" s="78"/>
      <c r="G99" s="78"/>
      <c r="H99" s="78"/>
      <c r="I99" s="78"/>
      <c r="J99" s="78"/>
      <c r="K99" s="78"/>
      <c r="L99" s="82"/>
      <c r="M99" s="82"/>
      <c r="N99" s="82"/>
      <c r="O99" s="82"/>
      <c r="P99" s="103"/>
      <c r="Q99" s="103"/>
      <c r="R99" s="103"/>
      <c r="S99" s="82"/>
      <c r="T99" s="81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104"/>
    </row>
    <row r="100" spans="1:35" s="47" customFormat="1" ht="13.2" customHeight="1" x14ac:dyDescent="0.4">
      <c r="A100" s="65">
        <v>1</v>
      </c>
      <c r="B100" s="647" t="s">
        <v>188</v>
      </c>
      <c r="C100" s="650" t="s">
        <v>189</v>
      </c>
      <c r="D100" s="151">
        <v>4312</v>
      </c>
      <c r="E100" s="72" t="s">
        <v>271</v>
      </c>
      <c r="F100" s="86">
        <f t="shared" ref="F100:F118" si="462">($G$7*G100)+($H$7*H100)+($I$7*I100)+($J$7*J100)+($K$7*K100)+($L$7*L100)</f>
        <v>783.71428571428555</v>
      </c>
      <c r="G100" s="87">
        <v>30.6</v>
      </c>
      <c r="H100" s="86"/>
      <c r="I100" s="86">
        <v>3</v>
      </c>
      <c r="J100" s="87">
        <v>16</v>
      </c>
      <c r="K100" s="86">
        <v>7</v>
      </c>
      <c r="L100" s="86">
        <v>3</v>
      </c>
      <c r="M100" s="87">
        <f t="shared" ref="M100:M118" si="463">F100*$M$7</f>
        <v>282.13714285714281</v>
      </c>
      <c r="N100" s="87">
        <f t="shared" ref="N100:N118" si="464">F100*$N$7</f>
        <v>101.88285714285712</v>
      </c>
      <c r="O100" s="87">
        <f t="shared" ref="O100:O118" si="465">F100*$O$7</f>
        <v>219.43999999999997</v>
      </c>
      <c r="P100" s="87">
        <f t="shared" ref="P100:P118" si="466">F100*$P$7</f>
        <v>78.371428571428567</v>
      </c>
      <c r="Q100" s="87">
        <f t="shared" ref="Q100:Q118" si="467">F100*$Q$7</f>
        <v>70.534285714285701</v>
      </c>
      <c r="R100" s="87">
        <f t="shared" ref="R100:R118" si="468">F100*$R$7</f>
        <v>31.348571428571422</v>
      </c>
      <c r="S100" s="88">
        <f t="shared" ref="S100:S118" si="469">SUM(M100:R100)</f>
        <v>783.71428571428555</v>
      </c>
      <c r="T100" s="86">
        <f t="shared" ref="T100:T118" si="470">($U$7*U100)+($V$7*V100)+($W$7*W100)+($X$7*X100)+($Y$7*Y100)+($Z$7*Z100)</f>
        <v>548.6</v>
      </c>
      <c r="U100" s="87">
        <f t="shared" ref="U100:Z104" si="471">G100</f>
        <v>30.6</v>
      </c>
      <c r="V100" s="86">
        <f t="shared" si="471"/>
        <v>0</v>
      </c>
      <c r="W100" s="86">
        <f t="shared" si="471"/>
        <v>3</v>
      </c>
      <c r="X100" s="87">
        <f t="shared" si="471"/>
        <v>16</v>
      </c>
      <c r="Y100" s="86">
        <f t="shared" si="471"/>
        <v>7</v>
      </c>
      <c r="Z100" s="86">
        <f t="shared" si="471"/>
        <v>3</v>
      </c>
      <c r="AA100" s="87">
        <f t="shared" ref="AA100:AA118" si="472">T100*$AA$7</f>
        <v>219.44000000000003</v>
      </c>
      <c r="AB100" s="87">
        <f t="shared" ref="AB100:AB118" si="473">T100*$AB$7</f>
        <v>60.346000000000004</v>
      </c>
      <c r="AC100" s="87">
        <f t="shared" ref="AC100:AC118" si="474">T100*$AC$7</f>
        <v>175.55200000000002</v>
      </c>
      <c r="AD100" s="87">
        <f t="shared" ref="AD100:AD118" si="475">T100*$AD$7</f>
        <v>54.860000000000007</v>
      </c>
      <c r="AE100" s="87">
        <f t="shared" ref="AE100:AE118" si="476">T100*$AE$7</f>
        <v>21.944000000000003</v>
      </c>
      <c r="AF100" s="87">
        <f t="shared" ref="AF100:AF118" si="477">T100*$AF$7</f>
        <v>10.972000000000001</v>
      </c>
      <c r="AG100" s="89">
        <f t="shared" ref="AG100:AG118" si="478">SUM(AA100:AF100)</f>
        <v>543.11400000000003</v>
      </c>
      <c r="AH100" s="92">
        <v>77</v>
      </c>
      <c r="AI100" s="98">
        <v>24</v>
      </c>
    </row>
    <row r="101" spans="1:35" s="47" customFormat="1" ht="13.2" customHeight="1" x14ac:dyDescent="0.4">
      <c r="A101" s="65">
        <v>2</v>
      </c>
      <c r="B101" s="648"/>
      <c r="C101" s="651"/>
      <c r="D101" s="152">
        <v>7039</v>
      </c>
      <c r="E101" s="72" t="s">
        <v>272</v>
      </c>
      <c r="F101" s="86">
        <f t="shared" si="462"/>
        <v>691.42857142857144</v>
      </c>
      <c r="G101" s="87">
        <v>33.5</v>
      </c>
      <c r="H101" s="86"/>
      <c r="I101" s="86">
        <v>2</v>
      </c>
      <c r="J101" s="87">
        <v>16</v>
      </c>
      <c r="K101" s="86">
        <v>4</v>
      </c>
      <c r="L101" s="86">
        <v>1</v>
      </c>
      <c r="M101" s="87">
        <f t="shared" si="463"/>
        <v>248.91428571428571</v>
      </c>
      <c r="N101" s="87">
        <f t="shared" si="464"/>
        <v>89.885714285714286</v>
      </c>
      <c r="O101" s="87">
        <f t="shared" si="465"/>
        <v>193.60000000000002</v>
      </c>
      <c r="P101" s="87">
        <f t="shared" si="466"/>
        <v>69.142857142857153</v>
      </c>
      <c r="Q101" s="87">
        <f t="shared" si="467"/>
        <v>62.228571428571428</v>
      </c>
      <c r="R101" s="87">
        <f t="shared" si="468"/>
        <v>27.657142857142858</v>
      </c>
      <c r="S101" s="88">
        <f t="shared" si="469"/>
        <v>691.42857142857144</v>
      </c>
      <c r="T101" s="86">
        <f t="shared" si="470"/>
        <v>484</v>
      </c>
      <c r="U101" s="87">
        <f t="shared" si="471"/>
        <v>33.5</v>
      </c>
      <c r="V101" s="86">
        <f t="shared" si="471"/>
        <v>0</v>
      </c>
      <c r="W101" s="86">
        <f t="shared" si="471"/>
        <v>2</v>
      </c>
      <c r="X101" s="87">
        <f t="shared" si="471"/>
        <v>16</v>
      </c>
      <c r="Y101" s="86">
        <f t="shared" si="471"/>
        <v>4</v>
      </c>
      <c r="Z101" s="86">
        <f t="shared" si="471"/>
        <v>1</v>
      </c>
      <c r="AA101" s="87">
        <f t="shared" si="472"/>
        <v>193.60000000000002</v>
      </c>
      <c r="AB101" s="87">
        <f t="shared" si="473"/>
        <v>53.24</v>
      </c>
      <c r="AC101" s="87">
        <f t="shared" si="474"/>
        <v>154.88</v>
      </c>
      <c r="AD101" s="87">
        <f t="shared" si="475"/>
        <v>48.400000000000006</v>
      </c>
      <c r="AE101" s="87">
        <f t="shared" si="476"/>
        <v>19.36</v>
      </c>
      <c r="AF101" s="87">
        <f t="shared" si="477"/>
        <v>9.68</v>
      </c>
      <c r="AG101" s="89">
        <f t="shared" si="478"/>
        <v>479.16</v>
      </c>
      <c r="AH101" s="92">
        <v>77</v>
      </c>
      <c r="AI101" s="98">
        <v>24</v>
      </c>
    </row>
    <row r="102" spans="1:35" s="414" customFormat="1" ht="13.2" customHeight="1" x14ac:dyDescent="0.4">
      <c r="A102" s="407">
        <v>3</v>
      </c>
      <c r="B102" s="648"/>
      <c r="C102" s="651"/>
      <c r="D102" s="408">
        <v>4283</v>
      </c>
      <c r="E102" s="409" t="s">
        <v>125</v>
      </c>
      <c r="F102" s="410">
        <f t="shared" si="462"/>
        <v>538.57142857142856</v>
      </c>
      <c r="G102" s="411">
        <v>20</v>
      </c>
      <c r="H102" s="410"/>
      <c r="I102" s="410">
        <v>2</v>
      </c>
      <c r="J102" s="411">
        <v>8</v>
      </c>
      <c r="K102" s="410">
        <v>9</v>
      </c>
      <c r="L102" s="410">
        <v>1</v>
      </c>
      <c r="M102" s="411">
        <f t="shared" si="463"/>
        <v>193.88571428571427</v>
      </c>
      <c r="N102" s="411">
        <f t="shared" si="464"/>
        <v>70.01428571428572</v>
      </c>
      <c r="O102" s="411">
        <f t="shared" si="465"/>
        <v>150.80000000000001</v>
      </c>
      <c r="P102" s="411">
        <f t="shared" si="466"/>
        <v>53.857142857142861</v>
      </c>
      <c r="Q102" s="411">
        <f t="shared" si="467"/>
        <v>48.471428571428568</v>
      </c>
      <c r="R102" s="411">
        <f t="shared" si="468"/>
        <v>21.542857142857141</v>
      </c>
      <c r="S102" s="410">
        <f t="shared" si="469"/>
        <v>538.57142857142844</v>
      </c>
      <c r="T102" s="410">
        <f t="shared" si="470"/>
        <v>377</v>
      </c>
      <c r="U102" s="411">
        <f t="shared" si="471"/>
        <v>20</v>
      </c>
      <c r="V102" s="410">
        <f t="shared" si="471"/>
        <v>0</v>
      </c>
      <c r="W102" s="410">
        <f t="shared" si="471"/>
        <v>2</v>
      </c>
      <c r="X102" s="411">
        <f t="shared" si="471"/>
        <v>8</v>
      </c>
      <c r="Y102" s="410">
        <f t="shared" si="471"/>
        <v>9</v>
      </c>
      <c r="Z102" s="410">
        <f t="shared" si="471"/>
        <v>1</v>
      </c>
      <c r="AA102" s="411">
        <f t="shared" si="472"/>
        <v>150.80000000000001</v>
      </c>
      <c r="AB102" s="411">
        <f t="shared" si="473"/>
        <v>41.47</v>
      </c>
      <c r="AC102" s="411">
        <f t="shared" si="474"/>
        <v>120.64</v>
      </c>
      <c r="AD102" s="411">
        <f t="shared" si="475"/>
        <v>37.700000000000003</v>
      </c>
      <c r="AE102" s="411">
        <f t="shared" si="476"/>
        <v>15.08</v>
      </c>
      <c r="AF102" s="411">
        <f t="shared" si="477"/>
        <v>7.54</v>
      </c>
      <c r="AG102" s="410">
        <f t="shared" si="478"/>
        <v>373.23</v>
      </c>
      <c r="AH102" s="412">
        <v>70</v>
      </c>
      <c r="AI102" s="413">
        <v>24</v>
      </c>
    </row>
    <row r="103" spans="1:35" s="47" customFormat="1" ht="13.2" customHeight="1" x14ac:dyDescent="0.4">
      <c r="A103" s="65">
        <v>4</v>
      </c>
      <c r="B103" s="648"/>
      <c r="C103" s="651"/>
      <c r="D103" s="152">
        <v>4276</v>
      </c>
      <c r="E103" s="72" t="s">
        <v>126</v>
      </c>
      <c r="F103" s="86">
        <f t="shared" si="462"/>
        <v>572.85714285714289</v>
      </c>
      <c r="G103" s="87">
        <v>24</v>
      </c>
      <c r="H103" s="86"/>
      <c r="I103" s="86">
        <v>2</v>
      </c>
      <c r="J103" s="87">
        <v>8</v>
      </c>
      <c r="K103" s="86">
        <v>9</v>
      </c>
      <c r="L103" s="86">
        <v>1</v>
      </c>
      <c r="M103" s="87">
        <f t="shared" si="463"/>
        <v>206.22857142857143</v>
      </c>
      <c r="N103" s="87">
        <f t="shared" si="464"/>
        <v>74.471428571428575</v>
      </c>
      <c r="O103" s="87">
        <f t="shared" si="465"/>
        <v>160.40000000000003</v>
      </c>
      <c r="P103" s="87">
        <f t="shared" si="466"/>
        <v>57.285714285714292</v>
      </c>
      <c r="Q103" s="87">
        <f t="shared" si="467"/>
        <v>51.557142857142857</v>
      </c>
      <c r="R103" s="87">
        <f t="shared" si="468"/>
        <v>22.914285714285715</v>
      </c>
      <c r="S103" s="88">
        <f t="shared" si="469"/>
        <v>572.85714285714289</v>
      </c>
      <c r="T103" s="86">
        <f t="shared" si="470"/>
        <v>401</v>
      </c>
      <c r="U103" s="87">
        <f t="shared" si="471"/>
        <v>24</v>
      </c>
      <c r="V103" s="86">
        <f t="shared" si="471"/>
        <v>0</v>
      </c>
      <c r="W103" s="86">
        <f t="shared" si="471"/>
        <v>2</v>
      </c>
      <c r="X103" s="87">
        <f t="shared" si="471"/>
        <v>8</v>
      </c>
      <c r="Y103" s="86">
        <f t="shared" si="471"/>
        <v>9</v>
      </c>
      <c r="Z103" s="86">
        <f t="shared" si="471"/>
        <v>1</v>
      </c>
      <c r="AA103" s="87">
        <f t="shared" si="472"/>
        <v>160.4</v>
      </c>
      <c r="AB103" s="87">
        <f t="shared" si="473"/>
        <v>44.11</v>
      </c>
      <c r="AC103" s="87">
        <f t="shared" si="474"/>
        <v>128.32</v>
      </c>
      <c r="AD103" s="87">
        <f t="shared" si="475"/>
        <v>40.1</v>
      </c>
      <c r="AE103" s="87">
        <f t="shared" si="476"/>
        <v>16.04</v>
      </c>
      <c r="AF103" s="87">
        <f t="shared" si="477"/>
        <v>8.02</v>
      </c>
      <c r="AG103" s="89">
        <f t="shared" si="478"/>
        <v>396.99</v>
      </c>
      <c r="AH103" s="92">
        <v>70</v>
      </c>
      <c r="AI103" s="98">
        <v>24</v>
      </c>
    </row>
    <row r="104" spans="1:35" s="47" customFormat="1" ht="13.2" customHeight="1" x14ac:dyDescent="0.4">
      <c r="A104" s="65">
        <v>5</v>
      </c>
      <c r="B104" s="648"/>
      <c r="C104" s="651"/>
      <c r="D104" s="152">
        <v>4264</v>
      </c>
      <c r="E104" s="72" t="s">
        <v>127</v>
      </c>
      <c r="F104" s="86">
        <f t="shared" si="462"/>
        <v>700</v>
      </c>
      <c r="G104" s="87">
        <v>32</v>
      </c>
      <c r="H104" s="86"/>
      <c r="I104" s="86">
        <v>3</v>
      </c>
      <c r="J104" s="87">
        <v>6</v>
      </c>
      <c r="K104" s="86">
        <v>14</v>
      </c>
      <c r="L104" s="86"/>
      <c r="M104" s="87">
        <f t="shared" si="463"/>
        <v>252</v>
      </c>
      <c r="N104" s="87">
        <f t="shared" si="464"/>
        <v>91</v>
      </c>
      <c r="O104" s="87">
        <f t="shared" si="465"/>
        <v>196.00000000000003</v>
      </c>
      <c r="P104" s="87">
        <f t="shared" si="466"/>
        <v>70</v>
      </c>
      <c r="Q104" s="87">
        <f t="shared" si="467"/>
        <v>63</v>
      </c>
      <c r="R104" s="87">
        <f t="shared" si="468"/>
        <v>28</v>
      </c>
      <c r="S104" s="88">
        <f t="shared" si="469"/>
        <v>700</v>
      </c>
      <c r="T104" s="86">
        <f t="shared" si="470"/>
        <v>490</v>
      </c>
      <c r="U104" s="87">
        <f t="shared" si="471"/>
        <v>32</v>
      </c>
      <c r="V104" s="86">
        <f t="shared" si="471"/>
        <v>0</v>
      </c>
      <c r="W104" s="86">
        <f t="shared" si="471"/>
        <v>3</v>
      </c>
      <c r="X104" s="87">
        <f t="shared" si="471"/>
        <v>6</v>
      </c>
      <c r="Y104" s="86">
        <f t="shared" si="471"/>
        <v>14</v>
      </c>
      <c r="Z104" s="86">
        <f t="shared" si="471"/>
        <v>0</v>
      </c>
      <c r="AA104" s="87">
        <f t="shared" si="472"/>
        <v>196</v>
      </c>
      <c r="AB104" s="87">
        <f t="shared" si="473"/>
        <v>53.9</v>
      </c>
      <c r="AC104" s="87">
        <f t="shared" si="474"/>
        <v>156.80000000000001</v>
      </c>
      <c r="AD104" s="87">
        <f t="shared" si="475"/>
        <v>49</v>
      </c>
      <c r="AE104" s="87">
        <f t="shared" si="476"/>
        <v>19.600000000000001</v>
      </c>
      <c r="AF104" s="87">
        <f t="shared" si="477"/>
        <v>9.8000000000000007</v>
      </c>
      <c r="AG104" s="89">
        <f t="shared" si="478"/>
        <v>485.10000000000008</v>
      </c>
      <c r="AH104" s="92">
        <v>77</v>
      </c>
      <c r="AI104" s="98">
        <v>24</v>
      </c>
    </row>
    <row r="105" spans="1:35" s="47" customFormat="1" ht="13.2" customHeight="1" x14ac:dyDescent="0.4">
      <c r="A105" s="65">
        <v>6</v>
      </c>
      <c r="B105" s="648"/>
      <c r="C105" s="651"/>
      <c r="D105" s="152">
        <v>4285</v>
      </c>
      <c r="E105" s="72" t="s">
        <v>273</v>
      </c>
      <c r="F105" s="86">
        <f t="shared" si="462"/>
        <v>601.42857142857144</v>
      </c>
      <c r="G105" s="87"/>
      <c r="H105" s="86">
        <v>22</v>
      </c>
      <c r="I105" s="86">
        <v>2</v>
      </c>
      <c r="J105" s="87">
        <v>10</v>
      </c>
      <c r="K105" s="86">
        <v>8</v>
      </c>
      <c r="L105" s="86">
        <v>1</v>
      </c>
      <c r="M105" s="87">
        <f t="shared" si="463"/>
        <v>216.51428571428571</v>
      </c>
      <c r="N105" s="87">
        <f t="shared" si="464"/>
        <v>78.185714285714297</v>
      </c>
      <c r="O105" s="87">
        <f t="shared" si="465"/>
        <v>168.40000000000003</v>
      </c>
      <c r="P105" s="87">
        <f t="shared" si="466"/>
        <v>60.142857142857146</v>
      </c>
      <c r="Q105" s="87">
        <f t="shared" si="467"/>
        <v>54.128571428571426</v>
      </c>
      <c r="R105" s="87">
        <f t="shared" si="468"/>
        <v>24.057142857142857</v>
      </c>
      <c r="S105" s="88">
        <f t="shared" si="469"/>
        <v>601.42857142857133</v>
      </c>
      <c r="T105" s="86">
        <f t="shared" si="470"/>
        <v>421</v>
      </c>
      <c r="U105" s="87"/>
      <c r="V105" s="86">
        <v>22</v>
      </c>
      <c r="W105" s="86">
        <v>2</v>
      </c>
      <c r="X105" s="87">
        <v>10</v>
      </c>
      <c r="Y105" s="86">
        <v>8</v>
      </c>
      <c r="Z105" s="86">
        <v>1</v>
      </c>
      <c r="AA105" s="87">
        <f t="shared" si="472"/>
        <v>168.4</v>
      </c>
      <c r="AB105" s="87">
        <f t="shared" si="473"/>
        <v>46.31</v>
      </c>
      <c r="AC105" s="87">
        <f t="shared" si="474"/>
        <v>134.72</v>
      </c>
      <c r="AD105" s="87">
        <f t="shared" si="475"/>
        <v>42.1</v>
      </c>
      <c r="AE105" s="87">
        <f t="shared" si="476"/>
        <v>16.84</v>
      </c>
      <c r="AF105" s="87">
        <f t="shared" si="477"/>
        <v>8.42</v>
      </c>
      <c r="AG105" s="89">
        <f t="shared" si="478"/>
        <v>416.79</v>
      </c>
      <c r="AH105" s="92">
        <v>44</v>
      </c>
      <c r="AI105" s="98">
        <v>18</v>
      </c>
    </row>
    <row r="106" spans="1:35" s="47" customFormat="1" ht="13.2" customHeight="1" x14ac:dyDescent="0.4">
      <c r="A106" s="65">
        <v>7</v>
      </c>
      <c r="B106" s="648"/>
      <c r="C106" s="651"/>
      <c r="D106" s="152">
        <v>4301</v>
      </c>
      <c r="E106" s="72" t="s">
        <v>129</v>
      </c>
      <c r="F106" s="86">
        <f t="shared" si="462"/>
        <v>675.71428571428567</v>
      </c>
      <c r="G106" s="87">
        <v>29</v>
      </c>
      <c r="H106" s="86"/>
      <c r="I106" s="86">
        <v>2</v>
      </c>
      <c r="J106" s="87">
        <v>8</v>
      </c>
      <c r="K106" s="86">
        <v>12</v>
      </c>
      <c r="L106" s="86">
        <v>1</v>
      </c>
      <c r="M106" s="87">
        <f t="shared" si="463"/>
        <v>243.25714285714284</v>
      </c>
      <c r="N106" s="87">
        <f t="shared" si="464"/>
        <v>87.842857142857142</v>
      </c>
      <c r="O106" s="87">
        <f t="shared" si="465"/>
        <v>189.20000000000002</v>
      </c>
      <c r="P106" s="87">
        <f t="shared" si="466"/>
        <v>67.571428571428569</v>
      </c>
      <c r="Q106" s="87">
        <f t="shared" si="467"/>
        <v>60.81428571428571</v>
      </c>
      <c r="R106" s="87">
        <f t="shared" si="468"/>
        <v>27.028571428571428</v>
      </c>
      <c r="S106" s="88">
        <f t="shared" si="469"/>
        <v>675.71428571428567</v>
      </c>
      <c r="T106" s="86">
        <f t="shared" si="470"/>
        <v>473</v>
      </c>
      <c r="U106" s="87">
        <f t="shared" ref="U106:Z106" si="479">G106</f>
        <v>29</v>
      </c>
      <c r="V106" s="86">
        <f t="shared" si="479"/>
        <v>0</v>
      </c>
      <c r="W106" s="86">
        <f t="shared" si="479"/>
        <v>2</v>
      </c>
      <c r="X106" s="87">
        <f t="shared" si="479"/>
        <v>8</v>
      </c>
      <c r="Y106" s="86">
        <f t="shared" si="479"/>
        <v>12</v>
      </c>
      <c r="Z106" s="86">
        <f t="shared" si="479"/>
        <v>1</v>
      </c>
      <c r="AA106" s="87">
        <f t="shared" si="472"/>
        <v>189.20000000000002</v>
      </c>
      <c r="AB106" s="87">
        <f t="shared" si="473"/>
        <v>52.03</v>
      </c>
      <c r="AC106" s="87">
        <f t="shared" si="474"/>
        <v>151.36000000000001</v>
      </c>
      <c r="AD106" s="87">
        <f t="shared" si="475"/>
        <v>47.300000000000004</v>
      </c>
      <c r="AE106" s="87">
        <f t="shared" si="476"/>
        <v>18.920000000000002</v>
      </c>
      <c r="AF106" s="87">
        <f t="shared" si="477"/>
        <v>9.4600000000000009</v>
      </c>
      <c r="AG106" s="89">
        <f t="shared" si="478"/>
        <v>468.27000000000004</v>
      </c>
      <c r="AH106" s="92">
        <v>77</v>
      </c>
      <c r="AI106" s="98">
        <v>24</v>
      </c>
    </row>
    <row r="107" spans="1:35" s="47" customFormat="1" ht="13.2" customHeight="1" x14ac:dyDescent="0.4">
      <c r="A107" s="65">
        <v>8</v>
      </c>
      <c r="B107" s="648"/>
      <c r="C107" s="651"/>
      <c r="D107" s="152">
        <v>4308</v>
      </c>
      <c r="E107" s="72" t="s">
        <v>130</v>
      </c>
      <c r="F107" s="86">
        <f t="shared" si="462"/>
        <v>371.42857142857139</v>
      </c>
      <c r="G107" s="87">
        <v>13</v>
      </c>
      <c r="H107" s="86"/>
      <c r="I107" s="86">
        <v>1</v>
      </c>
      <c r="J107" s="87">
        <v>6</v>
      </c>
      <c r="K107" s="86">
        <v>5</v>
      </c>
      <c r="L107" s="86">
        <v>2</v>
      </c>
      <c r="M107" s="87">
        <f t="shared" si="463"/>
        <v>133.71428571428569</v>
      </c>
      <c r="N107" s="87">
        <f t="shared" si="464"/>
        <v>48.285714285714285</v>
      </c>
      <c r="O107" s="87">
        <f t="shared" si="465"/>
        <v>104</v>
      </c>
      <c r="P107" s="87">
        <f t="shared" si="466"/>
        <v>37.142857142857139</v>
      </c>
      <c r="Q107" s="87">
        <f t="shared" si="467"/>
        <v>33.428571428571423</v>
      </c>
      <c r="R107" s="87">
        <f t="shared" si="468"/>
        <v>14.857142857142856</v>
      </c>
      <c r="S107" s="88">
        <f t="shared" si="469"/>
        <v>371.42857142857139</v>
      </c>
      <c r="T107" s="86">
        <f t="shared" si="470"/>
        <v>260</v>
      </c>
      <c r="U107" s="87">
        <v>13</v>
      </c>
      <c r="V107" s="86"/>
      <c r="W107" s="86">
        <v>1</v>
      </c>
      <c r="X107" s="87">
        <v>6</v>
      </c>
      <c r="Y107" s="86">
        <v>5</v>
      </c>
      <c r="Z107" s="86">
        <v>2</v>
      </c>
      <c r="AA107" s="87">
        <f t="shared" si="472"/>
        <v>104</v>
      </c>
      <c r="AB107" s="87">
        <f t="shared" si="473"/>
        <v>28.6</v>
      </c>
      <c r="AC107" s="87">
        <f t="shared" si="474"/>
        <v>83.2</v>
      </c>
      <c r="AD107" s="87">
        <f t="shared" si="475"/>
        <v>26</v>
      </c>
      <c r="AE107" s="87">
        <f t="shared" si="476"/>
        <v>10.4</v>
      </c>
      <c r="AF107" s="87">
        <f t="shared" si="477"/>
        <v>5.2</v>
      </c>
      <c r="AG107" s="89">
        <f t="shared" si="478"/>
        <v>257.40000000000003</v>
      </c>
      <c r="AH107" s="92">
        <v>63</v>
      </c>
      <c r="AI107" s="98">
        <v>24</v>
      </c>
    </row>
    <row r="108" spans="1:35" s="47" customFormat="1" ht="13.2" customHeight="1" x14ac:dyDescent="0.4">
      <c r="A108" s="65">
        <v>9</v>
      </c>
      <c r="B108" s="648"/>
      <c r="C108" s="651"/>
      <c r="D108" s="152">
        <v>4318</v>
      </c>
      <c r="E108" s="72" t="s">
        <v>131</v>
      </c>
      <c r="F108" s="86">
        <f t="shared" si="462"/>
        <v>598.57142857142856</v>
      </c>
      <c r="G108" s="87">
        <v>27</v>
      </c>
      <c r="H108" s="86"/>
      <c r="I108" s="86">
        <v>1.5</v>
      </c>
      <c r="J108" s="87">
        <v>12</v>
      </c>
      <c r="K108" s="86">
        <v>7</v>
      </c>
      <c r="L108" s="86"/>
      <c r="M108" s="87">
        <f t="shared" si="463"/>
        <v>215.48571428571427</v>
      </c>
      <c r="N108" s="87">
        <f t="shared" si="464"/>
        <v>77.814285714285717</v>
      </c>
      <c r="O108" s="87">
        <f t="shared" si="465"/>
        <v>167.60000000000002</v>
      </c>
      <c r="P108" s="87">
        <f t="shared" si="466"/>
        <v>59.857142857142861</v>
      </c>
      <c r="Q108" s="87">
        <f t="shared" si="467"/>
        <v>53.871428571428567</v>
      </c>
      <c r="R108" s="87">
        <f t="shared" si="468"/>
        <v>23.942857142857143</v>
      </c>
      <c r="S108" s="88">
        <f t="shared" si="469"/>
        <v>598.57142857142856</v>
      </c>
      <c r="T108" s="86">
        <f t="shared" si="470"/>
        <v>419</v>
      </c>
      <c r="U108" s="87">
        <f t="shared" ref="U108:Z116" si="480">G108</f>
        <v>27</v>
      </c>
      <c r="V108" s="86">
        <f t="shared" si="480"/>
        <v>0</v>
      </c>
      <c r="W108" s="86">
        <f>I108</f>
        <v>1.5</v>
      </c>
      <c r="X108" s="87">
        <f t="shared" ref="X108:Y109" si="481">J108</f>
        <v>12</v>
      </c>
      <c r="Y108" s="86">
        <f t="shared" si="481"/>
        <v>7</v>
      </c>
      <c r="Z108" s="86">
        <f>L108</f>
        <v>0</v>
      </c>
      <c r="AA108" s="87">
        <f t="shared" si="472"/>
        <v>167.60000000000002</v>
      </c>
      <c r="AB108" s="87">
        <f t="shared" si="473"/>
        <v>46.09</v>
      </c>
      <c r="AC108" s="87">
        <f t="shared" si="474"/>
        <v>134.08000000000001</v>
      </c>
      <c r="AD108" s="87">
        <f t="shared" si="475"/>
        <v>41.900000000000006</v>
      </c>
      <c r="AE108" s="87">
        <f t="shared" si="476"/>
        <v>16.760000000000002</v>
      </c>
      <c r="AF108" s="87">
        <f t="shared" si="477"/>
        <v>8.3800000000000008</v>
      </c>
      <c r="AG108" s="89">
        <f t="shared" si="478"/>
        <v>414.81000000000006</v>
      </c>
      <c r="AH108" s="92">
        <v>70</v>
      </c>
      <c r="AI108" s="98">
        <v>24</v>
      </c>
    </row>
    <row r="109" spans="1:35" s="47" customFormat="1" ht="13.2" customHeight="1" x14ac:dyDescent="0.4">
      <c r="A109" s="65">
        <v>10</v>
      </c>
      <c r="B109" s="648"/>
      <c r="C109" s="651"/>
      <c r="D109" s="152">
        <v>4319</v>
      </c>
      <c r="E109" s="72" t="s">
        <v>132</v>
      </c>
      <c r="F109" s="86">
        <f t="shared" si="462"/>
        <v>565.71428571428567</v>
      </c>
      <c r="G109" s="87">
        <v>21</v>
      </c>
      <c r="H109" s="86"/>
      <c r="I109" s="86">
        <v>2</v>
      </c>
      <c r="J109" s="87">
        <v>15</v>
      </c>
      <c r="K109" s="86">
        <v>5</v>
      </c>
      <c r="L109" s="86"/>
      <c r="M109" s="87">
        <f t="shared" si="463"/>
        <v>203.65714285714284</v>
      </c>
      <c r="N109" s="87">
        <f t="shared" si="464"/>
        <v>73.542857142857144</v>
      </c>
      <c r="O109" s="87">
        <f t="shared" si="465"/>
        <v>158.4</v>
      </c>
      <c r="P109" s="87">
        <f t="shared" si="466"/>
        <v>56.571428571428569</v>
      </c>
      <c r="Q109" s="87">
        <f t="shared" si="467"/>
        <v>50.914285714285711</v>
      </c>
      <c r="R109" s="87">
        <f t="shared" si="468"/>
        <v>22.628571428571426</v>
      </c>
      <c r="S109" s="88">
        <f t="shared" si="469"/>
        <v>565.71428571428567</v>
      </c>
      <c r="T109" s="86">
        <f t="shared" si="470"/>
        <v>396</v>
      </c>
      <c r="U109" s="87">
        <f t="shared" si="480"/>
        <v>21</v>
      </c>
      <c r="V109" s="86">
        <f t="shared" si="480"/>
        <v>0</v>
      </c>
      <c r="W109" s="86">
        <f>I109</f>
        <v>2</v>
      </c>
      <c r="X109" s="87">
        <f t="shared" si="481"/>
        <v>15</v>
      </c>
      <c r="Y109" s="86">
        <f t="shared" si="481"/>
        <v>5</v>
      </c>
      <c r="Z109" s="86">
        <f>L109</f>
        <v>0</v>
      </c>
      <c r="AA109" s="87">
        <f t="shared" si="472"/>
        <v>158.4</v>
      </c>
      <c r="AB109" s="87">
        <f t="shared" si="473"/>
        <v>43.56</v>
      </c>
      <c r="AC109" s="87">
        <f t="shared" si="474"/>
        <v>126.72</v>
      </c>
      <c r="AD109" s="87">
        <f t="shared" si="475"/>
        <v>39.6</v>
      </c>
      <c r="AE109" s="87">
        <f t="shared" si="476"/>
        <v>15.84</v>
      </c>
      <c r="AF109" s="87">
        <f t="shared" si="477"/>
        <v>7.92</v>
      </c>
      <c r="AG109" s="89">
        <f t="shared" si="478"/>
        <v>392.04</v>
      </c>
      <c r="AH109" s="92">
        <v>56</v>
      </c>
      <c r="AI109" s="98">
        <v>21</v>
      </c>
    </row>
    <row r="110" spans="1:35" s="48" customFormat="1" ht="13.2" customHeight="1" x14ac:dyDescent="0.4">
      <c r="A110" s="65">
        <v>11</v>
      </c>
      <c r="B110" s="648"/>
      <c r="C110" s="651"/>
      <c r="D110" s="152">
        <v>4273</v>
      </c>
      <c r="E110" s="72" t="s">
        <v>156</v>
      </c>
      <c r="F110" s="86">
        <f t="shared" si="462"/>
        <v>458.57142857142856</v>
      </c>
      <c r="G110" s="87"/>
      <c r="H110" s="86">
        <v>23</v>
      </c>
      <c r="I110" s="86"/>
      <c r="J110" s="87">
        <v>11</v>
      </c>
      <c r="K110" s="86">
        <v>2</v>
      </c>
      <c r="L110" s="86"/>
      <c r="M110" s="87">
        <f t="shared" si="463"/>
        <v>165.08571428571426</v>
      </c>
      <c r="N110" s="87">
        <f t="shared" si="464"/>
        <v>59.614285714285714</v>
      </c>
      <c r="O110" s="87">
        <f t="shared" si="465"/>
        <v>128.4</v>
      </c>
      <c r="P110" s="87">
        <f t="shared" si="466"/>
        <v>45.857142857142861</v>
      </c>
      <c r="Q110" s="87">
        <f t="shared" si="467"/>
        <v>41.271428571428565</v>
      </c>
      <c r="R110" s="87">
        <f t="shared" si="468"/>
        <v>18.342857142857142</v>
      </c>
      <c r="S110" s="88">
        <f t="shared" si="469"/>
        <v>458.57142857142861</v>
      </c>
      <c r="T110" s="86">
        <f t="shared" si="470"/>
        <v>321</v>
      </c>
      <c r="U110" s="87">
        <f t="shared" si="480"/>
        <v>0</v>
      </c>
      <c r="V110" s="86">
        <f t="shared" si="480"/>
        <v>23</v>
      </c>
      <c r="W110" s="86">
        <f t="shared" si="480"/>
        <v>0</v>
      </c>
      <c r="X110" s="87">
        <f t="shared" si="480"/>
        <v>11</v>
      </c>
      <c r="Y110" s="86">
        <f t="shared" si="480"/>
        <v>2</v>
      </c>
      <c r="Z110" s="86">
        <f t="shared" si="480"/>
        <v>0</v>
      </c>
      <c r="AA110" s="87">
        <f t="shared" si="472"/>
        <v>128.4</v>
      </c>
      <c r="AB110" s="87">
        <f t="shared" si="473"/>
        <v>35.31</v>
      </c>
      <c r="AC110" s="87">
        <f t="shared" si="474"/>
        <v>102.72</v>
      </c>
      <c r="AD110" s="87">
        <f t="shared" si="475"/>
        <v>32.1</v>
      </c>
      <c r="AE110" s="87">
        <f t="shared" si="476"/>
        <v>12.84</v>
      </c>
      <c r="AF110" s="87">
        <f t="shared" si="477"/>
        <v>6.42</v>
      </c>
      <c r="AG110" s="89">
        <f t="shared" si="478"/>
        <v>317.79000000000002</v>
      </c>
      <c r="AH110" s="92">
        <v>44</v>
      </c>
      <c r="AI110" s="98">
        <v>18</v>
      </c>
    </row>
    <row r="111" spans="1:35" s="47" customFormat="1" ht="13.2" customHeight="1" x14ac:dyDescent="0.4">
      <c r="A111" s="65">
        <v>12</v>
      </c>
      <c r="B111" s="648"/>
      <c r="C111" s="651"/>
      <c r="D111" s="152">
        <v>4317</v>
      </c>
      <c r="E111" s="72" t="s">
        <v>133</v>
      </c>
      <c r="F111" s="86">
        <f t="shared" si="462"/>
        <v>455.71428571428572</v>
      </c>
      <c r="G111" s="87"/>
      <c r="H111" s="86">
        <v>17</v>
      </c>
      <c r="I111" s="86"/>
      <c r="J111" s="87">
        <v>5</v>
      </c>
      <c r="K111" s="86">
        <v>10</v>
      </c>
      <c r="L111" s="86"/>
      <c r="M111" s="87">
        <f t="shared" si="463"/>
        <v>164.05714285714285</v>
      </c>
      <c r="N111" s="87">
        <f t="shared" si="464"/>
        <v>59.242857142857147</v>
      </c>
      <c r="O111" s="87">
        <f t="shared" si="465"/>
        <v>127.60000000000001</v>
      </c>
      <c r="P111" s="87">
        <f t="shared" si="466"/>
        <v>45.571428571428577</v>
      </c>
      <c r="Q111" s="87">
        <f t="shared" si="467"/>
        <v>41.014285714285712</v>
      </c>
      <c r="R111" s="87">
        <f t="shared" si="468"/>
        <v>18.228571428571428</v>
      </c>
      <c r="S111" s="88">
        <f t="shared" si="469"/>
        <v>455.71428571428578</v>
      </c>
      <c r="T111" s="86">
        <f t="shared" si="470"/>
        <v>319</v>
      </c>
      <c r="U111" s="87">
        <f t="shared" si="480"/>
        <v>0</v>
      </c>
      <c r="V111" s="86">
        <f t="shared" si="480"/>
        <v>17</v>
      </c>
      <c r="W111" s="86">
        <f t="shared" si="480"/>
        <v>0</v>
      </c>
      <c r="X111" s="87">
        <f t="shared" si="480"/>
        <v>5</v>
      </c>
      <c r="Y111" s="86">
        <f t="shared" si="480"/>
        <v>10</v>
      </c>
      <c r="Z111" s="86">
        <f t="shared" si="480"/>
        <v>0</v>
      </c>
      <c r="AA111" s="87">
        <f t="shared" si="472"/>
        <v>127.60000000000001</v>
      </c>
      <c r="AB111" s="87">
        <f t="shared" si="473"/>
        <v>35.090000000000003</v>
      </c>
      <c r="AC111" s="87">
        <f t="shared" si="474"/>
        <v>102.08</v>
      </c>
      <c r="AD111" s="87">
        <f t="shared" si="475"/>
        <v>31.900000000000002</v>
      </c>
      <c r="AE111" s="87">
        <f t="shared" si="476"/>
        <v>12.76</v>
      </c>
      <c r="AF111" s="87">
        <f t="shared" si="477"/>
        <v>6.38</v>
      </c>
      <c r="AG111" s="89">
        <f t="shared" si="478"/>
        <v>315.80999999999995</v>
      </c>
      <c r="AH111" s="92">
        <v>48</v>
      </c>
      <c r="AI111" s="98">
        <v>18</v>
      </c>
    </row>
    <row r="112" spans="1:35" s="47" customFormat="1" ht="13.2" customHeight="1" x14ac:dyDescent="0.4">
      <c r="A112" s="65">
        <v>13</v>
      </c>
      <c r="B112" s="648"/>
      <c r="C112" s="651"/>
      <c r="D112" s="152">
        <v>7185</v>
      </c>
      <c r="E112" s="72" t="s">
        <v>134</v>
      </c>
      <c r="F112" s="86">
        <f t="shared" si="462"/>
        <v>614.28571428571433</v>
      </c>
      <c r="G112" s="87">
        <v>25</v>
      </c>
      <c r="H112" s="86"/>
      <c r="I112" s="86">
        <v>2</v>
      </c>
      <c r="J112" s="87">
        <v>17</v>
      </c>
      <c r="K112" s="86">
        <v>4</v>
      </c>
      <c r="L112" s="86"/>
      <c r="M112" s="87">
        <f t="shared" si="463"/>
        <v>221.14285714285714</v>
      </c>
      <c r="N112" s="87">
        <f t="shared" si="464"/>
        <v>79.857142857142861</v>
      </c>
      <c r="O112" s="87">
        <f t="shared" si="465"/>
        <v>172.00000000000003</v>
      </c>
      <c r="P112" s="87">
        <f t="shared" si="466"/>
        <v>61.428571428571438</v>
      </c>
      <c r="Q112" s="87">
        <f t="shared" si="467"/>
        <v>55.285714285714285</v>
      </c>
      <c r="R112" s="87">
        <f t="shared" si="468"/>
        <v>24.571428571428573</v>
      </c>
      <c r="S112" s="88">
        <f t="shared" si="469"/>
        <v>614.28571428571433</v>
      </c>
      <c r="T112" s="86">
        <f t="shared" si="470"/>
        <v>430</v>
      </c>
      <c r="U112" s="87">
        <f t="shared" si="480"/>
        <v>25</v>
      </c>
      <c r="V112" s="86">
        <f t="shared" si="480"/>
        <v>0</v>
      </c>
      <c r="W112" s="86">
        <f t="shared" si="480"/>
        <v>2</v>
      </c>
      <c r="X112" s="87">
        <f t="shared" si="480"/>
        <v>17</v>
      </c>
      <c r="Y112" s="86">
        <f t="shared" si="480"/>
        <v>4</v>
      </c>
      <c r="Z112" s="86">
        <f t="shared" si="480"/>
        <v>0</v>
      </c>
      <c r="AA112" s="87">
        <f t="shared" si="472"/>
        <v>172</v>
      </c>
      <c r="AB112" s="87">
        <f t="shared" si="473"/>
        <v>47.3</v>
      </c>
      <c r="AC112" s="87">
        <f t="shared" si="474"/>
        <v>137.6</v>
      </c>
      <c r="AD112" s="87">
        <f t="shared" si="475"/>
        <v>43</v>
      </c>
      <c r="AE112" s="87">
        <f t="shared" si="476"/>
        <v>17.2</v>
      </c>
      <c r="AF112" s="87">
        <f t="shared" si="477"/>
        <v>8.6</v>
      </c>
      <c r="AG112" s="89">
        <f t="shared" si="478"/>
        <v>425.7</v>
      </c>
      <c r="AH112" s="92">
        <v>70</v>
      </c>
      <c r="AI112" s="98">
        <v>21</v>
      </c>
    </row>
    <row r="113" spans="1:35" s="47" customFormat="1" ht="13.2" customHeight="1" x14ac:dyDescent="0.4">
      <c r="A113" s="65">
        <v>14</v>
      </c>
      <c r="B113" s="648"/>
      <c r="C113" s="651"/>
      <c r="D113" s="152">
        <v>4290</v>
      </c>
      <c r="E113" s="72" t="s">
        <v>135</v>
      </c>
      <c r="F113" s="86">
        <f t="shared" si="462"/>
        <v>587.14285714285722</v>
      </c>
      <c r="G113" s="87">
        <v>23</v>
      </c>
      <c r="H113" s="86"/>
      <c r="I113" s="86">
        <v>2</v>
      </c>
      <c r="J113" s="87">
        <v>14</v>
      </c>
      <c r="K113" s="86">
        <v>5</v>
      </c>
      <c r="L113" s="86">
        <v>1</v>
      </c>
      <c r="M113" s="87">
        <f t="shared" si="463"/>
        <v>211.37142857142859</v>
      </c>
      <c r="N113" s="87">
        <f t="shared" si="464"/>
        <v>76.328571428571436</v>
      </c>
      <c r="O113" s="87">
        <f t="shared" si="465"/>
        <v>164.40000000000003</v>
      </c>
      <c r="P113" s="87">
        <f t="shared" si="466"/>
        <v>58.714285714285722</v>
      </c>
      <c r="Q113" s="87">
        <f t="shared" si="467"/>
        <v>52.842857142857149</v>
      </c>
      <c r="R113" s="87">
        <f t="shared" si="468"/>
        <v>23.485714285714291</v>
      </c>
      <c r="S113" s="88">
        <f t="shared" si="469"/>
        <v>587.14285714285722</v>
      </c>
      <c r="T113" s="86">
        <f t="shared" si="470"/>
        <v>411</v>
      </c>
      <c r="U113" s="87">
        <f t="shared" si="480"/>
        <v>23</v>
      </c>
      <c r="V113" s="86">
        <f>H113</f>
        <v>0</v>
      </c>
      <c r="W113" s="86">
        <f t="shared" si="480"/>
        <v>2</v>
      </c>
      <c r="X113" s="87">
        <f t="shared" si="480"/>
        <v>14</v>
      </c>
      <c r="Y113" s="86">
        <f t="shared" si="480"/>
        <v>5</v>
      </c>
      <c r="Z113" s="86">
        <f t="shared" si="480"/>
        <v>1</v>
      </c>
      <c r="AA113" s="87">
        <f t="shared" si="472"/>
        <v>164.4</v>
      </c>
      <c r="AB113" s="87">
        <f t="shared" si="473"/>
        <v>45.21</v>
      </c>
      <c r="AC113" s="87">
        <f t="shared" si="474"/>
        <v>131.52000000000001</v>
      </c>
      <c r="AD113" s="87">
        <f t="shared" si="475"/>
        <v>41.1</v>
      </c>
      <c r="AE113" s="87">
        <f t="shared" si="476"/>
        <v>16.440000000000001</v>
      </c>
      <c r="AF113" s="87">
        <f t="shared" si="477"/>
        <v>8.2200000000000006</v>
      </c>
      <c r="AG113" s="89">
        <f t="shared" si="478"/>
        <v>406.89000000000004</v>
      </c>
      <c r="AH113" s="92">
        <v>77</v>
      </c>
      <c r="AI113" s="98">
        <v>24</v>
      </c>
    </row>
    <row r="114" spans="1:35" s="47" customFormat="1" ht="13.2" customHeight="1" x14ac:dyDescent="0.4">
      <c r="A114" s="65">
        <v>15</v>
      </c>
      <c r="B114" s="648"/>
      <c r="C114" s="651"/>
      <c r="D114" s="152">
        <v>4327</v>
      </c>
      <c r="E114" s="72" t="s">
        <v>136</v>
      </c>
      <c r="F114" s="86">
        <f t="shared" si="462"/>
        <v>800</v>
      </c>
      <c r="G114" s="87">
        <v>25</v>
      </c>
      <c r="H114" s="86"/>
      <c r="I114" s="86">
        <v>3</v>
      </c>
      <c r="J114" s="87">
        <v>13</v>
      </c>
      <c r="K114" s="86">
        <v>16</v>
      </c>
      <c r="L114" s="86"/>
      <c r="M114" s="87">
        <f t="shared" si="463"/>
        <v>288</v>
      </c>
      <c r="N114" s="87">
        <f t="shared" si="464"/>
        <v>104</v>
      </c>
      <c r="O114" s="87">
        <f t="shared" si="465"/>
        <v>224.00000000000003</v>
      </c>
      <c r="P114" s="87">
        <f t="shared" si="466"/>
        <v>80</v>
      </c>
      <c r="Q114" s="87">
        <f t="shared" si="467"/>
        <v>72</v>
      </c>
      <c r="R114" s="87">
        <f t="shared" si="468"/>
        <v>32</v>
      </c>
      <c r="S114" s="88">
        <f t="shared" si="469"/>
        <v>800</v>
      </c>
      <c r="T114" s="86">
        <f t="shared" si="470"/>
        <v>560</v>
      </c>
      <c r="U114" s="87">
        <f t="shared" si="480"/>
        <v>25</v>
      </c>
      <c r="V114" s="86">
        <f t="shared" si="480"/>
        <v>0</v>
      </c>
      <c r="W114" s="86">
        <f t="shared" si="480"/>
        <v>3</v>
      </c>
      <c r="X114" s="87">
        <f t="shared" si="480"/>
        <v>13</v>
      </c>
      <c r="Y114" s="86">
        <f t="shared" si="480"/>
        <v>16</v>
      </c>
      <c r="Z114" s="86">
        <f t="shared" si="480"/>
        <v>0</v>
      </c>
      <c r="AA114" s="87">
        <f t="shared" si="472"/>
        <v>224</v>
      </c>
      <c r="AB114" s="87">
        <f t="shared" si="473"/>
        <v>61.6</v>
      </c>
      <c r="AC114" s="87">
        <f t="shared" si="474"/>
        <v>179.20000000000002</v>
      </c>
      <c r="AD114" s="87">
        <f t="shared" si="475"/>
        <v>56</v>
      </c>
      <c r="AE114" s="87">
        <f t="shared" si="476"/>
        <v>22.400000000000002</v>
      </c>
      <c r="AF114" s="87">
        <f t="shared" si="477"/>
        <v>11.200000000000001</v>
      </c>
      <c r="AG114" s="89">
        <f t="shared" si="478"/>
        <v>554.40000000000009</v>
      </c>
      <c r="AH114" s="92">
        <v>77</v>
      </c>
      <c r="AI114" s="98">
        <v>24</v>
      </c>
    </row>
    <row r="115" spans="1:35" s="47" customFormat="1" ht="13.2" customHeight="1" x14ac:dyDescent="0.4">
      <c r="A115" s="65">
        <v>16</v>
      </c>
      <c r="B115" s="648"/>
      <c r="C115" s="651"/>
      <c r="D115" s="152">
        <v>4322</v>
      </c>
      <c r="E115" s="72" t="s">
        <v>137</v>
      </c>
      <c r="F115" s="86">
        <f t="shared" si="462"/>
        <v>761.42857142857144</v>
      </c>
      <c r="G115" s="87">
        <v>25.5</v>
      </c>
      <c r="H115" s="86"/>
      <c r="I115" s="86">
        <v>4</v>
      </c>
      <c r="J115" s="87">
        <v>12</v>
      </c>
      <c r="K115" s="86">
        <v>14</v>
      </c>
      <c r="L115" s="86"/>
      <c r="M115" s="87">
        <f t="shared" si="463"/>
        <v>274.1142857142857</v>
      </c>
      <c r="N115" s="87">
        <f t="shared" si="464"/>
        <v>98.985714285714295</v>
      </c>
      <c r="O115" s="87">
        <f t="shared" si="465"/>
        <v>213.20000000000002</v>
      </c>
      <c r="P115" s="87">
        <f t="shared" si="466"/>
        <v>76.142857142857153</v>
      </c>
      <c r="Q115" s="87">
        <f t="shared" si="467"/>
        <v>68.528571428571425</v>
      </c>
      <c r="R115" s="87">
        <f t="shared" si="468"/>
        <v>30.457142857142859</v>
      </c>
      <c r="S115" s="88">
        <f t="shared" si="469"/>
        <v>761.42857142857156</v>
      </c>
      <c r="T115" s="86">
        <f t="shared" si="470"/>
        <v>533</v>
      </c>
      <c r="U115" s="87">
        <f t="shared" si="480"/>
        <v>25.5</v>
      </c>
      <c r="V115" s="86">
        <f t="shared" si="480"/>
        <v>0</v>
      </c>
      <c r="W115" s="86">
        <f t="shared" si="480"/>
        <v>4</v>
      </c>
      <c r="X115" s="87">
        <f t="shared" si="480"/>
        <v>12</v>
      </c>
      <c r="Y115" s="86">
        <f t="shared" si="480"/>
        <v>14</v>
      </c>
      <c r="Z115" s="86">
        <f t="shared" si="480"/>
        <v>0</v>
      </c>
      <c r="AA115" s="87">
        <f t="shared" si="472"/>
        <v>213.20000000000002</v>
      </c>
      <c r="AB115" s="87">
        <f t="shared" si="473"/>
        <v>58.63</v>
      </c>
      <c r="AC115" s="87">
        <f t="shared" si="474"/>
        <v>170.56</v>
      </c>
      <c r="AD115" s="87">
        <f t="shared" si="475"/>
        <v>53.300000000000004</v>
      </c>
      <c r="AE115" s="87">
        <f t="shared" si="476"/>
        <v>21.32</v>
      </c>
      <c r="AF115" s="87">
        <f t="shared" si="477"/>
        <v>10.66</v>
      </c>
      <c r="AG115" s="89">
        <f t="shared" si="478"/>
        <v>527.67000000000007</v>
      </c>
      <c r="AH115" s="92">
        <v>77</v>
      </c>
      <c r="AI115" s="98">
        <v>27</v>
      </c>
    </row>
    <row r="116" spans="1:35" s="47" customFormat="1" ht="13.2" customHeight="1" x14ac:dyDescent="0.4">
      <c r="A116" s="65">
        <v>17</v>
      </c>
      <c r="B116" s="648"/>
      <c r="C116" s="651"/>
      <c r="D116" s="152">
        <v>4281</v>
      </c>
      <c r="E116" s="72" t="s">
        <v>138</v>
      </c>
      <c r="F116" s="86">
        <f t="shared" si="462"/>
        <v>838.57142857142856</v>
      </c>
      <c r="G116" s="87">
        <v>33.5</v>
      </c>
      <c r="H116" s="86"/>
      <c r="I116" s="86">
        <v>3</v>
      </c>
      <c r="J116" s="87">
        <v>18</v>
      </c>
      <c r="K116" s="86">
        <v>10</v>
      </c>
      <c r="L116" s="86"/>
      <c r="M116" s="87">
        <f t="shared" si="463"/>
        <v>301.88571428571424</v>
      </c>
      <c r="N116" s="87">
        <f t="shared" si="464"/>
        <v>109.01428571428572</v>
      </c>
      <c r="O116" s="87">
        <f t="shared" si="465"/>
        <v>234.8</v>
      </c>
      <c r="P116" s="87">
        <f t="shared" si="466"/>
        <v>83.857142857142861</v>
      </c>
      <c r="Q116" s="87">
        <f t="shared" si="467"/>
        <v>75.471428571428561</v>
      </c>
      <c r="R116" s="87">
        <f t="shared" si="468"/>
        <v>33.542857142857144</v>
      </c>
      <c r="S116" s="88">
        <f t="shared" si="469"/>
        <v>838.57142857142867</v>
      </c>
      <c r="T116" s="86">
        <f t="shared" si="470"/>
        <v>587</v>
      </c>
      <c r="U116" s="87">
        <f t="shared" si="480"/>
        <v>33.5</v>
      </c>
      <c r="V116" s="86">
        <f t="shared" si="480"/>
        <v>0</v>
      </c>
      <c r="W116" s="86">
        <f t="shared" si="480"/>
        <v>3</v>
      </c>
      <c r="X116" s="87">
        <f t="shared" si="480"/>
        <v>18</v>
      </c>
      <c r="Y116" s="86">
        <f t="shared" si="480"/>
        <v>10</v>
      </c>
      <c r="Z116" s="86">
        <f t="shared" si="480"/>
        <v>0</v>
      </c>
      <c r="AA116" s="87">
        <f t="shared" si="472"/>
        <v>234.8</v>
      </c>
      <c r="AB116" s="87">
        <f t="shared" si="473"/>
        <v>64.570000000000007</v>
      </c>
      <c r="AC116" s="87">
        <f t="shared" si="474"/>
        <v>187.84</v>
      </c>
      <c r="AD116" s="87">
        <f t="shared" si="475"/>
        <v>58.7</v>
      </c>
      <c r="AE116" s="87">
        <f t="shared" si="476"/>
        <v>23.48</v>
      </c>
      <c r="AF116" s="87">
        <f t="shared" si="477"/>
        <v>11.74</v>
      </c>
      <c r="AG116" s="89">
        <f t="shared" si="478"/>
        <v>581.13000000000011</v>
      </c>
      <c r="AH116" s="92">
        <v>77</v>
      </c>
      <c r="AI116" s="98">
        <v>24</v>
      </c>
    </row>
    <row r="117" spans="1:35" s="47" customFormat="1" ht="13.2" customHeight="1" x14ac:dyDescent="0.4">
      <c r="A117" s="65">
        <v>18</v>
      </c>
      <c r="B117" s="648"/>
      <c r="C117" s="651"/>
      <c r="D117" s="152">
        <v>6481</v>
      </c>
      <c r="E117" s="72" t="s">
        <v>139</v>
      </c>
      <c r="F117" s="86">
        <f t="shared" si="462"/>
        <v>454.28571428571428</v>
      </c>
      <c r="G117" s="87"/>
      <c r="H117" s="86">
        <v>19</v>
      </c>
      <c r="I117" s="86"/>
      <c r="J117" s="87"/>
      <c r="K117" s="86">
        <v>10</v>
      </c>
      <c r="L117" s="86">
        <v>3</v>
      </c>
      <c r="M117" s="87">
        <f t="shared" si="463"/>
        <v>163.54285714285714</v>
      </c>
      <c r="N117" s="87">
        <f t="shared" si="464"/>
        <v>59.057142857142857</v>
      </c>
      <c r="O117" s="87">
        <f t="shared" si="465"/>
        <v>127.2</v>
      </c>
      <c r="P117" s="87">
        <f t="shared" si="466"/>
        <v>45.428571428571431</v>
      </c>
      <c r="Q117" s="87">
        <f t="shared" si="467"/>
        <v>40.885714285714286</v>
      </c>
      <c r="R117" s="87">
        <f t="shared" si="468"/>
        <v>18.171428571428571</v>
      </c>
      <c r="S117" s="88">
        <f t="shared" si="469"/>
        <v>454.28571428571433</v>
      </c>
      <c r="T117" s="86">
        <f t="shared" si="470"/>
        <v>273</v>
      </c>
      <c r="U117" s="87"/>
      <c r="V117" s="86">
        <f>H117</f>
        <v>19</v>
      </c>
      <c r="W117" s="86"/>
      <c r="X117" s="87">
        <f>J117</f>
        <v>0</v>
      </c>
      <c r="Y117" s="86">
        <f>K117</f>
        <v>10</v>
      </c>
      <c r="Z117" s="86"/>
      <c r="AA117" s="87">
        <f t="shared" si="472"/>
        <v>109.2</v>
      </c>
      <c r="AB117" s="87">
        <f t="shared" si="473"/>
        <v>30.03</v>
      </c>
      <c r="AC117" s="87">
        <f t="shared" si="474"/>
        <v>87.36</v>
      </c>
      <c r="AD117" s="87">
        <f t="shared" si="475"/>
        <v>27.3</v>
      </c>
      <c r="AE117" s="87">
        <f t="shared" si="476"/>
        <v>10.92</v>
      </c>
      <c r="AF117" s="87">
        <f t="shared" si="477"/>
        <v>5.46</v>
      </c>
      <c r="AG117" s="89">
        <f t="shared" si="478"/>
        <v>270.27000000000004</v>
      </c>
      <c r="AH117" s="92">
        <v>63</v>
      </c>
      <c r="AI117" s="98">
        <v>21</v>
      </c>
    </row>
    <row r="118" spans="1:35" s="47" customFormat="1" ht="13.2" customHeight="1" x14ac:dyDescent="0.4">
      <c r="A118" s="65">
        <v>19</v>
      </c>
      <c r="B118" s="649"/>
      <c r="C118" s="652"/>
      <c r="D118" s="153">
        <v>6673</v>
      </c>
      <c r="E118" s="72" t="s">
        <v>140</v>
      </c>
      <c r="F118" s="86">
        <f t="shared" si="462"/>
        <v>512.85714285714289</v>
      </c>
      <c r="G118" s="87"/>
      <c r="H118" s="86">
        <v>27</v>
      </c>
      <c r="I118" s="86"/>
      <c r="J118" s="87"/>
      <c r="K118" s="86">
        <v>10</v>
      </c>
      <c r="L118" s="86">
        <v>2</v>
      </c>
      <c r="M118" s="87">
        <f t="shared" si="463"/>
        <v>184.62857142857143</v>
      </c>
      <c r="N118" s="87">
        <f t="shared" si="464"/>
        <v>66.671428571428578</v>
      </c>
      <c r="O118" s="87">
        <f t="shared" si="465"/>
        <v>143.60000000000002</v>
      </c>
      <c r="P118" s="87">
        <f t="shared" si="466"/>
        <v>51.285714285714292</v>
      </c>
      <c r="Q118" s="87">
        <f t="shared" si="467"/>
        <v>46.157142857142858</v>
      </c>
      <c r="R118" s="87">
        <f t="shared" si="468"/>
        <v>20.514285714285716</v>
      </c>
      <c r="S118" s="88">
        <f t="shared" si="469"/>
        <v>512.85714285714289</v>
      </c>
      <c r="T118" s="86">
        <f t="shared" si="470"/>
        <v>329</v>
      </c>
      <c r="U118" s="87"/>
      <c r="V118" s="86">
        <f>H118</f>
        <v>27</v>
      </c>
      <c r="W118" s="86"/>
      <c r="X118" s="87">
        <f>J118</f>
        <v>0</v>
      </c>
      <c r="Y118" s="86">
        <f>K118</f>
        <v>10</v>
      </c>
      <c r="Z118" s="86"/>
      <c r="AA118" s="87">
        <f t="shared" si="472"/>
        <v>131.6</v>
      </c>
      <c r="AB118" s="87">
        <f t="shared" si="473"/>
        <v>36.19</v>
      </c>
      <c r="AC118" s="87">
        <f t="shared" si="474"/>
        <v>105.28</v>
      </c>
      <c r="AD118" s="87">
        <f t="shared" si="475"/>
        <v>32.9</v>
      </c>
      <c r="AE118" s="87">
        <f t="shared" si="476"/>
        <v>13.16</v>
      </c>
      <c r="AF118" s="87">
        <f t="shared" si="477"/>
        <v>6.58</v>
      </c>
      <c r="AG118" s="89">
        <f t="shared" si="478"/>
        <v>325.70999999999998</v>
      </c>
      <c r="AH118" s="92">
        <v>77</v>
      </c>
      <c r="AI118" s="98">
        <v>21</v>
      </c>
    </row>
    <row r="119" spans="1:35" s="47" customFormat="1" ht="13.2" customHeight="1" thickBot="1" x14ac:dyDescent="0.45">
      <c r="A119" s="110"/>
      <c r="B119" s="111">
        <f>COUNT(A100:A118)</f>
        <v>19</v>
      </c>
      <c r="C119" s="111"/>
      <c r="D119" s="111"/>
      <c r="E119" s="111"/>
      <c r="F119" s="112"/>
      <c r="G119" s="112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4"/>
    </row>
    <row r="120" spans="1:35" s="47" customFormat="1" x14ac:dyDescent="0.4"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5" s="47" customFormat="1" x14ac:dyDescent="0.4"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5" s="47" customFormat="1" x14ac:dyDescent="0.4"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5" s="47" customFormat="1" x14ac:dyDescent="0.4"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5" s="47" customFormat="1" x14ac:dyDescent="0.4"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5" s="47" customFormat="1" x14ac:dyDescent="0.4"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5" s="47" customFormat="1" x14ac:dyDescent="0.4"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5" s="47" customFormat="1" x14ac:dyDescent="0.4"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5" s="47" customFormat="1" x14ac:dyDescent="0.4"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s="47" customFormat="1" x14ac:dyDescent="0.4"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s="47" customFormat="1" x14ac:dyDescent="0.4">
      <c r="A130" s="115"/>
      <c r="B130" s="115"/>
      <c r="C130" s="115"/>
      <c r="D130" s="115"/>
      <c r="E130" s="115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s="47" customFormat="1" x14ac:dyDescent="0.4">
      <c r="A131" s="115"/>
      <c r="B131" s="115"/>
      <c r="C131" s="115"/>
      <c r="D131" s="115"/>
      <c r="E131" s="115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s="47" customFormat="1" x14ac:dyDescent="0.4">
      <c r="A132" s="115"/>
      <c r="B132" s="115"/>
      <c r="C132" s="115"/>
      <c r="D132" s="115"/>
      <c r="E132" s="115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s="47" customFormat="1" x14ac:dyDescent="0.4">
      <c r="A133" s="115"/>
      <c r="B133" s="115"/>
      <c r="C133" s="115"/>
      <c r="D133" s="115"/>
      <c r="E133" s="115"/>
      <c r="F133" s="115"/>
      <c r="G133" s="115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s="47" customFormat="1" x14ac:dyDescent="0.4">
      <c r="A134" s="115"/>
      <c r="B134" s="115"/>
      <c r="C134" s="115"/>
      <c r="D134" s="115"/>
      <c r="E134" s="115"/>
      <c r="F134" s="115"/>
      <c r="G134" s="115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s="47" customFormat="1" x14ac:dyDescent="0.4">
      <c r="A135" s="115"/>
      <c r="B135" s="115"/>
      <c r="C135" s="115"/>
      <c r="D135" s="115"/>
      <c r="E135" s="115"/>
      <c r="F135" s="115"/>
      <c r="G135" s="115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s="47" customFormat="1" x14ac:dyDescent="0.4">
      <c r="A136" s="115"/>
      <c r="B136" s="115"/>
      <c r="C136" s="115"/>
      <c r="D136" s="115"/>
      <c r="E136" s="115"/>
      <c r="F136" s="115"/>
      <c r="G136" s="115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s="47" customFormat="1" x14ac:dyDescent="0.4">
      <c r="A137" s="115"/>
      <c r="B137" s="115"/>
      <c r="C137" s="115"/>
      <c r="D137" s="115"/>
      <c r="E137" s="115"/>
      <c r="F137" s="115"/>
      <c r="G137" s="115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s="47" customFormat="1" x14ac:dyDescent="0.4">
      <c r="A138" s="115"/>
      <c r="B138" s="115"/>
      <c r="C138" s="115"/>
      <c r="D138" s="115"/>
      <c r="E138" s="115"/>
      <c r="F138" s="115"/>
      <c r="G138" s="115"/>
      <c r="H138" s="116"/>
      <c r="I138" s="116"/>
      <c r="J138" s="116"/>
      <c r="K138" s="116"/>
      <c r="L138" s="116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s="47" customFormat="1" x14ac:dyDescent="0.4">
      <c r="A139" s="115"/>
      <c r="B139" s="115"/>
      <c r="C139" s="115"/>
      <c r="D139" s="115"/>
      <c r="E139" s="115"/>
      <c r="F139" s="115"/>
      <c r="G139" s="115"/>
      <c r="H139" s="49"/>
      <c r="I139" s="49"/>
      <c r="J139" s="116"/>
      <c r="K139" s="116"/>
      <c r="L139" s="116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s="47" customFormat="1" x14ac:dyDescent="0.4">
      <c r="A140" s="115"/>
      <c r="B140" s="115"/>
      <c r="C140" s="115"/>
      <c r="D140" s="115"/>
      <c r="E140" s="115"/>
      <c r="F140" s="115"/>
      <c r="G140" s="115"/>
      <c r="H140" s="656"/>
      <c r="I140" s="656"/>
      <c r="J140" s="656"/>
      <c r="K140" s="116"/>
      <c r="L140" s="116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s="47" customFormat="1" x14ac:dyDescent="0.4">
      <c r="A141" s="115"/>
      <c r="B141" s="115"/>
      <c r="C141" s="115"/>
      <c r="D141" s="115"/>
      <c r="E141" s="115"/>
      <c r="F141" s="115"/>
      <c r="G141" s="115"/>
      <c r="H141" s="655"/>
      <c r="I141" s="655"/>
      <c r="J141" s="655"/>
      <c r="K141" s="117"/>
      <c r="L141" s="117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s="47" customFormat="1" x14ac:dyDescent="0.4">
      <c r="A142" s="115"/>
      <c r="B142" s="115"/>
      <c r="C142" s="115"/>
      <c r="D142" s="115"/>
      <c r="E142" s="115"/>
      <c r="F142" s="115"/>
      <c r="G142" s="115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s="47" customFormat="1" x14ac:dyDescent="0.4">
      <c r="A143" s="115"/>
      <c r="B143" s="115"/>
      <c r="C143" s="115"/>
      <c r="D143" s="115"/>
      <c r="E143" s="115"/>
      <c r="F143" s="115"/>
      <c r="G143" s="115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s="47" customFormat="1" x14ac:dyDescent="0.4">
      <c r="A144" s="115"/>
      <c r="B144" s="115"/>
      <c r="C144" s="115"/>
      <c r="D144" s="115"/>
      <c r="E144" s="115"/>
      <c r="F144" s="115"/>
      <c r="G144" s="115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s="47" customFormat="1" x14ac:dyDescent="0.4">
      <c r="A145" s="115"/>
      <c r="B145" s="115"/>
      <c r="C145" s="115"/>
      <c r="D145" s="115"/>
      <c r="E145" s="115"/>
      <c r="F145" s="115"/>
      <c r="G145" s="115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s="47" customFormat="1" x14ac:dyDescent="0.4">
      <c r="A146" s="115"/>
      <c r="B146" s="115"/>
      <c r="C146" s="115"/>
      <c r="D146" s="115"/>
      <c r="E146" s="115"/>
      <c r="F146" s="115"/>
      <c r="G146" s="115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s="47" customFormat="1" x14ac:dyDescent="0.4">
      <c r="A147" s="115"/>
      <c r="B147" s="115"/>
      <c r="C147" s="115"/>
      <c r="D147" s="115"/>
      <c r="E147" s="115"/>
      <c r="F147" s="115"/>
      <c r="G147" s="115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s="47" customFormat="1" x14ac:dyDescent="0.4">
      <c r="A148" s="115"/>
      <c r="B148" s="115"/>
      <c r="C148" s="115"/>
      <c r="D148" s="115"/>
      <c r="E148" s="115"/>
      <c r="F148" s="115"/>
      <c r="G148" s="115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s="47" customFormat="1" x14ac:dyDescent="0.4">
      <c r="A149" s="115"/>
      <c r="B149" s="115"/>
      <c r="C149" s="115"/>
      <c r="D149" s="115"/>
      <c r="E149" s="115"/>
      <c r="F149" s="115"/>
      <c r="G149" s="115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s="47" customFormat="1" x14ac:dyDescent="0.4">
      <c r="A150" s="115"/>
      <c r="B150" s="115"/>
      <c r="C150" s="115"/>
      <c r="D150" s="115"/>
      <c r="E150" s="115"/>
      <c r="F150" s="115"/>
      <c r="G150" s="115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s="47" customFormat="1" x14ac:dyDescent="0.4">
      <c r="A151" s="115"/>
      <c r="B151" s="115"/>
      <c r="C151" s="115"/>
      <c r="D151" s="115"/>
      <c r="E151" s="115"/>
      <c r="F151" s="115"/>
      <c r="G151" s="115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s="47" customFormat="1" x14ac:dyDescent="0.4">
      <c r="A152" s="115"/>
      <c r="B152" s="115"/>
      <c r="C152" s="115"/>
      <c r="D152" s="115"/>
      <c r="E152" s="115"/>
      <c r="F152" s="115"/>
      <c r="G152" s="115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s="47" customFormat="1" x14ac:dyDescent="0.4">
      <c r="A153" s="115"/>
      <c r="B153" s="115"/>
      <c r="C153" s="115"/>
      <c r="D153" s="115"/>
      <c r="E153" s="115"/>
      <c r="F153" s="115"/>
      <c r="G153" s="115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s="47" customFormat="1" x14ac:dyDescent="0.4">
      <c r="A154" s="115"/>
      <c r="B154" s="115"/>
      <c r="C154" s="115"/>
      <c r="D154" s="115"/>
      <c r="E154" s="115"/>
      <c r="F154" s="115"/>
      <c r="G154" s="115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s="47" customFormat="1" x14ac:dyDescent="0.4">
      <c r="A155" s="115"/>
      <c r="B155" s="115"/>
      <c r="C155" s="115"/>
      <c r="D155" s="115"/>
      <c r="E155" s="115"/>
      <c r="F155" s="115"/>
      <c r="G155" s="115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s="47" customFormat="1" x14ac:dyDescent="0.4">
      <c r="A156" s="115"/>
      <c r="B156" s="115"/>
      <c r="C156" s="115"/>
      <c r="D156" s="115"/>
      <c r="E156" s="115"/>
      <c r="F156" s="115"/>
      <c r="G156" s="115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s="47" customFormat="1" x14ac:dyDescent="0.4">
      <c r="A157" s="115"/>
      <c r="B157" s="115"/>
      <c r="C157" s="115"/>
      <c r="D157" s="115"/>
      <c r="E157" s="115"/>
      <c r="F157" s="115"/>
      <c r="G157" s="115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s="47" customFormat="1" x14ac:dyDescent="0.4">
      <c r="A158" s="115"/>
      <c r="B158" s="115"/>
      <c r="C158" s="115"/>
      <c r="D158" s="115"/>
      <c r="E158" s="115"/>
      <c r="F158" s="115"/>
      <c r="G158" s="115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s="47" customFormat="1" x14ac:dyDescent="0.4">
      <c r="A159" s="115"/>
      <c r="B159" s="115"/>
      <c r="C159" s="115"/>
      <c r="D159" s="115"/>
      <c r="E159" s="115"/>
      <c r="F159" s="115"/>
      <c r="G159" s="115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s="47" customFormat="1" x14ac:dyDescent="0.4">
      <c r="A160" s="115"/>
      <c r="B160" s="115"/>
      <c r="C160" s="115"/>
      <c r="D160" s="115"/>
      <c r="E160" s="115"/>
      <c r="F160" s="115"/>
      <c r="G160" s="115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s="47" customFormat="1" x14ac:dyDescent="0.4">
      <c r="A161" s="115"/>
      <c r="B161" s="115"/>
      <c r="C161" s="115"/>
      <c r="D161" s="115"/>
      <c r="E161" s="115"/>
      <c r="F161" s="115"/>
      <c r="G161" s="115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s="47" customFormat="1" x14ac:dyDescent="0.4">
      <c r="A162" s="115"/>
      <c r="B162" s="115"/>
      <c r="C162" s="115"/>
      <c r="D162" s="115"/>
      <c r="E162" s="115"/>
      <c r="F162" s="115"/>
      <c r="G162" s="115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s="47" customFormat="1" x14ac:dyDescent="0.4">
      <c r="A163" s="115"/>
      <c r="B163" s="115"/>
      <c r="C163" s="115"/>
      <c r="D163" s="115"/>
      <c r="E163" s="115"/>
      <c r="F163" s="115"/>
      <c r="G163" s="115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s="47" customFormat="1" ht="12" customHeight="1" x14ac:dyDescent="0.4">
      <c r="A164" s="115"/>
      <c r="B164" s="115"/>
      <c r="C164" s="115"/>
      <c r="D164" s="115"/>
      <c r="E164" s="115"/>
      <c r="F164" s="115"/>
      <c r="G164" s="115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s="48" customFormat="1" x14ac:dyDescent="0.4">
      <c r="A165" s="115"/>
      <c r="B165" s="115"/>
      <c r="C165" s="115"/>
      <c r="D165" s="115"/>
      <c r="E165" s="115"/>
      <c r="F165" s="115"/>
      <c r="G165" s="115"/>
      <c r="H165" s="47"/>
      <c r="I165" s="47"/>
      <c r="J165" s="47"/>
      <c r="K165" s="47"/>
      <c r="L165" s="47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</row>
    <row r="166" spans="1:33" s="47" customFormat="1" x14ac:dyDescent="0.4">
      <c r="A166" s="115"/>
      <c r="B166" s="115"/>
      <c r="C166" s="115"/>
      <c r="D166" s="115"/>
      <c r="E166" s="115"/>
      <c r="F166" s="115"/>
      <c r="G166" s="115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s="47" customFormat="1" x14ac:dyDescent="0.4">
      <c r="A167" s="115"/>
      <c r="B167" s="115"/>
      <c r="C167" s="115"/>
      <c r="D167" s="115"/>
      <c r="E167" s="115"/>
      <c r="F167" s="115"/>
      <c r="G167" s="115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s="47" customFormat="1" x14ac:dyDescent="0.4">
      <c r="A168" s="115"/>
      <c r="B168" s="115"/>
      <c r="C168" s="115"/>
      <c r="D168" s="115"/>
      <c r="E168" s="115"/>
      <c r="F168" s="115"/>
      <c r="G168" s="115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s="47" customFormat="1" x14ac:dyDescent="0.4">
      <c r="A169" s="115"/>
      <c r="B169" s="115"/>
      <c r="C169" s="115"/>
      <c r="D169" s="115"/>
      <c r="E169" s="115"/>
      <c r="F169" s="115"/>
      <c r="G169" s="115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s="47" customFormat="1" x14ac:dyDescent="0.4">
      <c r="A170" s="115"/>
      <c r="B170" s="115"/>
      <c r="C170" s="115"/>
      <c r="D170" s="115"/>
      <c r="E170" s="115"/>
      <c r="F170" s="115"/>
      <c r="G170" s="115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s="47" customFormat="1" x14ac:dyDescent="0.4">
      <c r="A171" s="115"/>
      <c r="B171" s="115"/>
      <c r="C171" s="115"/>
      <c r="D171" s="115"/>
      <c r="E171" s="115"/>
      <c r="F171" s="115"/>
      <c r="G171" s="115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s="47" customFormat="1" x14ac:dyDescent="0.4">
      <c r="A172" s="115"/>
      <c r="B172" s="115"/>
      <c r="C172" s="115"/>
      <c r="D172" s="115"/>
      <c r="E172" s="115"/>
      <c r="F172" s="115"/>
      <c r="G172" s="115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s="47" customFormat="1" x14ac:dyDescent="0.4">
      <c r="A173" s="115"/>
      <c r="B173" s="115"/>
      <c r="C173" s="115"/>
      <c r="D173" s="115"/>
      <c r="E173" s="115"/>
      <c r="F173" s="115"/>
      <c r="G173" s="115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s="47" customFormat="1" x14ac:dyDescent="0.4">
      <c r="A174" s="115"/>
      <c r="B174" s="115"/>
      <c r="C174" s="115"/>
      <c r="D174" s="115"/>
      <c r="E174" s="115"/>
      <c r="F174" s="115"/>
      <c r="G174" s="115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s="47" customFormat="1" ht="11.25" customHeight="1" x14ac:dyDescent="0.4">
      <c r="A175" s="115"/>
      <c r="B175" s="115"/>
      <c r="C175" s="115"/>
      <c r="D175" s="115"/>
      <c r="E175" s="115"/>
      <c r="F175" s="115"/>
      <c r="G175" s="115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s="48" customFormat="1" ht="11.25" customHeight="1" x14ac:dyDescent="0.4">
      <c r="A176" s="115"/>
      <c r="B176" s="115"/>
      <c r="C176" s="115"/>
      <c r="D176" s="115"/>
      <c r="E176" s="115"/>
      <c r="F176" s="115"/>
      <c r="G176" s="115"/>
      <c r="H176" s="47"/>
      <c r="I176" s="47"/>
      <c r="J176" s="47"/>
      <c r="K176" s="47"/>
      <c r="L176" s="47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</row>
    <row r="177" spans="1:33" s="47" customFormat="1" ht="11.25" customHeight="1" x14ac:dyDescent="0.4">
      <c r="A177" s="115"/>
      <c r="B177" s="115"/>
      <c r="C177" s="115"/>
      <c r="D177" s="115"/>
      <c r="E177" s="115"/>
      <c r="F177" s="115"/>
      <c r="G177" s="115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s="47" customFormat="1" ht="11.25" customHeight="1" x14ac:dyDescent="0.4">
      <c r="A178" s="115"/>
      <c r="B178" s="115"/>
      <c r="C178" s="115"/>
      <c r="D178" s="115"/>
      <c r="E178" s="115"/>
      <c r="F178" s="115"/>
      <c r="G178" s="115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s="47" customFormat="1" ht="11.25" customHeight="1" x14ac:dyDescent="0.4">
      <c r="A179" s="115"/>
      <c r="B179" s="115"/>
      <c r="C179" s="115"/>
      <c r="D179" s="115"/>
      <c r="E179" s="115"/>
      <c r="F179" s="115"/>
      <c r="G179" s="115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s="47" customFormat="1" ht="11.25" customHeight="1" x14ac:dyDescent="0.4">
      <c r="A180" s="115"/>
      <c r="B180" s="115"/>
      <c r="C180" s="115"/>
      <c r="D180" s="115"/>
      <c r="E180" s="115"/>
      <c r="F180" s="115"/>
      <c r="G180" s="115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s="47" customFormat="1" ht="11.25" customHeight="1" x14ac:dyDescent="0.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s="47" customFormat="1" ht="11.25" customHeight="1" x14ac:dyDescent="0.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s="47" customFormat="1" ht="11.25" customHeight="1" x14ac:dyDescent="0.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s="47" customFormat="1" x14ac:dyDescent="0.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s="47" customFormat="1" x14ac:dyDescent="0.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s="47" customFormat="1" x14ac:dyDescent="0.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s="47" customFormat="1" ht="14.25" customHeight="1" x14ac:dyDescent="0.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s="47" customFormat="1" ht="13.5" customHeight="1" x14ac:dyDescent="0.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s="47" customFormat="1" ht="13.5" customHeight="1" x14ac:dyDescent="0.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s="47" customFormat="1" ht="13.5" customHeight="1" x14ac:dyDescent="0.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s="47" customFormat="1" ht="13.5" customHeight="1" x14ac:dyDescent="0.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s="47" customFormat="1" ht="13.5" customHeight="1" x14ac:dyDescent="0.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s="47" customFormat="1" ht="13.5" customHeight="1" x14ac:dyDescent="0.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s="47" customFormat="1" ht="13.5" customHeight="1" x14ac:dyDescent="0.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s="47" customFormat="1" ht="13.5" customHeight="1" x14ac:dyDescent="0.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s="47" customFormat="1" ht="13.5" customHeight="1" x14ac:dyDescent="0.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s="47" customFormat="1" ht="13.5" customHeight="1" x14ac:dyDescent="0.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s="48" customFormat="1" ht="13.5" customHeight="1" x14ac:dyDescent="0.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</row>
    <row r="199" spans="1:33" s="47" customFormat="1" ht="13.5" customHeight="1" x14ac:dyDescent="0.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s="47" customFormat="1" ht="13.5" customHeight="1" x14ac:dyDescent="0.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s="47" customFormat="1" ht="13.5" customHeight="1" x14ac:dyDescent="0.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s="47" customFormat="1" ht="13.5" customHeight="1" x14ac:dyDescent="0.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s="47" customFormat="1" ht="13.5" customHeight="1" x14ac:dyDescent="0.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s="47" customFormat="1" ht="13.5" customHeight="1" x14ac:dyDescent="0.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s="47" customFormat="1" ht="13.5" customHeight="1" x14ac:dyDescent="0.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s="47" customFormat="1" ht="13.5" customHeight="1" x14ac:dyDescent="0.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s="47" customFormat="1" ht="13.5" customHeight="1" x14ac:dyDescent="0.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s="47" customFormat="1" ht="13.5" customHeight="1" x14ac:dyDescent="0.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254" s="47" customFormat="1" ht="13.5" customHeight="1" x14ac:dyDescent="0.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254" s="47" customFormat="1" ht="13.5" customHeight="1" x14ac:dyDescent="0.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254" s="47" customFormat="1" ht="13.5" customHeight="1" x14ac:dyDescent="0.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254" s="47" customFormat="1" x14ac:dyDescent="0.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254" s="47" customFormat="1" x14ac:dyDescent="0.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254" s="50" customFormat="1" x14ac:dyDescent="0.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  <c r="HG214" s="48"/>
      <c r="HH214" s="48"/>
      <c r="HI214" s="48"/>
      <c r="HJ214" s="48"/>
      <c r="HK214" s="48"/>
      <c r="HL214" s="48"/>
      <c r="HM214" s="48"/>
      <c r="HN214" s="48"/>
      <c r="HO214" s="48"/>
      <c r="HP214" s="48"/>
      <c r="HQ214" s="48"/>
      <c r="HR214" s="48"/>
      <c r="HS214" s="48"/>
      <c r="HT214" s="48"/>
      <c r="HU214" s="48"/>
      <c r="HV214" s="48"/>
      <c r="HW214" s="48"/>
      <c r="HX214" s="48"/>
      <c r="HY214" s="48"/>
      <c r="HZ214" s="48"/>
      <c r="IA214" s="48"/>
      <c r="IB214" s="48"/>
      <c r="IC214" s="48"/>
      <c r="ID214" s="48"/>
      <c r="IE214" s="48"/>
      <c r="IF214" s="48"/>
      <c r="IG214" s="48"/>
      <c r="IH214" s="48"/>
      <c r="II214" s="48"/>
      <c r="IJ214" s="48"/>
      <c r="IK214" s="48"/>
      <c r="IL214" s="48"/>
      <c r="IM214" s="48"/>
      <c r="IN214" s="48"/>
      <c r="IO214" s="48"/>
      <c r="IP214" s="48"/>
      <c r="IQ214" s="48"/>
      <c r="IR214" s="48"/>
      <c r="IS214" s="48"/>
      <c r="IT214" s="48"/>
    </row>
    <row r="215" spans="1:254" s="47" customFormat="1" ht="11.25" customHeight="1" x14ac:dyDescent="0.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254" s="47" customFormat="1" ht="11.25" customHeight="1" x14ac:dyDescent="0.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254" s="47" customFormat="1" ht="11.25" customHeight="1" x14ac:dyDescent="0.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254" s="47" customFormat="1" ht="11.25" customHeight="1" x14ac:dyDescent="0.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254" s="47" customFormat="1" ht="11.25" customHeight="1" x14ac:dyDescent="0.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254" s="47" customFormat="1" ht="11.25" customHeight="1" x14ac:dyDescent="0.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254" s="47" customFormat="1" ht="11.25" customHeight="1" x14ac:dyDescent="0.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254" s="47" customFormat="1" ht="11.25" customHeight="1" x14ac:dyDescent="0.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254" s="47" customFormat="1" ht="11.25" customHeight="1" x14ac:dyDescent="0.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254" s="47" customFormat="1" ht="11.25" customHeight="1" x14ac:dyDescent="0.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s="47" customFormat="1" ht="11.25" customHeight="1" x14ac:dyDescent="0.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s="47" customFormat="1" ht="11.25" customHeight="1" x14ac:dyDescent="0.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s="47" customFormat="1" ht="11.25" customHeight="1" x14ac:dyDescent="0.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s="47" customFormat="1" ht="11.25" customHeight="1" x14ac:dyDescent="0.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s="47" customFormat="1" ht="11.25" customHeight="1" x14ac:dyDescent="0.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s="47" customFormat="1" ht="11.25" customHeight="1" x14ac:dyDescent="0.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s="47" customFormat="1" ht="11.25" customHeight="1" x14ac:dyDescent="0.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s="47" customFormat="1" ht="11.25" customHeight="1" x14ac:dyDescent="0.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s="47" customFormat="1" x14ac:dyDescent="0.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s="47" customFormat="1" ht="13.5" customHeight="1" x14ac:dyDescent="0.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s="47" customFormat="1" ht="13.5" customHeight="1" x14ac:dyDescent="0.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s="47" customFormat="1" ht="13.5" customHeight="1" x14ac:dyDescent="0.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 s="47" customFormat="1" ht="13.5" customHeight="1" x14ac:dyDescent="0.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 s="48" customFormat="1" ht="11.25" customHeight="1" x14ac:dyDescent="0.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</row>
    <row r="239" spans="1:33" ht="27.75" customHeight="1" x14ac:dyDescent="0.4"/>
    <row r="240" spans="1:33" ht="27.75" customHeight="1" x14ac:dyDescent="0.4"/>
    <row r="241" spans="1:33" ht="28.5" customHeight="1" x14ac:dyDescent="0.4"/>
    <row r="242" spans="1:33" s="47" customFormat="1" x14ac:dyDescent="0.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s="47" customFormat="1" x14ac:dyDescent="0.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s="47" customFormat="1" x14ac:dyDescent="0.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s="47" customFormat="1" x14ac:dyDescent="0.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s="47" customFormat="1" x14ac:dyDescent="0.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s="47" customFormat="1" ht="33.75" customHeight="1" x14ac:dyDescent="0.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s="47" customFormat="1" x14ac:dyDescent="0.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s="47" customFormat="1" x14ac:dyDescent="0.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s="47" customFormat="1" x14ac:dyDescent="0.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s="47" customFormat="1" x14ac:dyDescent="0.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s="47" customFormat="1" x14ac:dyDescent="0.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s="47" customFormat="1" x14ac:dyDescent="0.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s="47" customFormat="1" x14ac:dyDescent="0.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s="47" customFormat="1" x14ac:dyDescent="0.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s="47" customFormat="1" x14ac:dyDescent="0.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s="47" customFormat="1" x14ac:dyDescent="0.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s="47" customFormat="1" x14ac:dyDescent="0.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s="47" customFormat="1" x14ac:dyDescent="0.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s="47" customFormat="1" x14ac:dyDescent="0.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s="47" customFormat="1" x14ac:dyDescent="0.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s="47" customFormat="1" x14ac:dyDescent="0.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s="47" customFormat="1" x14ac:dyDescent="0.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s="47" customFormat="1" x14ac:dyDescent="0.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s="47" customFormat="1" x14ac:dyDescent="0.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s="47" customFormat="1" x14ac:dyDescent="0.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s="47" customFormat="1" x14ac:dyDescent="0.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s="47" customFormat="1" x14ac:dyDescent="0.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s="47" customFormat="1" x14ac:dyDescent="0.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 s="47" customFormat="1" x14ac:dyDescent="0.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 s="47" customFormat="1" x14ac:dyDescent="0.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</sheetData>
  <mergeCells count="41">
    <mergeCell ref="D3:D7"/>
    <mergeCell ref="H141:J141"/>
    <mergeCell ref="H140:J140"/>
    <mergeCell ref="Q5:R5"/>
    <mergeCell ref="AE5:AF5"/>
    <mergeCell ref="E3:E7"/>
    <mergeCell ref="AA5:AB5"/>
    <mergeCell ref="AC5:AD5"/>
    <mergeCell ref="S5:S7"/>
    <mergeCell ref="A3:A7"/>
    <mergeCell ref="C3:C7"/>
    <mergeCell ref="B3:B7"/>
    <mergeCell ref="M5:N5"/>
    <mergeCell ref="AH3:AI4"/>
    <mergeCell ref="I5:L5"/>
    <mergeCell ref="F3:AG3"/>
    <mergeCell ref="F5:F7"/>
    <mergeCell ref="T4:AG4"/>
    <mergeCell ref="F4:S4"/>
    <mergeCell ref="T5:T7"/>
    <mergeCell ref="AG5:AG7"/>
    <mergeCell ref="AH5:AH7"/>
    <mergeCell ref="AI5:AI7"/>
    <mergeCell ref="O5:P5"/>
    <mergeCell ref="W5:Z5"/>
    <mergeCell ref="B100:B118"/>
    <mergeCell ref="C100:C118"/>
    <mergeCell ref="B78:B98"/>
    <mergeCell ref="C78:C98"/>
    <mergeCell ref="B54:B76"/>
    <mergeCell ref="C54:C76"/>
    <mergeCell ref="B15:B29"/>
    <mergeCell ref="C15:C29"/>
    <mergeCell ref="B8:B11"/>
    <mergeCell ref="C8:C13"/>
    <mergeCell ref="B44:B52"/>
    <mergeCell ref="C44:C52"/>
    <mergeCell ref="B41:B42"/>
    <mergeCell ref="C41:C42"/>
    <mergeCell ref="B31:B39"/>
    <mergeCell ref="C31:C39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6" orientation="portrait" r:id="rId1"/>
  <ignoredErrors>
    <ignoredError sqref="S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  <pageSetUpPr fitToPage="1"/>
  </sheetPr>
  <dimension ref="A1:IU254"/>
  <sheetViews>
    <sheetView view="pageBreakPreview" zoomScale="70" zoomScaleNormal="91" zoomScaleSheetLayoutView="70" workbookViewId="0">
      <pane ySplit="7" topLeftCell="A8" activePane="bottomLeft" state="frozen"/>
      <selection pane="bottomLeft" activeCell="K29" sqref="K29"/>
    </sheetView>
  </sheetViews>
  <sheetFormatPr defaultColWidth="9" defaultRowHeight="13.2" x14ac:dyDescent="0.4"/>
  <cols>
    <col min="1" max="1" width="5.59765625" style="44" customWidth="1"/>
    <col min="2" max="3" width="8.59765625" style="44" customWidth="1"/>
    <col min="4" max="4" width="8.59765625" style="170" customWidth="1"/>
    <col min="5" max="5" width="15.59765625" style="44" customWidth="1"/>
    <col min="6" max="9" width="8.59765625" style="44" customWidth="1"/>
    <col min="10" max="17" width="8.59765625" style="41" customWidth="1"/>
    <col min="18" max="18" width="8.59765625" style="130" customWidth="1"/>
    <col min="19" max="35" width="8.59765625" style="41" customWidth="1"/>
    <col min="36" max="255" width="9" style="43"/>
    <col min="256" max="16384" width="9" style="44"/>
  </cols>
  <sheetData>
    <row r="1" spans="1:253" s="115" customFormat="1" ht="15.6" x14ac:dyDescent="0.4">
      <c r="D1" s="170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</row>
    <row r="2" spans="1:253" s="47" customFormat="1" ht="24" customHeight="1" thickBot="1" x14ac:dyDescent="0.45">
      <c r="A2" s="46" t="s">
        <v>599</v>
      </c>
      <c r="B2" s="48"/>
      <c r="D2" s="170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 spans="1:253" s="50" customFormat="1" ht="16.5" customHeight="1" x14ac:dyDescent="0.4">
      <c r="A3" s="594" t="s">
        <v>534</v>
      </c>
      <c r="B3" s="598" t="s">
        <v>535</v>
      </c>
      <c r="C3" s="598" t="s">
        <v>536</v>
      </c>
      <c r="D3" s="598" t="s">
        <v>533</v>
      </c>
      <c r="E3" s="598" t="s">
        <v>2</v>
      </c>
      <c r="F3" s="618" t="s">
        <v>164</v>
      </c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9"/>
      <c r="AH3" s="614" t="s">
        <v>165</v>
      </c>
      <c r="AI3" s="615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</row>
    <row r="4" spans="1:253" s="50" customFormat="1" ht="18.75" customHeight="1" x14ac:dyDescent="0.4">
      <c r="A4" s="595"/>
      <c r="B4" s="599"/>
      <c r="C4" s="599"/>
      <c r="D4" s="599"/>
      <c r="E4" s="602"/>
      <c r="F4" s="626" t="s">
        <v>172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  <c r="R4" s="624"/>
      <c r="S4" s="625"/>
      <c r="T4" s="623" t="s">
        <v>173</v>
      </c>
      <c r="U4" s="624"/>
      <c r="V4" s="624"/>
      <c r="W4" s="624"/>
      <c r="X4" s="624"/>
      <c r="Y4" s="624"/>
      <c r="Z4" s="624"/>
      <c r="AA4" s="624"/>
      <c r="AB4" s="624"/>
      <c r="AC4" s="624"/>
      <c r="AD4" s="624"/>
      <c r="AE4" s="624"/>
      <c r="AF4" s="624"/>
      <c r="AG4" s="625"/>
      <c r="AH4" s="616"/>
      <c r="AI4" s="617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</row>
    <row r="5" spans="1:253" s="50" customFormat="1" ht="18.75" customHeight="1" x14ac:dyDescent="0.4">
      <c r="A5" s="596"/>
      <c r="B5" s="600"/>
      <c r="C5" s="600"/>
      <c r="D5" s="599"/>
      <c r="E5" s="602"/>
      <c r="F5" s="620" t="s">
        <v>274</v>
      </c>
      <c r="G5" s="146" t="s">
        <v>175</v>
      </c>
      <c r="H5" s="52" t="s">
        <v>176</v>
      </c>
      <c r="I5" s="646" t="s">
        <v>166</v>
      </c>
      <c r="J5" s="699"/>
      <c r="K5" s="699"/>
      <c r="L5" s="699"/>
      <c r="M5" s="592" t="s">
        <v>167</v>
      </c>
      <c r="N5" s="641"/>
      <c r="O5" s="592" t="s">
        <v>168</v>
      </c>
      <c r="P5" s="593"/>
      <c r="Q5" s="638" t="s">
        <v>388</v>
      </c>
      <c r="R5" s="645"/>
      <c r="S5" s="642" t="s">
        <v>178</v>
      </c>
      <c r="T5" s="627" t="s">
        <v>277</v>
      </c>
      <c r="U5" s="147" t="s">
        <v>175</v>
      </c>
      <c r="V5" s="146" t="s">
        <v>176</v>
      </c>
      <c r="W5" s="592" t="s">
        <v>166</v>
      </c>
      <c r="X5" s="699"/>
      <c r="Y5" s="699"/>
      <c r="Z5" s="699"/>
      <c r="AA5" s="646" t="s">
        <v>167</v>
      </c>
      <c r="AB5" s="641"/>
      <c r="AC5" s="592" t="s">
        <v>168</v>
      </c>
      <c r="AD5" s="641"/>
      <c r="AE5" s="638" t="s">
        <v>388</v>
      </c>
      <c r="AF5" s="639"/>
      <c r="AG5" s="630" t="s">
        <v>178</v>
      </c>
      <c r="AH5" s="633" t="s">
        <v>179</v>
      </c>
      <c r="AI5" s="635" t="s">
        <v>163</v>
      </c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</row>
    <row r="6" spans="1:253" s="50" customFormat="1" ht="22.5" customHeight="1" x14ac:dyDescent="0.4">
      <c r="A6" s="596"/>
      <c r="B6" s="600"/>
      <c r="C6" s="600"/>
      <c r="D6" s="599"/>
      <c r="E6" s="602"/>
      <c r="F6" s="621"/>
      <c r="G6" s="54" t="s">
        <v>174</v>
      </c>
      <c r="H6" s="55" t="s">
        <v>169</v>
      </c>
      <c r="I6" s="55" t="s">
        <v>275</v>
      </c>
      <c r="J6" s="55" t="s">
        <v>170</v>
      </c>
      <c r="K6" s="55" t="s">
        <v>171</v>
      </c>
      <c r="L6" s="56" t="s">
        <v>276</v>
      </c>
      <c r="M6" s="57" t="s">
        <v>183</v>
      </c>
      <c r="N6" s="58" t="s">
        <v>184</v>
      </c>
      <c r="O6" s="58" t="s">
        <v>183</v>
      </c>
      <c r="P6" s="59" t="s">
        <v>184</v>
      </c>
      <c r="Q6" s="58" t="s">
        <v>183</v>
      </c>
      <c r="R6" s="59" t="s">
        <v>184</v>
      </c>
      <c r="S6" s="643"/>
      <c r="T6" s="628"/>
      <c r="U6" s="54" t="s">
        <v>174</v>
      </c>
      <c r="V6" s="55" t="s">
        <v>169</v>
      </c>
      <c r="W6" s="55" t="s">
        <v>275</v>
      </c>
      <c r="X6" s="55" t="s">
        <v>170</v>
      </c>
      <c r="Y6" s="55" t="s">
        <v>171</v>
      </c>
      <c r="Z6" s="56" t="s">
        <v>276</v>
      </c>
      <c r="AA6" s="57" t="s">
        <v>183</v>
      </c>
      <c r="AB6" s="58" t="s">
        <v>184</v>
      </c>
      <c r="AC6" s="58" t="s">
        <v>183</v>
      </c>
      <c r="AD6" s="59" t="s">
        <v>184</v>
      </c>
      <c r="AE6" s="58" t="s">
        <v>183</v>
      </c>
      <c r="AF6" s="59" t="s">
        <v>184</v>
      </c>
      <c r="AG6" s="631"/>
      <c r="AH6" s="600"/>
      <c r="AI6" s="636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</row>
    <row r="7" spans="1:253" s="50" customFormat="1" ht="13.5" customHeight="1" thickBot="1" x14ac:dyDescent="0.45">
      <c r="A7" s="597"/>
      <c r="B7" s="601"/>
      <c r="C7" s="601"/>
      <c r="D7" s="599"/>
      <c r="E7" s="603"/>
      <c r="F7" s="622"/>
      <c r="G7" s="36">
        <f>600/70</f>
        <v>8.5714285714285712</v>
      </c>
      <c r="H7" s="37">
        <f>700/70</f>
        <v>10</v>
      </c>
      <c r="I7" s="37">
        <f>1000/70</f>
        <v>14.285714285714286</v>
      </c>
      <c r="J7" s="37">
        <f>1200/70</f>
        <v>17.142857142857142</v>
      </c>
      <c r="K7" s="37">
        <f>1400/70</f>
        <v>20</v>
      </c>
      <c r="L7" s="38">
        <f>1500/70</f>
        <v>21.428571428571427</v>
      </c>
      <c r="M7" s="135">
        <v>0.36</v>
      </c>
      <c r="N7" s="136">
        <v>0.13</v>
      </c>
      <c r="O7" s="136">
        <v>0.28000000000000003</v>
      </c>
      <c r="P7" s="137">
        <v>0.1</v>
      </c>
      <c r="Q7" s="136">
        <v>0.09</v>
      </c>
      <c r="R7" s="138">
        <v>0.04</v>
      </c>
      <c r="S7" s="644"/>
      <c r="T7" s="629"/>
      <c r="U7" s="36">
        <f>600/100</f>
        <v>6</v>
      </c>
      <c r="V7" s="37">
        <f>700/100</f>
        <v>7</v>
      </c>
      <c r="W7" s="37">
        <f>1000/100</f>
        <v>10</v>
      </c>
      <c r="X7" s="37">
        <f>1200/100</f>
        <v>12</v>
      </c>
      <c r="Y7" s="37">
        <f>1400/100</f>
        <v>14</v>
      </c>
      <c r="Z7" s="38">
        <f>1500/100</f>
        <v>15</v>
      </c>
      <c r="AA7" s="135">
        <v>0.4</v>
      </c>
      <c r="AB7" s="136">
        <v>0.11</v>
      </c>
      <c r="AC7" s="136">
        <v>0.32</v>
      </c>
      <c r="AD7" s="137">
        <v>0.1</v>
      </c>
      <c r="AE7" s="137">
        <v>0.04</v>
      </c>
      <c r="AF7" s="137">
        <v>0.02</v>
      </c>
      <c r="AG7" s="632"/>
      <c r="AH7" s="634"/>
      <c r="AI7" s="637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202" customFormat="1" ht="13.2" customHeight="1" thickTop="1" x14ac:dyDescent="0.4">
      <c r="A8" s="193">
        <v>1</v>
      </c>
      <c r="B8" s="671" t="s">
        <v>554</v>
      </c>
      <c r="C8" s="673" t="s">
        <v>553</v>
      </c>
      <c r="D8" s="194">
        <v>4186</v>
      </c>
      <c r="E8" s="195" t="s">
        <v>10</v>
      </c>
      <c r="F8" s="196">
        <f>($G$7*G8)+($H$7*H8)+($I$7*I8)+($J$7*J8)+($K$7*K8)+($L$7*L8)</f>
        <v>268.57142857142856</v>
      </c>
      <c r="G8" s="197">
        <v>8</v>
      </c>
      <c r="H8" s="196"/>
      <c r="I8" s="196"/>
      <c r="J8" s="197">
        <v>7</v>
      </c>
      <c r="K8" s="196">
        <v>4</v>
      </c>
      <c r="L8" s="196"/>
      <c r="M8" s="197">
        <f>F8*$M$7</f>
        <v>96.685714285714283</v>
      </c>
      <c r="N8" s="197">
        <f>F8*$N$7</f>
        <v>34.914285714285711</v>
      </c>
      <c r="O8" s="197">
        <f>F8*$O$7</f>
        <v>75.2</v>
      </c>
      <c r="P8" s="197">
        <f>F8*$P$7</f>
        <v>26.857142857142858</v>
      </c>
      <c r="Q8" s="197">
        <f>F8*$Q$7</f>
        <v>24.171428571428571</v>
      </c>
      <c r="R8" s="197">
        <f>F8*$R$7</f>
        <v>10.742857142857142</v>
      </c>
      <c r="S8" s="198">
        <f>SUM(M8:R8)</f>
        <v>268.57142857142856</v>
      </c>
      <c r="T8" s="196">
        <f>($U$7*U8)+($V$7*V8)+($W$7*W8)+($X$7*X8)+($Y$7*Y8)+($Z$7*Z8)</f>
        <v>188</v>
      </c>
      <c r="U8" s="197">
        <f t="shared" ref="U8:Z9" si="0">G8</f>
        <v>8</v>
      </c>
      <c r="V8" s="196">
        <f t="shared" si="0"/>
        <v>0</v>
      </c>
      <c r="W8" s="196">
        <f t="shared" si="0"/>
        <v>0</v>
      </c>
      <c r="X8" s="197">
        <f t="shared" si="0"/>
        <v>7</v>
      </c>
      <c r="Y8" s="196">
        <f t="shared" si="0"/>
        <v>4</v>
      </c>
      <c r="Z8" s="196">
        <f t="shared" si="0"/>
        <v>0</v>
      </c>
      <c r="AA8" s="197">
        <f>T8*$AA$7</f>
        <v>75.2</v>
      </c>
      <c r="AB8" s="197">
        <f>T8*$AB$7</f>
        <v>20.68</v>
      </c>
      <c r="AC8" s="197">
        <f>T8*$AC$7</f>
        <v>60.160000000000004</v>
      </c>
      <c r="AD8" s="197">
        <f>T8*$AD$7</f>
        <v>18.8</v>
      </c>
      <c r="AE8" s="197">
        <f>T8*$AE$7</f>
        <v>7.5200000000000005</v>
      </c>
      <c r="AF8" s="197">
        <f>T8*$AF$7</f>
        <v>3.7600000000000002</v>
      </c>
      <c r="AG8" s="199">
        <f>SUM(AA8:AF8)</f>
        <v>186.12</v>
      </c>
      <c r="AH8" s="200">
        <v>35</v>
      </c>
      <c r="AI8" s="201">
        <v>9</v>
      </c>
    </row>
    <row r="9" spans="1:253" s="202" customFormat="1" ht="13.2" customHeight="1" x14ac:dyDescent="0.4">
      <c r="A9" s="193">
        <v>2</v>
      </c>
      <c r="B9" s="671"/>
      <c r="C9" s="673"/>
      <c r="D9" s="203">
        <v>4239</v>
      </c>
      <c r="E9" s="195" t="s">
        <v>11</v>
      </c>
      <c r="F9" s="196">
        <f t="shared" ref="F9:F49" si="1">($G$7*G9)+($H$7*H9)+($I$7*I9)+($J$7*J9)+($K$7*K9)+($L$7*L9)</f>
        <v>344.28571428571428</v>
      </c>
      <c r="G9" s="197">
        <v>9</v>
      </c>
      <c r="H9" s="196"/>
      <c r="I9" s="196">
        <v>2</v>
      </c>
      <c r="J9" s="197">
        <v>8</v>
      </c>
      <c r="K9" s="196">
        <v>4</v>
      </c>
      <c r="L9" s="196">
        <v>1</v>
      </c>
      <c r="M9" s="197">
        <f t="shared" ref="M9:M49" si="2">F9*$M$7</f>
        <v>123.94285714285714</v>
      </c>
      <c r="N9" s="197">
        <f t="shared" ref="N9:N49" si="3">F9*$N$7</f>
        <v>44.75714285714286</v>
      </c>
      <c r="O9" s="197">
        <f t="shared" ref="O9:O49" si="4">F9*$O$7</f>
        <v>96.4</v>
      </c>
      <c r="P9" s="197">
        <f t="shared" ref="P9:P49" si="5">F9*$P$7</f>
        <v>34.428571428571431</v>
      </c>
      <c r="Q9" s="197">
        <f t="shared" ref="Q9:Q49" si="6">F9*$Q$7</f>
        <v>30.985714285714284</v>
      </c>
      <c r="R9" s="197">
        <f t="shared" ref="R9:R49" si="7">F9*$R$7</f>
        <v>13.771428571428572</v>
      </c>
      <c r="S9" s="198">
        <f t="shared" ref="S9" si="8">SUM(M9:R9)</f>
        <v>344.28571428571433</v>
      </c>
      <c r="T9" s="196">
        <f t="shared" ref="T9:T49" si="9">($U$7*U9)+($V$7*V9)+($W$7*W9)+($X$7*X9)+($Y$7*Y9)+($Z$7*Z9)</f>
        <v>241</v>
      </c>
      <c r="U9" s="197">
        <f t="shared" si="0"/>
        <v>9</v>
      </c>
      <c r="V9" s="196">
        <f t="shared" si="0"/>
        <v>0</v>
      </c>
      <c r="W9" s="196">
        <f t="shared" si="0"/>
        <v>2</v>
      </c>
      <c r="X9" s="197">
        <f t="shared" si="0"/>
        <v>8</v>
      </c>
      <c r="Y9" s="196">
        <f t="shared" si="0"/>
        <v>4</v>
      </c>
      <c r="Z9" s="196">
        <f t="shared" si="0"/>
        <v>1</v>
      </c>
      <c r="AA9" s="197">
        <f t="shared" ref="AA9:AA48" si="10">T9*$AA$7</f>
        <v>96.4</v>
      </c>
      <c r="AB9" s="197">
        <f t="shared" ref="AB9:AB48" si="11">T9*$AB$7</f>
        <v>26.51</v>
      </c>
      <c r="AC9" s="197">
        <f t="shared" ref="AC9:AC48" si="12">T9*$AC$7</f>
        <v>77.12</v>
      </c>
      <c r="AD9" s="197">
        <f t="shared" ref="AD9:AD48" si="13">T9*$AD$7</f>
        <v>24.1</v>
      </c>
      <c r="AE9" s="197">
        <f t="shared" ref="AE9:AE48" si="14">T9*$AE$7</f>
        <v>9.64</v>
      </c>
      <c r="AF9" s="197">
        <f t="shared" ref="AF9:AF48" si="15">T9*$AF$7</f>
        <v>4.82</v>
      </c>
      <c r="AG9" s="199">
        <f t="shared" ref="AG9" si="16">SUM(AA9:AF9)</f>
        <v>238.59000000000003</v>
      </c>
      <c r="AH9" s="200">
        <v>56</v>
      </c>
      <c r="AI9" s="201">
        <v>24</v>
      </c>
    </row>
    <row r="10" spans="1:253" s="202" customFormat="1" ht="13.2" customHeight="1" x14ac:dyDescent="0.4">
      <c r="A10" s="193">
        <v>3</v>
      </c>
      <c r="B10" s="671"/>
      <c r="C10" s="673"/>
      <c r="D10" s="203">
        <v>4157</v>
      </c>
      <c r="E10" s="195" t="s">
        <v>191</v>
      </c>
      <c r="F10" s="196">
        <f t="shared" si="1"/>
        <v>638.57142857142856</v>
      </c>
      <c r="G10" s="197">
        <v>18</v>
      </c>
      <c r="H10" s="196"/>
      <c r="I10" s="196"/>
      <c r="J10" s="197">
        <v>20</v>
      </c>
      <c r="K10" s="196">
        <v>6</v>
      </c>
      <c r="L10" s="196">
        <v>1</v>
      </c>
      <c r="M10" s="197">
        <f t="shared" si="2"/>
        <v>229.88571428571427</v>
      </c>
      <c r="N10" s="197">
        <f t="shared" si="3"/>
        <v>83.01428571428572</v>
      </c>
      <c r="O10" s="197">
        <f t="shared" si="4"/>
        <v>178.8</v>
      </c>
      <c r="P10" s="197">
        <f t="shared" si="5"/>
        <v>63.857142857142861</v>
      </c>
      <c r="Q10" s="197">
        <f t="shared" si="6"/>
        <v>57.471428571428568</v>
      </c>
      <c r="R10" s="197">
        <f t="shared" si="7"/>
        <v>25.542857142857144</v>
      </c>
      <c r="S10" s="198">
        <f>SUM(M10:R10)</f>
        <v>638.57142857142844</v>
      </c>
      <c r="T10" s="196">
        <f t="shared" si="9"/>
        <v>447</v>
      </c>
      <c r="U10" s="197">
        <f t="shared" ref="U10:Z12" si="17">G10</f>
        <v>18</v>
      </c>
      <c r="V10" s="196">
        <f t="shared" si="17"/>
        <v>0</v>
      </c>
      <c r="W10" s="196">
        <f t="shared" si="17"/>
        <v>0</v>
      </c>
      <c r="X10" s="197">
        <f t="shared" si="17"/>
        <v>20</v>
      </c>
      <c r="Y10" s="196">
        <f t="shared" si="17"/>
        <v>6</v>
      </c>
      <c r="Z10" s="196">
        <f t="shared" si="17"/>
        <v>1</v>
      </c>
      <c r="AA10" s="197">
        <f t="shared" si="10"/>
        <v>178.8</v>
      </c>
      <c r="AB10" s="197">
        <f t="shared" si="11"/>
        <v>49.17</v>
      </c>
      <c r="AC10" s="197">
        <f t="shared" si="12"/>
        <v>143.04</v>
      </c>
      <c r="AD10" s="197">
        <f t="shared" si="13"/>
        <v>44.7</v>
      </c>
      <c r="AE10" s="197">
        <f t="shared" si="14"/>
        <v>17.88</v>
      </c>
      <c r="AF10" s="197">
        <f t="shared" si="15"/>
        <v>8.94</v>
      </c>
      <c r="AG10" s="199">
        <f>SUM(AA10:AF10)</f>
        <v>442.53</v>
      </c>
      <c r="AH10" s="200">
        <v>63</v>
      </c>
      <c r="AI10" s="201">
        <v>21</v>
      </c>
    </row>
    <row r="11" spans="1:253" s="202" customFormat="1" ht="13.2" customHeight="1" x14ac:dyDescent="0.4">
      <c r="A11" s="193">
        <v>4</v>
      </c>
      <c r="B11" s="671"/>
      <c r="C11" s="673"/>
      <c r="D11" s="203">
        <v>4227</v>
      </c>
      <c r="E11" s="204" t="s">
        <v>12</v>
      </c>
      <c r="F11" s="196">
        <f t="shared" si="1"/>
        <v>354.28571428571428</v>
      </c>
      <c r="G11" s="197"/>
      <c r="H11" s="196">
        <v>16</v>
      </c>
      <c r="I11" s="196"/>
      <c r="J11" s="197">
        <v>9</v>
      </c>
      <c r="K11" s="196">
        <v>2</v>
      </c>
      <c r="L11" s="196"/>
      <c r="M11" s="197">
        <f t="shared" si="2"/>
        <v>127.54285714285713</v>
      </c>
      <c r="N11" s="197">
        <f t="shared" si="3"/>
        <v>46.057142857142857</v>
      </c>
      <c r="O11" s="197">
        <f t="shared" si="4"/>
        <v>99.2</v>
      </c>
      <c r="P11" s="197">
        <f t="shared" si="5"/>
        <v>35.428571428571431</v>
      </c>
      <c r="Q11" s="197">
        <f t="shared" si="6"/>
        <v>31.885714285714283</v>
      </c>
      <c r="R11" s="197">
        <f t="shared" si="7"/>
        <v>14.171428571428571</v>
      </c>
      <c r="S11" s="198">
        <f t="shared" ref="S11:S12" si="18">SUM(M11:R11)</f>
        <v>354.28571428571433</v>
      </c>
      <c r="T11" s="196">
        <f t="shared" si="9"/>
        <v>248</v>
      </c>
      <c r="U11" s="197">
        <f t="shared" si="17"/>
        <v>0</v>
      </c>
      <c r="V11" s="196">
        <f t="shared" si="17"/>
        <v>16</v>
      </c>
      <c r="W11" s="196">
        <f t="shared" si="17"/>
        <v>0</v>
      </c>
      <c r="X11" s="197">
        <f t="shared" si="17"/>
        <v>9</v>
      </c>
      <c r="Y11" s="196">
        <f t="shared" si="17"/>
        <v>2</v>
      </c>
      <c r="Z11" s="196">
        <f t="shared" si="17"/>
        <v>0</v>
      </c>
      <c r="AA11" s="197">
        <f t="shared" si="10"/>
        <v>99.2</v>
      </c>
      <c r="AB11" s="197">
        <f t="shared" si="11"/>
        <v>27.28</v>
      </c>
      <c r="AC11" s="197">
        <f t="shared" si="12"/>
        <v>79.36</v>
      </c>
      <c r="AD11" s="197">
        <f t="shared" si="13"/>
        <v>24.8</v>
      </c>
      <c r="AE11" s="197">
        <f t="shared" si="14"/>
        <v>9.92</v>
      </c>
      <c r="AF11" s="197">
        <f t="shared" si="15"/>
        <v>4.96</v>
      </c>
      <c r="AG11" s="199">
        <f t="shared" ref="AG11:AG13" si="19">SUM(AA11:AF11)</f>
        <v>245.52</v>
      </c>
      <c r="AH11" s="200">
        <v>46</v>
      </c>
      <c r="AI11" s="201">
        <v>14</v>
      </c>
    </row>
    <row r="12" spans="1:253" s="202" customFormat="1" ht="13.2" customHeight="1" x14ac:dyDescent="0.4">
      <c r="A12" s="193">
        <v>5</v>
      </c>
      <c r="B12" s="671"/>
      <c r="C12" s="673"/>
      <c r="D12" s="203">
        <v>4232</v>
      </c>
      <c r="E12" s="195" t="s">
        <v>13</v>
      </c>
      <c r="F12" s="196">
        <f t="shared" si="1"/>
        <v>247.14285714285714</v>
      </c>
      <c r="G12" s="197"/>
      <c r="H12" s="196">
        <v>11</v>
      </c>
      <c r="I12" s="196"/>
      <c r="J12" s="197">
        <v>8</v>
      </c>
      <c r="K12" s="196"/>
      <c r="L12" s="196"/>
      <c r="M12" s="197">
        <f t="shared" si="2"/>
        <v>88.971428571428561</v>
      </c>
      <c r="N12" s="197">
        <f t="shared" si="3"/>
        <v>32.128571428571426</v>
      </c>
      <c r="O12" s="197">
        <f t="shared" si="4"/>
        <v>69.2</v>
      </c>
      <c r="P12" s="197">
        <f t="shared" si="5"/>
        <v>24.714285714285715</v>
      </c>
      <c r="Q12" s="197">
        <f t="shared" si="6"/>
        <v>22.24285714285714</v>
      </c>
      <c r="R12" s="197">
        <f t="shared" si="7"/>
        <v>9.8857142857142861</v>
      </c>
      <c r="S12" s="198">
        <f t="shared" si="18"/>
        <v>247.14285714285717</v>
      </c>
      <c r="T12" s="196">
        <f t="shared" si="9"/>
        <v>173</v>
      </c>
      <c r="U12" s="197">
        <f t="shared" si="17"/>
        <v>0</v>
      </c>
      <c r="V12" s="196">
        <f t="shared" si="17"/>
        <v>11</v>
      </c>
      <c r="W12" s="196">
        <f t="shared" si="17"/>
        <v>0</v>
      </c>
      <c r="X12" s="197">
        <f t="shared" si="17"/>
        <v>8</v>
      </c>
      <c r="Y12" s="196">
        <f t="shared" si="17"/>
        <v>0</v>
      </c>
      <c r="Z12" s="196">
        <f t="shared" si="17"/>
        <v>0</v>
      </c>
      <c r="AA12" s="197">
        <f t="shared" si="10"/>
        <v>69.2</v>
      </c>
      <c r="AB12" s="197">
        <f t="shared" si="11"/>
        <v>19.03</v>
      </c>
      <c r="AC12" s="197">
        <f t="shared" si="12"/>
        <v>55.36</v>
      </c>
      <c r="AD12" s="197">
        <f t="shared" si="13"/>
        <v>17.3</v>
      </c>
      <c r="AE12" s="197">
        <f t="shared" si="14"/>
        <v>6.92</v>
      </c>
      <c r="AF12" s="197">
        <f t="shared" si="15"/>
        <v>3.46</v>
      </c>
      <c r="AG12" s="199">
        <f t="shared" si="19"/>
        <v>171.27</v>
      </c>
      <c r="AH12" s="200">
        <v>48</v>
      </c>
      <c r="AI12" s="201">
        <v>12</v>
      </c>
    </row>
    <row r="13" spans="1:253" s="206" customFormat="1" ht="13.2" customHeight="1" x14ac:dyDescent="0.4">
      <c r="A13" s="193">
        <v>6</v>
      </c>
      <c r="B13" s="671"/>
      <c r="C13" s="673"/>
      <c r="D13" s="203">
        <v>4220</v>
      </c>
      <c r="E13" s="195" t="s">
        <v>192</v>
      </c>
      <c r="F13" s="196">
        <f t="shared" si="1"/>
        <v>364.28571428571433</v>
      </c>
      <c r="G13" s="200">
        <v>14</v>
      </c>
      <c r="H13" s="200"/>
      <c r="I13" s="200"/>
      <c r="J13" s="200">
        <v>13</v>
      </c>
      <c r="K13" s="200"/>
      <c r="L13" s="200">
        <v>1</v>
      </c>
      <c r="M13" s="197">
        <f t="shared" si="2"/>
        <v>131.14285714285717</v>
      </c>
      <c r="N13" s="197">
        <f t="shared" si="3"/>
        <v>47.357142857142868</v>
      </c>
      <c r="O13" s="197">
        <f t="shared" si="4"/>
        <v>102.00000000000003</v>
      </c>
      <c r="P13" s="197">
        <f t="shared" si="5"/>
        <v>36.428571428571438</v>
      </c>
      <c r="Q13" s="197">
        <f t="shared" si="6"/>
        <v>32.785714285714292</v>
      </c>
      <c r="R13" s="197">
        <f t="shared" si="7"/>
        <v>14.571428571428573</v>
      </c>
      <c r="S13" s="198">
        <f t="shared" ref="S13" si="20">SUM(M13:R13)</f>
        <v>364.28571428571433</v>
      </c>
      <c r="T13" s="196">
        <f t="shared" si="9"/>
        <v>255</v>
      </c>
      <c r="U13" s="200">
        <v>14</v>
      </c>
      <c r="V13" s="200"/>
      <c r="W13" s="200"/>
      <c r="X13" s="200">
        <v>13</v>
      </c>
      <c r="Y13" s="200"/>
      <c r="Z13" s="200">
        <v>1</v>
      </c>
      <c r="AA13" s="197">
        <f t="shared" si="10"/>
        <v>102</v>
      </c>
      <c r="AB13" s="197">
        <f t="shared" si="11"/>
        <v>28.05</v>
      </c>
      <c r="AC13" s="197">
        <f t="shared" si="12"/>
        <v>81.600000000000009</v>
      </c>
      <c r="AD13" s="197">
        <f t="shared" si="13"/>
        <v>25.5</v>
      </c>
      <c r="AE13" s="197">
        <f t="shared" si="14"/>
        <v>10.200000000000001</v>
      </c>
      <c r="AF13" s="197">
        <f t="shared" si="15"/>
        <v>5.1000000000000005</v>
      </c>
      <c r="AG13" s="199">
        <f t="shared" si="19"/>
        <v>252.45000000000002</v>
      </c>
      <c r="AH13" s="200">
        <v>70</v>
      </c>
      <c r="AI13" s="201">
        <v>15</v>
      </c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202"/>
      <c r="BO13" s="202"/>
      <c r="BP13" s="202"/>
      <c r="BQ13" s="202"/>
      <c r="BR13" s="202"/>
      <c r="BS13" s="202"/>
      <c r="BT13" s="202"/>
      <c r="BU13" s="202"/>
      <c r="BV13" s="202"/>
      <c r="BW13" s="202"/>
      <c r="BX13" s="202"/>
      <c r="BY13" s="202"/>
      <c r="BZ13" s="202"/>
      <c r="CA13" s="202"/>
      <c r="CB13" s="202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  <c r="CN13" s="202"/>
      <c r="CO13" s="202"/>
      <c r="CP13" s="202"/>
      <c r="CQ13" s="202"/>
      <c r="CR13" s="202"/>
      <c r="CS13" s="202"/>
      <c r="CT13" s="202"/>
      <c r="CU13" s="202"/>
      <c r="CV13" s="202"/>
      <c r="CW13" s="202"/>
      <c r="CX13" s="202"/>
      <c r="CY13" s="202"/>
      <c r="CZ13" s="202"/>
      <c r="DA13" s="202"/>
      <c r="DB13" s="202"/>
      <c r="DC13" s="202"/>
      <c r="DD13" s="202"/>
      <c r="DE13" s="202"/>
      <c r="DF13" s="202"/>
      <c r="DG13" s="202"/>
      <c r="DH13" s="202"/>
      <c r="DI13" s="202"/>
      <c r="DJ13" s="202"/>
      <c r="DK13" s="202"/>
      <c r="DL13" s="202"/>
      <c r="DM13" s="202"/>
      <c r="DN13" s="202"/>
      <c r="DO13" s="202"/>
      <c r="DP13" s="202"/>
      <c r="DQ13" s="202"/>
      <c r="DR13" s="202"/>
      <c r="DS13" s="202"/>
      <c r="DT13" s="202"/>
      <c r="DU13" s="202"/>
      <c r="DV13" s="202"/>
      <c r="DW13" s="202"/>
      <c r="DX13" s="202"/>
      <c r="DY13" s="202"/>
      <c r="DZ13" s="202"/>
      <c r="EA13" s="202"/>
      <c r="EB13" s="202"/>
      <c r="EC13" s="202"/>
      <c r="ED13" s="202"/>
      <c r="EE13" s="202"/>
      <c r="EF13" s="202"/>
      <c r="EG13" s="202"/>
      <c r="EH13" s="202"/>
      <c r="EI13" s="202"/>
      <c r="EJ13" s="202"/>
      <c r="EK13" s="202"/>
      <c r="EL13" s="202"/>
      <c r="EM13" s="202"/>
      <c r="EN13" s="202"/>
      <c r="EO13" s="202"/>
      <c r="EP13" s="202"/>
      <c r="EQ13" s="202"/>
      <c r="ER13" s="202"/>
      <c r="ES13" s="202"/>
      <c r="ET13" s="202"/>
      <c r="EU13" s="202"/>
      <c r="EV13" s="202"/>
      <c r="EW13" s="202"/>
      <c r="EX13" s="202"/>
      <c r="EY13" s="202"/>
      <c r="EZ13" s="202"/>
      <c r="FA13" s="202"/>
      <c r="FB13" s="202"/>
      <c r="FC13" s="202"/>
      <c r="FD13" s="202"/>
      <c r="FE13" s="202"/>
      <c r="FF13" s="202"/>
      <c r="FG13" s="202"/>
      <c r="FH13" s="202"/>
      <c r="FI13" s="202"/>
      <c r="FJ13" s="202"/>
      <c r="FK13" s="202"/>
      <c r="FL13" s="202"/>
      <c r="FM13" s="202"/>
      <c r="FN13" s="202"/>
      <c r="FO13" s="202"/>
      <c r="FP13" s="202"/>
      <c r="FQ13" s="202"/>
      <c r="FR13" s="202"/>
      <c r="FS13" s="202"/>
      <c r="FT13" s="202"/>
      <c r="FU13" s="202"/>
      <c r="FV13" s="202"/>
      <c r="FW13" s="202"/>
      <c r="FX13" s="202"/>
      <c r="FY13" s="202"/>
      <c r="FZ13" s="202"/>
      <c r="GA13" s="202"/>
      <c r="GB13" s="202"/>
      <c r="GC13" s="202"/>
      <c r="GD13" s="202"/>
      <c r="GE13" s="202"/>
      <c r="GF13" s="202"/>
      <c r="GG13" s="202"/>
      <c r="GH13" s="202"/>
      <c r="GI13" s="202"/>
      <c r="GJ13" s="202"/>
      <c r="GK13" s="202"/>
      <c r="GL13" s="202"/>
      <c r="GM13" s="202"/>
      <c r="GN13" s="202"/>
      <c r="GO13" s="202"/>
      <c r="GP13" s="202"/>
      <c r="GQ13" s="202"/>
      <c r="GR13" s="202"/>
      <c r="GS13" s="202"/>
      <c r="GT13" s="202"/>
      <c r="GU13" s="202"/>
      <c r="GV13" s="202"/>
      <c r="GW13" s="202"/>
      <c r="GX13" s="202"/>
      <c r="GY13" s="202"/>
      <c r="GZ13" s="202"/>
      <c r="HA13" s="202"/>
      <c r="HB13" s="202"/>
      <c r="HC13" s="202"/>
      <c r="HD13" s="202"/>
      <c r="HE13" s="202"/>
      <c r="HF13" s="202"/>
      <c r="HG13" s="202"/>
      <c r="HH13" s="202"/>
      <c r="HI13" s="202"/>
      <c r="HJ13" s="202"/>
      <c r="HK13" s="202"/>
      <c r="HL13" s="202"/>
      <c r="HM13" s="202"/>
      <c r="HN13" s="202"/>
      <c r="HO13" s="202"/>
      <c r="HP13" s="202"/>
      <c r="HQ13" s="202"/>
      <c r="HR13" s="202"/>
      <c r="HS13" s="202"/>
      <c r="HT13" s="202"/>
      <c r="HU13" s="202"/>
      <c r="HV13" s="202"/>
      <c r="HW13" s="202"/>
      <c r="HX13" s="202"/>
      <c r="HY13" s="202"/>
      <c r="HZ13" s="202"/>
      <c r="IA13" s="202"/>
      <c r="IB13" s="202"/>
      <c r="IC13" s="202"/>
      <c r="ID13" s="202"/>
      <c r="IE13" s="202"/>
      <c r="IF13" s="202"/>
      <c r="IG13" s="202"/>
      <c r="IH13" s="202"/>
      <c r="II13" s="202"/>
      <c r="IJ13" s="202"/>
      <c r="IK13" s="202"/>
      <c r="IL13" s="202"/>
      <c r="IM13" s="202"/>
      <c r="IN13" s="202"/>
      <c r="IO13" s="202"/>
      <c r="IP13" s="202"/>
      <c r="IQ13" s="202"/>
    </row>
    <row r="14" spans="1:253" s="202" customFormat="1" ht="13.2" customHeight="1" x14ac:dyDescent="0.4">
      <c r="A14" s="193">
        <v>7</v>
      </c>
      <c r="B14" s="671"/>
      <c r="C14" s="673"/>
      <c r="D14" s="203">
        <v>4103</v>
      </c>
      <c r="E14" s="195" t="s">
        <v>14</v>
      </c>
      <c r="F14" s="196">
        <f t="shared" si="1"/>
        <v>248.57142857142856</v>
      </c>
      <c r="G14" s="200">
        <v>10</v>
      </c>
      <c r="H14" s="200"/>
      <c r="I14" s="200">
        <v>1</v>
      </c>
      <c r="J14" s="200">
        <v>4</v>
      </c>
      <c r="K14" s="200">
        <v>4</v>
      </c>
      <c r="L14" s="200"/>
      <c r="M14" s="197">
        <f t="shared" si="2"/>
        <v>89.48571428571428</v>
      </c>
      <c r="N14" s="197">
        <f t="shared" si="3"/>
        <v>32.314285714285717</v>
      </c>
      <c r="O14" s="197">
        <f t="shared" si="4"/>
        <v>69.600000000000009</v>
      </c>
      <c r="P14" s="197">
        <f t="shared" si="5"/>
        <v>24.857142857142858</v>
      </c>
      <c r="Q14" s="197">
        <f t="shared" si="6"/>
        <v>22.37142857142857</v>
      </c>
      <c r="R14" s="197">
        <f t="shared" si="7"/>
        <v>9.9428571428571431</v>
      </c>
      <c r="S14" s="208">
        <f t="shared" ref="S14:S42" si="21">SUM(M14:R14)</f>
        <v>248.57142857142858</v>
      </c>
      <c r="T14" s="196">
        <f t="shared" si="9"/>
        <v>174</v>
      </c>
      <c r="U14" s="200">
        <f t="shared" ref="U14:Z14" si="22">G14</f>
        <v>10</v>
      </c>
      <c r="V14" s="200">
        <f t="shared" si="22"/>
        <v>0</v>
      </c>
      <c r="W14" s="200">
        <f t="shared" si="22"/>
        <v>1</v>
      </c>
      <c r="X14" s="200">
        <f t="shared" si="22"/>
        <v>4</v>
      </c>
      <c r="Y14" s="200">
        <f t="shared" si="22"/>
        <v>4</v>
      </c>
      <c r="Z14" s="200">
        <f t="shared" si="22"/>
        <v>0</v>
      </c>
      <c r="AA14" s="197">
        <f t="shared" si="10"/>
        <v>69.600000000000009</v>
      </c>
      <c r="AB14" s="197">
        <f t="shared" si="11"/>
        <v>19.14</v>
      </c>
      <c r="AC14" s="197">
        <f t="shared" si="12"/>
        <v>55.68</v>
      </c>
      <c r="AD14" s="197">
        <f t="shared" si="13"/>
        <v>17.400000000000002</v>
      </c>
      <c r="AE14" s="197">
        <f t="shared" si="14"/>
        <v>6.96</v>
      </c>
      <c r="AF14" s="197">
        <f t="shared" si="15"/>
        <v>3.48</v>
      </c>
      <c r="AG14" s="209">
        <f t="shared" ref="AG14" si="23">SUM(AA14:AF14)</f>
        <v>172.26000000000002</v>
      </c>
      <c r="AH14" s="200">
        <v>49</v>
      </c>
      <c r="AI14" s="201">
        <v>15</v>
      </c>
    </row>
    <row r="15" spans="1:253" s="202" customFormat="1" ht="13.2" customHeight="1" x14ac:dyDescent="0.4">
      <c r="A15" s="193">
        <v>8</v>
      </c>
      <c r="B15" s="671"/>
      <c r="C15" s="673"/>
      <c r="D15" s="203">
        <v>4198</v>
      </c>
      <c r="E15" s="195" t="s">
        <v>15</v>
      </c>
      <c r="F15" s="196">
        <f t="shared" si="1"/>
        <v>434.28571428571428</v>
      </c>
      <c r="G15" s="200">
        <v>16</v>
      </c>
      <c r="H15" s="200"/>
      <c r="I15" s="200">
        <v>2</v>
      </c>
      <c r="J15" s="200">
        <v>11</v>
      </c>
      <c r="K15" s="200">
        <v>4</v>
      </c>
      <c r="L15" s="200"/>
      <c r="M15" s="197">
        <f t="shared" si="2"/>
        <v>156.34285714285713</v>
      </c>
      <c r="N15" s="197">
        <f t="shared" si="3"/>
        <v>56.457142857142856</v>
      </c>
      <c r="O15" s="197">
        <f t="shared" si="4"/>
        <v>121.60000000000001</v>
      </c>
      <c r="P15" s="197">
        <f t="shared" si="5"/>
        <v>43.428571428571431</v>
      </c>
      <c r="Q15" s="197">
        <f t="shared" si="6"/>
        <v>39.085714285714282</v>
      </c>
      <c r="R15" s="197">
        <f t="shared" si="7"/>
        <v>17.37142857142857</v>
      </c>
      <c r="S15" s="208">
        <f t="shared" ref="S15" si="24">SUM(M15:R15)</f>
        <v>434.28571428571428</v>
      </c>
      <c r="T15" s="196">
        <f t="shared" si="9"/>
        <v>304</v>
      </c>
      <c r="U15" s="200">
        <f t="shared" ref="U15:U16" si="25">G15</f>
        <v>16</v>
      </c>
      <c r="V15" s="200">
        <f t="shared" ref="V15:V16" si="26">H15</f>
        <v>0</v>
      </c>
      <c r="W15" s="200">
        <f t="shared" ref="W15:W16" si="27">I15</f>
        <v>2</v>
      </c>
      <c r="X15" s="200">
        <f t="shared" ref="X15:X16" si="28">J15</f>
        <v>11</v>
      </c>
      <c r="Y15" s="200">
        <f t="shared" ref="Y15:Y16" si="29">K15</f>
        <v>4</v>
      </c>
      <c r="Z15" s="200">
        <f t="shared" ref="Z15:Z16" si="30">L15</f>
        <v>0</v>
      </c>
      <c r="AA15" s="197">
        <f t="shared" si="10"/>
        <v>121.60000000000001</v>
      </c>
      <c r="AB15" s="197">
        <f t="shared" si="11"/>
        <v>33.44</v>
      </c>
      <c r="AC15" s="197">
        <f t="shared" si="12"/>
        <v>97.28</v>
      </c>
      <c r="AD15" s="197">
        <f t="shared" si="13"/>
        <v>30.400000000000002</v>
      </c>
      <c r="AE15" s="197">
        <f t="shared" si="14"/>
        <v>12.16</v>
      </c>
      <c r="AF15" s="197">
        <f t="shared" si="15"/>
        <v>6.08</v>
      </c>
      <c r="AG15" s="209">
        <f t="shared" ref="AG15:AG49" si="31">SUM(AA15:AF15)</f>
        <v>300.96000000000004</v>
      </c>
      <c r="AH15" s="200">
        <v>56</v>
      </c>
      <c r="AI15" s="201">
        <v>9</v>
      </c>
    </row>
    <row r="16" spans="1:253" s="202" customFormat="1" ht="13.2" customHeight="1" x14ac:dyDescent="0.4">
      <c r="A16" s="193">
        <v>9</v>
      </c>
      <c r="B16" s="671"/>
      <c r="C16" s="673"/>
      <c r="D16" s="203">
        <v>4184</v>
      </c>
      <c r="E16" s="195" t="s">
        <v>16</v>
      </c>
      <c r="F16" s="196">
        <f t="shared" si="1"/>
        <v>314.28571428571428</v>
      </c>
      <c r="G16" s="200">
        <v>9</v>
      </c>
      <c r="H16" s="200"/>
      <c r="I16" s="200">
        <v>1</v>
      </c>
      <c r="J16" s="200">
        <v>6</v>
      </c>
      <c r="K16" s="200">
        <v>6</v>
      </c>
      <c r="L16" s="200"/>
      <c r="M16" s="197">
        <f t="shared" si="2"/>
        <v>113.14285714285714</v>
      </c>
      <c r="N16" s="197">
        <f t="shared" si="3"/>
        <v>40.857142857142854</v>
      </c>
      <c r="O16" s="197">
        <f t="shared" si="4"/>
        <v>88</v>
      </c>
      <c r="P16" s="197">
        <f t="shared" si="5"/>
        <v>31.428571428571431</v>
      </c>
      <c r="Q16" s="197">
        <f t="shared" si="6"/>
        <v>28.285714285714285</v>
      </c>
      <c r="R16" s="197">
        <f t="shared" si="7"/>
        <v>12.571428571428571</v>
      </c>
      <c r="S16" s="208">
        <f t="shared" ref="S16" si="32">SUM(M16:R16)</f>
        <v>314.28571428571428</v>
      </c>
      <c r="T16" s="196">
        <f t="shared" si="9"/>
        <v>220</v>
      </c>
      <c r="U16" s="200">
        <f t="shared" si="25"/>
        <v>9</v>
      </c>
      <c r="V16" s="200">
        <f t="shared" si="26"/>
        <v>0</v>
      </c>
      <c r="W16" s="200">
        <f t="shared" si="27"/>
        <v>1</v>
      </c>
      <c r="X16" s="200">
        <f t="shared" si="28"/>
        <v>6</v>
      </c>
      <c r="Y16" s="200">
        <f t="shared" si="29"/>
        <v>6</v>
      </c>
      <c r="Z16" s="200">
        <f t="shared" si="30"/>
        <v>0</v>
      </c>
      <c r="AA16" s="197">
        <f t="shared" si="10"/>
        <v>88</v>
      </c>
      <c r="AB16" s="197">
        <f t="shared" si="11"/>
        <v>24.2</v>
      </c>
      <c r="AC16" s="197">
        <f t="shared" si="12"/>
        <v>70.400000000000006</v>
      </c>
      <c r="AD16" s="197">
        <f t="shared" si="13"/>
        <v>22</v>
      </c>
      <c r="AE16" s="197">
        <f t="shared" si="14"/>
        <v>8.8000000000000007</v>
      </c>
      <c r="AF16" s="197">
        <f t="shared" si="15"/>
        <v>4.4000000000000004</v>
      </c>
      <c r="AG16" s="209">
        <f t="shared" si="31"/>
        <v>217.80000000000004</v>
      </c>
      <c r="AH16" s="200">
        <v>77</v>
      </c>
      <c r="AI16" s="201">
        <v>21</v>
      </c>
    </row>
    <row r="17" spans="1:35" s="202" customFormat="1" ht="13.2" customHeight="1" x14ac:dyDescent="0.4">
      <c r="A17" s="193">
        <v>10</v>
      </c>
      <c r="B17" s="671"/>
      <c r="C17" s="673"/>
      <c r="D17" s="203">
        <v>4508</v>
      </c>
      <c r="E17" s="195" t="s">
        <v>17</v>
      </c>
      <c r="F17" s="196">
        <f t="shared" si="1"/>
        <v>422.85714285714289</v>
      </c>
      <c r="G17" s="197"/>
      <c r="H17" s="196">
        <v>13</v>
      </c>
      <c r="I17" s="196"/>
      <c r="J17" s="197">
        <v>3</v>
      </c>
      <c r="K17" s="196">
        <v>11</v>
      </c>
      <c r="L17" s="196">
        <v>1</v>
      </c>
      <c r="M17" s="197">
        <f t="shared" si="2"/>
        <v>152.22857142857143</v>
      </c>
      <c r="N17" s="197">
        <f t="shared" si="3"/>
        <v>54.971428571428575</v>
      </c>
      <c r="O17" s="197">
        <f t="shared" si="4"/>
        <v>118.40000000000002</v>
      </c>
      <c r="P17" s="197">
        <f t="shared" si="5"/>
        <v>42.285714285714292</v>
      </c>
      <c r="Q17" s="197">
        <f t="shared" si="6"/>
        <v>38.057142857142857</v>
      </c>
      <c r="R17" s="197">
        <f t="shared" si="7"/>
        <v>16.914285714285715</v>
      </c>
      <c r="S17" s="198">
        <f>SUM(M17:R17)</f>
        <v>422.85714285714289</v>
      </c>
      <c r="T17" s="196">
        <f t="shared" si="9"/>
        <v>296</v>
      </c>
      <c r="U17" s="197">
        <f t="shared" ref="U17:Z17" si="33">G17</f>
        <v>0</v>
      </c>
      <c r="V17" s="196">
        <f t="shared" si="33"/>
        <v>13</v>
      </c>
      <c r="W17" s="196">
        <f t="shared" si="33"/>
        <v>0</v>
      </c>
      <c r="X17" s="197">
        <f t="shared" si="33"/>
        <v>3</v>
      </c>
      <c r="Y17" s="196">
        <f t="shared" si="33"/>
        <v>11</v>
      </c>
      <c r="Z17" s="196">
        <f t="shared" si="33"/>
        <v>1</v>
      </c>
      <c r="AA17" s="197">
        <f t="shared" si="10"/>
        <v>118.4</v>
      </c>
      <c r="AB17" s="197">
        <f t="shared" si="11"/>
        <v>32.56</v>
      </c>
      <c r="AC17" s="197">
        <f t="shared" si="12"/>
        <v>94.72</v>
      </c>
      <c r="AD17" s="197">
        <f t="shared" si="13"/>
        <v>29.6</v>
      </c>
      <c r="AE17" s="197">
        <f t="shared" si="14"/>
        <v>11.84</v>
      </c>
      <c r="AF17" s="197">
        <f t="shared" si="15"/>
        <v>5.92</v>
      </c>
      <c r="AG17" s="199">
        <f>SUM(AA17:AF17)</f>
        <v>293.04000000000002</v>
      </c>
      <c r="AH17" s="200">
        <v>56</v>
      </c>
      <c r="AI17" s="201">
        <v>15</v>
      </c>
    </row>
    <row r="18" spans="1:35" s="202" customFormat="1" ht="13.2" customHeight="1" x14ac:dyDescent="0.4">
      <c r="A18" s="193">
        <v>11</v>
      </c>
      <c r="B18" s="671"/>
      <c r="C18" s="673"/>
      <c r="D18" s="203">
        <v>4141</v>
      </c>
      <c r="E18" s="195" t="s">
        <v>18</v>
      </c>
      <c r="F18" s="196">
        <f t="shared" si="1"/>
        <v>220</v>
      </c>
      <c r="G18" s="197">
        <v>8</v>
      </c>
      <c r="H18" s="196"/>
      <c r="I18" s="196"/>
      <c r="J18" s="197">
        <v>3</v>
      </c>
      <c r="K18" s="196">
        <v>5</v>
      </c>
      <c r="L18" s="196"/>
      <c r="M18" s="197">
        <f t="shared" si="2"/>
        <v>79.2</v>
      </c>
      <c r="N18" s="197">
        <f t="shared" si="3"/>
        <v>28.6</v>
      </c>
      <c r="O18" s="197">
        <f t="shared" si="4"/>
        <v>61.600000000000009</v>
      </c>
      <c r="P18" s="197">
        <f t="shared" si="5"/>
        <v>22</v>
      </c>
      <c r="Q18" s="197">
        <f t="shared" si="6"/>
        <v>19.8</v>
      </c>
      <c r="R18" s="197">
        <f t="shared" si="7"/>
        <v>8.8000000000000007</v>
      </c>
      <c r="S18" s="198">
        <f>SUM(M18:R18)</f>
        <v>220.00000000000006</v>
      </c>
      <c r="T18" s="196">
        <f t="shared" si="9"/>
        <v>154</v>
      </c>
      <c r="U18" s="197">
        <f t="shared" ref="U18:Z18" si="34">G18</f>
        <v>8</v>
      </c>
      <c r="V18" s="196">
        <f t="shared" si="34"/>
        <v>0</v>
      </c>
      <c r="W18" s="196">
        <f t="shared" si="34"/>
        <v>0</v>
      </c>
      <c r="X18" s="197">
        <f t="shared" si="34"/>
        <v>3</v>
      </c>
      <c r="Y18" s="196">
        <f t="shared" si="34"/>
        <v>5</v>
      </c>
      <c r="Z18" s="196">
        <f t="shared" si="34"/>
        <v>0</v>
      </c>
      <c r="AA18" s="197">
        <f t="shared" si="10"/>
        <v>61.6</v>
      </c>
      <c r="AB18" s="197">
        <f t="shared" si="11"/>
        <v>16.940000000000001</v>
      </c>
      <c r="AC18" s="197">
        <f t="shared" si="12"/>
        <v>49.28</v>
      </c>
      <c r="AD18" s="197">
        <f t="shared" si="13"/>
        <v>15.4</v>
      </c>
      <c r="AE18" s="197">
        <f t="shared" si="14"/>
        <v>6.16</v>
      </c>
      <c r="AF18" s="197">
        <f t="shared" si="15"/>
        <v>3.08</v>
      </c>
      <c r="AG18" s="199">
        <f>SUM(AA18:AF18)</f>
        <v>152.46</v>
      </c>
      <c r="AH18" s="200">
        <v>49</v>
      </c>
      <c r="AI18" s="201">
        <v>15</v>
      </c>
    </row>
    <row r="19" spans="1:35" s="202" customFormat="1" ht="13.2" customHeight="1" x14ac:dyDescent="0.4">
      <c r="A19" s="193">
        <v>12</v>
      </c>
      <c r="B19" s="671"/>
      <c r="C19" s="673"/>
      <c r="D19" s="203">
        <v>6245</v>
      </c>
      <c r="E19" s="195" t="s">
        <v>193</v>
      </c>
      <c r="F19" s="196">
        <f t="shared" si="1"/>
        <v>387.14285714285711</v>
      </c>
      <c r="G19" s="197"/>
      <c r="H19" s="196">
        <v>11</v>
      </c>
      <c r="I19" s="196">
        <v>2</v>
      </c>
      <c r="J19" s="197">
        <v>5</v>
      </c>
      <c r="K19" s="196">
        <v>6</v>
      </c>
      <c r="L19" s="196">
        <v>2</v>
      </c>
      <c r="M19" s="197">
        <f t="shared" si="2"/>
        <v>139.37142857142857</v>
      </c>
      <c r="N19" s="197">
        <f t="shared" si="3"/>
        <v>50.328571428571429</v>
      </c>
      <c r="O19" s="197">
        <f t="shared" si="4"/>
        <v>108.4</v>
      </c>
      <c r="P19" s="197">
        <f t="shared" si="5"/>
        <v>38.714285714285715</v>
      </c>
      <c r="Q19" s="197">
        <f t="shared" si="6"/>
        <v>34.842857142857142</v>
      </c>
      <c r="R19" s="197">
        <f t="shared" si="7"/>
        <v>15.485714285714284</v>
      </c>
      <c r="S19" s="198">
        <f>SUM(M19:R19)</f>
        <v>387.14285714285717</v>
      </c>
      <c r="T19" s="196">
        <f t="shared" si="9"/>
        <v>271</v>
      </c>
      <c r="U19" s="197"/>
      <c r="V19" s="196">
        <v>11</v>
      </c>
      <c r="W19" s="196">
        <v>2</v>
      </c>
      <c r="X19" s="197">
        <v>5</v>
      </c>
      <c r="Y19" s="196">
        <v>6</v>
      </c>
      <c r="Z19" s="196">
        <v>2</v>
      </c>
      <c r="AA19" s="197">
        <f t="shared" si="10"/>
        <v>108.4</v>
      </c>
      <c r="AB19" s="197">
        <f t="shared" si="11"/>
        <v>29.81</v>
      </c>
      <c r="AC19" s="197">
        <f t="shared" si="12"/>
        <v>86.72</v>
      </c>
      <c r="AD19" s="197">
        <f t="shared" si="13"/>
        <v>27.1</v>
      </c>
      <c r="AE19" s="197">
        <f t="shared" si="14"/>
        <v>10.84</v>
      </c>
      <c r="AF19" s="197">
        <f t="shared" si="15"/>
        <v>5.42</v>
      </c>
      <c r="AG19" s="199">
        <f>SUM(AA19:AF19)</f>
        <v>268.29000000000002</v>
      </c>
      <c r="AH19" s="200">
        <v>44</v>
      </c>
      <c r="AI19" s="201">
        <v>12</v>
      </c>
    </row>
    <row r="20" spans="1:35" s="202" customFormat="1" ht="13.2" customHeight="1" x14ac:dyDescent="0.4">
      <c r="A20" s="193">
        <v>13</v>
      </c>
      <c r="B20" s="671"/>
      <c r="C20" s="673"/>
      <c r="D20" s="203">
        <v>4207</v>
      </c>
      <c r="E20" s="195" t="s">
        <v>19</v>
      </c>
      <c r="F20" s="196">
        <f t="shared" si="1"/>
        <v>294.28571428571428</v>
      </c>
      <c r="G20" s="197">
        <v>10</v>
      </c>
      <c r="H20" s="196"/>
      <c r="I20" s="196"/>
      <c r="J20" s="197">
        <v>11</v>
      </c>
      <c r="K20" s="196">
        <v>1</v>
      </c>
      <c r="L20" s="196"/>
      <c r="M20" s="197">
        <f t="shared" si="2"/>
        <v>105.94285714285714</v>
      </c>
      <c r="N20" s="197">
        <f t="shared" si="3"/>
        <v>38.25714285714286</v>
      </c>
      <c r="O20" s="197">
        <f t="shared" si="4"/>
        <v>82.4</v>
      </c>
      <c r="P20" s="197">
        <f t="shared" si="5"/>
        <v>29.428571428571431</v>
      </c>
      <c r="Q20" s="197">
        <f t="shared" si="6"/>
        <v>26.485714285714284</v>
      </c>
      <c r="R20" s="197">
        <f t="shared" si="7"/>
        <v>11.77142857142857</v>
      </c>
      <c r="S20" s="198">
        <f>SUM(M20:R20)</f>
        <v>294.28571428571422</v>
      </c>
      <c r="T20" s="196">
        <f t="shared" si="9"/>
        <v>224</v>
      </c>
      <c r="U20" s="197">
        <v>13</v>
      </c>
      <c r="V20" s="196"/>
      <c r="W20" s="196"/>
      <c r="X20" s="197">
        <v>11</v>
      </c>
      <c r="Y20" s="196">
        <v>1</v>
      </c>
      <c r="Z20" s="196"/>
      <c r="AA20" s="197">
        <f t="shared" si="10"/>
        <v>89.600000000000009</v>
      </c>
      <c r="AB20" s="197">
        <f t="shared" si="11"/>
        <v>24.64</v>
      </c>
      <c r="AC20" s="197">
        <f t="shared" si="12"/>
        <v>71.680000000000007</v>
      </c>
      <c r="AD20" s="197">
        <f t="shared" si="13"/>
        <v>22.400000000000002</v>
      </c>
      <c r="AE20" s="197">
        <f t="shared" si="14"/>
        <v>8.9600000000000009</v>
      </c>
      <c r="AF20" s="197">
        <f t="shared" si="15"/>
        <v>4.4800000000000004</v>
      </c>
      <c r="AG20" s="199">
        <f>SUM(AA20:AF20)</f>
        <v>221.76000000000002</v>
      </c>
      <c r="AH20" s="200">
        <v>42</v>
      </c>
      <c r="AI20" s="201">
        <v>12</v>
      </c>
    </row>
    <row r="21" spans="1:35" s="202" customFormat="1" ht="13.2" customHeight="1" x14ac:dyDescent="0.4">
      <c r="A21" s="193">
        <v>14</v>
      </c>
      <c r="B21" s="671"/>
      <c r="C21" s="673"/>
      <c r="D21" s="203">
        <v>4223</v>
      </c>
      <c r="E21" s="195" t="s">
        <v>20</v>
      </c>
      <c r="F21" s="196">
        <f t="shared" si="1"/>
        <v>174.28571428571428</v>
      </c>
      <c r="G21" s="197"/>
      <c r="H21" s="196">
        <v>9</v>
      </c>
      <c r="I21" s="196">
        <v>3</v>
      </c>
      <c r="J21" s="197"/>
      <c r="K21" s="196">
        <v>1</v>
      </c>
      <c r="L21" s="196">
        <v>1</v>
      </c>
      <c r="M21" s="197">
        <f t="shared" si="2"/>
        <v>62.74285714285714</v>
      </c>
      <c r="N21" s="197">
        <f t="shared" si="3"/>
        <v>22.657142857142858</v>
      </c>
      <c r="O21" s="197">
        <f t="shared" si="4"/>
        <v>48.800000000000004</v>
      </c>
      <c r="P21" s="197">
        <f t="shared" si="5"/>
        <v>17.428571428571427</v>
      </c>
      <c r="Q21" s="197">
        <f t="shared" si="6"/>
        <v>15.685714285714285</v>
      </c>
      <c r="R21" s="197">
        <f t="shared" si="7"/>
        <v>6.9714285714285715</v>
      </c>
      <c r="S21" s="198">
        <f>SUM(M21:R21)</f>
        <v>174.28571428571428</v>
      </c>
      <c r="T21" s="196">
        <f t="shared" si="9"/>
        <v>122</v>
      </c>
      <c r="U21" s="197">
        <f t="shared" ref="U21:Z24" si="35">G21</f>
        <v>0</v>
      </c>
      <c r="V21" s="196">
        <f t="shared" si="35"/>
        <v>9</v>
      </c>
      <c r="W21" s="196">
        <f t="shared" si="35"/>
        <v>3</v>
      </c>
      <c r="X21" s="197">
        <f t="shared" si="35"/>
        <v>0</v>
      </c>
      <c r="Y21" s="196">
        <f t="shared" si="35"/>
        <v>1</v>
      </c>
      <c r="Z21" s="196">
        <f t="shared" si="35"/>
        <v>1</v>
      </c>
      <c r="AA21" s="197">
        <f t="shared" si="10"/>
        <v>48.800000000000004</v>
      </c>
      <c r="AB21" s="197">
        <f t="shared" si="11"/>
        <v>13.42</v>
      </c>
      <c r="AC21" s="197">
        <f t="shared" si="12"/>
        <v>39.04</v>
      </c>
      <c r="AD21" s="197">
        <f t="shared" si="13"/>
        <v>12.200000000000001</v>
      </c>
      <c r="AE21" s="197">
        <f t="shared" si="14"/>
        <v>4.88</v>
      </c>
      <c r="AF21" s="197">
        <f t="shared" si="15"/>
        <v>2.44</v>
      </c>
      <c r="AG21" s="199">
        <f>SUM(AA21:AF21)</f>
        <v>120.78</v>
      </c>
      <c r="AH21" s="200">
        <v>30</v>
      </c>
      <c r="AI21" s="201">
        <v>12</v>
      </c>
    </row>
    <row r="22" spans="1:35" s="202" customFormat="1" ht="13.2" customHeight="1" x14ac:dyDescent="0.4">
      <c r="A22" s="193">
        <v>15</v>
      </c>
      <c r="B22" s="671"/>
      <c r="C22" s="673"/>
      <c r="D22" s="203">
        <v>7229</v>
      </c>
      <c r="E22" s="195" t="s">
        <v>194</v>
      </c>
      <c r="F22" s="196">
        <f t="shared" si="1"/>
        <v>398.57142857142856</v>
      </c>
      <c r="G22" s="200">
        <v>8</v>
      </c>
      <c r="H22" s="200"/>
      <c r="I22" s="200">
        <v>2</v>
      </c>
      <c r="J22" s="200">
        <v>8</v>
      </c>
      <c r="K22" s="200">
        <v>5</v>
      </c>
      <c r="L22" s="200">
        <v>3</v>
      </c>
      <c r="M22" s="197">
        <f t="shared" si="2"/>
        <v>143.48571428571427</v>
      </c>
      <c r="N22" s="197">
        <f t="shared" si="3"/>
        <v>51.814285714285717</v>
      </c>
      <c r="O22" s="197">
        <f t="shared" si="4"/>
        <v>111.60000000000001</v>
      </c>
      <c r="P22" s="197">
        <f t="shared" si="5"/>
        <v>39.857142857142861</v>
      </c>
      <c r="Q22" s="197">
        <f t="shared" si="6"/>
        <v>35.871428571428567</v>
      </c>
      <c r="R22" s="197">
        <f t="shared" si="7"/>
        <v>15.942857142857143</v>
      </c>
      <c r="S22" s="208">
        <f t="shared" ref="S22:S24" si="36">SUM(M22:R22)</f>
        <v>398.57142857142856</v>
      </c>
      <c r="T22" s="196">
        <f t="shared" si="9"/>
        <v>279</v>
      </c>
      <c r="U22" s="200">
        <f t="shared" si="35"/>
        <v>8</v>
      </c>
      <c r="V22" s="200">
        <f t="shared" si="35"/>
        <v>0</v>
      </c>
      <c r="W22" s="200">
        <f t="shared" si="35"/>
        <v>2</v>
      </c>
      <c r="X22" s="200">
        <f t="shared" si="35"/>
        <v>8</v>
      </c>
      <c r="Y22" s="200">
        <f t="shared" si="35"/>
        <v>5</v>
      </c>
      <c r="Z22" s="200">
        <f t="shared" si="35"/>
        <v>3</v>
      </c>
      <c r="AA22" s="197">
        <f t="shared" si="10"/>
        <v>111.60000000000001</v>
      </c>
      <c r="AB22" s="197">
        <f t="shared" si="11"/>
        <v>30.69</v>
      </c>
      <c r="AC22" s="197">
        <f t="shared" si="12"/>
        <v>89.28</v>
      </c>
      <c r="AD22" s="197">
        <f t="shared" si="13"/>
        <v>27.900000000000002</v>
      </c>
      <c r="AE22" s="197">
        <f t="shared" si="14"/>
        <v>11.16</v>
      </c>
      <c r="AF22" s="197">
        <f t="shared" si="15"/>
        <v>5.58</v>
      </c>
      <c r="AG22" s="209">
        <f t="shared" ref="AG22:AG24" si="37">SUM(AA22:AF22)</f>
        <v>276.21000000000004</v>
      </c>
      <c r="AH22" s="200">
        <v>63</v>
      </c>
      <c r="AI22" s="201">
        <v>18</v>
      </c>
    </row>
    <row r="23" spans="1:35" s="202" customFormat="1" ht="13.2" customHeight="1" x14ac:dyDescent="0.4">
      <c r="A23" s="193">
        <v>16</v>
      </c>
      <c r="B23" s="671"/>
      <c r="C23" s="673"/>
      <c r="D23" s="203">
        <v>4509</v>
      </c>
      <c r="E23" s="195" t="s">
        <v>21</v>
      </c>
      <c r="F23" s="196">
        <f t="shared" si="1"/>
        <v>352.85714285714289</v>
      </c>
      <c r="G23" s="200"/>
      <c r="H23" s="200">
        <v>9</v>
      </c>
      <c r="I23" s="200"/>
      <c r="J23" s="200">
        <v>6</v>
      </c>
      <c r="K23" s="200">
        <v>8</v>
      </c>
      <c r="L23" s="200"/>
      <c r="M23" s="197">
        <f t="shared" si="2"/>
        <v>127.02857142857144</v>
      </c>
      <c r="N23" s="197">
        <f t="shared" si="3"/>
        <v>45.871428571428581</v>
      </c>
      <c r="O23" s="197">
        <f t="shared" si="4"/>
        <v>98.800000000000026</v>
      </c>
      <c r="P23" s="197">
        <f t="shared" si="5"/>
        <v>35.285714285714292</v>
      </c>
      <c r="Q23" s="197">
        <f t="shared" si="6"/>
        <v>31.75714285714286</v>
      </c>
      <c r="R23" s="197">
        <f t="shared" si="7"/>
        <v>14.114285714285716</v>
      </c>
      <c r="S23" s="208">
        <f t="shared" si="36"/>
        <v>352.85714285714289</v>
      </c>
      <c r="T23" s="196">
        <f t="shared" si="9"/>
        <v>247</v>
      </c>
      <c r="U23" s="200">
        <f t="shared" si="35"/>
        <v>0</v>
      </c>
      <c r="V23" s="200">
        <f t="shared" si="35"/>
        <v>9</v>
      </c>
      <c r="W23" s="200">
        <f t="shared" si="35"/>
        <v>0</v>
      </c>
      <c r="X23" s="200">
        <f t="shared" si="35"/>
        <v>6</v>
      </c>
      <c r="Y23" s="200">
        <f t="shared" si="35"/>
        <v>8</v>
      </c>
      <c r="Z23" s="200">
        <f t="shared" si="35"/>
        <v>0</v>
      </c>
      <c r="AA23" s="197">
        <f t="shared" si="10"/>
        <v>98.800000000000011</v>
      </c>
      <c r="AB23" s="197">
        <f t="shared" si="11"/>
        <v>27.17</v>
      </c>
      <c r="AC23" s="197">
        <f t="shared" si="12"/>
        <v>79.040000000000006</v>
      </c>
      <c r="AD23" s="197">
        <f t="shared" si="13"/>
        <v>24.700000000000003</v>
      </c>
      <c r="AE23" s="197">
        <f t="shared" si="14"/>
        <v>9.8800000000000008</v>
      </c>
      <c r="AF23" s="197">
        <f t="shared" si="15"/>
        <v>4.9400000000000004</v>
      </c>
      <c r="AG23" s="209">
        <f t="shared" si="37"/>
        <v>244.53000000000003</v>
      </c>
      <c r="AH23" s="200">
        <v>70</v>
      </c>
      <c r="AI23" s="201">
        <v>21</v>
      </c>
    </row>
    <row r="24" spans="1:35" s="202" customFormat="1" ht="13.2" customHeight="1" x14ac:dyDescent="0.4">
      <c r="A24" s="193">
        <v>17</v>
      </c>
      <c r="B24" s="671"/>
      <c r="C24" s="673"/>
      <c r="D24" s="203">
        <v>4129</v>
      </c>
      <c r="E24" s="195" t="s">
        <v>202</v>
      </c>
      <c r="F24" s="196">
        <f t="shared" si="1"/>
        <v>278.57142857142856</v>
      </c>
      <c r="G24" s="200">
        <v>12</v>
      </c>
      <c r="H24" s="200"/>
      <c r="I24" s="200"/>
      <c r="J24" s="200">
        <v>9</v>
      </c>
      <c r="K24" s="200"/>
      <c r="L24" s="200">
        <v>1</v>
      </c>
      <c r="M24" s="197">
        <f t="shared" si="2"/>
        <v>100.28571428571428</v>
      </c>
      <c r="N24" s="197">
        <f t="shared" si="3"/>
        <v>36.214285714285715</v>
      </c>
      <c r="O24" s="197">
        <f t="shared" si="4"/>
        <v>78</v>
      </c>
      <c r="P24" s="197">
        <f t="shared" si="5"/>
        <v>27.857142857142858</v>
      </c>
      <c r="Q24" s="197">
        <f t="shared" si="6"/>
        <v>25.071428571428569</v>
      </c>
      <c r="R24" s="197">
        <f t="shared" si="7"/>
        <v>11.142857142857142</v>
      </c>
      <c r="S24" s="208">
        <f t="shared" si="36"/>
        <v>278.57142857142861</v>
      </c>
      <c r="T24" s="196">
        <f t="shared" si="9"/>
        <v>195</v>
      </c>
      <c r="U24" s="200">
        <f t="shared" si="35"/>
        <v>12</v>
      </c>
      <c r="V24" s="200">
        <f t="shared" si="35"/>
        <v>0</v>
      </c>
      <c r="W24" s="200">
        <f t="shared" si="35"/>
        <v>0</v>
      </c>
      <c r="X24" s="200">
        <f t="shared" si="35"/>
        <v>9</v>
      </c>
      <c r="Y24" s="200">
        <f t="shared" si="35"/>
        <v>0</v>
      </c>
      <c r="Z24" s="200">
        <f t="shared" si="35"/>
        <v>1</v>
      </c>
      <c r="AA24" s="197">
        <f t="shared" si="10"/>
        <v>78</v>
      </c>
      <c r="AB24" s="197">
        <f t="shared" si="11"/>
        <v>21.45</v>
      </c>
      <c r="AC24" s="197">
        <f t="shared" si="12"/>
        <v>62.4</v>
      </c>
      <c r="AD24" s="197">
        <f t="shared" si="13"/>
        <v>19.5</v>
      </c>
      <c r="AE24" s="197">
        <f t="shared" si="14"/>
        <v>7.8</v>
      </c>
      <c r="AF24" s="197">
        <f t="shared" si="15"/>
        <v>3.9</v>
      </c>
      <c r="AG24" s="209">
        <f t="shared" si="37"/>
        <v>193.05</v>
      </c>
      <c r="AH24" s="200">
        <v>35</v>
      </c>
      <c r="AI24" s="201">
        <v>15</v>
      </c>
    </row>
    <row r="25" spans="1:35" s="202" customFormat="1" ht="13.2" customHeight="1" x14ac:dyDescent="0.4">
      <c r="A25" s="193">
        <v>18</v>
      </c>
      <c r="B25" s="671"/>
      <c r="C25" s="673"/>
      <c r="D25" s="203">
        <v>4510</v>
      </c>
      <c r="E25" s="195" t="s">
        <v>22</v>
      </c>
      <c r="F25" s="196">
        <f t="shared" si="1"/>
        <v>451.42857142857144</v>
      </c>
      <c r="G25" s="197"/>
      <c r="H25" s="196">
        <v>16</v>
      </c>
      <c r="I25" s="196">
        <v>4</v>
      </c>
      <c r="J25" s="197">
        <v>9</v>
      </c>
      <c r="K25" s="196">
        <v>4</v>
      </c>
      <c r="L25" s="196"/>
      <c r="M25" s="197">
        <f t="shared" si="2"/>
        <v>162.51428571428571</v>
      </c>
      <c r="N25" s="197">
        <f t="shared" si="3"/>
        <v>58.68571428571429</v>
      </c>
      <c r="O25" s="197">
        <f t="shared" si="4"/>
        <v>126.40000000000002</v>
      </c>
      <c r="P25" s="197">
        <f t="shared" si="5"/>
        <v>45.142857142857146</v>
      </c>
      <c r="Q25" s="197">
        <f t="shared" si="6"/>
        <v>40.628571428571426</v>
      </c>
      <c r="R25" s="197">
        <f t="shared" si="7"/>
        <v>18.057142857142857</v>
      </c>
      <c r="S25" s="198">
        <f>SUM(M25:R25)</f>
        <v>451.4285714285715</v>
      </c>
      <c r="T25" s="196">
        <f t="shared" si="9"/>
        <v>316</v>
      </c>
      <c r="U25" s="197">
        <f t="shared" ref="U25:Z26" si="38">G25</f>
        <v>0</v>
      </c>
      <c r="V25" s="196">
        <f t="shared" si="38"/>
        <v>16</v>
      </c>
      <c r="W25" s="196">
        <f t="shared" si="38"/>
        <v>4</v>
      </c>
      <c r="X25" s="197">
        <f t="shared" si="38"/>
        <v>9</v>
      </c>
      <c r="Y25" s="196">
        <f t="shared" si="38"/>
        <v>4</v>
      </c>
      <c r="Z25" s="196">
        <f t="shared" si="38"/>
        <v>0</v>
      </c>
      <c r="AA25" s="197">
        <f t="shared" si="10"/>
        <v>126.4</v>
      </c>
      <c r="AB25" s="197">
        <f t="shared" si="11"/>
        <v>34.76</v>
      </c>
      <c r="AC25" s="197">
        <f t="shared" si="12"/>
        <v>101.12</v>
      </c>
      <c r="AD25" s="197">
        <f t="shared" si="13"/>
        <v>31.6</v>
      </c>
      <c r="AE25" s="197">
        <f t="shared" si="14"/>
        <v>12.64</v>
      </c>
      <c r="AF25" s="197">
        <f t="shared" si="15"/>
        <v>6.32</v>
      </c>
      <c r="AG25" s="199">
        <f>SUM(AA25:AF25)</f>
        <v>312.83999999999997</v>
      </c>
      <c r="AH25" s="200">
        <v>60</v>
      </c>
      <c r="AI25" s="201">
        <v>12</v>
      </c>
    </row>
    <row r="26" spans="1:35" s="202" customFormat="1" ht="13.2" customHeight="1" x14ac:dyDescent="0.4">
      <c r="A26" s="193">
        <v>19</v>
      </c>
      <c r="B26" s="671"/>
      <c r="C26" s="673"/>
      <c r="D26" s="203">
        <v>4224</v>
      </c>
      <c r="E26" s="195" t="s">
        <v>23</v>
      </c>
      <c r="F26" s="196">
        <f t="shared" si="1"/>
        <v>342.85714285714283</v>
      </c>
      <c r="G26" s="200"/>
      <c r="H26" s="200">
        <v>10</v>
      </c>
      <c r="I26" s="200"/>
      <c r="J26" s="200">
        <v>1</v>
      </c>
      <c r="K26" s="200">
        <v>7</v>
      </c>
      <c r="L26" s="200">
        <v>4</v>
      </c>
      <c r="M26" s="197">
        <f t="shared" si="2"/>
        <v>123.42857142857142</v>
      </c>
      <c r="N26" s="197">
        <f t="shared" si="3"/>
        <v>44.571428571428569</v>
      </c>
      <c r="O26" s="197">
        <f t="shared" si="4"/>
        <v>96</v>
      </c>
      <c r="P26" s="197">
        <f t="shared" si="5"/>
        <v>34.285714285714285</v>
      </c>
      <c r="Q26" s="197">
        <f t="shared" si="6"/>
        <v>30.857142857142854</v>
      </c>
      <c r="R26" s="197">
        <f t="shared" si="7"/>
        <v>13.714285714285714</v>
      </c>
      <c r="S26" s="208">
        <f t="shared" ref="S26" si="39">SUM(M26:R26)</f>
        <v>342.85714285714283</v>
      </c>
      <c r="T26" s="196">
        <f t="shared" si="9"/>
        <v>240</v>
      </c>
      <c r="U26" s="200">
        <f t="shared" si="38"/>
        <v>0</v>
      </c>
      <c r="V26" s="200">
        <f t="shared" si="38"/>
        <v>10</v>
      </c>
      <c r="W26" s="200">
        <f t="shared" si="38"/>
        <v>0</v>
      </c>
      <c r="X26" s="200">
        <f t="shared" si="38"/>
        <v>1</v>
      </c>
      <c r="Y26" s="200">
        <f t="shared" si="38"/>
        <v>7</v>
      </c>
      <c r="Z26" s="200">
        <f t="shared" si="38"/>
        <v>4</v>
      </c>
      <c r="AA26" s="197">
        <f t="shared" si="10"/>
        <v>96</v>
      </c>
      <c r="AB26" s="197">
        <f t="shared" si="11"/>
        <v>26.4</v>
      </c>
      <c r="AC26" s="197">
        <f t="shared" si="12"/>
        <v>76.8</v>
      </c>
      <c r="AD26" s="197">
        <f t="shared" si="13"/>
        <v>24</v>
      </c>
      <c r="AE26" s="197">
        <f t="shared" si="14"/>
        <v>9.6</v>
      </c>
      <c r="AF26" s="197">
        <f t="shared" si="15"/>
        <v>4.8</v>
      </c>
      <c r="AG26" s="209">
        <f t="shared" ref="AG26:AG27" si="40">SUM(AA26:AF26)</f>
        <v>237.6</v>
      </c>
      <c r="AH26" s="200">
        <v>49</v>
      </c>
      <c r="AI26" s="201">
        <v>12</v>
      </c>
    </row>
    <row r="27" spans="1:35" s="202" customFormat="1" ht="13.2" customHeight="1" x14ac:dyDescent="0.4">
      <c r="A27" s="193">
        <v>20</v>
      </c>
      <c r="B27" s="671"/>
      <c r="C27" s="673"/>
      <c r="D27" s="203">
        <v>4079</v>
      </c>
      <c r="E27" s="195" t="s">
        <v>195</v>
      </c>
      <c r="F27" s="196">
        <f t="shared" si="1"/>
        <v>241.42857142857142</v>
      </c>
      <c r="G27" s="200"/>
      <c r="H27" s="200">
        <v>9</v>
      </c>
      <c r="I27" s="200"/>
      <c r="J27" s="200">
        <v>4</v>
      </c>
      <c r="K27" s="200">
        <v>2</v>
      </c>
      <c r="L27" s="200">
        <v>2</v>
      </c>
      <c r="M27" s="197">
        <f t="shared" si="2"/>
        <v>86.914285714285711</v>
      </c>
      <c r="N27" s="197">
        <f t="shared" si="3"/>
        <v>31.385714285714286</v>
      </c>
      <c r="O27" s="197">
        <f t="shared" si="4"/>
        <v>67.600000000000009</v>
      </c>
      <c r="P27" s="197">
        <f t="shared" si="5"/>
        <v>24.142857142857142</v>
      </c>
      <c r="Q27" s="197">
        <f t="shared" si="6"/>
        <v>21.728571428571428</v>
      </c>
      <c r="R27" s="197">
        <f t="shared" si="7"/>
        <v>9.6571428571428566</v>
      </c>
      <c r="S27" s="208">
        <f>SUM(M27:R27)</f>
        <v>241.42857142857142</v>
      </c>
      <c r="T27" s="196">
        <f t="shared" si="9"/>
        <v>169</v>
      </c>
      <c r="U27" s="200">
        <f t="shared" ref="U27" si="41">G27</f>
        <v>0</v>
      </c>
      <c r="V27" s="200">
        <f t="shared" ref="V27" si="42">H27</f>
        <v>9</v>
      </c>
      <c r="W27" s="200">
        <f t="shared" ref="W27" si="43">I27</f>
        <v>0</v>
      </c>
      <c r="X27" s="200">
        <f t="shared" ref="X27" si="44">J27</f>
        <v>4</v>
      </c>
      <c r="Y27" s="200">
        <f t="shared" ref="Y27" si="45">K27</f>
        <v>2</v>
      </c>
      <c r="Z27" s="200">
        <f t="shared" ref="Z27" si="46">L27</f>
        <v>2</v>
      </c>
      <c r="AA27" s="197">
        <f t="shared" si="10"/>
        <v>67.600000000000009</v>
      </c>
      <c r="AB27" s="197">
        <f t="shared" si="11"/>
        <v>18.59</v>
      </c>
      <c r="AC27" s="197">
        <f t="shared" si="12"/>
        <v>54.08</v>
      </c>
      <c r="AD27" s="197">
        <f t="shared" si="13"/>
        <v>16.900000000000002</v>
      </c>
      <c r="AE27" s="197">
        <f t="shared" si="14"/>
        <v>6.76</v>
      </c>
      <c r="AF27" s="197">
        <f t="shared" si="15"/>
        <v>3.38</v>
      </c>
      <c r="AG27" s="199">
        <f t="shared" si="40"/>
        <v>167.31</v>
      </c>
      <c r="AH27" s="200">
        <v>56</v>
      </c>
      <c r="AI27" s="201">
        <v>9</v>
      </c>
    </row>
    <row r="28" spans="1:35" s="202" customFormat="1" ht="13.2" customHeight="1" x14ac:dyDescent="0.4">
      <c r="A28" s="193">
        <v>21</v>
      </c>
      <c r="B28" s="671"/>
      <c r="C28" s="673"/>
      <c r="D28" s="203">
        <v>4240</v>
      </c>
      <c r="E28" s="195" t="s">
        <v>24</v>
      </c>
      <c r="F28" s="196">
        <f t="shared" si="1"/>
        <v>431.42857142857144</v>
      </c>
      <c r="G28" s="197"/>
      <c r="H28" s="196">
        <v>14</v>
      </c>
      <c r="I28" s="196"/>
      <c r="J28" s="197"/>
      <c r="K28" s="196">
        <v>6</v>
      </c>
      <c r="L28" s="196">
        <v>8</v>
      </c>
      <c r="M28" s="197">
        <f t="shared" si="2"/>
        <v>155.31428571428572</v>
      </c>
      <c r="N28" s="197">
        <f t="shared" si="3"/>
        <v>56.085714285714289</v>
      </c>
      <c r="O28" s="197">
        <f t="shared" si="4"/>
        <v>120.80000000000001</v>
      </c>
      <c r="P28" s="197">
        <f t="shared" si="5"/>
        <v>43.142857142857146</v>
      </c>
      <c r="Q28" s="197">
        <f t="shared" si="6"/>
        <v>38.828571428571429</v>
      </c>
      <c r="R28" s="197">
        <f t="shared" si="7"/>
        <v>17.25714285714286</v>
      </c>
      <c r="S28" s="198">
        <f>SUM(M28:R28)</f>
        <v>431.4285714285715</v>
      </c>
      <c r="T28" s="196">
        <f t="shared" si="9"/>
        <v>302</v>
      </c>
      <c r="U28" s="197">
        <f t="shared" ref="U28:Z30" si="47">G28</f>
        <v>0</v>
      </c>
      <c r="V28" s="196">
        <f t="shared" si="47"/>
        <v>14</v>
      </c>
      <c r="W28" s="196">
        <f t="shared" si="47"/>
        <v>0</v>
      </c>
      <c r="X28" s="197">
        <f t="shared" si="47"/>
        <v>0</v>
      </c>
      <c r="Y28" s="196">
        <f t="shared" si="47"/>
        <v>6</v>
      </c>
      <c r="Z28" s="196">
        <f t="shared" si="47"/>
        <v>8</v>
      </c>
      <c r="AA28" s="197">
        <f t="shared" si="10"/>
        <v>120.80000000000001</v>
      </c>
      <c r="AB28" s="197">
        <f t="shared" si="11"/>
        <v>33.22</v>
      </c>
      <c r="AC28" s="197">
        <f t="shared" si="12"/>
        <v>96.64</v>
      </c>
      <c r="AD28" s="197">
        <f t="shared" si="13"/>
        <v>30.200000000000003</v>
      </c>
      <c r="AE28" s="197">
        <f t="shared" si="14"/>
        <v>12.08</v>
      </c>
      <c r="AF28" s="197">
        <f t="shared" si="15"/>
        <v>6.04</v>
      </c>
      <c r="AG28" s="199">
        <f>SUM(AA28:AF28)</f>
        <v>298.98</v>
      </c>
      <c r="AH28" s="200">
        <v>56</v>
      </c>
      <c r="AI28" s="201">
        <v>20</v>
      </c>
    </row>
    <row r="29" spans="1:35" s="210" customFormat="1" ht="13.2" customHeight="1" x14ac:dyDescent="0.4">
      <c r="A29" s="193">
        <v>22</v>
      </c>
      <c r="B29" s="671"/>
      <c r="C29" s="673"/>
      <c r="D29" s="203">
        <v>6951</v>
      </c>
      <c r="E29" s="195" t="s">
        <v>25</v>
      </c>
      <c r="F29" s="196">
        <f t="shared" si="1"/>
        <v>528.57142857142856</v>
      </c>
      <c r="G29" s="200"/>
      <c r="H29" s="200">
        <v>18</v>
      </c>
      <c r="I29" s="200"/>
      <c r="J29" s="200">
        <v>4</v>
      </c>
      <c r="K29" s="200">
        <v>14</v>
      </c>
      <c r="L29" s="200"/>
      <c r="M29" s="197">
        <f t="shared" si="2"/>
        <v>190.28571428571428</v>
      </c>
      <c r="N29" s="197">
        <f t="shared" si="3"/>
        <v>68.714285714285708</v>
      </c>
      <c r="O29" s="197">
        <f t="shared" si="4"/>
        <v>148</v>
      </c>
      <c r="P29" s="197">
        <f t="shared" si="5"/>
        <v>52.857142857142861</v>
      </c>
      <c r="Q29" s="197">
        <f t="shared" si="6"/>
        <v>47.571428571428569</v>
      </c>
      <c r="R29" s="197">
        <f t="shared" si="7"/>
        <v>21.142857142857142</v>
      </c>
      <c r="S29" s="208">
        <f t="shared" ref="S29:S30" si="48">SUM(M29:R29)</f>
        <v>528.57142857142856</v>
      </c>
      <c r="T29" s="196">
        <f t="shared" si="9"/>
        <v>370</v>
      </c>
      <c r="U29" s="200">
        <f t="shared" si="47"/>
        <v>0</v>
      </c>
      <c r="V29" s="200">
        <f t="shared" si="47"/>
        <v>18</v>
      </c>
      <c r="W29" s="200">
        <f t="shared" si="47"/>
        <v>0</v>
      </c>
      <c r="X29" s="200">
        <f t="shared" si="47"/>
        <v>4</v>
      </c>
      <c r="Y29" s="200">
        <f t="shared" si="47"/>
        <v>14</v>
      </c>
      <c r="Z29" s="200">
        <f t="shared" si="47"/>
        <v>0</v>
      </c>
      <c r="AA29" s="197">
        <f t="shared" si="10"/>
        <v>148</v>
      </c>
      <c r="AB29" s="197">
        <f t="shared" si="11"/>
        <v>40.700000000000003</v>
      </c>
      <c r="AC29" s="197">
        <f t="shared" si="12"/>
        <v>118.4</v>
      </c>
      <c r="AD29" s="197">
        <f t="shared" si="13"/>
        <v>37</v>
      </c>
      <c r="AE29" s="197">
        <f t="shared" si="14"/>
        <v>14.8</v>
      </c>
      <c r="AF29" s="197">
        <f t="shared" si="15"/>
        <v>7.4</v>
      </c>
      <c r="AG29" s="209">
        <f t="shared" ref="AG29:AG30" si="49">SUM(AA29:AF29)</f>
        <v>366.3</v>
      </c>
      <c r="AH29" s="200">
        <v>56</v>
      </c>
      <c r="AI29" s="201">
        <v>24</v>
      </c>
    </row>
    <row r="30" spans="1:35" s="202" customFormat="1" ht="13.2" customHeight="1" x14ac:dyDescent="0.4">
      <c r="A30" s="193">
        <v>23</v>
      </c>
      <c r="B30" s="671"/>
      <c r="C30" s="673"/>
      <c r="D30" s="203">
        <v>6680</v>
      </c>
      <c r="E30" s="195" t="s">
        <v>26</v>
      </c>
      <c r="F30" s="196">
        <f t="shared" si="1"/>
        <v>621.42857142857144</v>
      </c>
      <c r="G30" s="200"/>
      <c r="H30" s="200">
        <v>27</v>
      </c>
      <c r="I30" s="200"/>
      <c r="J30" s="200">
        <v>4</v>
      </c>
      <c r="K30" s="200">
        <v>12</v>
      </c>
      <c r="L30" s="200">
        <v>2</v>
      </c>
      <c r="M30" s="197">
        <f t="shared" si="2"/>
        <v>223.71428571428572</v>
      </c>
      <c r="N30" s="197">
        <f t="shared" si="3"/>
        <v>80.785714285714292</v>
      </c>
      <c r="O30" s="197">
        <f t="shared" si="4"/>
        <v>174.00000000000003</v>
      </c>
      <c r="P30" s="197">
        <f t="shared" si="5"/>
        <v>62.142857142857146</v>
      </c>
      <c r="Q30" s="197">
        <f t="shared" si="6"/>
        <v>55.928571428571431</v>
      </c>
      <c r="R30" s="197">
        <f t="shared" si="7"/>
        <v>24.857142857142858</v>
      </c>
      <c r="S30" s="208">
        <f t="shared" si="48"/>
        <v>621.42857142857144</v>
      </c>
      <c r="T30" s="196">
        <f t="shared" si="9"/>
        <v>435</v>
      </c>
      <c r="U30" s="200">
        <f t="shared" si="47"/>
        <v>0</v>
      </c>
      <c r="V30" s="200">
        <f t="shared" si="47"/>
        <v>27</v>
      </c>
      <c r="W30" s="200">
        <f t="shared" si="47"/>
        <v>0</v>
      </c>
      <c r="X30" s="200">
        <f t="shared" si="47"/>
        <v>4</v>
      </c>
      <c r="Y30" s="200">
        <f t="shared" si="47"/>
        <v>12</v>
      </c>
      <c r="Z30" s="200">
        <f t="shared" si="47"/>
        <v>2</v>
      </c>
      <c r="AA30" s="197">
        <f t="shared" si="10"/>
        <v>174</v>
      </c>
      <c r="AB30" s="197">
        <f t="shared" si="11"/>
        <v>47.85</v>
      </c>
      <c r="AC30" s="197">
        <f t="shared" si="12"/>
        <v>139.20000000000002</v>
      </c>
      <c r="AD30" s="197">
        <f t="shared" si="13"/>
        <v>43.5</v>
      </c>
      <c r="AE30" s="197">
        <f t="shared" si="14"/>
        <v>17.400000000000002</v>
      </c>
      <c r="AF30" s="197">
        <f t="shared" si="15"/>
        <v>8.7000000000000011</v>
      </c>
      <c r="AG30" s="209">
        <f t="shared" si="49"/>
        <v>430.65</v>
      </c>
      <c r="AH30" s="200">
        <v>56</v>
      </c>
      <c r="AI30" s="201">
        <v>15</v>
      </c>
    </row>
    <row r="31" spans="1:35" s="202" customFormat="1" ht="13.2" customHeight="1" x14ac:dyDescent="0.4">
      <c r="A31" s="193">
        <v>24</v>
      </c>
      <c r="B31" s="671"/>
      <c r="C31" s="673"/>
      <c r="D31" s="203">
        <v>4233</v>
      </c>
      <c r="E31" s="195" t="s">
        <v>27</v>
      </c>
      <c r="F31" s="196">
        <f t="shared" si="1"/>
        <v>320</v>
      </c>
      <c r="G31" s="197"/>
      <c r="H31" s="196">
        <v>18</v>
      </c>
      <c r="I31" s="196"/>
      <c r="J31" s="197"/>
      <c r="K31" s="196">
        <v>7</v>
      </c>
      <c r="L31" s="196"/>
      <c r="M31" s="197">
        <f t="shared" si="2"/>
        <v>115.19999999999999</v>
      </c>
      <c r="N31" s="197">
        <f t="shared" si="3"/>
        <v>41.6</v>
      </c>
      <c r="O31" s="197">
        <f t="shared" si="4"/>
        <v>89.600000000000009</v>
      </c>
      <c r="P31" s="197">
        <f t="shared" si="5"/>
        <v>32</v>
      </c>
      <c r="Q31" s="197">
        <f t="shared" si="6"/>
        <v>28.799999999999997</v>
      </c>
      <c r="R31" s="197">
        <f t="shared" si="7"/>
        <v>12.8</v>
      </c>
      <c r="S31" s="198">
        <f>SUM(M31:R31)</f>
        <v>320</v>
      </c>
      <c r="T31" s="196">
        <f t="shared" si="9"/>
        <v>224</v>
      </c>
      <c r="U31" s="197">
        <f t="shared" ref="U31:Z31" si="50">G31</f>
        <v>0</v>
      </c>
      <c r="V31" s="196">
        <f t="shared" si="50"/>
        <v>18</v>
      </c>
      <c r="W31" s="196">
        <f t="shared" si="50"/>
        <v>0</v>
      </c>
      <c r="X31" s="197">
        <f t="shared" si="50"/>
        <v>0</v>
      </c>
      <c r="Y31" s="196">
        <f t="shared" si="50"/>
        <v>7</v>
      </c>
      <c r="Z31" s="196">
        <f t="shared" si="50"/>
        <v>0</v>
      </c>
      <c r="AA31" s="197">
        <f t="shared" si="10"/>
        <v>89.600000000000009</v>
      </c>
      <c r="AB31" s="197">
        <f t="shared" si="11"/>
        <v>24.64</v>
      </c>
      <c r="AC31" s="197">
        <f t="shared" si="12"/>
        <v>71.680000000000007</v>
      </c>
      <c r="AD31" s="197">
        <f t="shared" si="13"/>
        <v>22.400000000000002</v>
      </c>
      <c r="AE31" s="197">
        <f t="shared" si="14"/>
        <v>8.9600000000000009</v>
      </c>
      <c r="AF31" s="197">
        <f t="shared" si="15"/>
        <v>4.4800000000000004</v>
      </c>
      <c r="AG31" s="199">
        <f>SUM(AA31:AF31)</f>
        <v>221.76000000000002</v>
      </c>
      <c r="AH31" s="200">
        <v>35</v>
      </c>
      <c r="AI31" s="201">
        <v>12</v>
      </c>
    </row>
    <row r="32" spans="1:35" s="202" customFormat="1" ht="13.2" customHeight="1" x14ac:dyDescent="0.4">
      <c r="A32" s="193">
        <v>25</v>
      </c>
      <c r="B32" s="671"/>
      <c r="C32" s="673"/>
      <c r="D32" s="203">
        <v>4175</v>
      </c>
      <c r="E32" s="195" t="s">
        <v>196</v>
      </c>
      <c r="F32" s="196">
        <f t="shared" si="1"/>
        <v>445.71428571428567</v>
      </c>
      <c r="G32" s="200">
        <v>16</v>
      </c>
      <c r="H32" s="200"/>
      <c r="I32" s="200"/>
      <c r="J32" s="200">
        <v>11</v>
      </c>
      <c r="K32" s="200">
        <v>6</v>
      </c>
      <c r="L32" s="200"/>
      <c r="M32" s="197">
        <f t="shared" si="2"/>
        <v>160.45714285714283</v>
      </c>
      <c r="N32" s="197">
        <f t="shared" si="3"/>
        <v>57.942857142857136</v>
      </c>
      <c r="O32" s="197">
        <f t="shared" si="4"/>
        <v>124.8</v>
      </c>
      <c r="P32" s="197">
        <f t="shared" si="5"/>
        <v>44.571428571428569</v>
      </c>
      <c r="Q32" s="197">
        <f t="shared" si="6"/>
        <v>40.114285714285707</v>
      </c>
      <c r="R32" s="197">
        <f t="shared" si="7"/>
        <v>17.828571428571426</v>
      </c>
      <c r="S32" s="198">
        <f>SUM(M32:R32)</f>
        <v>445.71428571428567</v>
      </c>
      <c r="T32" s="196">
        <f t="shared" si="9"/>
        <v>312</v>
      </c>
      <c r="U32" s="197">
        <f t="shared" ref="U32" si="51">G32</f>
        <v>16</v>
      </c>
      <c r="V32" s="196">
        <f t="shared" ref="V32" si="52">H32</f>
        <v>0</v>
      </c>
      <c r="W32" s="196">
        <f t="shared" ref="W32" si="53">I32</f>
        <v>0</v>
      </c>
      <c r="X32" s="197">
        <f t="shared" ref="X32" si="54">J32</f>
        <v>11</v>
      </c>
      <c r="Y32" s="196">
        <f t="shared" ref="Y32" si="55">K32</f>
        <v>6</v>
      </c>
      <c r="Z32" s="196">
        <f t="shared" ref="Z32" si="56">L32</f>
        <v>0</v>
      </c>
      <c r="AA32" s="197">
        <f t="shared" si="10"/>
        <v>124.80000000000001</v>
      </c>
      <c r="AB32" s="197">
        <f t="shared" si="11"/>
        <v>34.32</v>
      </c>
      <c r="AC32" s="197">
        <f t="shared" si="12"/>
        <v>99.84</v>
      </c>
      <c r="AD32" s="197">
        <f t="shared" si="13"/>
        <v>31.200000000000003</v>
      </c>
      <c r="AE32" s="197">
        <f t="shared" si="14"/>
        <v>12.48</v>
      </c>
      <c r="AF32" s="197">
        <f t="shared" si="15"/>
        <v>6.24</v>
      </c>
      <c r="AG32" s="209">
        <f t="shared" si="31"/>
        <v>308.88000000000005</v>
      </c>
      <c r="AH32" s="200">
        <v>70</v>
      </c>
      <c r="AI32" s="201">
        <v>18</v>
      </c>
    </row>
    <row r="33" spans="1:251" s="202" customFormat="1" ht="13.2" customHeight="1" x14ac:dyDescent="0.4">
      <c r="A33" s="193">
        <v>26</v>
      </c>
      <c r="B33" s="671"/>
      <c r="C33" s="673"/>
      <c r="D33" s="203">
        <v>4164</v>
      </c>
      <c r="E33" s="195" t="s">
        <v>28</v>
      </c>
      <c r="F33" s="196">
        <f t="shared" si="1"/>
        <v>274.28571428571428</v>
      </c>
      <c r="G33" s="197"/>
      <c r="H33" s="196">
        <v>10</v>
      </c>
      <c r="I33" s="196"/>
      <c r="J33" s="197">
        <v>2</v>
      </c>
      <c r="K33" s="196">
        <v>7</v>
      </c>
      <c r="L33" s="196"/>
      <c r="M33" s="197">
        <f t="shared" si="2"/>
        <v>98.742857142857133</v>
      </c>
      <c r="N33" s="197">
        <f t="shared" si="3"/>
        <v>35.657142857142858</v>
      </c>
      <c r="O33" s="197">
        <f t="shared" si="4"/>
        <v>76.800000000000011</v>
      </c>
      <c r="P33" s="197">
        <f t="shared" si="5"/>
        <v>27.428571428571431</v>
      </c>
      <c r="Q33" s="197">
        <f t="shared" si="6"/>
        <v>24.685714285714283</v>
      </c>
      <c r="R33" s="197">
        <f t="shared" si="7"/>
        <v>10.971428571428572</v>
      </c>
      <c r="S33" s="198">
        <f>SUM(M33:R33)</f>
        <v>274.28571428571428</v>
      </c>
      <c r="T33" s="196">
        <f t="shared" si="9"/>
        <v>192</v>
      </c>
      <c r="U33" s="197"/>
      <c r="V33" s="196">
        <f>H33</f>
        <v>10</v>
      </c>
      <c r="W33" s="196"/>
      <c r="X33" s="197">
        <f>J33</f>
        <v>2</v>
      </c>
      <c r="Y33" s="196">
        <f>K33</f>
        <v>7</v>
      </c>
      <c r="Z33" s="196"/>
      <c r="AA33" s="197">
        <f t="shared" si="10"/>
        <v>76.800000000000011</v>
      </c>
      <c r="AB33" s="197">
        <f t="shared" si="11"/>
        <v>21.12</v>
      </c>
      <c r="AC33" s="197">
        <f t="shared" si="12"/>
        <v>61.44</v>
      </c>
      <c r="AD33" s="197">
        <f t="shared" si="13"/>
        <v>19.200000000000003</v>
      </c>
      <c r="AE33" s="197">
        <f t="shared" si="14"/>
        <v>7.68</v>
      </c>
      <c r="AF33" s="197">
        <f t="shared" si="15"/>
        <v>3.84</v>
      </c>
      <c r="AG33" s="199">
        <f>SUM(AA33:AF33)</f>
        <v>190.08</v>
      </c>
      <c r="AH33" s="200">
        <v>30</v>
      </c>
      <c r="AI33" s="201">
        <v>12</v>
      </c>
    </row>
    <row r="34" spans="1:251" s="202" customFormat="1" ht="13.2" customHeight="1" x14ac:dyDescent="0.4">
      <c r="A34" s="193">
        <v>27</v>
      </c>
      <c r="B34" s="671"/>
      <c r="C34" s="673"/>
      <c r="D34" s="203">
        <v>4156</v>
      </c>
      <c r="E34" s="211" t="s">
        <v>29</v>
      </c>
      <c r="F34" s="196">
        <f t="shared" si="1"/>
        <v>221.42857142857144</v>
      </c>
      <c r="G34" s="200"/>
      <c r="H34" s="200">
        <v>7</v>
      </c>
      <c r="I34" s="200">
        <v>1</v>
      </c>
      <c r="J34" s="200">
        <v>8</v>
      </c>
      <c r="K34" s="200"/>
      <c r="L34" s="200"/>
      <c r="M34" s="197">
        <f t="shared" si="2"/>
        <v>79.714285714285722</v>
      </c>
      <c r="N34" s="197">
        <f t="shared" si="3"/>
        <v>28.785714285714288</v>
      </c>
      <c r="O34" s="197">
        <f t="shared" si="4"/>
        <v>62.000000000000007</v>
      </c>
      <c r="P34" s="197">
        <f t="shared" si="5"/>
        <v>22.142857142857146</v>
      </c>
      <c r="Q34" s="197">
        <f t="shared" si="6"/>
        <v>19.928571428571431</v>
      </c>
      <c r="R34" s="197">
        <f t="shared" si="7"/>
        <v>8.8571428571428577</v>
      </c>
      <c r="S34" s="208">
        <f t="shared" ref="S34" si="57">SUM(M34:R34)</f>
        <v>221.42857142857147</v>
      </c>
      <c r="T34" s="196">
        <f t="shared" si="9"/>
        <v>155</v>
      </c>
      <c r="U34" s="200">
        <f t="shared" ref="U34:Z34" si="58">G34</f>
        <v>0</v>
      </c>
      <c r="V34" s="200">
        <f t="shared" si="58"/>
        <v>7</v>
      </c>
      <c r="W34" s="200">
        <f t="shared" si="58"/>
        <v>1</v>
      </c>
      <c r="X34" s="200">
        <f t="shared" si="58"/>
        <v>8</v>
      </c>
      <c r="Y34" s="200">
        <f t="shared" si="58"/>
        <v>0</v>
      </c>
      <c r="Z34" s="200">
        <f t="shared" si="58"/>
        <v>0</v>
      </c>
      <c r="AA34" s="197">
        <f t="shared" si="10"/>
        <v>62</v>
      </c>
      <c r="AB34" s="197">
        <f t="shared" si="11"/>
        <v>17.05</v>
      </c>
      <c r="AC34" s="197">
        <f t="shared" si="12"/>
        <v>49.6</v>
      </c>
      <c r="AD34" s="197">
        <f t="shared" si="13"/>
        <v>15.5</v>
      </c>
      <c r="AE34" s="197">
        <f t="shared" si="14"/>
        <v>6.2</v>
      </c>
      <c r="AF34" s="197">
        <f t="shared" si="15"/>
        <v>3.1</v>
      </c>
      <c r="AG34" s="209">
        <f t="shared" ref="AG34" si="59">SUM(AA34:AF34)</f>
        <v>153.44999999999999</v>
      </c>
      <c r="AH34" s="200">
        <v>42</v>
      </c>
      <c r="AI34" s="201">
        <v>18</v>
      </c>
    </row>
    <row r="35" spans="1:251" s="202" customFormat="1" ht="13.2" customHeight="1" x14ac:dyDescent="0.4">
      <c r="A35" s="193">
        <v>28</v>
      </c>
      <c r="B35" s="671"/>
      <c r="C35" s="673"/>
      <c r="D35" s="203">
        <v>4178</v>
      </c>
      <c r="E35" s="195" t="s">
        <v>197</v>
      </c>
      <c r="F35" s="196">
        <f t="shared" si="1"/>
        <v>292.85714285714283</v>
      </c>
      <c r="G35" s="200"/>
      <c r="H35" s="200">
        <v>13</v>
      </c>
      <c r="I35" s="200">
        <v>1</v>
      </c>
      <c r="J35" s="200">
        <v>4</v>
      </c>
      <c r="K35" s="200">
        <v>4</v>
      </c>
      <c r="L35" s="200"/>
      <c r="M35" s="197">
        <f t="shared" si="2"/>
        <v>105.42857142857142</v>
      </c>
      <c r="N35" s="197">
        <f t="shared" si="3"/>
        <v>38.071428571428569</v>
      </c>
      <c r="O35" s="197">
        <f t="shared" si="4"/>
        <v>82</v>
      </c>
      <c r="P35" s="197">
        <f t="shared" si="5"/>
        <v>29.285714285714285</v>
      </c>
      <c r="Q35" s="197">
        <f t="shared" si="6"/>
        <v>26.357142857142854</v>
      </c>
      <c r="R35" s="197">
        <f t="shared" si="7"/>
        <v>11.714285714285714</v>
      </c>
      <c r="S35" s="208">
        <f t="shared" ref="S35" si="60">SUM(M35:R35)</f>
        <v>292.85714285714283</v>
      </c>
      <c r="T35" s="196">
        <f t="shared" si="9"/>
        <v>205</v>
      </c>
      <c r="U35" s="200">
        <f t="shared" ref="U35" si="61">G35</f>
        <v>0</v>
      </c>
      <c r="V35" s="200">
        <f t="shared" ref="V35" si="62">H35</f>
        <v>13</v>
      </c>
      <c r="W35" s="200">
        <f t="shared" ref="W35" si="63">I35</f>
        <v>1</v>
      </c>
      <c r="X35" s="200">
        <f t="shared" ref="X35" si="64">J35</f>
        <v>4</v>
      </c>
      <c r="Y35" s="200">
        <f t="shared" ref="Y35" si="65">K35</f>
        <v>4</v>
      </c>
      <c r="Z35" s="200">
        <f t="shared" ref="Z35" si="66">L35</f>
        <v>0</v>
      </c>
      <c r="AA35" s="197">
        <f t="shared" si="10"/>
        <v>82</v>
      </c>
      <c r="AB35" s="197">
        <f t="shared" si="11"/>
        <v>22.55</v>
      </c>
      <c r="AC35" s="197">
        <f t="shared" si="12"/>
        <v>65.599999999999994</v>
      </c>
      <c r="AD35" s="197">
        <f t="shared" si="13"/>
        <v>20.5</v>
      </c>
      <c r="AE35" s="197">
        <f t="shared" si="14"/>
        <v>8.1999999999999993</v>
      </c>
      <c r="AF35" s="197">
        <f t="shared" si="15"/>
        <v>4.0999999999999996</v>
      </c>
      <c r="AG35" s="209">
        <f t="shared" ref="AG35" si="67">SUM(AA35:AF35)</f>
        <v>202.94999999999996</v>
      </c>
      <c r="AH35" s="200">
        <v>44</v>
      </c>
      <c r="AI35" s="201">
        <v>12</v>
      </c>
    </row>
    <row r="36" spans="1:251" s="202" customFormat="1" ht="13.2" customHeight="1" x14ac:dyDescent="0.4">
      <c r="A36" s="193">
        <v>29</v>
      </c>
      <c r="B36" s="671"/>
      <c r="C36" s="673"/>
      <c r="D36" s="203">
        <v>6706</v>
      </c>
      <c r="E36" s="195" t="s">
        <v>30</v>
      </c>
      <c r="F36" s="196">
        <f t="shared" si="1"/>
        <v>288.57142857142856</v>
      </c>
      <c r="G36" s="200"/>
      <c r="H36" s="200">
        <v>6</v>
      </c>
      <c r="I36" s="200">
        <v>1</v>
      </c>
      <c r="J36" s="200">
        <v>5</v>
      </c>
      <c r="K36" s="200"/>
      <c r="L36" s="200">
        <v>6</v>
      </c>
      <c r="M36" s="197">
        <f t="shared" si="2"/>
        <v>103.88571428571427</v>
      </c>
      <c r="N36" s="197">
        <f t="shared" si="3"/>
        <v>37.514285714285712</v>
      </c>
      <c r="O36" s="197">
        <f t="shared" si="4"/>
        <v>80.8</v>
      </c>
      <c r="P36" s="197">
        <f>F36*$P$7</f>
        <v>28.857142857142858</v>
      </c>
      <c r="Q36" s="197">
        <f t="shared" si="6"/>
        <v>25.971428571428568</v>
      </c>
      <c r="R36" s="197">
        <f t="shared" si="7"/>
        <v>11.542857142857143</v>
      </c>
      <c r="S36" s="208">
        <f t="shared" si="21"/>
        <v>288.57142857142856</v>
      </c>
      <c r="T36" s="196">
        <f t="shared" si="9"/>
        <v>202</v>
      </c>
      <c r="U36" s="200">
        <f t="shared" ref="U36:Z36" si="68">G36</f>
        <v>0</v>
      </c>
      <c r="V36" s="200">
        <f t="shared" si="68"/>
        <v>6</v>
      </c>
      <c r="W36" s="200">
        <f t="shared" si="68"/>
        <v>1</v>
      </c>
      <c r="X36" s="200">
        <f t="shared" si="68"/>
        <v>5</v>
      </c>
      <c r="Y36" s="200">
        <f t="shared" si="68"/>
        <v>0</v>
      </c>
      <c r="Z36" s="200">
        <f t="shared" si="68"/>
        <v>6</v>
      </c>
      <c r="AA36" s="197">
        <f t="shared" si="10"/>
        <v>80.800000000000011</v>
      </c>
      <c r="AB36" s="197">
        <f t="shared" si="11"/>
        <v>22.22</v>
      </c>
      <c r="AC36" s="197">
        <f t="shared" si="12"/>
        <v>64.64</v>
      </c>
      <c r="AD36" s="197">
        <f t="shared" si="13"/>
        <v>20.200000000000003</v>
      </c>
      <c r="AE36" s="197">
        <f t="shared" si="14"/>
        <v>8.08</v>
      </c>
      <c r="AF36" s="197">
        <f t="shared" si="15"/>
        <v>4.04</v>
      </c>
      <c r="AG36" s="209">
        <f t="shared" ref="AG36" si="69">SUM(AA36:AF36)</f>
        <v>199.98000000000002</v>
      </c>
      <c r="AH36" s="200">
        <v>20</v>
      </c>
      <c r="AI36" s="201"/>
    </row>
    <row r="37" spans="1:251" s="202" customFormat="1" ht="13.2" customHeight="1" x14ac:dyDescent="0.4">
      <c r="A37" s="193">
        <v>30</v>
      </c>
      <c r="B37" s="671"/>
      <c r="C37" s="673"/>
      <c r="D37" s="203">
        <v>4369</v>
      </c>
      <c r="E37" s="195" t="s">
        <v>31</v>
      </c>
      <c r="F37" s="196">
        <f t="shared" si="1"/>
        <v>347.14285714285711</v>
      </c>
      <c r="G37" s="197"/>
      <c r="H37" s="196">
        <v>9</v>
      </c>
      <c r="I37" s="196"/>
      <c r="J37" s="197">
        <v>8</v>
      </c>
      <c r="K37" s="196">
        <v>6</v>
      </c>
      <c r="L37" s="196"/>
      <c r="M37" s="197">
        <f t="shared" si="2"/>
        <v>124.97142857142856</v>
      </c>
      <c r="N37" s="197">
        <f t="shared" si="3"/>
        <v>45.128571428571426</v>
      </c>
      <c r="O37" s="197">
        <f t="shared" si="4"/>
        <v>97.2</v>
      </c>
      <c r="P37" s="197">
        <f t="shared" si="5"/>
        <v>34.714285714285715</v>
      </c>
      <c r="Q37" s="197">
        <f t="shared" si="6"/>
        <v>31.24285714285714</v>
      </c>
      <c r="R37" s="197">
        <f t="shared" si="7"/>
        <v>13.885714285714284</v>
      </c>
      <c r="S37" s="198">
        <f>SUM(M37:R37)</f>
        <v>347.14285714285717</v>
      </c>
      <c r="T37" s="196">
        <f t="shared" si="9"/>
        <v>243</v>
      </c>
      <c r="U37" s="197"/>
      <c r="V37" s="196">
        <f>H37</f>
        <v>9</v>
      </c>
      <c r="W37" s="196"/>
      <c r="X37" s="197">
        <f>J37</f>
        <v>8</v>
      </c>
      <c r="Y37" s="196">
        <f>K37</f>
        <v>6</v>
      </c>
      <c r="Z37" s="196"/>
      <c r="AA37" s="197">
        <f t="shared" si="10"/>
        <v>97.2</v>
      </c>
      <c r="AB37" s="197">
        <f t="shared" si="11"/>
        <v>26.73</v>
      </c>
      <c r="AC37" s="197">
        <f t="shared" si="12"/>
        <v>77.760000000000005</v>
      </c>
      <c r="AD37" s="197">
        <f t="shared" si="13"/>
        <v>24.3</v>
      </c>
      <c r="AE37" s="197">
        <f t="shared" si="14"/>
        <v>9.7200000000000006</v>
      </c>
      <c r="AF37" s="197">
        <f t="shared" si="15"/>
        <v>4.8600000000000003</v>
      </c>
      <c r="AG37" s="199">
        <f>SUM(AA37:AF37)</f>
        <v>240.57000000000002</v>
      </c>
      <c r="AH37" s="200">
        <v>30</v>
      </c>
      <c r="AI37" s="201">
        <v>12</v>
      </c>
    </row>
    <row r="38" spans="1:251" s="212" customFormat="1" ht="13.2" customHeight="1" x14ac:dyDescent="0.4">
      <c r="A38" s="193">
        <v>31</v>
      </c>
      <c r="B38" s="671"/>
      <c r="C38" s="673"/>
      <c r="D38" s="203">
        <v>6394</v>
      </c>
      <c r="E38" s="195" t="s">
        <v>32</v>
      </c>
      <c r="F38" s="196">
        <f t="shared" si="1"/>
        <v>487.14285714285717</v>
      </c>
      <c r="G38" s="200">
        <v>14</v>
      </c>
      <c r="H38" s="200"/>
      <c r="I38" s="200">
        <v>2</v>
      </c>
      <c r="J38" s="200">
        <v>8</v>
      </c>
      <c r="K38" s="200">
        <v>9</v>
      </c>
      <c r="L38" s="200">
        <v>1</v>
      </c>
      <c r="M38" s="197">
        <f t="shared" si="2"/>
        <v>175.37142857142857</v>
      </c>
      <c r="N38" s="197">
        <f t="shared" si="3"/>
        <v>63.328571428571436</v>
      </c>
      <c r="O38" s="197">
        <f t="shared" si="4"/>
        <v>136.4</v>
      </c>
      <c r="P38" s="197">
        <f t="shared" si="5"/>
        <v>48.714285714285722</v>
      </c>
      <c r="Q38" s="197">
        <f t="shared" si="6"/>
        <v>43.842857142857142</v>
      </c>
      <c r="R38" s="197">
        <f t="shared" si="7"/>
        <v>19.485714285714288</v>
      </c>
      <c r="S38" s="208">
        <f t="shared" ref="S38:S39" si="70">SUM(M38:R38)</f>
        <v>487.14285714285717</v>
      </c>
      <c r="T38" s="196">
        <f t="shared" si="9"/>
        <v>341</v>
      </c>
      <c r="U38" s="200">
        <f t="shared" ref="U38:Z39" si="71">G38</f>
        <v>14</v>
      </c>
      <c r="V38" s="200">
        <f t="shared" si="71"/>
        <v>0</v>
      </c>
      <c r="W38" s="200">
        <f t="shared" si="71"/>
        <v>2</v>
      </c>
      <c r="X38" s="200">
        <f t="shared" si="71"/>
        <v>8</v>
      </c>
      <c r="Y38" s="200">
        <f t="shared" si="71"/>
        <v>9</v>
      </c>
      <c r="Z38" s="200">
        <f t="shared" si="71"/>
        <v>1</v>
      </c>
      <c r="AA38" s="197">
        <f t="shared" si="10"/>
        <v>136.4</v>
      </c>
      <c r="AB38" s="197">
        <f t="shared" si="11"/>
        <v>37.51</v>
      </c>
      <c r="AC38" s="197">
        <f t="shared" si="12"/>
        <v>109.12</v>
      </c>
      <c r="AD38" s="197">
        <f t="shared" si="13"/>
        <v>34.1</v>
      </c>
      <c r="AE38" s="197">
        <f t="shared" si="14"/>
        <v>13.64</v>
      </c>
      <c r="AF38" s="197">
        <f t="shared" si="15"/>
        <v>6.82</v>
      </c>
      <c r="AG38" s="209">
        <f t="shared" ref="AG38:AG39" si="72">SUM(AA38:AF38)</f>
        <v>337.59</v>
      </c>
      <c r="AH38" s="200">
        <v>70</v>
      </c>
      <c r="AI38" s="201">
        <v>21</v>
      </c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2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  <c r="CW38" s="202"/>
      <c r="CX38" s="202"/>
      <c r="CY38" s="202"/>
      <c r="CZ38" s="202"/>
      <c r="DA38" s="202"/>
      <c r="DB38" s="202"/>
      <c r="DC38" s="202"/>
      <c r="DD38" s="202"/>
      <c r="DE38" s="202"/>
      <c r="DF38" s="202"/>
      <c r="DG38" s="202"/>
      <c r="DH38" s="202"/>
      <c r="DI38" s="202"/>
      <c r="DJ38" s="202"/>
      <c r="DK38" s="202"/>
      <c r="DL38" s="202"/>
      <c r="DM38" s="202"/>
      <c r="DN38" s="202"/>
      <c r="DO38" s="202"/>
      <c r="DP38" s="202"/>
      <c r="DQ38" s="202"/>
      <c r="DR38" s="202"/>
      <c r="DS38" s="202"/>
      <c r="DT38" s="202"/>
      <c r="DU38" s="202"/>
      <c r="DV38" s="202"/>
      <c r="DW38" s="202"/>
      <c r="DX38" s="202"/>
      <c r="DY38" s="202"/>
      <c r="DZ38" s="202"/>
      <c r="EA38" s="202"/>
      <c r="EB38" s="202"/>
      <c r="EC38" s="202"/>
      <c r="ED38" s="202"/>
      <c r="EE38" s="202"/>
      <c r="EF38" s="202"/>
      <c r="EG38" s="202"/>
      <c r="EH38" s="202"/>
      <c r="EI38" s="202"/>
      <c r="EJ38" s="202"/>
      <c r="EK38" s="202"/>
      <c r="EL38" s="202"/>
      <c r="EM38" s="202"/>
      <c r="EN38" s="202"/>
      <c r="EO38" s="202"/>
      <c r="EP38" s="202"/>
      <c r="EQ38" s="202"/>
      <c r="ER38" s="202"/>
      <c r="ES38" s="202"/>
      <c r="ET38" s="202"/>
      <c r="EU38" s="202"/>
      <c r="EV38" s="202"/>
      <c r="EW38" s="202"/>
      <c r="EX38" s="202"/>
      <c r="EY38" s="202"/>
      <c r="EZ38" s="202"/>
      <c r="FA38" s="202"/>
      <c r="FB38" s="202"/>
      <c r="FC38" s="202"/>
      <c r="FD38" s="202"/>
      <c r="FE38" s="202"/>
      <c r="FF38" s="202"/>
      <c r="FG38" s="202"/>
      <c r="FH38" s="202"/>
      <c r="FI38" s="202"/>
      <c r="FJ38" s="202"/>
      <c r="FK38" s="202"/>
      <c r="FL38" s="202"/>
      <c r="FM38" s="202"/>
      <c r="FN38" s="202"/>
      <c r="FO38" s="202"/>
      <c r="FP38" s="202"/>
      <c r="FQ38" s="202"/>
      <c r="FR38" s="202"/>
      <c r="FS38" s="202"/>
      <c r="FT38" s="202"/>
      <c r="FU38" s="202"/>
      <c r="FV38" s="202"/>
      <c r="FW38" s="202"/>
      <c r="FX38" s="202"/>
      <c r="FY38" s="202"/>
      <c r="FZ38" s="202"/>
      <c r="GA38" s="202"/>
      <c r="GB38" s="202"/>
      <c r="GC38" s="202"/>
      <c r="GD38" s="202"/>
      <c r="GE38" s="202"/>
      <c r="GF38" s="202"/>
      <c r="GG38" s="202"/>
      <c r="GH38" s="202"/>
      <c r="GI38" s="202"/>
      <c r="GJ38" s="202"/>
      <c r="GK38" s="202"/>
      <c r="GL38" s="202"/>
      <c r="GM38" s="202"/>
      <c r="GN38" s="202"/>
      <c r="GO38" s="202"/>
      <c r="GP38" s="202"/>
      <c r="GQ38" s="202"/>
      <c r="GR38" s="202"/>
      <c r="GS38" s="202"/>
      <c r="GT38" s="202"/>
      <c r="GU38" s="202"/>
      <c r="GV38" s="202"/>
      <c r="GW38" s="202"/>
      <c r="GX38" s="202"/>
      <c r="GY38" s="202"/>
      <c r="GZ38" s="202"/>
      <c r="HA38" s="202"/>
      <c r="HB38" s="202"/>
      <c r="HC38" s="202"/>
      <c r="HD38" s="202"/>
      <c r="HE38" s="202"/>
      <c r="HF38" s="202"/>
      <c r="HG38" s="202"/>
      <c r="HH38" s="202"/>
      <c r="HI38" s="202"/>
      <c r="HJ38" s="202"/>
      <c r="HK38" s="202"/>
      <c r="HL38" s="202"/>
      <c r="HM38" s="202"/>
      <c r="HN38" s="202"/>
      <c r="HO38" s="202"/>
      <c r="HP38" s="202"/>
      <c r="HQ38" s="202"/>
      <c r="HR38" s="202"/>
      <c r="HS38" s="202"/>
      <c r="HT38" s="202"/>
      <c r="HU38" s="202"/>
      <c r="HV38" s="202"/>
      <c r="HW38" s="202"/>
      <c r="HX38" s="202"/>
      <c r="HY38" s="202"/>
      <c r="HZ38" s="202"/>
      <c r="IA38" s="202"/>
      <c r="IB38" s="202"/>
      <c r="IC38" s="202"/>
      <c r="ID38" s="202"/>
      <c r="IE38" s="202"/>
      <c r="IF38" s="202"/>
      <c r="IG38" s="202"/>
      <c r="IH38" s="202"/>
      <c r="II38" s="202"/>
      <c r="IJ38" s="202"/>
      <c r="IK38" s="202"/>
      <c r="IL38" s="202"/>
      <c r="IM38" s="202"/>
      <c r="IN38" s="202"/>
      <c r="IO38" s="202"/>
      <c r="IP38" s="202"/>
      <c r="IQ38" s="202"/>
    </row>
    <row r="39" spans="1:251" s="202" customFormat="1" ht="13.2" customHeight="1" x14ac:dyDescent="0.4">
      <c r="A39" s="193">
        <v>32</v>
      </c>
      <c r="B39" s="671"/>
      <c r="C39" s="673"/>
      <c r="D39" s="203">
        <v>4054</v>
      </c>
      <c r="E39" s="195" t="s">
        <v>198</v>
      </c>
      <c r="F39" s="196">
        <f t="shared" si="1"/>
        <v>322.85714285714283</v>
      </c>
      <c r="G39" s="200">
        <v>13</v>
      </c>
      <c r="H39" s="200"/>
      <c r="I39" s="200"/>
      <c r="J39" s="200">
        <v>10</v>
      </c>
      <c r="K39" s="200">
        <v>2</v>
      </c>
      <c r="L39" s="200"/>
      <c r="M39" s="197">
        <f t="shared" si="2"/>
        <v>116.22857142857141</v>
      </c>
      <c r="N39" s="197">
        <f t="shared" si="3"/>
        <v>41.971428571428568</v>
      </c>
      <c r="O39" s="197">
        <f t="shared" si="4"/>
        <v>90.4</v>
      </c>
      <c r="P39" s="197">
        <f t="shared" si="5"/>
        <v>32.285714285714285</v>
      </c>
      <c r="Q39" s="197">
        <f t="shared" si="6"/>
        <v>29.057142857142853</v>
      </c>
      <c r="R39" s="197">
        <f t="shared" si="7"/>
        <v>12.914285714285713</v>
      </c>
      <c r="S39" s="208">
        <f t="shared" si="70"/>
        <v>322.85714285714289</v>
      </c>
      <c r="T39" s="196">
        <f t="shared" si="9"/>
        <v>226</v>
      </c>
      <c r="U39" s="200">
        <f t="shared" si="71"/>
        <v>13</v>
      </c>
      <c r="V39" s="200">
        <f t="shared" si="71"/>
        <v>0</v>
      </c>
      <c r="W39" s="200">
        <f t="shared" si="71"/>
        <v>0</v>
      </c>
      <c r="X39" s="200">
        <f t="shared" si="71"/>
        <v>10</v>
      </c>
      <c r="Y39" s="200">
        <f t="shared" si="71"/>
        <v>2</v>
      </c>
      <c r="Z39" s="200">
        <f t="shared" si="71"/>
        <v>0</v>
      </c>
      <c r="AA39" s="197">
        <f t="shared" si="10"/>
        <v>90.4</v>
      </c>
      <c r="AB39" s="197">
        <f t="shared" si="11"/>
        <v>24.86</v>
      </c>
      <c r="AC39" s="197">
        <f t="shared" si="12"/>
        <v>72.320000000000007</v>
      </c>
      <c r="AD39" s="197">
        <f t="shared" si="13"/>
        <v>22.6</v>
      </c>
      <c r="AE39" s="197">
        <f t="shared" si="14"/>
        <v>9.0400000000000009</v>
      </c>
      <c r="AF39" s="197">
        <f t="shared" si="15"/>
        <v>4.5200000000000005</v>
      </c>
      <c r="AG39" s="209">
        <f t="shared" si="72"/>
        <v>223.74</v>
      </c>
      <c r="AH39" s="200">
        <v>42</v>
      </c>
      <c r="AI39" s="201">
        <v>18</v>
      </c>
    </row>
    <row r="40" spans="1:251" s="212" customFormat="1" ht="13.2" customHeight="1" x14ac:dyDescent="0.4">
      <c r="A40" s="193">
        <v>33</v>
      </c>
      <c r="B40" s="671"/>
      <c r="C40" s="673"/>
      <c r="D40" s="203">
        <v>4185</v>
      </c>
      <c r="E40" s="195" t="s">
        <v>199</v>
      </c>
      <c r="F40" s="196">
        <f t="shared" si="1"/>
        <v>341.42857142857144</v>
      </c>
      <c r="G40" s="200"/>
      <c r="H40" s="200">
        <v>15</v>
      </c>
      <c r="I40" s="200"/>
      <c r="J40" s="200">
        <v>10</v>
      </c>
      <c r="K40" s="200">
        <v>1</v>
      </c>
      <c r="L40" s="200"/>
      <c r="M40" s="197">
        <f t="shared" si="2"/>
        <v>122.91428571428571</v>
      </c>
      <c r="N40" s="197">
        <f t="shared" si="3"/>
        <v>44.385714285714286</v>
      </c>
      <c r="O40" s="197">
        <f t="shared" si="4"/>
        <v>95.600000000000009</v>
      </c>
      <c r="P40" s="197">
        <f t="shared" si="5"/>
        <v>34.142857142857146</v>
      </c>
      <c r="Q40" s="197">
        <f t="shared" si="6"/>
        <v>30.728571428571428</v>
      </c>
      <c r="R40" s="197">
        <f t="shared" si="7"/>
        <v>13.657142857142858</v>
      </c>
      <c r="S40" s="208">
        <f t="shared" ref="S40" si="73">SUM(M40:R40)</f>
        <v>341.42857142857144</v>
      </c>
      <c r="T40" s="196">
        <f t="shared" si="9"/>
        <v>239</v>
      </c>
      <c r="U40" s="200">
        <f t="shared" ref="U40" si="74">G40</f>
        <v>0</v>
      </c>
      <c r="V40" s="200">
        <f t="shared" ref="V40" si="75">H40</f>
        <v>15</v>
      </c>
      <c r="W40" s="200">
        <f t="shared" ref="W40" si="76">I40</f>
        <v>0</v>
      </c>
      <c r="X40" s="200">
        <f t="shared" ref="X40" si="77">J40</f>
        <v>10</v>
      </c>
      <c r="Y40" s="200">
        <f t="shared" ref="Y40" si="78">K40</f>
        <v>1</v>
      </c>
      <c r="Z40" s="200">
        <f t="shared" ref="Z40" si="79">L40</f>
        <v>0</v>
      </c>
      <c r="AA40" s="197">
        <f t="shared" si="10"/>
        <v>95.600000000000009</v>
      </c>
      <c r="AB40" s="197">
        <f t="shared" si="11"/>
        <v>26.29</v>
      </c>
      <c r="AC40" s="197">
        <f t="shared" si="12"/>
        <v>76.48</v>
      </c>
      <c r="AD40" s="197">
        <f t="shared" si="13"/>
        <v>23.900000000000002</v>
      </c>
      <c r="AE40" s="197">
        <f t="shared" si="14"/>
        <v>9.56</v>
      </c>
      <c r="AF40" s="197">
        <f t="shared" si="15"/>
        <v>4.78</v>
      </c>
      <c r="AG40" s="209">
        <f t="shared" ref="AG40" si="80">SUM(AA40:AF40)</f>
        <v>236.61</v>
      </c>
      <c r="AH40" s="200">
        <v>56</v>
      </c>
      <c r="AI40" s="201">
        <v>16</v>
      </c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2"/>
      <c r="CP40" s="202"/>
      <c r="CQ40" s="202"/>
      <c r="CR40" s="202"/>
      <c r="CS40" s="202"/>
      <c r="CT40" s="202"/>
      <c r="CU40" s="202"/>
      <c r="CV40" s="202"/>
      <c r="CW40" s="202"/>
      <c r="CX40" s="202"/>
      <c r="CY40" s="202"/>
      <c r="CZ40" s="202"/>
      <c r="DA40" s="202"/>
      <c r="DB40" s="202"/>
      <c r="DC40" s="202"/>
      <c r="DD40" s="202"/>
      <c r="DE40" s="202"/>
      <c r="DF40" s="202"/>
      <c r="DG40" s="202"/>
      <c r="DH40" s="202"/>
      <c r="DI40" s="202"/>
      <c r="DJ40" s="202"/>
      <c r="DK40" s="202"/>
      <c r="DL40" s="202"/>
      <c r="DM40" s="202"/>
      <c r="DN40" s="202"/>
      <c r="DO40" s="202"/>
      <c r="DP40" s="202"/>
      <c r="DQ40" s="202"/>
      <c r="DR40" s="202"/>
      <c r="DS40" s="202"/>
      <c r="DT40" s="202"/>
      <c r="DU40" s="202"/>
      <c r="DV40" s="202"/>
      <c r="DW40" s="202"/>
      <c r="DX40" s="202"/>
      <c r="DY40" s="202"/>
      <c r="DZ40" s="202"/>
      <c r="EA40" s="202"/>
      <c r="EB40" s="202"/>
      <c r="EC40" s="202"/>
      <c r="ED40" s="202"/>
      <c r="EE40" s="202"/>
      <c r="EF40" s="202"/>
      <c r="EG40" s="202"/>
      <c r="EH40" s="202"/>
      <c r="EI40" s="202"/>
      <c r="EJ40" s="202"/>
      <c r="EK40" s="202"/>
      <c r="EL40" s="202"/>
      <c r="EM40" s="202"/>
      <c r="EN40" s="202"/>
      <c r="EO40" s="202"/>
      <c r="EP40" s="202"/>
      <c r="EQ40" s="202"/>
      <c r="ER40" s="202"/>
      <c r="ES40" s="202"/>
      <c r="ET40" s="202"/>
      <c r="EU40" s="202"/>
      <c r="EV40" s="202"/>
      <c r="EW40" s="202"/>
      <c r="EX40" s="202"/>
      <c r="EY40" s="202"/>
      <c r="EZ40" s="202"/>
      <c r="FA40" s="202"/>
      <c r="FB40" s="202"/>
      <c r="FC40" s="202"/>
      <c r="FD40" s="202"/>
      <c r="FE40" s="202"/>
      <c r="FF40" s="202"/>
      <c r="FG40" s="202"/>
      <c r="FH40" s="202"/>
      <c r="FI40" s="202"/>
      <c r="FJ40" s="202"/>
      <c r="FK40" s="202"/>
      <c r="FL40" s="202"/>
      <c r="FM40" s="202"/>
      <c r="FN40" s="202"/>
      <c r="FO40" s="202"/>
      <c r="FP40" s="202"/>
      <c r="FQ40" s="202"/>
      <c r="FR40" s="202"/>
      <c r="FS40" s="202"/>
      <c r="FT40" s="202"/>
      <c r="FU40" s="202"/>
      <c r="FV40" s="202"/>
      <c r="FW40" s="202"/>
      <c r="FX40" s="202"/>
      <c r="FY40" s="202"/>
      <c r="FZ40" s="202"/>
      <c r="GA40" s="202"/>
      <c r="GB40" s="202"/>
      <c r="GC40" s="202"/>
      <c r="GD40" s="202"/>
      <c r="GE40" s="202"/>
      <c r="GF40" s="202"/>
      <c r="GG40" s="202"/>
      <c r="GH40" s="202"/>
      <c r="GI40" s="202"/>
      <c r="GJ40" s="202"/>
      <c r="GK40" s="202"/>
      <c r="GL40" s="202"/>
      <c r="GM40" s="202"/>
      <c r="GN40" s="202"/>
      <c r="GO40" s="202"/>
      <c r="GP40" s="202"/>
      <c r="GQ40" s="202"/>
      <c r="GR40" s="202"/>
      <c r="GS40" s="202"/>
      <c r="GT40" s="202"/>
      <c r="GU40" s="202"/>
      <c r="GV40" s="202"/>
      <c r="GW40" s="202"/>
      <c r="GX40" s="202"/>
      <c r="GY40" s="202"/>
      <c r="GZ40" s="202"/>
      <c r="HA40" s="202"/>
      <c r="HB40" s="202"/>
      <c r="HC40" s="202"/>
      <c r="HD40" s="202"/>
      <c r="HE40" s="202"/>
      <c r="HF40" s="202"/>
      <c r="HG40" s="202"/>
      <c r="HH40" s="202"/>
      <c r="HI40" s="202"/>
      <c r="HJ40" s="202"/>
      <c r="HK40" s="202"/>
      <c r="HL40" s="202"/>
      <c r="HM40" s="202"/>
      <c r="HN40" s="202"/>
      <c r="HO40" s="202"/>
      <c r="HP40" s="202"/>
      <c r="HQ40" s="202"/>
      <c r="HR40" s="202"/>
      <c r="HS40" s="202"/>
      <c r="HT40" s="202"/>
      <c r="HU40" s="202"/>
      <c r="HV40" s="202"/>
      <c r="HW40" s="202"/>
      <c r="HX40" s="202"/>
      <c r="HY40" s="202"/>
      <c r="HZ40" s="202"/>
      <c r="IA40" s="202"/>
      <c r="IB40" s="202"/>
      <c r="IC40" s="202"/>
      <c r="ID40" s="202"/>
      <c r="IE40" s="202"/>
      <c r="IF40" s="202"/>
      <c r="IG40" s="202"/>
      <c r="IH40" s="202"/>
      <c r="II40" s="202"/>
      <c r="IJ40" s="202"/>
      <c r="IK40" s="202"/>
      <c r="IL40" s="202"/>
      <c r="IM40" s="202"/>
      <c r="IN40" s="202"/>
      <c r="IO40" s="202"/>
      <c r="IP40" s="202"/>
      <c r="IQ40" s="202"/>
    </row>
    <row r="41" spans="1:251" s="202" customFormat="1" ht="13.2" customHeight="1" x14ac:dyDescent="0.4">
      <c r="A41" s="193">
        <v>34</v>
      </c>
      <c r="B41" s="671"/>
      <c r="C41" s="673"/>
      <c r="D41" s="203">
        <v>4206</v>
      </c>
      <c r="E41" s="195" t="s">
        <v>33</v>
      </c>
      <c r="F41" s="196">
        <f t="shared" si="1"/>
        <v>232.85714285714283</v>
      </c>
      <c r="G41" s="200">
        <v>13</v>
      </c>
      <c r="H41" s="200"/>
      <c r="I41" s="200">
        <v>3</v>
      </c>
      <c r="J41" s="200">
        <v>1</v>
      </c>
      <c r="K41" s="200">
        <v>2</v>
      </c>
      <c r="L41" s="200">
        <v>1</v>
      </c>
      <c r="M41" s="197">
        <f t="shared" si="2"/>
        <v>83.828571428571422</v>
      </c>
      <c r="N41" s="197">
        <f t="shared" si="3"/>
        <v>30.271428571428569</v>
      </c>
      <c r="O41" s="197">
        <f t="shared" si="4"/>
        <v>65.2</v>
      </c>
      <c r="P41" s="197">
        <f t="shared" si="5"/>
        <v>23.285714285714285</v>
      </c>
      <c r="Q41" s="197">
        <f t="shared" si="6"/>
        <v>20.957142857142856</v>
      </c>
      <c r="R41" s="197">
        <f t="shared" si="7"/>
        <v>9.3142857142857132</v>
      </c>
      <c r="S41" s="208">
        <f t="shared" si="21"/>
        <v>232.85714285714286</v>
      </c>
      <c r="T41" s="196">
        <f t="shared" si="9"/>
        <v>163</v>
      </c>
      <c r="U41" s="200">
        <f t="shared" ref="U41:Z42" si="81">G41</f>
        <v>13</v>
      </c>
      <c r="V41" s="200">
        <f t="shared" si="81"/>
        <v>0</v>
      </c>
      <c r="W41" s="200">
        <f t="shared" si="81"/>
        <v>3</v>
      </c>
      <c r="X41" s="200">
        <f t="shared" si="81"/>
        <v>1</v>
      </c>
      <c r="Y41" s="200">
        <f t="shared" si="81"/>
        <v>2</v>
      </c>
      <c r="Z41" s="200">
        <f t="shared" si="81"/>
        <v>1</v>
      </c>
      <c r="AA41" s="197">
        <f t="shared" si="10"/>
        <v>65.2</v>
      </c>
      <c r="AB41" s="197">
        <f t="shared" si="11"/>
        <v>17.93</v>
      </c>
      <c r="AC41" s="197">
        <f t="shared" si="12"/>
        <v>52.160000000000004</v>
      </c>
      <c r="AD41" s="197">
        <f t="shared" si="13"/>
        <v>16.3</v>
      </c>
      <c r="AE41" s="197">
        <f t="shared" si="14"/>
        <v>6.5200000000000005</v>
      </c>
      <c r="AF41" s="197">
        <f t="shared" si="15"/>
        <v>3.2600000000000002</v>
      </c>
      <c r="AG41" s="209">
        <f t="shared" ref="AG41:AG42" si="82">SUM(AA41:AF41)</f>
        <v>161.37</v>
      </c>
      <c r="AH41" s="200">
        <v>56</v>
      </c>
      <c r="AI41" s="201">
        <v>12</v>
      </c>
    </row>
    <row r="42" spans="1:251" s="202" customFormat="1" ht="13.2" customHeight="1" x14ac:dyDescent="0.4">
      <c r="A42" s="193">
        <v>35</v>
      </c>
      <c r="B42" s="671"/>
      <c r="C42" s="673"/>
      <c r="D42" s="203">
        <v>4147</v>
      </c>
      <c r="E42" s="195" t="s">
        <v>34</v>
      </c>
      <c r="F42" s="196">
        <f t="shared" si="1"/>
        <v>275.71428571428572</v>
      </c>
      <c r="G42" s="200"/>
      <c r="H42" s="200">
        <v>11</v>
      </c>
      <c r="I42" s="200"/>
      <c r="J42" s="200"/>
      <c r="K42" s="200">
        <v>4</v>
      </c>
      <c r="L42" s="200">
        <v>4</v>
      </c>
      <c r="M42" s="197">
        <f t="shared" si="2"/>
        <v>99.257142857142853</v>
      </c>
      <c r="N42" s="197">
        <f t="shared" si="3"/>
        <v>35.842857142857142</v>
      </c>
      <c r="O42" s="197">
        <f t="shared" si="4"/>
        <v>77.2</v>
      </c>
      <c r="P42" s="197">
        <f t="shared" si="5"/>
        <v>27.571428571428573</v>
      </c>
      <c r="Q42" s="197">
        <f t="shared" si="6"/>
        <v>24.814285714285713</v>
      </c>
      <c r="R42" s="197">
        <f t="shared" si="7"/>
        <v>11.028571428571428</v>
      </c>
      <c r="S42" s="208">
        <f t="shared" si="21"/>
        <v>275.71428571428572</v>
      </c>
      <c r="T42" s="196">
        <f t="shared" si="9"/>
        <v>193</v>
      </c>
      <c r="U42" s="200">
        <f t="shared" si="81"/>
        <v>0</v>
      </c>
      <c r="V42" s="200">
        <f t="shared" si="81"/>
        <v>11</v>
      </c>
      <c r="W42" s="200">
        <f t="shared" si="81"/>
        <v>0</v>
      </c>
      <c r="X42" s="200">
        <f t="shared" si="81"/>
        <v>0</v>
      </c>
      <c r="Y42" s="200">
        <f t="shared" si="81"/>
        <v>4</v>
      </c>
      <c r="Z42" s="200">
        <f t="shared" si="81"/>
        <v>4</v>
      </c>
      <c r="AA42" s="197">
        <f t="shared" si="10"/>
        <v>77.2</v>
      </c>
      <c r="AB42" s="197">
        <f t="shared" si="11"/>
        <v>21.23</v>
      </c>
      <c r="AC42" s="197">
        <f t="shared" si="12"/>
        <v>61.76</v>
      </c>
      <c r="AD42" s="197">
        <f t="shared" si="13"/>
        <v>19.3</v>
      </c>
      <c r="AE42" s="197">
        <f t="shared" si="14"/>
        <v>7.72</v>
      </c>
      <c r="AF42" s="197">
        <f t="shared" si="15"/>
        <v>3.86</v>
      </c>
      <c r="AG42" s="209">
        <f t="shared" si="82"/>
        <v>191.07000000000002</v>
      </c>
      <c r="AH42" s="200">
        <v>49</v>
      </c>
      <c r="AI42" s="201">
        <v>12</v>
      </c>
    </row>
    <row r="43" spans="1:251" s="202" customFormat="1" ht="13.2" customHeight="1" x14ac:dyDescent="0.4">
      <c r="A43" s="193">
        <v>36</v>
      </c>
      <c r="B43" s="671"/>
      <c r="C43" s="673"/>
      <c r="D43" s="203">
        <v>4209</v>
      </c>
      <c r="E43" s="195" t="s">
        <v>35</v>
      </c>
      <c r="F43" s="196">
        <f t="shared" si="1"/>
        <v>262.85714285714289</v>
      </c>
      <c r="G43" s="197"/>
      <c r="H43" s="196">
        <v>9</v>
      </c>
      <c r="I43" s="196">
        <v>1</v>
      </c>
      <c r="J43" s="197">
        <v>8</v>
      </c>
      <c r="K43" s="196"/>
      <c r="L43" s="196">
        <v>1</v>
      </c>
      <c r="M43" s="197">
        <f t="shared" si="2"/>
        <v>94.628571428571433</v>
      </c>
      <c r="N43" s="197">
        <f t="shared" si="3"/>
        <v>34.171428571428578</v>
      </c>
      <c r="O43" s="197">
        <f t="shared" si="4"/>
        <v>73.600000000000023</v>
      </c>
      <c r="P43" s="197">
        <f t="shared" si="5"/>
        <v>26.285714285714292</v>
      </c>
      <c r="Q43" s="197">
        <f t="shared" si="6"/>
        <v>23.657142857142858</v>
      </c>
      <c r="R43" s="197">
        <f t="shared" si="7"/>
        <v>10.514285714285716</v>
      </c>
      <c r="S43" s="198">
        <f>SUM(M43:R43)</f>
        <v>262.85714285714289</v>
      </c>
      <c r="T43" s="196">
        <f t="shared" si="9"/>
        <v>184</v>
      </c>
      <c r="U43" s="197"/>
      <c r="V43" s="196">
        <v>9</v>
      </c>
      <c r="W43" s="196">
        <v>1</v>
      </c>
      <c r="X43" s="197">
        <v>8</v>
      </c>
      <c r="Y43" s="196"/>
      <c r="Z43" s="196">
        <v>1</v>
      </c>
      <c r="AA43" s="197">
        <f t="shared" si="10"/>
        <v>73.600000000000009</v>
      </c>
      <c r="AB43" s="197">
        <f t="shared" si="11"/>
        <v>20.239999999999998</v>
      </c>
      <c r="AC43" s="197">
        <f t="shared" si="12"/>
        <v>58.88</v>
      </c>
      <c r="AD43" s="197">
        <f t="shared" si="13"/>
        <v>18.400000000000002</v>
      </c>
      <c r="AE43" s="197">
        <f t="shared" si="14"/>
        <v>7.36</v>
      </c>
      <c r="AF43" s="197">
        <f t="shared" si="15"/>
        <v>3.68</v>
      </c>
      <c r="AG43" s="199">
        <f>SUM(AA43:AF43)</f>
        <v>182.16000000000003</v>
      </c>
      <c r="AH43" s="200">
        <v>50</v>
      </c>
      <c r="AI43" s="201">
        <v>12</v>
      </c>
    </row>
    <row r="44" spans="1:251" s="202" customFormat="1" ht="13.2" customHeight="1" x14ac:dyDescent="0.4">
      <c r="A44" s="193">
        <v>37</v>
      </c>
      <c r="B44" s="671"/>
      <c r="C44" s="673"/>
      <c r="D44" s="203">
        <v>4134</v>
      </c>
      <c r="E44" s="195" t="s">
        <v>36</v>
      </c>
      <c r="F44" s="196">
        <f t="shared" si="1"/>
        <v>350</v>
      </c>
      <c r="G44" s="200"/>
      <c r="H44" s="200">
        <v>13</v>
      </c>
      <c r="I44" s="200">
        <v>1</v>
      </c>
      <c r="J44" s="200">
        <v>12</v>
      </c>
      <c r="K44" s="200"/>
      <c r="L44" s="200"/>
      <c r="M44" s="197">
        <f t="shared" si="2"/>
        <v>126</v>
      </c>
      <c r="N44" s="197">
        <f t="shared" si="3"/>
        <v>45.5</v>
      </c>
      <c r="O44" s="197">
        <f t="shared" si="4"/>
        <v>98.000000000000014</v>
      </c>
      <c r="P44" s="197">
        <f t="shared" si="5"/>
        <v>35</v>
      </c>
      <c r="Q44" s="197">
        <f t="shared" si="6"/>
        <v>31.5</v>
      </c>
      <c r="R44" s="197">
        <f t="shared" si="7"/>
        <v>14</v>
      </c>
      <c r="S44" s="208">
        <f t="shared" ref="S44" si="83">SUM(M44:R44)</f>
        <v>350</v>
      </c>
      <c r="T44" s="196">
        <f t="shared" si="9"/>
        <v>245</v>
      </c>
      <c r="U44" s="200">
        <f t="shared" ref="U44:Z44" si="84">G44</f>
        <v>0</v>
      </c>
      <c r="V44" s="200">
        <f t="shared" si="84"/>
        <v>13</v>
      </c>
      <c r="W44" s="200">
        <f t="shared" si="84"/>
        <v>1</v>
      </c>
      <c r="X44" s="200">
        <f t="shared" si="84"/>
        <v>12</v>
      </c>
      <c r="Y44" s="200">
        <f t="shared" si="84"/>
        <v>0</v>
      </c>
      <c r="Z44" s="200">
        <f t="shared" si="84"/>
        <v>0</v>
      </c>
      <c r="AA44" s="197">
        <f t="shared" si="10"/>
        <v>98</v>
      </c>
      <c r="AB44" s="197">
        <f t="shared" si="11"/>
        <v>26.95</v>
      </c>
      <c r="AC44" s="197">
        <f t="shared" si="12"/>
        <v>78.400000000000006</v>
      </c>
      <c r="AD44" s="197">
        <f t="shared" si="13"/>
        <v>24.5</v>
      </c>
      <c r="AE44" s="197">
        <f t="shared" si="14"/>
        <v>9.8000000000000007</v>
      </c>
      <c r="AF44" s="197">
        <f t="shared" si="15"/>
        <v>4.9000000000000004</v>
      </c>
      <c r="AG44" s="209">
        <f t="shared" ref="AG44" si="85">SUM(AA44:AF44)</f>
        <v>242.55000000000004</v>
      </c>
      <c r="AH44" s="200">
        <v>49</v>
      </c>
      <c r="AI44" s="201">
        <v>15</v>
      </c>
    </row>
    <row r="45" spans="1:251" s="202" customFormat="1" ht="13.2" customHeight="1" x14ac:dyDescent="0.4">
      <c r="A45" s="193">
        <v>38</v>
      </c>
      <c r="B45" s="671"/>
      <c r="C45" s="673"/>
      <c r="D45" s="203">
        <v>6424</v>
      </c>
      <c r="E45" s="195" t="s">
        <v>37</v>
      </c>
      <c r="F45" s="196">
        <f t="shared" si="1"/>
        <v>301.42857142857144</v>
      </c>
      <c r="G45" s="197">
        <v>10</v>
      </c>
      <c r="H45" s="196"/>
      <c r="I45" s="196"/>
      <c r="J45" s="197">
        <v>9</v>
      </c>
      <c r="K45" s="196">
        <v>2</v>
      </c>
      <c r="L45" s="196">
        <v>1</v>
      </c>
      <c r="M45" s="197">
        <f t="shared" si="2"/>
        <v>108.51428571428572</v>
      </c>
      <c r="N45" s="197">
        <f t="shared" si="3"/>
        <v>39.18571428571429</v>
      </c>
      <c r="O45" s="197">
        <f t="shared" si="4"/>
        <v>84.4</v>
      </c>
      <c r="P45" s="197">
        <f t="shared" si="5"/>
        <v>30.142857142857146</v>
      </c>
      <c r="Q45" s="197">
        <f t="shared" si="6"/>
        <v>27.12857142857143</v>
      </c>
      <c r="R45" s="197">
        <f t="shared" si="7"/>
        <v>12.057142857142859</v>
      </c>
      <c r="S45" s="198">
        <f>SUM(M45:R45)</f>
        <v>301.4285714285715</v>
      </c>
      <c r="T45" s="196">
        <f t="shared" si="9"/>
        <v>211</v>
      </c>
      <c r="U45" s="197">
        <f>G45</f>
        <v>10</v>
      </c>
      <c r="V45" s="196"/>
      <c r="W45" s="196">
        <f t="shared" ref="W45:Z47" si="86">I45</f>
        <v>0</v>
      </c>
      <c r="X45" s="197">
        <f t="shared" si="86"/>
        <v>9</v>
      </c>
      <c r="Y45" s="196">
        <f t="shared" si="86"/>
        <v>2</v>
      </c>
      <c r="Z45" s="196">
        <f t="shared" si="86"/>
        <v>1</v>
      </c>
      <c r="AA45" s="197">
        <f t="shared" si="10"/>
        <v>84.4</v>
      </c>
      <c r="AB45" s="197">
        <f t="shared" si="11"/>
        <v>23.21</v>
      </c>
      <c r="AC45" s="197">
        <f t="shared" si="12"/>
        <v>67.52</v>
      </c>
      <c r="AD45" s="197">
        <f t="shared" si="13"/>
        <v>21.1</v>
      </c>
      <c r="AE45" s="197">
        <f t="shared" si="14"/>
        <v>8.44</v>
      </c>
      <c r="AF45" s="197">
        <f t="shared" si="15"/>
        <v>4.22</v>
      </c>
      <c r="AG45" s="199">
        <f>SUM(AA45:AF45)</f>
        <v>208.89</v>
      </c>
      <c r="AH45" s="200">
        <v>56</v>
      </c>
      <c r="AI45" s="201">
        <v>12</v>
      </c>
    </row>
    <row r="46" spans="1:251" s="202" customFormat="1" ht="13.2" customHeight="1" x14ac:dyDescent="0.4">
      <c r="A46" s="193">
        <v>39</v>
      </c>
      <c r="B46" s="671"/>
      <c r="C46" s="674"/>
      <c r="D46" s="203">
        <v>7386</v>
      </c>
      <c r="E46" s="213" t="s">
        <v>291</v>
      </c>
      <c r="F46" s="196">
        <f t="shared" si="1"/>
        <v>324.28571428571428</v>
      </c>
      <c r="G46" s="200"/>
      <c r="H46" s="200">
        <v>9</v>
      </c>
      <c r="I46" s="200">
        <v>4</v>
      </c>
      <c r="J46" s="200">
        <v>1</v>
      </c>
      <c r="K46" s="200">
        <v>8</v>
      </c>
      <c r="L46" s="200"/>
      <c r="M46" s="197">
        <f t="shared" si="2"/>
        <v>116.74285714285713</v>
      </c>
      <c r="N46" s="197">
        <f t="shared" si="3"/>
        <v>42.157142857142858</v>
      </c>
      <c r="O46" s="197">
        <f t="shared" si="4"/>
        <v>90.800000000000011</v>
      </c>
      <c r="P46" s="197">
        <f t="shared" si="5"/>
        <v>32.428571428571431</v>
      </c>
      <c r="Q46" s="197">
        <f t="shared" si="6"/>
        <v>29.185714285714283</v>
      </c>
      <c r="R46" s="197">
        <f t="shared" si="7"/>
        <v>12.971428571428572</v>
      </c>
      <c r="S46" s="208">
        <f t="shared" ref="S46:S47" si="87">SUM(M46:R46)</f>
        <v>324.28571428571428</v>
      </c>
      <c r="T46" s="196">
        <f t="shared" si="9"/>
        <v>227</v>
      </c>
      <c r="U46" s="200"/>
      <c r="V46" s="200">
        <v>9</v>
      </c>
      <c r="W46" s="200">
        <v>4</v>
      </c>
      <c r="X46" s="200">
        <v>1</v>
      </c>
      <c r="Y46" s="200">
        <v>8</v>
      </c>
      <c r="Z46" s="200"/>
      <c r="AA46" s="197">
        <f t="shared" si="10"/>
        <v>90.800000000000011</v>
      </c>
      <c r="AB46" s="197">
        <f t="shared" si="11"/>
        <v>24.97</v>
      </c>
      <c r="AC46" s="197">
        <f t="shared" si="12"/>
        <v>72.64</v>
      </c>
      <c r="AD46" s="197">
        <f t="shared" si="13"/>
        <v>22.700000000000003</v>
      </c>
      <c r="AE46" s="197">
        <f t="shared" si="14"/>
        <v>9.08</v>
      </c>
      <c r="AF46" s="197">
        <f t="shared" si="15"/>
        <v>4.54</v>
      </c>
      <c r="AG46" s="209">
        <f t="shared" ref="AG46:AG47" si="88">SUM(AA46:AF46)</f>
        <v>224.73000000000002</v>
      </c>
      <c r="AH46" s="200">
        <v>32</v>
      </c>
      <c r="AI46" s="201">
        <v>24</v>
      </c>
    </row>
    <row r="47" spans="1:251" s="202" customFormat="1" ht="13.2" customHeight="1" x14ac:dyDescent="0.4">
      <c r="A47" s="193">
        <v>40</v>
      </c>
      <c r="B47" s="671"/>
      <c r="C47" s="673" t="s">
        <v>555</v>
      </c>
      <c r="D47" s="203">
        <v>4123</v>
      </c>
      <c r="E47" s="214" t="s">
        <v>38</v>
      </c>
      <c r="F47" s="196">
        <f t="shared" si="1"/>
        <v>398.57142857142856</v>
      </c>
      <c r="G47" s="200">
        <v>14</v>
      </c>
      <c r="H47" s="200"/>
      <c r="I47" s="200">
        <v>3</v>
      </c>
      <c r="J47" s="200">
        <v>10</v>
      </c>
      <c r="K47" s="200"/>
      <c r="L47" s="200">
        <v>3</v>
      </c>
      <c r="M47" s="197">
        <f t="shared" si="2"/>
        <v>143.48571428571427</v>
      </c>
      <c r="N47" s="197">
        <f t="shared" si="3"/>
        <v>51.814285714285717</v>
      </c>
      <c r="O47" s="197">
        <f t="shared" si="4"/>
        <v>111.60000000000001</v>
      </c>
      <c r="P47" s="197">
        <f t="shared" si="5"/>
        <v>39.857142857142861</v>
      </c>
      <c r="Q47" s="197">
        <f t="shared" si="6"/>
        <v>35.871428571428567</v>
      </c>
      <c r="R47" s="197">
        <f t="shared" si="7"/>
        <v>15.942857142857143</v>
      </c>
      <c r="S47" s="208">
        <f t="shared" si="87"/>
        <v>398.57142857142856</v>
      </c>
      <c r="T47" s="196">
        <f t="shared" si="9"/>
        <v>279</v>
      </c>
      <c r="U47" s="200">
        <f t="shared" ref="U47:V47" si="89">G47</f>
        <v>14</v>
      </c>
      <c r="V47" s="200">
        <f t="shared" si="89"/>
        <v>0</v>
      </c>
      <c r="W47" s="200">
        <f t="shared" si="86"/>
        <v>3</v>
      </c>
      <c r="X47" s="200">
        <f t="shared" si="86"/>
        <v>10</v>
      </c>
      <c r="Y47" s="200">
        <f t="shared" si="86"/>
        <v>0</v>
      </c>
      <c r="Z47" s="200">
        <f t="shared" si="86"/>
        <v>3</v>
      </c>
      <c r="AA47" s="197">
        <f t="shared" si="10"/>
        <v>111.60000000000001</v>
      </c>
      <c r="AB47" s="197">
        <f t="shared" si="11"/>
        <v>30.69</v>
      </c>
      <c r="AC47" s="197">
        <f t="shared" si="12"/>
        <v>89.28</v>
      </c>
      <c r="AD47" s="197">
        <f t="shared" si="13"/>
        <v>27.900000000000002</v>
      </c>
      <c r="AE47" s="197">
        <f t="shared" si="14"/>
        <v>11.16</v>
      </c>
      <c r="AF47" s="197">
        <f t="shared" si="15"/>
        <v>5.58</v>
      </c>
      <c r="AG47" s="209">
        <f t="shared" si="88"/>
        <v>276.21000000000004</v>
      </c>
      <c r="AH47" s="200">
        <v>77</v>
      </c>
      <c r="AI47" s="201">
        <v>24</v>
      </c>
    </row>
    <row r="48" spans="1:251" s="202" customFormat="1" ht="13.2" customHeight="1" x14ac:dyDescent="0.4">
      <c r="A48" s="193">
        <v>41</v>
      </c>
      <c r="B48" s="671"/>
      <c r="C48" s="673"/>
      <c r="D48" s="203">
        <v>4153</v>
      </c>
      <c r="E48" s="195" t="s">
        <v>39</v>
      </c>
      <c r="F48" s="196">
        <f t="shared" si="1"/>
        <v>548.57142857142856</v>
      </c>
      <c r="G48" s="200">
        <v>12</v>
      </c>
      <c r="H48" s="200"/>
      <c r="I48" s="200"/>
      <c r="J48" s="200">
        <v>26</v>
      </c>
      <c r="K48" s="200"/>
      <c r="L48" s="200"/>
      <c r="M48" s="197">
        <f t="shared" si="2"/>
        <v>197.48571428571427</v>
      </c>
      <c r="N48" s="197">
        <f t="shared" si="3"/>
        <v>71.314285714285717</v>
      </c>
      <c r="O48" s="197">
        <f t="shared" si="4"/>
        <v>153.60000000000002</v>
      </c>
      <c r="P48" s="197">
        <f t="shared" si="5"/>
        <v>54.857142857142861</v>
      </c>
      <c r="Q48" s="197">
        <f t="shared" si="6"/>
        <v>49.371428571428567</v>
      </c>
      <c r="R48" s="197">
        <f t="shared" si="7"/>
        <v>21.942857142857143</v>
      </c>
      <c r="S48" s="208">
        <f t="shared" ref="S48" si="90">SUM(M48:R48)</f>
        <v>548.57142857142856</v>
      </c>
      <c r="T48" s="196">
        <f t="shared" si="9"/>
        <v>384</v>
      </c>
      <c r="U48" s="200">
        <f t="shared" ref="U48" si="91">G48</f>
        <v>12</v>
      </c>
      <c r="V48" s="200">
        <f t="shared" ref="V48" si="92">H48</f>
        <v>0</v>
      </c>
      <c r="W48" s="200">
        <f t="shared" ref="W48" si="93">I48</f>
        <v>0</v>
      </c>
      <c r="X48" s="200">
        <f t="shared" ref="X48" si="94">J48</f>
        <v>26</v>
      </c>
      <c r="Y48" s="200">
        <f t="shared" ref="Y48" si="95">K48</f>
        <v>0</v>
      </c>
      <c r="Z48" s="200">
        <f t="shared" ref="Z48" si="96">L48</f>
        <v>0</v>
      </c>
      <c r="AA48" s="197">
        <f t="shared" si="10"/>
        <v>153.60000000000002</v>
      </c>
      <c r="AB48" s="197">
        <f t="shared" si="11"/>
        <v>42.24</v>
      </c>
      <c r="AC48" s="197">
        <f t="shared" si="12"/>
        <v>122.88</v>
      </c>
      <c r="AD48" s="197">
        <f t="shared" si="13"/>
        <v>38.400000000000006</v>
      </c>
      <c r="AE48" s="197">
        <f t="shared" si="14"/>
        <v>15.36</v>
      </c>
      <c r="AF48" s="197">
        <f t="shared" si="15"/>
        <v>7.68</v>
      </c>
      <c r="AG48" s="209">
        <f t="shared" si="31"/>
        <v>380.16</v>
      </c>
      <c r="AH48" s="200">
        <v>57</v>
      </c>
      <c r="AI48" s="201">
        <v>24</v>
      </c>
    </row>
    <row r="49" spans="1:251" s="202" customFormat="1" ht="13.2" customHeight="1" x14ac:dyDescent="0.4">
      <c r="A49" s="193">
        <v>42</v>
      </c>
      <c r="B49" s="671"/>
      <c r="C49" s="673"/>
      <c r="D49" s="203">
        <v>4518</v>
      </c>
      <c r="E49" s="195" t="s">
        <v>40</v>
      </c>
      <c r="F49" s="196">
        <f t="shared" si="1"/>
        <v>418.57142857142861</v>
      </c>
      <c r="G49" s="200">
        <v>13</v>
      </c>
      <c r="H49" s="200"/>
      <c r="I49" s="200"/>
      <c r="J49" s="200">
        <v>12</v>
      </c>
      <c r="K49" s="200">
        <v>4</v>
      </c>
      <c r="L49" s="200">
        <v>1</v>
      </c>
      <c r="M49" s="197">
        <f t="shared" si="2"/>
        <v>150.68571428571428</v>
      </c>
      <c r="N49" s="197">
        <f t="shared" si="3"/>
        <v>54.414285714285718</v>
      </c>
      <c r="O49" s="197">
        <f t="shared" si="4"/>
        <v>117.20000000000002</v>
      </c>
      <c r="P49" s="197">
        <f t="shared" si="5"/>
        <v>41.857142857142861</v>
      </c>
      <c r="Q49" s="197">
        <f t="shared" si="6"/>
        <v>37.671428571428571</v>
      </c>
      <c r="R49" s="197">
        <f t="shared" si="7"/>
        <v>16.742857142857144</v>
      </c>
      <c r="S49" s="208">
        <f t="shared" ref="S49" si="97">SUM(M49:R49)</f>
        <v>418.57142857142856</v>
      </c>
      <c r="T49" s="196">
        <f t="shared" si="9"/>
        <v>293</v>
      </c>
      <c r="U49" s="200">
        <v>13</v>
      </c>
      <c r="V49" s="200"/>
      <c r="W49" s="200"/>
      <c r="X49" s="200">
        <v>12</v>
      </c>
      <c r="Y49" s="200">
        <v>4</v>
      </c>
      <c r="Z49" s="200">
        <v>1</v>
      </c>
      <c r="AA49" s="197">
        <f>T49*$AA$7</f>
        <v>117.2</v>
      </c>
      <c r="AB49" s="197">
        <f>T49*$AB$7</f>
        <v>32.229999999999997</v>
      </c>
      <c r="AC49" s="197">
        <f>T49*$AC$7</f>
        <v>93.76</v>
      </c>
      <c r="AD49" s="197">
        <f>T49*$AD$7</f>
        <v>29.3</v>
      </c>
      <c r="AE49" s="197">
        <f>T49*$AE$7</f>
        <v>11.72</v>
      </c>
      <c r="AF49" s="197">
        <f>T49*$AF$7</f>
        <v>5.86</v>
      </c>
      <c r="AG49" s="209">
        <f t="shared" si="31"/>
        <v>290.07000000000005</v>
      </c>
      <c r="AH49" s="200">
        <v>63</v>
      </c>
      <c r="AI49" s="201">
        <v>18</v>
      </c>
    </row>
    <row r="50" spans="1:251" s="202" customFormat="1" ht="13.2" customHeight="1" x14ac:dyDescent="0.4">
      <c r="A50" s="215"/>
      <c r="B50" s="216">
        <f>COUNT(A8:A49)</f>
        <v>42</v>
      </c>
      <c r="C50" s="216"/>
      <c r="D50" s="176"/>
      <c r="E50" s="216"/>
      <c r="F50" s="216"/>
      <c r="G50" s="217"/>
      <c r="H50" s="217"/>
      <c r="I50" s="217"/>
      <c r="J50" s="218"/>
      <c r="K50" s="218"/>
      <c r="L50" s="218"/>
      <c r="M50" s="218"/>
      <c r="N50" s="218"/>
      <c r="O50" s="218"/>
      <c r="P50" s="218"/>
      <c r="Q50" s="218"/>
      <c r="R50" s="218"/>
      <c r="S50" s="219"/>
      <c r="T50" s="219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7"/>
      <c r="AH50" s="218"/>
      <c r="AI50" s="220"/>
    </row>
    <row r="51" spans="1:251" s="212" customFormat="1" ht="13.2" customHeight="1" x14ac:dyDescent="0.4">
      <c r="A51" s="193">
        <v>1</v>
      </c>
      <c r="B51" s="200" t="s">
        <v>42</v>
      </c>
      <c r="C51" s="195" t="s">
        <v>203</v>
      </c>
      <c r="D51" s="221">
        <v>4321</v>
      </c>
      <c r="E51" s="195" t="s">
        <v>53</v>
      </c>
      <c r="F51" s="200">
        <f>($G$7*G51)+($H$7*H51)+($I$7*I51)+($J$7*J51)+($K$7*K51)+($L$7*L51)</f>
        <v>477.14285714285711</v>
      </c>
      <c r="G51" s="200">
        <v>14</v>
      </c>
      <c r="H51" s="200"/>
      <c r="I51" s="200">
        <v>1</v>
      </c>
      <c r="J51" s="200">
        <v>6</v>
      </c>
      <c r="K51" s="200">
        <v>12</v>
      </c>
      <c r="L51" s="200"/>
      <c r="M51" s="200">
        <f>F51*$M$7</f>
        <v>171.77142857142854</v>
      </c>
      <c r="N51" s="207">
        <f>F51*$N$7</f>
        <v>62.028571428571425</v>
      </c>
      <c r="O51" s="200">
        <f>F51*$O$7</f>
        <v>133.6</v>
      </c>
      <c r="P51" s="200">
        <f>F51*$P$7</f>
        <v>47.714285714285715</v>
      </c>
      <c r="Q51" s="200">
        <f>F51*$Q$7</f>
        <v>42.942857142857136</v>
      </c>
      <c r="R51" s="200">
        <f>F51*$R$7</f>
        <v>19.085714285714285</v>
      </c>
      <c r="S51" s="208">
        <f>SUM(M51:R51)</f>
        <v>477.14285714285711</v>
      </c>
      <c r="T51" s="200">
        <f>($U$7*U51)+($V$7*V51)+($W$7*W51)+($X$7*X51)+($Y$7*Y51)+($Z$7*Z51)</f>
        <v>334</v>
      </c>
      <c r="U51" s="200">
        <f t="shared" ref="U51:Z51" si="98">G51</f>
        <v>14</v>
      </c>
      <c r="V51" s="200">
        <f t="shared" si="98"/>
        <v>0</v>
      </c>
      <c r="W51" s="200">
        <f t="shared" si="98"/>
        <v>1</v>
      </c>
      <c r="X51" s="200">
        <f t="shared" si="98"/>
        <v>6</v>
      </c>
      <c r="Y51" s="200">
        <f t="shared" si="98"/>
        <v>12</v>
      </c>
      <c r="Z51" s="200">
        <f t="shared" si="98"/>
        <v>0</v>
      </c>
      <c r="AA51" s="200">
        <f>T51*$AA$7</f>
        <v>133.6</v>
      </c>
      <c r="AB51" s="200">
        <f>T51*$AB$7</f>
        <v>36.74</v>
      </c>
      <c r="AC51" s="200">
        <f>T51*$AC$7</f>
        <v>106.88</v>
      </c>
      <c r="AD51" s="200">
        <f>T51*$AD$7</f>
        <v>33.4</v>
      </c>
      <c r="AE51" s="200">
        <f>T51*$AE$7</f>
        <v>13.36</v>
      </c>
      <c r="AF51" s="200">
        <f>T51*$AF$7</f>
        <v>6.68</v>
      </c>
      <c r="AG51" s="209">
        <f t="shared" ref="AG51" si="99">SUM(AA51:AF51)</f>
        <v>330.66</v>
      </c>
      <c r="AH51" s="200">
        <v>56</v>
      </c>
      <c r="AI51" s="201">
        <v>21</v>
      </c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  <c r="BO51" s="202"/>
      <c r="BP51" s="202"/>
      <c r="BQ51" s="202"/>
      <c r="BR51" s="202"/>
      <c r="BS51" s="202"/>
      <c r="BT51" s="202"/>
      <c r="BU51" s="202"/>
      <c r="BV51" s="202"/>
      <c r="BW51" s="202"/>
      <c r="BX51" s="202"/>
      <c r="BY51" s="202"/>
      <c r="BZ51" s="202"/>
      <c r="CA51" s="202"/>
      <c r="CB51" s="202"/>
      <c r="CC51" s="202"/>
      <c r="CD51" s="202"/>
      <c r="CE51" s="202"/>
      <c r="CF51" s="202"/>
      <c r="CG51" s="202"/>
      <c r="CH51" s="202"/>
      <c r="CI51" s="202"/>
      <c r="CJ51" s="202"/>
      <c r="CK51" s="202"/>
      <c r="CL51" s="202"/>
      <c r="CM51" s="202"/>
      <c r="CN51" s="202"/>
      <c r="CO51" s="202"/>
      <c r="CP51" s="202"/>
      <c r="CQ51" s="202"/>
      <c r="CR51" s="202"/>
      <c r="CS51" s="202"/>
      <c r="CT51" s="202"/>
      <c r="CU51" s="202"/>
      <c r="CV51" s="202"/>
      <c r="CW51" s="202"/>
      <c r="CX51" s="202"/>
      <c r="CY51" s="202"/>
      <c r="CZ51" s="202"/>
      <c r="DA51" s="202"/>
      <c r="DB51" s="202"/>
      <c r="DC51" s="202"/>
      <c r="DD51" s="202"/>
      <c r="DE51" s="202"/>
      <c r="DF51" s="202"/>
      <c r="DG51" s="202"/>
      <c r="DH51" s="202"/>
      <c r="DI51" s="202"/>
      <c r="DJ51" s="202"/>
      <c r="DK51" s="202"/>
      <c r="DL51" s="202"/>
      <c r="DM51" s="202"/>
      <c r="DN51" s="202"/>
      <c r="DO51" s="202"/>
      <c r="DP51" s="202"/>
      <c r="DQ51" s="202"/>
      <c r="DR51" s="202"/>
      <c r="DS51" s="202"/>
      <c r="DT51" s="202"/>
      <c r="DU51" s="202"/>
      <c r="DV51" s="202"/>
      <c r="DW51" s="202"/>
      <c r="DX51" s="202"/>
      <c r="DY51" s="202"/>
      <c r="DZ51" s="202"/>
      <c r="EA51" s="202"/>
      <c r="EB51" s="202"/>
      <c r="EC51" s="202"/>
      <c r="ED51" s="202"/>
      <c r="EE51" s="202"/>
      <c r="EF51" s="202"/>
      <c r="EG51" s="202"/>
      <c r="EH51" s="202"/>
      <c r="EI51" s="202"/>
      <c r="EJ51" s="202"/>
      <c r="EK51" s="202"/>
      <c r="EL51" s="202"/>
      <c r="EM51" s="202"/>
      <c r="EN51" s="202"/>
      <c r="EO51" s="202"/>
      <c r="EP51" s="202"/>
      <c r="EQ51" s="202"/>
      <c r="ER51" s="202"/>
      <c r="ES51" s="202"/>
      <c r="ET51" s="202"/>
      <c r="EU51" s="202"/>
      <c r="EV51" s="202"/>
      <c r="EW51" s="202"/>
      <c r="EX51" s="202"/>
      <c r="EY51" s="202"/>
      <c r="EZ51" s="202"/>
      <c r="FA51" s="202"/>
      <c r="FB51" s="202"/>
      <c r="FC51" s="202"/>
      <c r="FD51" s="202"/>
      <c r="FE51" s="202"/>
      <c r="FF51" s="202"/>
      <c r="FG51" s="202"/>
      <c r="FH51" s="202"/>
      <c r="FI51" s="202"/>
      <c r="FJ51" s="202"/>
      <c r="FK51" s="202"/>
      <c r="FL51" s="202"/>
      <c r="FM51" s="202"/>
      <c r="FN51" s="202"/>
      <c r="FO51" s="202"/>
      <c r="FP51" s="202"/>
      <c r="FQ51" s="202"/>
      <c r="FR51" s="202"/>
      <c r="FS51" s="202"/>
      <c r="FT51" s="202"/>
      <c r="FU51" s="202"/>
      <c r="FV51" s="202"/>
      <c r="FW51" s="202"/>
      <c r="FX51" s="202"/>
      <c r="FY51" s="202"/>
      <c r="FZ51" s="202"/>
      <c r="GA51" s="202"/>
      <c r="GB51" s="202"/>
      <c r="GC51" s="202"/>
      <c r="GD51" s="202"/>
      <c r="GE51" s="202"/>
      <c r="GF51" s="202"/>
      <c r="GG51" s="202"/>
      <c r="GH51" s="202"/>
      <c r="GI51" s="202"/>
      <c r="GJ51" s="202"/>
      <c r="GK51" s="202"/>
      <c r="GL51" s="202"/>
      <c r="GM51" s="202"/>
      <c r="GN51" s="202"/>
      <c r="GO51" s="202"/>
      <c r="GP51" s="202"/>
      <c r="GQ51" s="202"/>
      <c r="GR51" s="202"/>
      <c r="GS51" s="202"/>
      <c r="GT51" s="202"/>
      <c r="GU51" s="202"/>
      <c r="GV51" s="202"/>
      <c r="GW51" s="202"/>
      <c r="GX51" s="202"/>
      <c r="GY51" s="202"/>
      <c r="GZ51" s="202"/>
      <c r="HA51" s="202"/>
      <c r="HB51" s="202"/>
      <c r="HC51" s="202"/>
      <c r="HD51" s="202"/>
      <c r="HE51" s="202"/>
      <c r="HF51" s="202"/>
      <c r="HG51" s="202"/>
      <c r="HH51" s="202"/>
      <c r="HI51" s="202"/>
      <c r="HJ51" s="202"/>
      <c r="HK51" s="202"/>
      <c r="HL51" s="202"/>
      <c r="HM51" s="202"/>
      <c r="HN51" s="202"/>
      <c r="HO51" s="202"/>
      <c r="HP51" s="202"/>
      <c r="HQ51" s="202"/>
      <c r="HR51" s="202"/>
      <c r="HS51" s="202"/>
      <c r="HT51" s="202"/>
      <c r="HU51" s="202"/>
      <c r="HV51" s="202"/>
      <c r="HW51" s="202"/>
      <c r="HX51" s="202"/>
      <c r="HY51" s="202"/>
      <c r="HZ51" s="202"/>
      <c r="IA51" s="202"/>
      <c r="IB51" s="202"/>
      <c r="IC51" s="202"/>
      <c r="ID51" s="202"/>
      <c r="IE51" s="202"/>
      <c r="IF51" s="202"/>
      <c r="IG51" s="202"/>
      <c r="IH51" s="202"/>
      <c r="II51" s="202"/>
      <c r="IJ51" s="202"/>
      <c r="IK51" s="202"/>
      <c r="IL51" s="202"/>
      <c r="IM51" s="202"/>
      <c r="IN51" s="202"/>
      <c r="IO51" s="202"/>
      <c r="IP51" s="202"/>
      <c r="IQ51" s="202"/>
    </row>
    <row r="52" spans="1:251" s="202" customFormat="1" ht="13.2" customHeight="1" x14ac:dyDescent="0.4">
      <c r="A52" s="215"/>
      <c r="B52" s="216">
        <v>1</v>
      </c>
      <c r="C52" s="216"/>
      <c r="D52" s="176"/>
      <c r="E52" s="216"/>
      <c r="F52" s="216"/>
      <c r="G52" s="217"/>
      <c r="H52" s="217"/>
      <c r="I52" s="217"/>
      <c r="J52" s="218"/>
      <c r="K52" s="218"/>
      <c r="L52" s="218"/>
      <c r="M52" s="218"/>
      <c r="N52" s="218"/>
      <c r="O52" s="218"/>
      <c r="P52" s="218"/>
      <c r="Q52" s="218"/>
      <c r="R52" s="218"/>
      <c r="S52" s="219"/>
      <c r="T52" s="219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7"/>
      <c r="AH52" s="218"/>
      <c r="AI52" s="220"/>
    </row>
    <row r="53" spans="1:251" s="202" customFormat="1" ht="13.2" customHeight="1" x14ac:dyDescent="0.4">
      <c r="A53" s="193">
        <v>1</v>
      </c>
      <c r="B53" s="660" t="s">
        <v>149</v>
      </c>
      <c r="C53" s="666" t="s">
        <v>9</v>
      </c>
      <c r="D53" s="222">
        <v>4115</v>
      </c>
      <c r="E53" s="195" t="s">
        <v>204</v>
      </c>
      <c r="F53" s="196">
        <f>($G$7*G53)+($H$7*H53)+($I$7*I53)+($J$7*J53)+($K$7*K53)+($L$7*L53)</f>
        <v>567.14285714285711</v>
      </c>
      <c r="G53" s="197">
        <v>20</v>
      </c>
      <c r="H53" s="196"/>
      <c r="I53" s="196"/>
      <c r="J53" s="197">
        <v>16</v>
      </c>
      <c r="K53" s="196">
        <v>5</v>
      </c>
      <c r="L53" s="196">
        <v>1</v>
      </c>
      <c r="M53" s="197">
        <f>F53*$M$7</f>
        <v>204.17142857142855</v>
      </c>
      <c r="N53" s="197">
        <f>F53*$N$7</f>
        <v>73.728571428571428</v>
      </c>
      <c r="O53" s="197">
        <f>F53*$O$7</f>
        <v>158.80000000000001</v>
      </c>
      <c r="P53" s="197">
        <f>F53*$P$7</f>
        <v>56.714285714285715</v>
      </c>
      <c r="Q53" s="197">
        <f>F53*$Q$7</f>
        <v>51.042857142857137</v>
      </c>
      <c r="R53" s="197">
        <f>F53*$R$7</f>
        <v>22.685714285714283</v>
      </c>
      <c r="S53" s="198">
        <f t="shared" ref="S53:S63" si="100">SUM(M53:R53)</f>
        <v>567.14285714285711</v>
      </c>
      <c r="T53" s="200">
        <f>($U$7*U53)+($V$7*V53)+($W$7*W53)+($X$7*X53)+($Y$7*Y53)+($Z$7*Z53)</f>
        <v>397</v>
      </c>
      <c r="U53" s="200">
        <f t="shared" ref="U53" si="101">G53</f>
        <v>20</v>
      </c>
      <c r="V53" s="200">
        <f t="shared" ref="V53:V59" si="102">H53</f>
        <v>0</v>
      </c>
      <c r="W53" s="200">
        <f t="shared" ref="W53:W59" si="103">I53</f>
        <v>0</v>
      </c>
      <c r="X53" s="200">
        <f t="shared" ref="X53:X59" si="104">J53</f>
        <v>16</v>
      </c>
      <c r="Y53" s="200">
        <f t="shared" ref="Y53:Y59" si="105">K53</f>
        <v>5</v>
      </c>
      <c r="Z53" s="200">
        <f t="shared" ref="Z53:Z59" si="106">L53</f>
        <v>1</v>
      </c>
      <c r="AA53" s="200">
        <f>T53*$AA$7</f>
        <v>158.80000000000001</v>
      </c>
      <c r="AB53" s="200">
        <f>T53*$AB$7</f>
        <v>43.67</v>
      </c>
      <c r="AC53" s="200">
        <f>T53*$AC$7</f>
        <v>127.04</v>
      </c>
      <c r="AD53" s="200">
        <f>T53*$AD$7</f>
        <v>39.700000000000003</v>
      </c>
      <c r="AE53" s="200">
        <f>T53*$AE$7</f>
        <v>15.88</v>
      </c>
      <c r="AF53" s="200">
        <f>T53*$AF$7</f>
        <v>7.94</v>
      </c>
      <c r="AG53" s="209">
        <f t="shared" ref="AG53" si="107">SUM(AA53:AF53)</f>
        <v>393.03000000000003</v>
      </c>
      <c r="AH53" s="200">
        <v>77</v>
      </c>
      <c r="AI53" s="201">
        <v>18</v>
      </c>
    </row>
    <row r="54" spans="1:251" s="202" customFormat="1" ht="13.2" customHeight="1" x14ac:dyDescent="0.4">
      <c r="A54" s="193">
        <v>2</v>
      </c>
      <c r="B54" s="661"/>
      <c r="C54" s="667"/>
      <c r="D54" s="175">
        <v>4091</v>
      </c>
      <c r="E54" s="195" t="s">
        <v>66</v>
      </c>
      <c r="F54" s="196">
        <f>($G$7*G54)+($H$7*H54)+($I$7*I54)+($J$7*J54)+($K$7*K54)+($L$7*L54)</f>
        <v>447.14285714285711</v>
      </c>
      <c r="G54" s="197">
        <v>20</v>
      </c>
      <c r="H54" s="200"/>
      <c r="I54" s="200"/>
      <c r="J54" s="200">
        <v>9</v>
      </c>
      <c r="K54" s="200">
        <v>5</v>
      </c>
      <c r="L54" s="200">
        <v>1</v>
      </c>
      <c r="M54" s="197">
        <f t="shared" ref="M54:M63" si="108">F54*$M$7</f>
        <v>160.97142857142856</v>
      </c>
      <c r="N54" s="197">
        <f t="shared" ref="N54:N63" si="109">F54*$N$7</f>
        <v>58.128571428571426</v>
      </c>
      <c r="O54" s="197">
        <f t="shared" ref="O54:O63" si="110">F54*$O$7</f>
        <v>125.2</v>
      </c>
      <c r="P54" s="197">
        <f t="shared" ref="P54:P63" si="111">F54*$P$7</f>
        <v>44.714285714285715</v>
      </c>
      <c r="Q54" s="197">
        <f t="shared" ref="Q54:Q63" si="112">F54*$Q$7</f>
        <v>40.24285714285714</v>
      </c>
      <c r="R54" s="197">
        <f t="shared" ref="R54:R63" si="113">F54*$R$7</f>
        <v>17.885714285714286</v>
      </c>
      <c r="S54" s="198">
        <f t="shared" si="100"/>
        <v>447.14285714285717</v>
      </c>
      <c r="T54" s="200">
        <f t="shared" ref="T54:T63" si="114">($U$7*U54)+($V$7*V54)+($W$7*W54)+($X$7*X54)+($Y$7*Y54)+($Z$7*Z54)</f>
        <v>289</v>
      </c>
      <c r="U54" s="200">
        <v>16</v>
      </c>
      <c r="V54" s="200">
        <f t="shared" si="102"/>
        <v>0</v>
      </c>
      <c r="W54" s="200">
        <f t="shared" si="103"/>
        <v>0</v>
      </c>
      <c r="X54" s="200">
        <f t="shared" si="104"/>
        <v>9</v>
      </c>
      <c r="Y54" s="200">
        <f t="shared" si="105"/>
        <v>5</v>
      </c>
      <c r="Z54" s="200">
        <f t="shared" si="106"/>
        <v>1</v>
      </c>
      <c r="AA54" s="200">
        <f t="shared" ref="AA54:AA63" si="115">T54*$AA$7</f>
        <v>115.60000000000001</v>
      </c>
      <c r="AB54" s="200">
        <f t="shared" ref="AB54:AB63" si="116">T54*$AB$7</f>
        <v>31.79</v>
      </c>
      <c r="AC54" s="200">
        <f t="shared" ref="AC54:AC63" si="117">T54*$AC$7</f>
        <v>92.48</v>
      </c>
      <c r="AD54" s="200">
        <f t="shared" ref="AD54:AD63" si="118">T54*$AD$7</f>
        <v>28.900000000000002</v>
      </c>
      <c r="AE54" s="200">
        <f t="shared" ref="AE54:AE63" si="119">T54*$AE$7</f>
        <v>11.56</v>
      </c>
      <c r="AF54" s="200">
        <f t="shared" ref="AF54:AF63" si="120">T54*$AF$7</f>
        <v>5.78</v>
      </c>
      <c r="AG54" s="209">
        <f t="shared" ref="AG54" si="121">SUM(AA54:AF54)</f>
        <v>286.10999999999996</v>
      </c>
      <c r="AH54" s="200">
        <v>63</v>
      </c>
      <c r="AI54" s="201">
        <v>18</v>
      </c>
    </row>
    <row r="55" spans="1:251" s="202" customFormat="1" ht="13.2" customHeight="1" x14ac:dyDescent="0.4">
      <c r="A55" s="193">
        <v>3</v>
      </c>
      <c r="B55" s="661"/>
      <c r="C55" s="667"/>
      <c r="D55" s="175">
        <v>4357</v>
      </c>
      <c r="E55" s="195" t="s">
        <v>205</v>
      </c>
      <c r="F55" s="196">
        <f t="shared" ref="F55:F63" si="122">($G$7*G55)+($H$7*H55)+($I$7*I55)+($J$7*J55)+($K$7*K55)+($L$7*L55)</f>
        <v>632.85714285714278</v>
      </c>
      <c r="G55" s="197">
        <v>18</v>
      </c>
      <c r="H55" s="200"/>
      <c r="I55" s="200"/>
      <c r="J55" s="200">
        <v>15</v>
      </c>
      <c r="K55" s="200">
        <v>10</v>
      </c>
      <c r="L55" s="200">
        <v>1</v>
      </c>
      <c r="M55" s="197">
        <f t="shared" si="108"/>
        <v>227.82857142857139</v>
      </c>
      <c r="N55" s="197">
        <f t="shared" si="109"/>
        <v>82.271428571428558</v>
      </c>
      <c r="O55" s="197">
        <f t="shared" si="110"/>
        <v>177.2</v>
      </c>
      <c r="P55" s="197">
        <f t="shared" si="111"/>
        <v>63.285714285714278</v>
      </c>
      <c r="Q55" s="197">
        <f t="shared" si="112"/>
        <v>56.957142857142848</v>
      </c>
      <c r="R55" s="197">
        <f t="shared" si="113"/>
        <v>25.314285714285713</v>
      </c>
      <c r="S55" s="198">
        <f t="shared" si="100"/>
        <v>632.85714285714266</v>
      </c>
      <c r="T55" s="200">
        <f t="shared" si="114"/>
        <v>443</v>
      </c>
      <c r="U55" s="200">
        <v>18</v>
      </c>
      <c r="V55" s="200">
        <f t="shared" si="102"/>
        <v>0</v>
      </c>
      <c r="W55" s="200">
        <f t="shared" si="103"/>
        <v>0</v>
      </c>
      <c r="X55" s="200">
        <f t="shared" si="104"/>
        <v>15</v>
      </c>
      <c r="Y55" s="200">
        <f t="shared" si="105"/>
        <v>10</v>
      </c>
      <c r="Z55" s="200">
        <f t="shared" si="106"/>
        <v>1</v>
      </c>
      <c r="AA55" s="200">
        <f t="shared" si="115"/>
        <v>177.20000000000002</v>
      </c>
      <c r="AB55" s="200">
        <f t="shared" si="116"/>
        <v>48.73</v>
      </c>
      <c r="AC55" s="200">
        <f t="shared" si="117"/>
        <v>141.76</v>
      </c>
      <c r="AD55" s="200">
        <f t="shared" si="118"/>
        <v>44.300000000000004</v>
      </c>
      <c r="AE55" s="200">
        <f t="shared" si="119"/>
        <v>17.72</v>
      </c>
      <c r="AF55" s="200">
        <f t="shared" si="120"/>
        <v>8.86</v>
      </c>
      <c r="AG55" s="209">
        <f t="shared" ref="AG55" si="123">SUM(AA55:AF55)</f>
        <v>438.57000000000005</v>
      </c>
      <c r="AH55" s="200">
        <v>49</v>
      </c>
      <c r="AI55" s="201">
        <v>18</v>
      </c>
    </row>
    <row r="56" spans="1:251" s="202" customFormat="1" ht="13.2" customHeight="1" x14ac:dyDescent="0.4">
      <c r="A56" s="193">
        <v>4</v>
      </c>
      <c r="B56" s="661"/>
      <c r="C56" s="667"/>
      <c r="D56" s="175">
        <v>4470</v>
      </c>
      <c r="E56" s="195" t="s">
        <v>280</v>
      </c>
      <c r="F56" s="196">
        <f t="shared" si="122"/>
        <v>698.57142857142856</v>
      </c>
      <c r="G56" s="197">
        <v>22</v>
      </c>
      <c r="H56" s="200"/>
      <c r="I56" s="200"/>
      <c r="J56" s="200">
        <v>6</v>
      </c>
      <c r="K56" s="200">
        <v>15</v>
      </c>
      <c r="L56" s="200">
        <v>5</v>
      </c>
      <c r="M56" s="197">
        <f t="shared" si="108"/>
        <v>251.48571428571427</v>
      </c>
      <c r="N56" s="197">
        <f t="shared" si="109"/>
        <v>90.814285714285717</v>
      </c>
      <c r="O56" s="197">
        <f t="shared" si="110"/>
        <v>195.60000000000002</v>
      </c>
      <c r="P56" s="197">
        <f t="shared" si="111"/>
        <v>69.857142857142861</v>
      </c>
      <c r="Q56" s="197">
        <f t="shared" si="112"/>
        <v>62.871428571428567</v>
      </c>
      <c r="R56" s="197">
        <f t="shared" si="113"/>
        <v>27.942857142857143</v>
      </c>
      <c r="S56" s="198">
        <f t="shared" si="100"/>
        <v>698.57142857142856</v>
      </c>
      <c r="T56" s="200">
        <f t="shared" si="114"/>
        <v>447</v>
      </c>
      <c r="U56" s="200">
        <v>15</v>
      </c>
      <c r="V56" s="200">
        <f t="shared" si="102"/>
        <v>0</v>
      </c>
      <c r="W56" s="200">
        <f t="shared" si="103"/>
        <v>0</v>
      </c>
      <c r="X56" s="200">
        <f t="shared" si="104"/>
        <v>6</v>
      </c>
      <c r="Y56" s="200">
        <f t="shared" si="105"/>
        <v>15</v>
      </c>
      <c r="Z56" s="200">
        <f t="shared" si="106"/>
        <v>5</v>
      </c>
      <c r="AA56" s="200">
        <f t="shared" si="115"/>
        <v>178.8</v>
      </c>
      <c r="AB56" s="200">
        <f t="shared" si="116"/>
        <v>49.17</v>
      </c>
      <c r="AC56" s="200">
        <f t="shared" si="117"/>
        <v>143.04</v>
      </c>
      <c r="AD56" s="200">
        <f t="shared" si="118"/>
        <v>44.7</v>
      </c>
      <c r="AE56" s="200">
        <f t="shared" si="119"/>
        <v>17.88</v>
      </c>
      <c r="AF56" s="200">
        <f t="shared" si="120"/>
        <v>8.94</v>
      </c>
      <c r="AG56" s="209">
        <f t="shared" ref="AG56" si="124">SUM(AA56:AF56)</f>
        <v>442.53</v>
      </c>
      <c r="AH56" s="200">
        <v>77</v>
      </c>
      <c r="AI56" s="201">
        <v>15</v>
      </c>
    </row>
    <row r="57" spans="1:251" s="202" customFormat="1" ht="13.2" customHeight="1" x14ac:dyDescent="0.4">
      <c r="A57" s="193">
        <v>5</v>
      </c>
      <c r="B57" s="661"/>
      <c r="C57" s="667"/>
      <c r="D57" s="175">
        <v>6602</v>
      </c>
      <c r="E57" s="195" t="s">
        <v>67</v>
      </c>
      <c r="F57" s="196">
        <f t="shared" si="122"/>
        <v>572.85714285714278</v>
      </c>
      <c r="G57" s="197">
        <v>23</v>
      </c>
      <c r="H57" s="200">
        <v>12</v>
      </c>
      <c r="I57" s="200"/>
      <c r="J57" s="200">
        <v>4</v>
      </c>
      <c r="K57" s="200">
        <v>4</v>
      </c>
      <c r="L57" s="200">
        <v>5</v>
      </c>
      <c r="M57" s="197">
        <f t="shared" si="108"/>
        <v>206.2285714285714</v>
      </c>
      <c r="N57" s="197">
        <f t="shared" si="109"/>
        <v>74.471428571428561</v>
      </c>
      <c r="O57" s="197">
        <f t="shared" si="110"/>
        <v>160.4</v>
      </c>
      <c r="P57" s="197">
        <f t="shared" si="111"/>
        <v>57.285714285714278</v>
      </c>
      <c r="Q57" s="197">
        <f t="shared" si="112"/>
        <v>51.55714285714285</v>
      </c>
      <c r="R57" s="197">
        <f t="shared" si="113"/>
        <v>22.914285714285711</v>
      </c>
      <c r="S57" s="198">
        <f t="shared" si="100"/>
        <v>572.85714285714278</v>
      </c>
      <c r="T57" s="200">
        <f t="shared" si="114"/>
        <v>263</v>
      </c>
      <c r="U57" s="200"/>
      <c r="V57" s="200">
        <f t="shared" si="102"/>
        <v>12</v>
      </c>
      <c r="W57" s="200">
        <f t="shared" si="103"/>
        <v>0</v>
      </c>
      <c r="X57" s="200">
        <f t="shared" si="104"/>
        <v>4</v>
      </c>
      <c r="Y57" s="200">
        <f t="shared" si="105"/>
        <v>4</v>
      </c>
      <c r="Z57" s="200">
        <f t="shared" si="106"/>
        <v>5</v>
      </c>
      <c r="AA57" s="200">
        <f t="shared" si="115"/>
        <v>105.2</v>
      </c>
      <c r="AB57" s="200">
        <f t="shared" si="116"/>
        <v>28.93</v>
      </c>
      <c r="AC57" s="200">
        <f t="shared" si="117"/>
        <v>84.16</v>
      </c>
      <c r="AD57" s="200">
        <f t="shared" si="118"/>
        <v>26.3</v>
      </c>
      <c r="AE57" s="200">
        <f t="shared" si="119"/>
        <v>10.52</v>
      </c>
      <c r="AF57" s="200">
        <f t="shared" si="120"/>
        <v>5.26</v>
      </c>
      <c r="AG57" s="209">
        <f t="shared" ref="AG57" si="125">SUM(AA57:AF57)</f>
        <v>260.37</v>
      </c>
      <c r="AH57" s="200">
        <v>63</v>
      </c>
      <c r="AI57" s="201">
        <v>15</v>
      </c>
    </row>
    <row r="58" spans="1:251" s="202" customFormat="1" ht="13.2" customHeight="1" x14ac:dyDescent="0.4">
      <c r="A58" s="193">
        <v>6</v>
      </c>
      <c r="B58" s="661"/>
      <c r="C58" s="667"/>
      <c r="D58" s="175">
        <v>4352</v>
      </c>
      <c r="E58" s="195" t="s">
        <v>68</v>
      </c>
      <c r="F58" s="196">
        <f t="shared" si="122"/>
        <v>618.57142857142856</v>
      </c>
      <c r="G58" s="197">
        <v>24</v>
      </c>
      <c r="H58" s="200"/>
      <c r="I58" s="200"/>
      <c r="J58" s="200">
        <v>10</v>
      </c>
      <c r="K58" s="200">
        <v>11</v>
      </c>
      <c r="L58" s="200">
        <v>1</v>
      </c>
      <c r="M58" s="197">
        <f t="shared" si="108"/>
        <v>222.68571428571428</v>
      </c>
      <c r="N58" s="197">
        <f t="shared" si="109"/>
        <v>80.414285714285711</v>
      </c>
      <c r="O58" s="197">
        <f t="shared" si="110"/>
        <v>173.20000000000002</v>
      </c>
      <c r="P58" s="197">
        <f t="shared" si="111"/>
        <v>61.857142857142861</v>
      </c>
      <c r="Q58" s="197">
        <f t="shared" si="112"/>
        <v>55.671428571428571</v>
      </c>
      <c r="R58" s="197">
        <f t="shared" si="113"/>
        <v>24.742857142857144</v>
      </c>
      <c r="S58" s="198">
        <f t="shared" si="100"/>
        <v>618.57142857142867</v>
      </c>
      <c r="T58" s="200">
        <f t="shared" si="114"/>
        <v>409</v>
      </c>
      <c r="U58" s="200">
        <v>20</v>
      </c>
      <c r="V58" s="200">
        <f t="shared" si="102"/>
        <v>0</v>
      </c>
      <c r="W58" s="200">
        <f t="shared" si="103"/>
        <v>0</v>
      </c>
      <c r="X58" s="200">
        <f t="shared" si="104"/>
        <v>10</v>
      </c>
      <c r="Y58" s="200">
        <f t="shared" si="105"/>
        <v>11</v>
      </c>
      <c r="Z58" s="200">
        <f t="shared" si="106"/>
        <v>1</v>
      </c>
      <c r="AA58" s="200">
        <f t="shared" si="115"/>
        <v>163.60000000000002</v>
      </c>
      <c r="AB58" s="200">
        <f t="shared" si="116"/>
        <v>44.99</v>
      </c>
      <c r="AC58" s="200">
        <f t="shared" si="117"/>
        <v>130.88</v>
      </c>
      <c r="AD58" s="200">
        <f t="shared" si="118"/>
        <v>40.900000000000006</v>
      </c>
      <c r="AE58" s="200">
        <f t="shared" si="119"/>
        <v>16.36</v>
      </c>
      <c r="AF58" s="200">
        <f t="shared" si="120"/>
        <v>8.18</v>
      </c>
      <c r="AG58" s="209">
        <f t="shared" ref="AG58" si="126">SUM(AA58:AF58)</f>
        <v>404.91</v>
      </c>
      <c r="AH58" s="200">
        <v>56</v>
      </c>
      <c r="AI58" s="201">
        <v>18</v>
      </c>
    </row>
    <row r="59" spans="1:251" s="202" customFormat="1" ht="13.2" customHeight="1" x14ac:dyDescent="0.4">
      <c r="A59" s="193">
        <v>7</v>
      </c>
      <c r="B59" s="661"/>
      <c r="C59" s="667"/>
      <c r="D59" s="175">
        <v>4360</v>
      </c>
      <c r="E59" s="195" t="s">
        <v>206</v>
      </c>
      <c r="F59" s="196">
        <f t="shared" si="122"/>
        <v>562.85714285714289</v>
      </c>
      <c r="G59" s="197">
        <v>16</v>
      </c>
      <c r="H59" s="200"/>
      <c r="I59" s="200">
        <v>1</v>
      </c>
      <c r="J59" s="200">
        <v>24</v>
      </c>
      <c r="K59" s="200"/>
      <c r="L59" s="200"/>
      <c r="M59" s="197">
        <f t="shared" si="108"/>
        <v>202.62857142857143</v>
      </c>
      <c r="N59" s="197">
        <f t="shared" si="109"/>
        <v>73.171428571428578</v>
      </c>
      <c r="O59" s="197">
        <f t="shared" si="110"/>
        <v>157.60000000000002</v>
      </c>
      <c r="P59" s="197">
        <f t="shared" si="111"/>
        <v>56.285714285714292</v>
      </c>
      <c r="Q59" s="197">
        <f t="shared" si="112"/>
        <v>50.657142857142858</v>
      </c>
      <c r="R59" s="197">
        <f t="shared" si="113"/>
        <v>22.514285714285716</v>
      </c>
      <c r="S59" s="198">
        <f t="shared" si="100"/>
        <v>562.85714285714289</v>
      </c>
      <c r="T59" s="200">
        <f t="shared" si="114"/>
        <v>394</v>
      </c>
      <c r="U59" s="200">
        <v>16</v>
      </c>
      <c r="V59" s="200">
        <f t="shared" si="102"/>
        <v>0</v>
      </c>
      <c r="W59" s="200">
        <f t="shared" si="103"/>
        <v>1</v>
      </c>
      <c r="X59" s="200">
        <f t="shared" si="104"/>
        <v>24</v>
      </c>
      <c r="Y59" s="200">
        <f t="shared" si="105"/>
        <v>0</v>
      </c>
      <c r="Z59" s="200">
        <f t="shared" si="106"/>
        <v>0</v>
      </c>
      <c r="AA59" s="200">
        <f t="shared" si="115"/>
        <v>157.60000000000002</v>
      </c>
      <c r="AB59" s="200">
        <f t="shared" si="116"/>
        <v>43.34</v>
      </c>
      <c r="AC59" s="200">
        <f t="shared" si="117"/>
        <v>126.08</v>
      </c>
      <c r="AD59" s="200">
        <f t="shared" si="118"/>
        <v>39.400000000000006</v>
      </c>
      <c r="AE59" s="200">
        <f t="shared" si="119"/>
        <v>15.76</v>
      </c>
      <c r="AF59" s="200">
        <f t="shared" si="120"/>
        <v>7.88</v>
      </c>
      <c r="AG59" s="209">
        <f t="shared" ref="AG59" si="127">SUM(AA59:AF59)</f>
        <v>390.06000000000006</v>
      </c>
      <c r="AH59" s="200">
        <v>56</v>
      </c>
      <c r="AI59" s="201">
        <v>24</v>
      </c>
    </row>
    <row r="60" spans="1:251" s="202" customFormat="1" ht="13.2" customHeight="1" x14ac:dyDescent="0.4">
      <c r="A60" s="193">
        <v>8</v>
      </c>
      <c r="B60" s="661"/>
      <c r="C60" s="667"/>
      <c r="D60" s="175">
        <v>4355</v>
      </c>
      <c r="E60" s="204" t="s">
        <v>207</v>
      </c>
      <c r="F60" s="196">
        <f t="shared" si="122"/>
        <v>445.71428571428567</v>
      </c>
      <c r="G60" s="197">
        <v>12</v>
      </c>
      <c r="H60" s="200"/>
      <c r="I60" s="200"/>
      <c r="J60" s="200">
        <v>20</v>
      </c>
      <c r="K60" s="200"/>
      <c r="L60" s="200"/>
      <c r="M60" s="197">
        <f t="shared" si="108"/>
        <v>160.45714285714283</v>
      </c>
      <c r="N60" s="197">
        <f t="shared" si="109"/>
        <v>57.942857142857136</v>
      </c>
      <c r="O60" s="197">
        <f t="shared" si="110"/>
        <v>124.8</v>
      </c>
      <c r="P60" s="197">
        <f t="shared" si="111"/>
        <v>44.571428571428569</v>
      </c>
      <c r="Q60" s="197">
        <f t="shared" si="112"/>
        <v>40.114285714285707</v>
      </c>
      <c r="R60" s="197">
        <f t="shared" si="113"/>
        <v>17.828571428571426</v>
      </c>
      <c r="S60" s="198">
        <f t="shared" si="100"/>
        <v>445.71428571428567</v>
      </c>
      <c r="T60" s="200">
        <f t="shared" si="114"/>
        <v>336</v>
      </c>
      <c r="U60" s="200">
        <v>16</v>
      </c>
      <c r="V60" s="200">
        <f t="shared" ref="V60:V61" si="128">H60</f>
        <v>0</v>
      </c>
      <c r="W60" s="200">
        <f t="shared" ref="W60:W61" si="129">I60</f>
        <v>0</v>
      </c>
      <c r="X60" s="200">
        <f t="shared" ref="X60:X61" si="130">J60</f>
        <v>20</v>
      </c>
      <c r="Y60" s="200">
        <f t="shared" ref="Y60:Y61" si="131">K60</f>
        <v>0</v>
      </c>
      <c r="Z60" s="200">
        <f t="shared" ref="Z60:Z61" si="132">L60</f>
        <v>0</v>
      </c>
      <c r="AA60" s="200">
        <f t="shared" si="115"/>
        <v>134.4</v>
      </c>
      <c r="AB60" s="200">
        <f t="shared" si="116"/>
        <v>36.96</v>
      </c>
      <c r="AC60" s="200">
        <f t="shared" si="117"/>
        <v>107.52</v>
      </c>
      <c r="AD60" s="200">
        <f t="shared" si="118"/>
        <v>33.6</v>
      </c>
      <c r="AE60" s="200">
        <f t="shared" si="119"/>
        <v>13.44</v>
      </c>
      <c r="AF60" s="200">
        <f t="shared" si="120"/>
        <v>6.72</v>
      </c>
      <c r="AG60" s="209">
        <f t="shared" ref="AG60" si="133">SUM(AA60:AF60)</f>
        <v>332.64000000000004</v>
      </c>
      <c r="AH60" s="200">
        <v>64</v>
      </c>
      <c r="AI60" s="201">
        <v>24</v>
      </c>
    </row>
    <row r="61" spans="1:251" s="202" customFormat="1" ht="13.2" customHeight="1" x14ac:dyDescent="0.4">
      <c r="A61" s="193">
        <v>9</v>
      </c>
      <c r="B61" s="661"/>
      <c r="C61" s="667"/>
      <c r="D61" s="175">
        <v>4373</v>
      </c>
      <c r="E61" s="195" t="s">
        <v>208</v>
      </c>
      <c r="F61" s="196">
        <f t="shared" si="122"/>
        <v>524.28571428571433</v>
      </c>
      <c r="G61" s="197">
        <v>9</v>
      </c>
      <c r="H61" s="200"/>
      <c r="I61" s="200"/>
      <c r="J61" s="200">
        <v>19</v>
      </c>
      <c r="K61" s="200">
        <v>5</v>
      </c>
      <c r="L61" s="200">
        <v>1</v>
      </c>
      <c r="M61" s="197">
        <f t="shared" si="108"/>
        <v>188.74285714285716</v>
      </c>
      <c r="N61" s="197">
        <f t="shared" si="109"/>
        <v>68.157142857142873</v>
      </c>
      <c r="O61" s="197">
        <f t="shared" si="110"/>
        <v>146.80000000000004</v>
      </c>
      <c r="P61" s="197">
        <f t="shared" si="111"/>
        <v>52.428571428571438</v>
      </c>
      <c r="Q61" s="197">
        <f t="shared" si="112"/>
        <v>47.18571428571429</v>
      </c>
      <c r="R61" s="197">
        <f t="shared" si="113"/>
        <v>20.971428571428575</v>
      </c>
      <c r="S61" s="198">
        <f t="shared" si="100"/>
        <v>524.28571428571433</v>
      </c>
      <c r="T61" s="200">
        <f t="shared" si="114"/>
        <v>409</v>
      </c>
      <c r="U61" s="200">
        <v>16</v>
      </c>
      <c r="V61" s="200">
        <f t="shared" si="128"/>
        <v>0</v>
      </c>
      <c r="W61" s="200">
        <f t="shared" si="129"/>
        <v>0</v>
      </c>
      <c r="X61" s="200">
        <f t="shared" si="130"/>
        <v>19</v>
      </c>
      <c r="Y61" s="200">
        <f t="shared" si="131"/>
        <v>5</v>
      </c>
      <c r="Z61" s="200">
        <f t="shared" si="132"/>
        <v>1</v>
      </c>
      <c r="AA61" s="200">
        <f t="shared" si="115"/>
        <v>163.60000000000002</v>
      </c>
      <c r="AB61" s="200">
        <f t="shared" si="116"/>
        <v>44.99</v>
      </c>
      <c r="AC61" s="200">
        <f t="shared" si="117"/>
        <v>130.88</v>
      </c>
      <c r="AD61" s="200">
        <f t="shared" si="118"/>
        <v>40.900000000000006</v>
      </c>
      <c r="AE61" s="200">
        <f t="shared" si="119"/>
        <v>16.36</v>
      </c>
      <c r="AF61" s="200">
        <f t="shared" si="120"/>
        <v>8.18</v>
      </c>
      <c r="AG61" s="209">
        <f t="shared" ref="AG61" si="134">SUM(AA61:AF61)</f>
        <v>404.91</v>
      </c>
      <c r="AH61" s="200">
        <v>70</v>
      </c>
      <c r="AI61" s="201">
        <v>18</v>
      </c>
    </row>
    <row r="62" spans="1:251" s="202" customFormat="1" ht="13.2" customHeight="1" x14ac:dyDescent="0.4">
      <c r="A62" s="193">
        <v>10</v>
      </c>
      <c r="B62" s="661"/>
      <c r="C62" s="667"/>
      <c r="D62" s="175">
        <v>4361</v>
      </c>
      <c r="E62" s="195" t="s">
        <v>209</v>
      </c>
      <c r="F62" s="196">
        <f t="shared" si="122"/>
        <v>411.42857142857139</v>
      </c>
      <c r="G62" s="197">
        <v>16</v>
      </c>
      <c r="H62" s="200"/>
      <c r="I62" s="200"/>
      <c r="J62" s="200">
        <v>3</v>
      </c>
      <c r="K62" s="200">
        <v>9</v>
      </c>
      <c r="L62" s="200">
        <v>2</v>
      </c>
      <c r="M62" s="197">
        <f t="shared" si="108"/>
        <v>148.1142857142857</v>
      </c>
      <c r="N62" s="197">
        <f t="shared" si="109"/>
        <v>53.48571428571428</v>
      </c>
      <c r="O62" s="197">
        <f t="shared" si="110"/>
        <v>115.2</v>
      </c>
      <c r="P62" s="197">
        <f t="shared" si="111"/>
        <v>41.142857142857139</v>
      </c>
      <c r="Q62" s="197">
        <f t="shared" si="112"/>
        <v>37.028571428571425</v>
      </c>
      <c r="R62" s="197">
        <f t="shared" si="113"/>
        <v>16.457142857142856</v>
      </c>
      <c r="S62" s="198">
        <f t="shared" si="100"/>
        <v>411.42857142857133</v>
      </c>
      <c r="T62" s="200">
        <f t="shared" si="114"/>
        <v>288</v>
      </c>
      <c r="U62" s="200">
        <v>16</v>
      </c>
      <c r="V62" s="200">
        <f t="shared" ref="V62" si="135">H62</f>
        <v>0</v>
      </c>
      <c r="W62" s="200">
        <f t="shared" ref="W62" si="136">I62</f>
        <v>0</v>
      </c>
      <c r="X62" s="200">
        <f t="shared" ref="X62" si="137">J62</f>
        <v>3</v>
      </c>
      <c r="Y62" s="200">
        <f t="shared" ref="Y62" si="138">K62</f>
        <v>9</v>
      </c>
      <c r="Z62" s="200">
        <f t="shared" ref="Z62" si="139">L62</f>
        <v>2</v>
      </c>
      <c r="AA62" s="200">
        <f t="shared" si="115"/>
        <v>115.2</v>
      </c>
      <c r="AB62" s="200">
        <f t="shared" si="116"/>
        <v>31.68</v>
      </c>
      <c r="AC62" s="200">
        <f t="shared" si="117"/>
        <v>92.16</v>
      </c>
      <c r="AD62" s="200">
        <f t="shared" si="118"/>
        <v>28.8</v>
      </c>
      <c r="AE62" s="200">
        <f t="shared" si="119"/>
        <v>11.52</v>
      </c>
      <c r="AF62" s="200">
        <f t="shared" si="120"/>
        <v>5.76</v>
      </c>
      <c r="AG62" s="209">
        <f t="shared" ref="AG62" si="140">SUM(AA62:AF62)</f>
        <v>285.11999999999995</v>
      </c>
      <c r="AH62" s="200">
        <v>56</v>
      </c>
      <c r="AI62" s="201">
        <v>15</v>
      </c>
    </row>
    <row r="63" spans="1:251" s="202" customFormat="1" ht="13.2" customHeight="1" x14ac:dyDescent="0.4">
      <c r="A63" s="193">
        <v>11</v>
      </c>
      <c r="B63" s="662"/>
      <c r="C63" s="668"/>
      <c r="D63" s="177">
        <v>4468</v>
      </c>
      <c r="E63" s="195" t="s">
        <v>210</v>
      </c>
      <c r="F63" s="196">
        <f t="shared" si="122"/>
        <v>368.57142857142856</v>
      </c>
      <c r="G63" s="197"/>
      <c r="H63" s="200">
        <v>16</v>
      </c>
      <c r="I63" s="200"/>
      <c r="J63" s="200">
        <v>5</v>
      </c>
      <c r="K63" s="200">
        <v>4</v>
      </c>
      <c r="L63" s="200">
        <v>2</v>
      </c>
      <c r="M63" s="197">
        <f t="shared" si="108"/>
        <v>132.68571428571428</v>
      </c>
      <c r="N63" s="197">
        <f t="shared" si="109"/>
        <v>47.914285714285711</v>
      </c>
      <c r="O63" s="197">
        <f t="shared" si="110"/>
        <v>103.2</v>
      </c>
      <c r="P63" s="197">
        <f t="shared" si="111"/>
        <v>36.857142857142854</v>
      </c>
      <c r="Q63" s="197">
        <f t="shared" si="112"/>
        <v>33.171428571428571</v>
      </c>
      <c r="R63" s="197">
        <f t="shared" si="113"/>
        <v>14.742857142857142</v>
      </c>
      <c r="S63" s="198">
        <f t="shared" si="100"/>
        <v>368.57142857142856</v>
      </c>
      <c r="T63" s="200">
        <f t="shared" si="114"/>
        <v>354</v>
      </c>
      <c r="U63" s="200">
        <v>16</v>
      </c>
      <c r="V63" s="200">
        <f t="shared" ref="V63" si="141">H63</f>
        <v>16</v>
      </c>
      <c r="W63" s="200">
        <f t="shared" ref="W63" si="142">I63</f>
        <v>0</v>
      </c>
      <c r="X63" s="200">
        <f t="shared" ref="X63" si="143">J63</f>
        <v>5</v>
      </c>
      <c r="Y63" s="200">
        <f t="shared" ref="Y63" si="144">K63</f>
        <v>4</v>
      </c>
      <c r="Z63" s="200">
        <f t="shared" ref="Z63" si="145">L63</f>
        <v>2</v>
      </c>
      <c r="AA63" s="200">
        <f t="shared" si="115"/>
        <v>141.6</v>
      </c>
      <c r="AB63" s="200">
        <f t="shared" si="116"/>
        <v>38.94</v>
      </c>
      <c r="AC63" s="200">
        <f t="shared" si="117"/>
        <v>113.28</v>
      </c>
      <c r="AD63" s="200">
        <f t="shared" si="118"/>
        <v>35.4</v>
      </c>
      <c r="AE63" s="200">
        <f t="shared" si="119"/>
        <v>14.16</v>
      </c>
      <c r="AF63" s="200">
        <f t="shared" si="120"/>
        <v>7.08</v>
      </c>
      <c r="AG63" s="209">
        <f t="shared" ref="AG63" si="146">SUM(AA63:AF63)</f>
        <v>350.46</v>
      </c>
      <c r="AH63" s="200">
        <v>56</v>
      </c>
      <c r="AI63" s="201">
        <v>12</v>
      </c>
    </row>
    <row r="64" spans="1:251" s="202" customFormat="1" ht="13.2" customHeight="1" x14ac:dyDescent="0.4">
      <c r="A64" s="223"/>
      <c r="B64" s="224">
        <v>11</v>
      </c>
      <c r="C64" s="225"/>
      <c r="D64" s="226"/>
      <c r="E64" s="216"/>
      <c r="F64" s="216"/>
      <c r="G64" s="216"/>
      <c r="H64" s="216"/>
      <c r="I64" s="216"/>
      <c r="J64" s="216"/>
      <c r="K64" s="216"/>
      <c r="L64" s="216"/>
      <c r="M64" s="216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27"/>
    </row>
    <row r="65" spans="1:35" s="202" customFormat="1" ht="13.2" customHeight="1" x14ac:dyDescent="0.4">
      <c r="A65" s="193">
        <v>1</v>
      </c>
      <c r="B65" s="660" t="s">
        <v>157</v>
      </c>
      <c r="C65" s="663" t="s">
        <v>9</v>
      </c>
      <c r="D65" s="178">
        <v>6788</v>
      </c>
      <c r="E65" s="195" t="s">
        <v>86</v>
      </c>
      <c r="F65" s="196">
        <f>($G$7*G65)+($H$7*H65)+($I$7*I65)+($J$7*J65)+($K$7*K65)+($L$7*L65)</f>
        <v>544.28571428571433</v>
      </c>
      <c r="G65" s="200"/>
      <c r="H65" s="200">
        <v>25</v>
      </c>
      <c r="I65" s="200"/>
      <c r="J65" s="200">
        <v>10</v>
      </c>
      <c r="K65" s="200">
        <v>4</v>
      </c>
      <c r="L65" s="200">
        <v>2</v>
      </c>
      <c r="M65" s="197">
        <f>F65*$M$7</f>
        <v>195.94285714285715</v>
      </c>
      <c r="N65" s="197">
        <f>F65*$N$7</f>
        <v>70.757142857142867</v>
      </c>
      <c r="O65" s="197">
        <f>F65*$O$7</f>
        <v>152.40000000000003</v>
      </c>
      <c r="P65" s="197">
        <f>F65*$P$7</f>
        <v>54.428571428571438</v>
      </c>
      <c r="Q65" s="197">
        <f>F65*$Q$7</f>
        <v>48.985714285714288</v>
      </c>
      <c r="R65" s="197">
        <f>F65*$R$7</f>
        <v>21.771428571428572</v>
      </c>
      <c r="S65" s="198">
        <f t="shared" ref="S65" si="147">SUM(M65:R65)</f>
        <v>544.28571428571445</v>
      </c>
      <c r="T65" s="200">
        <f>($U$7*U65)+($V$7*V65)+($W$7*W65)+($X$7*X65)+($Y$7*Y65)+($Z$7*Z65)</f>
        <v>381</v>
      </c>
      <c r="U65" s="200"/>
      <c r="V65" s="200">
        <v>25</v>
      </c>
      <c r="W65" s="200"/>
      <c r="X65" s="200">
        <v>10</v>
      </c>
      <c r="Y65" s="200">
        <v>4</v>
      </c>
      <c r="Z65" s="200">
        <v>2</v>
      </c>
      <c r="AA65" s="200">
        <f>T65*$AA$7</f>
        <v>152.4</v>
      </c>
      <c r="AB65" s="200">
        <f>T65*$AB$7</f>
        <v>41.910000000000004</v>
      </c>
      <c r="AC65" s="200">
        <f>T65*$AC$7</f>
        <v>121.92</v>
      </c>
      <c r="AD65" s="200">
        <f>T65*$AD$7</f>
        <v>38.1</v>
      </c>
      <c r="AE65" s="200">
        <f>T65*$AE$7</f>
        <v>15.24</v>
      </c>
      <c r="AF65" s="200">
        <f>T65*$AF$7</f>
        <v>7.62</v>
      </c>
      <c r="AG65" s="209">
        <f t="shared" ref="AG65" si="148">SUM(AA65:AF65)</f>
        <v>377.19000000000005</v>
      </c>
      <c r="AH65" s="200">
        <v>63</v>
      </c>
      <c r="AI65" s="201">
        <v>21</v>
      </c>
    </row>
    <row r="66" spans="1:35" s="202" customFormat="1" ht="13.2" customHeight="1" x14ac:dyDescent="0.4">
      <c r="A66" s="193">
        <v>2</v>
      </c>
      <c r="B66" s="661"/>
      <c r="C66" s="664"/>
      <c r="D66" s="179">
        <v>4426</v>
      </c>
      <c r="E66" s="228" t="s">
        <v>211</v>
      </c>
      <c r="F66" s="196">
        <f t="shared" ref="F66:F71" si="149">($G$7*G66)+($H$7*H66)+($I$7*I66)+($J$7*J66)+($K$7*K66)+($L$7*L66)</f>
        <v>372.85714285714289</v>
      </c>
      <c r="G66" s="200"/>
      <c r="H66" s="200">
        <v>15</v>
      </c>
      <c r="I66" s="200"/>
      <c r="J66" s="200">
        <v>6</v>
      </c>
      <c r="K66" s="200">
        <v>6</v>
      </c>
      <c r="L66" s="200"/>
      <c r="M66" s="197">
        <f t="shared" ref="M66:M71" si="150">F66*$M$7</f>
        <v>134.22857142857143</v>
      </c>
      <c r="N66" s="197">
        <f t="shared" ref="N66:N71" si="151">F66*$N$7</f>
        <v>48.471428571428575</v>
      </c>
      <c r="O66" s="197">
        <f t="shared" ref="O66:O71" si="152">F66*$O$7</f>
        <v>104.40000000000002</v>
      </c>
      <c r="P66" s="197">
        <f t="shared" ref="P66:P71" si="153">F66*$P$7</f>
        <v>37.285714285714292</v>
      </c>
      <c r="Q66" s="197">
        <f t="shared" ref="Q66:Q71" si="154">F66*$Q$7</f>
        <v>33.557142857142857</v>
      </c>
      <c r="R66" s="197">
        <f t="shared" ref="R66:R71" si="155">F66*$R$7</f>
        <v>14.914285714285716</v>
      </c>
      <c r="S66" s="198">
        <f t="shared" ref="S66" si="156">SUM(M66:R66)</f>
        <v>372.85714285714289</v>
      </c>
      <c r="T66" s="200">
        <f t="shared" ref="T66:T71" si="157">($U$7*U66)+($V$7*V66)+($W$7*W66)+($X$7*X66)+($Y$7*Y66)+($Z$7*Z66)</f>
        <v>261</v>
      </c>
      <c r="U66" s="200"/>
      <c r="V66" s="200">
        <v>15</v>
      </c>
      <c r="W66" s="200"/>
      <c r="X66" s="200">
        <v>6</v>
      </c>
      <c r="Y66" s="200">
        <v>6</v>
      </c>
      <c r="Z66" s="200"/>
      <c r="AA66" s="200">
        <f t="shared" ref="AA66:AA71" si="158">T66*$AA$7</f>
        <v>104.4</v>
      </c>
      <c r="AB66" s="200">
        <f t="shared" ref="AB66:AB71" si="159">T66*$AB$7</f>
        <v>28.71</v>
      </c>
      <c r="AC66" s="200">
        <f t="shared" ref="AC66:AC71" si="160">T66*$AC$7</f>
        <v>83.52</v>
      </c>
      <c r="AD66" s="200">
        <f t="shared" ref="AD66:AD71" si="161">T66*$AD$7</f>
        <v>26.1</v>
      </c>
      <c r="AE66" s="200">
        <f t="shared" ref="AE66:AE71" si="162">T66*$AE$7</f>
        <v>10.44</v>
      </c>
      <c r="AF66" s="200">
        <f t="shared" ref="AF66:AF71" si="163">T66*$AF$7</f>
        <v>5.22</v>
      </c>
      <c r="AG66" s="209">
        <f t="shared" ref="AG66" si="164">SUM(AA66:AF66)</f>
        <v>258.39</v>
      </c>
      <c r="AH66" s="200">
        <v>49</v>
      </c>
      <c r="AI66" s="201">
        <v>15</v>
      </c>
    </row>
    <row r="67" spans="1:35" s="202" customFormat="1" ht="13.2" customHeight="1" x14ac:dyDescent="0.4">
      <c r="A67" s="193">
        <v>3</v>
      </c>
      <c r="B67" s="661"/>
      <c r="C67" s="664"/>
      <c r="D67" s="179">
        <v>6766</v>
      </c>
      <c r="E67" s="195" t="s">
        <v>87</v>
      </c>
      <c r="F67" s="196">
        <f t="shared" si="149"/>
        <v>514.28571428571422</v>
      </c>
      <c r="G67" s="200">
        <v>20</v>
      </c>
      <c r="H67" s="200"/>
      <c r="I67" s="200"/>
      <c r="J67" s="200">
        <v>13</v>
      </c>
      <c r="K67" s="200">
        <v>6</v>
      </c>
      <c r="L67" s="200"/>
      <c r="M67" s="197">
        <f t="shared" si="150"/>
        <v>185.14285714285711</v>
      </c>
      <c r="N67" s="197">
        <f t="shared" si="151"/>
        <v>66.857142857142847</v>
      </c>
      <c r="O67" s="197">
        <f t="shared" si="152"/>
        <v>144</v>
      </c>
      <c r="P67" s="197">
        <f t="shared" si="153"/>
        <v>51.428571428571423</v>
      </c>
      <c r="Q67" s="197">
        <f t="shared" si="154"/>
        <v>46.285714285714278</v>
      </c>
      <c r="R67" s="197">
        <f t="shared" si="155"/>
        <v>20.571428571428569</v>
      </c>
      <c r="S67" s="198">
        <f t="shared" ref="S67" si="165">SUM(M67:R67)</f>
        <v>514.28571428571422</v>
      </c>
      <c r="T67" s="200">
        <f t="shared" si="157"/>
        <v>360</v>
      </c>
      <c r="U67" s="200">
        <v>20</v>
      </c>
      <c r="V67" s="200"/>
      <c r="W67" s="200"/>
      <c r="X67" s="200">
        <v>13</v>
      </c>
      <c r="Y67" s="200">
        <v>6</v>
      </c>
      <c r="Z67" s="200"/>
      <c r="AA67" s="200">
        <f t="shared" si="158"/>
        <v>144</v>
      </c>
      <c r="AB67" s="200">
        <f t="shared" si="159"/>
        <v>39.6</v>
      </c>
      <c r="AC67" s="200">
        <f t="shared" si="160"/>
        <v>115.2</v>
      </c>
      <c r="AD67" s="200">
        <f t="shared" si="161"/>
        <v>36</v>
      </c>
      <c r="AE67" s="200">
        <f t="shared" si="162"/>
        <v>14.4</v>
      </c>
      <c r="AF67" s="200">
        <f t="shared" si="163"/>
        <v>7.2</v>
      </c>
      <c r="AG67" s="209">
        <f t="shared" ref="AG67" si="166">SUM(AA67:AF67)</f>
        <v>356.4</v>
      </c>
      <c r="AH67" s="200">
        <v>51</v>
      </c>
      <c r="AI67" s="201">
        <v>24</v>
      </c>
    </row>
    <row r="68" spans="1:35" s="202" customFormat="1" ht="13.2" customHeight="1" x14ac:dyDescent="0.4">
      <c r="A68" s="193">
        <v>4</v>
      </c>
      <c r="B68" s="661"/>
      <c r="C68" s="664"/>
      <c r="D68" s="179">
        <v>4560</v>
      </c>
      <c r="E68" s="228" t="s">
        <v>88</v>
      </c>
      <c r="F68" s="196">
        <f t="shared" si="149"/>
        <v>591.42857142857133</v>
      </c>
      <c r="G68" s="200">
        <v>18</v>
      </c>
      <c r="H68" s="200"/>
      <c r="I68" s="200"/>
      <c r="J68" s="200">
        <v>15</v>
      </c>
      <c r="K68" s="200">
        <v>9</v>
      </c>
      <c r="L68" s="200"/>
      <c r="M68" s="197">
        <f t="shared" si="150"/>
        <v>212.91428571428568</v>
      </c>
      <c r="N68" s="197">
        <f t="shared" si="151"/>
        <v>76.885714285714272</v>
      </c>
      <c r="O68" s="197">
        <f t="shared" si="152"/>
        <v>165.6</v>
      </c>
      <c r="P68" s="197">
        <f t="shared" si="153"/>
        <v>59.142857142857139</v>
      </c>
      <c r="Q68" s="197">
        <f t="shared" si="154"/>
        <v>53.228571428571421</v>
      </c>
      <c r="R68" s="197">
        <f t="shared" si="155"/>
        <v>23.657142857142855</v>
      </c>
      <c r="S68" s="198">
        <f t="shared" ref="S68" si="167">SUM(M68:R68)</f>
        <v>591.42857142857133</v>
      </c>
      <c r="T68" s="200">
        <f t="shared" si="157"/>
        <v>414</v>
      </c>
      <c r="U68" s="200">
        <v>18</v>
      </c>
      <c r="V68" s="200"/>
      <c r="W68" s="200"/>
      <c r="X68" s="200">
        <v>15</v>
      </c>
      <c r="Y68" s="200">
        <v>9</v>
      </c>
      <c r="Z68" s="200"/>
      <c r="AA68" s="200">
        <f t="shared" si="158"/>
        <v>165.60000000000002</v>
      </c>
      <c r="AB68" s="200">
        <f t="shared" si="159"/>
        <v>45.54</v>
      </c>
      <c r="AC68" s="200">
        <f t="shared" si="160"/>
        <v>132.47999999999999</v>
      </c>
      <c r="AD68" s="200">
        <f t="shared" si="161"/>
        <v>41.400000000000006</v>
      </c>
      <c r="AE68" s="200">
        <f t="shared" si="162"/>
        <v>16.559999999999999</v>
      </c>
      <c r="AF68" s="200">
        <f t="shared" si="163"/>
        <v>8.2799999999999994</v>
      </c>
      <c r="AG68" s="209">
        <f t="shared" ref="AG68" si="168">SUM(AA68:AF68)</f>
        <v>409.85999999999996</v>
      </c>
      <c r="AH68" s="200">
        <v>77</v>
      </c>
      <c r="AI68" s="201">
        <v>24</v>
      </c>
    </row>
    <row r="69" spans="1:35" s="202" customFormat="1" ht="13.2" customHeight="1" x14ac:dyDescent="0.4">
      <c r="A69" s="193">
        <v>5</v>
      </c>
      <c r="B69" s="661"/>
      <c r="C69" s="664"/>
      <c r="D69" s="179">
        <v>4427</v>
      </c>
      <c r="E69" s="228" t="s">
        <v>89</v>
      </c>
      <c r="F69" s="196">
        <f t="shared" si="149"/>
        <v>511.42857142857144</v>
      </c>
      <c r="G69" s="200">
        <v>20</v>
      </c>
      <c r="H69" s="200"/>
      <c r="I69" s="200">
        <v>1</v>
      </c>
      <c r="J69" s="200">
        <v>19</v>
      </c>
      <c r="K69" s="200"/>
      <c r="L69" s="200"/>
      <c r="M69" s="197">
        <f t="shared" si="150"/>
        <v>184.1142857142857</v>
      </c>
      <c r="N69" s="197">
        <f t="shared" si="151"/>
        <v>66.485714285714295</v>
      </c>
      <c r="O69" s="197">
        <f t="shared" si="152"/>
        <v>143.20000000000002</v>
      </c>
      <c r="P69" s="197">
        <f t="shared" si="153"/>
        <v>51.142857142857146</v>
      </c>
      <c r="Q69" s="197">
        <f t="shared" si="154"/>
        <v>46.028571428571425</v>
      </c>
      <c r="R69" s="197">
        <f t="shared" si="155"/>
        <v>20.457142857142859</v>
      </c>
      <c r="S69" s="198">
        <f t="shared" ref="S69" si="169">SUM(M69:R69)</f>
        <v>511.42857142857144</v>
      </c>
      <c r="T69" s="200">
        <f t="shared" si="157"/>
        <v>358</v>
      </c>
      <c r="U69" s="200">
        <v>20</v>
      </c>
      <c r="V69" s="200"/>
      <c r="W69" s="200">
        <v>1</v>
      </c>
      <c r="X69" s="200">
        <v>19</v>
      </c>
      <c r="Y69" s="200"/>
      <c r="Z69" s="200"/>
      <c r="AA69" s="200">
        <f t="shared" si="158"/>
        <v>143.20000000000002</v>
      </c>
      <c r="AB69" s="200">
        <f t="shared" si="159"/>
        <v>39.380000000000003</v>
      </c>
      <c r="AC69" s="200">
        <f t="shared" si="160"/>
        <v>114.56</v>
      </c>
      <c r="AD69" s="200">
        <f t="shared" si="161"/>
        <v>35.800000000000004</v>
      </c>
      <c r="AE69" s="200">
        <f t="shared" si="162"/>
        <v>14.32</v>
      </c>
      <c r="AF69" s="200">
        <f t="shared" si="163"/>
        <v>7.16</v>
      </c>
      <c r="AG69" s="209">
        <f t="shared" ref="AG69" si="170">SUM(AA69:AF69)</f>
        <v>354.42</v>
      </c>
      <c r="AH69" s="200">
        <v>78</v>
      </c>
      <c r="AI69" s="201">
        <v>20</v>
      </c>
    </row>
    <row r="70" spans="1:35" s="202" customFormat="1" ht="13.2" customHeight="1" x14ac:dyDescent="0.4">
      <c r="A70" s="193">
        <v>6</v>
      </c>
      <c r="B70" s="661"/>
      <c r="C70" s="664"/>
      <c r="D70" s="179">
        <v>4394</v>
      </c>
      <c r="E70" s="228" t="s">
        <v>90</v>
      </c>
      <c r="F70" s="196">
        <f t="shared" si="149"/>
        <v>415.71428571428567</v>
      </c>
      <c r="G70" s="200">
        <v>14</v>
      </c>
      <c r="H70" s="200"/>
      <c r="I70" s="200"/>
      <c r="J70" s="200">
        <v>11</v>
      </c>
      <c r="K70" s="200"/>
      <c r="L70" s="200">
        <v>5</v>
      </c>
      <c r="M70" s="197">
        <f t="shared" si="150"/>
        <v>149.65714285714284</v>
      </c>
      <c r="N70" s="197">
        <f t="shared" si="151"/>
        <v>54.042857142857137</v>
      </c>
      <c r="O70" s="197">
        <f t="shared" si="152"/>
        <v>116.39999999999999</v>
      </c>
      <c r="P70" s="197">
        <f t="shared" si="153"/>
        <v>41.571428571428569</v>
      </c>
      <c r="Q70" s="197">
        <f t="shared" si="154"/>
        <v>37.414285714285711</v>
      </c>
      <c r="R70" s="197">
        <f t="shared" si="155"/>
        <v>16.628571428571426</v>
      </c>
      <c r="S70" s="198">
        <f t="shared" ref="S70" si="171">SUM(M70:R70)</f>
        <v>415.71428571428567</v>
      </c>
      <c r="T70" s="200">
        <f t="shared" si="157"/>
        <v>291</v>
      </c>
      <c r="U70" s="200">
        <v>14</v>
      </c>
      <c r="V70" s="200"/>
      <c r="W70" s="200"/>
      <c r="X70" s="200">
        <v>11</v>
      </c>
      <c r="Y70" s="200"/>
      <c r="Z70" s="200">
        <v>5</v>
      </c>
      <c r="AA70" s="200">
        <f t="shared" si="158"/>
        <v>116.4</v>
      </c>
      <c r="AB70" s="200">
        <f t="shared" si="159"/>
        <v>32.01</v>
      </c>
      <c r="AC70" s="200">
        <f t="shared" si="160"/>
        <v>93.12</v>
      </c>
      <c r="AD70" s="200">
        <f t="shared" si="161"/>
        <v>29.1</v>
      </c>
      <c r="AE70" s="200">
        <f t="shared" si="162"/>
        <v>11.64</v>
      </c>
      <c r="AF70" s="200">
        <f t="shared" si="163"/>
        <v>5.82</v>
      </c>
      <c r="AG70" s="209">
        <f t="shared" ref="AG70" si="172">SUM(AA70:AF70)</f>
        <v>288.08999999999997</v>
      </c>
      <c r="AH70" s="200">
        <v>35</v>
      </c>
      <c r="AI70" s="201">
        <v>12</v>
      </c>
    </row>
    <row r="71" spans="1:35" s="202" customFormat="1" ht="13.2" customHeight="1" x14ac:dyDescent="0.4">
      <c r="A71" s="193">
        <v>7</v>
      </c>
      <c r="B71" s="662"/>
      <c r="C71" s="665"/>
      <c r="D71" s="180">
        <v>4425</v>
      </c>
      <c r="E71" s="228" t="s">
        <v>91</v>
      </c>
      <c r="F71" s="196">
        <f t="shared" si="149"/>
        <v>300</v>
      </c>
      <c r="G71" s="200"/>
      <c r="H71" s="200">
        <v>12</v>
      </c>
      <c r="I71" s="200">
        <v>3</v>
      </c>
      <c r="J71" s="200">
        <v>8</v>
      </c>
      <c r="K71" s="200"/>
      <c r="L71" s="200"/>
      <c r="M71" s="197">
        <f t="shared" si="150"/>
        <v>108</v>
      </c>
      <c r="N71" s="197">
        <f t="shared" si="151"/>
        <v>39</v>
      </c>
      <c r="O71" s="197">
        <f t="shared" si="152"/>
        <v>84.000000000000014</v>
      </c>
      <c r="P71" s="197">
        <f t="shared" si="153"/>
        <v>30</v>
      </c>
      <c r="Q71" s="197">
        <f t="shared" si="154"/>
        <v>27</v>
      </c>
      <c r="R71" s="197">
        <f t="shared" si="155"/>
        <v>12</v>
      </c>
      <c r="S71" s="208">
        <f t="shared" ref="S71" si="173">SUM(M71:R71)</f>
        <v>300</v>
      </c>
      <c r="T71" s="200">
        <f t="shared" si="157"/>
        <v>210</v>
      </c>
      <c r="U71" s="200"/>
      <c r="V71" s="200">
        <v>12</v>
      </c>
      <c r="W71" s="200">
        <v>3</v>
      </c>
      <c r="X71" s="200">
        <v>8</v>
      </c>
      <c r="Y71" s="200"/>
      <c r="Z71" s="200"/>
      <c r="AA71" s="200">
        <f t="shared" si="158"/>
        <v>84</v>
      </c>
      <c r="AB71" s="200">
        <f t="shared" si="159"/>
        <v>23.1</v>
      </c>
      <c r="AC71" s="200">
        <f t="shared" si="160"/>
        <v>67.2</v>
      </c>
      <c r="AD71" s="200">
        <f t="shared" si="161"/>
        <v>21</v>
      </c>
      <c r="AE71" s="200">
        <f t="shared" si="162"/>
        <v>8.4</v>
      </c>
      <c r="AF71" s="200">
        <f t="shared" si="163"/>
        <v>4.2</v>
      </c>
      <c r="AG71" s="209">
        <f t="shared" ref="AG71" si="174">SUM(AA71:AF71)</f>
        <v>207.9</v>
      </c>
      <c r="AH71" s="200">
        <v>44</v>
      </c>
      <c r="AI71" s="201">
        <v>12</v>
      </c>
    </row>
    <row r="72" spans="1:35" s="202" customFormat="1" ht="13.2" customHeight="1" x14ac:dyDescent="0.4">
      <c r="A72" s="223"/>
      <c r="B72" s="224">
        <v>7</v>
      </c>
      <c r="C72" s="225"/>
      <c r="D72" s="226"/>
      <c r="E72" s="216"/>
      <c r="F72" s="216"/>
      <c r="G72" s="216">
        <v>16</v>
      </c>
      <c r="H72" s="216"/>
      <c r="I72" s="216"/>
      <c r="J72" s="216"/>
      <c r="K72" s="216"/>
      <c r="L72" s="225"/>
      <c r="M72" s="225"/>
      <c r="N72" s="218"/>
      <c r="O72" s="218"/>
      <c r="P72" s="218"/>
      <c r="Q72" s="218"/>
      <c r="R72" s="218"/>
      <c r="S72" s="218"/>
      <c r="T72" s="218"/>
      <c r="U72" s="219"/>
      <c r="V72" s="219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27"/>
    </row>
    <row r="73" spans="1:35" s="202" customFormat="1" ht="13.2" customHeight="1" x14ac:dyDescent="0.4">
      <c r="A73" s="193">
        <v>1</v>
      </c>
      <c r="B73" s="660" t="s">
        <v>212</v>
      </c>
      <c r="C73" s="663" t="s">
        <v>9</v>
      </c>
      <c r="D73" s="178">
        <v>4495</v>
      </c>
      <c r="E73" s="228" t="s">
        <v>113</v>
      </c>
      <c r="F73" s="200">
        <f>($G$7*G73)+($H$7*H73)+($I$7*I73)+($J$7*J73)+($K$7*K73)+($L$7*L73)</f>
        <v>437.14285714285717</v>
      </c>
      <c r="G73" s="200">
        <v>14</v>
      </c>
      <c r="H73" s="200"/>
      <c r="I73" s="200">
        <v>2</v>
      </c>
      <c r="J73" s="200">
        <v>4</v>
      </c>
      <c r="K73" s="200">
        <v>11</v>
      </c>
      <c r="L73" s="200"/>
      <c r="M73" s="200">
        <f>F73*$M$7</f>
        <v>157.37142857142857</v>
      </c>
      <c r="N73" s="207">
        <f>F73*$N$7</f>
        <v>56.828571428571436</v>
      </c>
      <c r="O73" s="200">
        <f>F73*$O$7</f>
        <v>122.40000000000002</v>
      </c>
      <c r="P73" s="200">
        <f>F73*$P$7</f>
        <v>43.714285714285722</v>
      </c>
      <c r="Q73" s="200">
        <f>F73*$Q$7</f>
        <v>39.342857142857142</v>
      </c>
      <c r="R73" s="200">
        <f>F73*$R$7</f>
        <v>17.485714285714288</v>
      </c>
      <c r="S73" s="208">
        <f t="shared" ref="S73:S82" si="175">SUM(M73:R73)</f>
        <v>437.14285714285717</v>
      </c>
      <c r="T73" s="200">
        <f>($U$7*U73)+($V$7*V73)+($W$7*W73)+($X$7*X73)+($Y$7*Y73)+($Z$7*Z73)</f>
        <v>306</v>
      </c>
      <c r="U73" s="200">
        <f t="shared" ref="U73:Z82" si="176">G73</f>
        <v>14</v>
      </c>
      <c r="V73" s="200">
        <f t="shared" si="176"/>
        <v>0</v>
      </c>
      <c r="W73" s="200">
        <f t="shared" si="176"/>
        <v>2</v>
      </c>
      <c r="X73" s="200">
        <f t="shared" si="176"/>
        <v>4</v>
      </c>
      <c r="Y73" s="200">
        <f t="shared" si="176"/>
        <v>11</v>
      </c>
      <c r="Z73" s="200">
        <f t="shared" si="176"/>
        <v>0</v>
      </c>
      <c r="AA73" s="200">
        <f>T73*$AA$7</f>
        <v>122.4</v>
      </c>
      <c r="AB73" s="200">
        <f>T73*$AB$7</f>
        <v>33.660000000000004</v>
      </c>
      <c r="AC73" s="200">
        <f>T73*$AC$7</f>
        <v>97.92</v>
      </c>
      <c r="AD73" s="200">
        <f>T73*$AD$7</f>
        <v>30.6</v>
      </c>
      <c r="AE73" s="200">
        <f>T73*$AE$7</f>
        <v>12.24</v>
      </c>
      <c r="AF73" s="200">
        <f>T73*$AF$7</f>
        <v>6.12</v>
      </c>
      <c r="AG73" s="209">
        <f t="shared" ref="AG73:AG82" si="177">SUM(AA73:AF73)</f>
        <v>302.94000000000005</v>
      </c>
      <c r="AH73" s="200">
        <v>42</v>
      </c>
      <c r="AI73" s="201">
        <v>21</v>
      </c>
    </row>
    <row r="74" spans="1:35" s="202" customFormat="1" ht="13.2" customHeight="1" x14ac:dyDescent="0.4">
      <c r="A74" s="193">
        <v>2</v>
      </c>
      <c r="B74" s="661"/>
      <c r="C74" s="664"/>
      <c r="D74" s="179">
        <v>4531</v>
      </c>
      <c r="E74" s="228" t="s">
        <v>114</v>
      </c>
      <c r="F74" s="200">
        <f t="shared" ref="F74:F82" si="178">($G$7*G74)+($H$7*H74)+($I$7*I74)+($J$7*J74)+($K$7*K74)+($L$7*L74)</f>
        <v>412.85714285714289</v>
      </c>
      <c r="G74" s="200">
        <v>18</v>
      </c>
      <c r="H74" s="200"/>
      <c r="I74" s="200">
        <v>2</v>
      </c>
      <c r="J74" s="200">
        <v>4</v>
      </c>
      <c r="K74" s="200">
        <v>7</v>
      </c>
      <c r="L74" s="200">
        <v>1</v>
      </c>
      <c r="M74" s="200">
        <f t="shared" ref="M74:M82" si="179">F74*$M$7</f>
        <v>148.62857142857143</v>
      </c>
      <c r="N74" s="207">
        <f t="shared" ref="N74:N82" si="180">F74*$N$7</f>
        <v>53.671428571428578</v>
      </c>
      <c r="O74" s="200">
        <f t="shared" ref="O74:O82" si="181">F74*$O$7</f>
        <v>115.60000000000002</v>
      </c>
      <c r="P74" s="200">
        <f t="shared" ref="P74:P82" si="182">F74*$P$7</f>
        <v>41.285714285714292</v>
      </c>
      <c r="Q74" s="200">
        <f t="shared" ref="Q74:Q82" si="183">F74*$Q$7</f>
        <v>37.157142857142858</v>
      </c>
      <c r="R74" s="200">
        <f t="shared" ref="R74:R82" si="184">F74*$R$7</f>
        <v>16.514285714285716</v>
      </c>
      <c r="S74" s="208">
        <f t="shared" si="175"/>
        <v>412.85714285714289</v>
      </c>
      <c r="T74" s="200">
        <f>($U$7*U74)+($V$7*V74)+($W$7*W74)+($X$7*X74)+($Y$7*Y74)+($Z$7*Z74)</f>
        <v>289</v>
      </c>
      <c r="U74" s="200">
        <f t="shared" si="176"/>
        <v>18</v>
      </c>
      <c r="V74" s="200">
        <f t="shared" si="176"/>
        <v>0</v>
      </c>
      <c r="W74" s="200">
        <f t="shared" si="176"/>
        <v>2</v>
      </c>
      <c r="X74" s="200">
        <f t="shared" si="176"/>
        <v>4</v>
      </c>
      <c r="Y74" s="200">
        <f t="shared" si="176"/>
        <v>7</v>
      </c>
      <c r="Z74" s="200">
        <f t="shared" si="176"/>
        <v>1</v>
      </c>
      <c r="AA74" s="200">
        <f t="shared" ref="AA74:AA82" si="185">T74*$AA$7</f>
        <v>115.60000000000001</v>
      </c>
      <c r="AB74" s="200">
        <f t="shared" ref="AB74:AB82" si="186">T74*$AB$7</f>
        <v>31.79</v>
      </c>
      <c r="AC74" s="200">
        <f t="shared" ref="AC74:AC82" si="187">T74*$AC$7</f>
        <v>92.48</v>
      </c>
      <c r="AD74" s="200">
        <f t="shared" ref="AD74:AD82" si="188">T74*$AD$7</f>
        <v>28.900000000000002</v>
      </c>
      <c r="AE74" s="200">
        <f t="shared" ref="AE74:AE82" si="189">T74*$AE$7</f>
        <v>11.56</v>
      </c>
      <c r="AF74" s="200">
        <f t="shared" ref="AF74:AF82" si="190">T74*$AF$7</f>
        <v>5.78</v>
      </c>
      <c r="AG74" s="209">
        <f t="shared" si="177"/>
        <v>286.10999999999996</v>
      </c>
      <c r="AH74" s="200">
        <v>70</v>
      </c>
      <c r="AI74" s="201">
        <v>20</v>
      </c>
    </row>
    <row r="75" spans="1:35" s="202" customFormat="1" ht="13.2" customHeight="1" x14ac:dyDescent="0.4">
      <c r="A75" s="193">
        <v>3</v>
      </c>
      <c r="B75" s="661"/>
      <c r="C75" s="664"/>
      <c r="D75" s="179">
        <v>4477</v>
      </c>
      <c r="E75" s="228" t="s">
        <v>115</v>
      </c>
      <c r="F75" s="200">
        <f t="shared" si="178"/>
        <v>505.71428571428572</v>
      </c>
      <c r="G75" s="200">
        <v>13</v>
      </c>
      <c r="H75" s="200"/>
      <c r="I75" s="200"/>
      <c r="J75" s="200">
        <v>23</v>
      </c>
      <c r="K75" s="200"/>
      <c r="L75" s="200"/>
      <c r="M75" s="200">
        <f t="shared" si="179"/>
        <v>182.05714285714285</v>
      </c>
      <c r="N75" s="207">
        <f t="shared" si="180"/>
        <v>65.742857142857147</v>
      </c>
      <c r="O75" s="200">
        <f t="shared" si="181"/>
        <v>141.60000000000002</v>
      </c>
      <c r="P75" s="200">
        <f t="shared" si="182"/>
        <v>50.571428571428577</v>
      </c>
      <c r="Q75" s="200">
        <f t="shared" si="183"/>
        <v>45.514285714285712</v>
      </c>
      <c r="R75" s="200">
        <f t="shared" si="184"/>
        <v>20.228571428571428</v>
      </c>
      <c r="S75" s="208">
        <f t="shared" si="175"/>
        <v>505.71428571428578</v>
      </c>
      <c r="T75" s="200">
        <f t="shared" ref="T75:T82" si="191">($U$7*U75)+($V$7*V75)+($W$7*W75)+($X$7*X75)+($Y$7*Y75)+($Z$7*Z75)</f>
        <v>354</v>
      </c>
      <c r="U75" s="200">
        <f t="shared" si="176"/>
        <v>13</v>
      </c>
      <c r="V75" s="200">
        <f t="shared" si="176"/>
        <v>0</v>
      </c>
      <c r="W75" s="200">
        <f t="shared" si="176"/>
        <v>0</v>
      </c>
      <c r="X75" s="200">
        <f t="shared" si="176"/>
        <v>23</v>
      </c>
      <c r="Y75" s="200">
        <f t="shared" si="176"/>
        <v>0</v>
      </c>
      <c r="Z75" s="200">
        <f t="shared" si="176"/>
        <v>0</v>
      </c>
      <c r="AA75" s="200">
        <f t="shared" si="185"/>
        <v>141.6</v>
      </c>
      <c r="AB75" s="200">
        <f t="shared" si="186"/>
        <v>38.94</v>
      </c>
      <c r="AC75" s="200">
        <f t="shared" si="187"/>
        <v>113.28</v>
      </c>
      <c r="AD75" s="200">
        <f t="shared" si="188"/>
        <v>35.4</v>
      </c>
      <c r="AE75" s="200">
        <f t="shared" si="189"/>
        <v>14.16</v>
      </c>
      <c r="AF75" s="200">
        <f t="shared" si="190"/>
        <v>7.08</v>
      </c>
      <c r="AG75" s="209">
        <f t="shared" si="177"/>
        <v>350.46</v>
      </c>
      <c r="AH75" s="200">
        <v>57</v>
      </c>
      <c r="AI75" s="201">
        <v>15</v>
      </c>
    </row>
    <row r="76" spans="1:35" s="210" customFormat="1" ht="13.2" customHeight="1" x14ac:dyDescent="0.4">
      <c r="A76" s="193">
        <v>4</v>
      </c>
      <c r="B76" s="661"/>
      <c r="C76" s="664"/>
      <c r="D76" s="179">
        <v>4190</v>
      </c>
      <c r="E76" s="228" t="s">
        <v>116</v>
      </c>
      <c r="F76" s="200">
        <f t="shared" si="178"/>
        <v>277.14285714285711</v>
      </c>
      <c r="G76" s="200"/>
      <c r="H76" s="200">
        <v>10</v>
      </c>
      <c r="I76" s="200"/>
      <c r="J76" s="200">
        <v>8</v>
      </c>
      <c r="K76" s="200">
        <v>2</v>
      </c>
      <c r="L76" s="200"/>
      <c r="M76" s="200">
        <f t="shared" si="179"/>
        <v>99.771428571428558</v>
      </c>
      <c r="N76" s="207">
        <f t="shared" si="180"/>
        <v>36.028571428571425</v>
      </c>
      <c r="O76" s="200">
        <f t="shared" si="181"/>
        <v>77.599999999999994</v>
      </c>
      <c r="P76" s="200">
        <f t="shared" si="182"/>
        <v>27.714285714285712</v>
      </c>
      <c r="Q76" s="200">
        <f t="shared" si="183"/>
        <v>24.94285714285714</v>
      </c>
      <c r="R76" s="200">
        <f t="shared" si="184"/>
        <v>11.085714285714285</v>
      </c>
      <c r="S76" s="208">
        <f t="shared" si="175"/>
        <v>277.14285714285711</v>
      </c>
      <c r="T76" s="200">
        <f t="shared" si="191"/>
        <v>194</v>
      </c>
      <c r="U76" s="200">
        <f t="shared" si="176"/>
        <v>0</v>
      </c>
      <c r="V76" s="200">
        <f t="shared" si="176"/>
        <v>10</v>
      </c>
      <c r="W76" s="200">
        <f t="shared" si="176"/>
        <v>0</v>
      </c>
      <c r="X76" s="200">
        <f t="shared" si="176"/>
        <v>8</v>
      </c>
      <c r="Y76" s="200">
        <f t="shared" si="176"/>
        <v>2</v>
      </c>
      <c r="Z76" s="200">
        <f t="shared" si="176"/>
        <v>0</v>
      </c>
      <c r="AA76" s="200">
        <f t="shared" si="185"/>
        <v>77.600000000000009</v>
      </c>
      <c r="AB76" s="200">
        <f t="shared" si="186"/>
        <v>21.34</v>
      </c>
      <c r="AC76" s="200">
        <f t="shared" si="187"/>
        <v>62.08</v>
      </c>
      <c r="AD76" s="200">
        <f t="shared" si="188"/>
        <v>19.400000000000002</v>
      </c>
      <c r="AE76" s="200">
        <f t="shared" si="189"/>
        <v>7.76</v>
      </c>
      <c r="AF76" s="200">
        <f t="shared" si="190"/>
        <v>3.88</v>
      </c>
      <c r="AG76" s="209">
        <f t="shared" si="177"/>
        <v>192.06</v>
      </c>
      <c r="AH76" s="200">
        <v>42</v>
      </c>
      <c r="AI76" s="201">
        <v>12</v>
      </c>
    </row>
    <row r="77" spans="1:35" s="202" customFormat="1" ht="13.2" customHeight="1" x14ac:dyDescent="0.4">
      <c r="A77" s="193">
        <v>5</v>
      </c>
      <c r="B77" s="661"/>
      <c r="C77" s="664"/>
      <c r="D77" s="179">
        <v>4188</v>
      </c>
      <c r="E77" s="228" t="s">
        <v>117</v>
      </c>
      <c r="F77" s="200">
        <f t="shared" si="178"/>
        <v>248.57142857142856</v>
      </c>
      <c r="G77" s="200"/>
      <c r="H77" s="200">
        <v>10</v>
      </c>
      <c r="I77" s="200"/>
      <c r="J77" s="200">
        <v>4</v>
      </c>
      <c r="K77" s="200">
        <v>4</v>
      </c>
      <c r="L77" s="200"/>
      <c r="M77" s="200">
        <f t="shared" si="179"/>
        <v>89.48571428571428</v>
      </c>
      <c r="N77" s="207">
        <f t="shared" si="180"/>
        <v>32.314285714285717</v>
      </c>
      <c r="O77" s="200">
        <f t="shared" si="181"/>
        <v>69.600000000000009</v>
      </c>
      <c r="P77" s="200">
        <f t="shared" si="182"/>
        <v>24.857142857142858</v>
      </c>
      <c r="Q77" s="200">
        <f t="shared" si="183"/>
        <v>22.37142857142857</v>
      </c>
      <c r="R77" s="200">
        <f t="shared" si="184"/>
        <v>9.9428571428571431</v>
      </c>
      <c r="S77" s="208">
        <f t="shared" si="175"/>
        <v>248.57142857142858</v>
      </c>
      <c r="T77" s="200">
        <f t="shared" si="191"/>
        <v>174</v>
      </c>
      <c r="U77" s="200">
        <f t="shared" si="176"/>
        <v>0</v>
      </c>
      <c r="V77" s="200">
        <f t="shared" si="176"/>
        <v>10</v>
      </c>
      <c r="W77" s="200">
        <f t="shared" si="176"/>
        <v>0</v>
      </c>
      <c r="X77" s="200">
        <f t="shared" si="176"/>
        <v>4</v>
      </c>
      <c r="Y77" s="200">
        <f t="shared" si="176"/>
        <v>4</v>
      </c>
      <c r="Z77" s="200">
        <f t="shared" si="176"/>
        <v>0</v>
      </c>
      <c r="AA77" s="200">
        <f t="shared" si="185"/>
        <v>69.600000000000009</v>
      </c>
      <c r="AB77" s="200">
        <f t="shared" si="186"/>
        <v>19.14</v>
      </c>
      <c r="AC77" s="200">
        <f t="shared" si="187"/>
        <v>55.68</v>
      </c>
      <c r="AD77" s="200">
        <f t="shared" si="188"/>
        <v>17.400000000000002</v>
      </c>
      <c r="AE77" s="200">
        <f t="shared" si="189"/>
        <v>6.96</v>
      </c>
      <c r="AF77" s="200">
        <f t="shared" si="190"/>
        <v>3.48</v>
      </c>
      <c r="AG77" s="209">
        <f t="shared" si="177"/>
        <v>172.26000000000002</v>
      </c>
      <c r="AH77" s="200">
        <v>42</v>
      </c>
      <c r="AI77" s="201">
        <v>12</v>
      </c>
    </row>
    <row r="78" spans="1:35" s="202" customFormat="1" ht="13.2" customHeight="1" x14ac:dyDescent="0.4">
      <c r="A78" s="193">
        <v>6</v>
      </c>
      <c r="B78" s="661"/>
      <c r="C78" s="664"/>
      <c r="D78" s="179">
        <v>4489</v>
      </c>
      <c r="E78" s="228" t="s">
        <v>118</v>
      </c>
      <c r="F78" s="200">
        <f t="shared" si="178"/>
        <v>370</v>
      </c>
      <c r="G78" s="200">
        <v>8</v>
      </c>
      <c r="H78" s="200"/>
      <c r="I78" s="200">
        <v>2</v>
      </c>
      <c r="J78" s="200">
        <v>10</v>
      </c>
      <c r="K78" s="200">
        <v>4</v>
      </c>
      <c r="L78" s="200">
        <v>1</v>
      </c>
      <c r="M78" s="200">
        <f t="shared" si="179"/>
        <v>133.19999999999999</v>
      </c>
      <c r="N78" s="207">
        <f t="shared" si="180"/>
        <v>48.1</v>
      </c>
      <c r="O78" s="200">
        <f t="shared" si="181"/>
        <v>103.60000000000001</v>
      </c>
      <c r="P78" s="200">
        <f t="shared" si="182"/>
        <v>37</v>
      </c>
      <c r="Q78" s="200">
        <f t="shared" si="183"/>
        <v>33.299999999999997</v>
      </c>
      <c r="R78" s="200">
        <f t="shared" si="184"/>
        <v>14.8</v>
      </c>
      <c r="S78" s="208">
        <f t="shared" si="175"/>
        <v>370</v>
      </c>
      <c r="T78" s="200">
        <f t="shared" si="191"/>
        <v>259</v>
      </c>
      <c r="U78" s="200">
        <f t="shared" si="176"/>
        <v>8</v>
      </c>
      <c r="V78" s="200">
        <f t="shared" si="176"/>
        <v>0</v>
      </c>
      <c r="W78" s="200">
        <f t="shared" si="176"/>
        <v>2</v>
      </c>
      <c r="X78" s="200">
        <f t="shared" si="176"/>
        <v>10</v>
      </c>
      <c r="Y78" s="200">
        <f t="shared" si="176"/>
        <v>4</v>
      </c>
      <c r="Z78" s="200">
        <f t="shared" si="176"/>
        <v>1</v>
      </c>
      <c r="AA78" s="200">
        <f t="shared" si="185"/>
        <v>103.60000000000001</v>
      </c>
      <c r="AB78" s="200">
        <f t="shared" si="186"/>
        <v>28.49</v>
      </c>
      <c r="AC78" s="200">
        <f t="shared" si="187"/>
        <v>82.88</v>
      </c>
      <c r="AD78" s="200">
        <f t="shared" si="188"/>
        <v>25.900000000000002</v>
      </c>
      <c r="AE78" s="200">
        <f t="shared" si="189"/>
        <v>10.36</v>
      </c>
      <c r="AF78" s="200">
        <f t="shared" si="190"/>
        <v>5.18</v>
      </c>
      <c r="AG78" s="209">
        <f t="shared" si="177"/>
        <v>256.41000000000003</v>
      </c>
      <c r="AH78" s="200">
        <v>70</v>
      </c>
      <c r="AI78" s="201">
        <v>18</v>
      </c>
    </row>
    <row r="79" spans="1:35" s="202" customFormat="1" ht="13.2" customHeight="1" x14ac:dyDescent="0.4">
      <c r="A79" s="193">
        <v>7</v>
      </c>
      <c r="B79" s="661"/>
      <c r="C79" s="664"/>
      <c r="D79" s="179">
        <v>4491</v>
      </c>
      <c r="E79" s="228" t="s">
        <v>119</v>
      </c>
      <c r="F79" s="200">
        <f t="shared" si="178"/>
        <v>497.14285714285717</v>
      </c>
      <c r="G79" s="200">
        <v>22</v>
      </c>
      <c r="H79" s="200"/>
      <c r="I79" s="200"/>
      <c r="J79" s="200">
        <v>13</v>
      </c>
      <c r="K79" s="200"/>
      <c r="L79" s="200">
        <v>4</v>
      </c>
      <c r="M79" s="200">
        <f t="shared" si="179"/>
        <v>178.97142857142856</v>
      </c>
      <c r="N79" s="207">
        <f t="shared" si="180"/>
        <v>64.628571428571433</v>
      </c>
      <c r="O79" s="200">
        <f t="shared" si="181"/>
        <v>139.20000000000002</v>
      </c>
      <c r="P79" s="200">
        <f t="shared" si="182"/>
        <v>49.714285714285722</v>
      </c>
      <c r="Q79" s="200">
        <f t="shared" si="183"/>
        <v>44.74285714285714</v>
      </c>
      <c r="R79" s="200">
        <f t="shared" si="184"/>
        <v>19.885714285714286</v>
      </c>
      <c r="S79" s="208">
        <f t="shared" si="175"/>
        <v>497.14285714285717</v>
      </c>
      <c r="T79" s="200">
        <f t="shared" si="191"/>
        <v>348</v>
      </c>
      <c r="U79" s="200">
        <f t="shared" si="176"/>
        <v>22</v>
      </c>
      <c r="V79" s="200">
        <f t="shared" si="176"/>
        <v>0</v>
      </c>
      <c r="W79" s="200">
        <f t="shared" si="176"/>
        <v>0</v>
      </c>
      <c r="X79" s="200">
        <f t="shared" si="176"/>
        <v>13</v>
      </c>
      <c r="Y79" s="200">
        <f t="shared" si="176"/>
        <v>0</v>
      </c>
      <c r="Z79" s="200">
        <f t="shared" si="176"/>
        <v>4</v>
      </c>
      <c r="AA79" s="200">
        <f t="shared" si="185"/>
        <v>139.20000000000002</v>
      </c>
      <c r="AB79" s="200">
        <f t="shared" si="186"/>
        <v>38.28</v>
      </c>
      <c r="AC79" s="200">
        <f t="shared" si="187"/>
        <v>111.36</v>
      </c>
      <c r="AD79" s="200">
        <f t="shared" si="188"/>
        <v>34.800000000000004</v>
      </c>
      <c r="AE79" s="200">
        <f t="shared" si="189"/>
        <v>13.92</v>
      </c>
      <c r="AF79" s="200">
        <f t="shared" si="190"/>
        <v>6.96</v>
      </c>
      <c r="AG79" s="209">
        <f t="shared" si="177"/>
        <v>344.52000000000004</v>
      </c>
      <c r="AH79" s="200">
        <v>72</v>
      </c>
      <c r="AI79" s="201">
        <v>18</v>
      </c>
    </row>
    <row r="80" spans="1:35" s="202" customFormat="1" ht="13.2" customHeight="1" x14ac:dyDescent="0.4">
      <c r="A80" s="193">
        <v>8</v>
      </c>
      <c r="B80" s="661"/>
      <c r="C80" s="664"/>
      <c r="D80" s="179">
        <v>4466</v>
      </c>
      <c r="E80" s="228" t="s">
        <v>120</v>
      </c>
      <c r="F80" s="200">
        <f t="shared" si="178"/>
        <v>374.28571428571428</v>
      </c>
      <c r="G80" s="200"/>
      <c r="H80" s="200">
        <v>12</v>
      </c>
      <c r="I80" s="200">
        <v>3</v>
      </c>
      <c r="J80" s="200">
        <v>10</v>
      </c>
      <c r="K80" s="200">
        <v>2</v>
      </c>
      <c r="L80" s="200"/>
      <c r="M80" s="200">
        <f t="shared" si="179"/>
        <v>134.74285714285713</v>
      </c>
      <c r="N80" s="207">
        <f t="shared" si="180"/>
        <v>48.657142857142858</v>
      </c>
      <c r="O80" s="200">
        <f t="shared" si="181"/>
        <v>104.80000000000001</v>
      </c>
      <c r="P80" s="200">
        <f t="shared" si="182"/>
        <v>37.428571428571431</v>
      </c>
      <c r="Q80" s="200">
        <f t="shared" si="183"/>
        <v>33.685714285714283</v>
      </c>
      <c r="R80" s="200">
        <f t="shared" si="184"/>
        <v>14.971428571428572</v>
      </c>
      <c r="S80" s="208">
        <f t="shared" si="175"/>
        <v>374.28571428571428</v>
      </c>
      <c r="T80" s="200">
        <f t="shared" si="191"/>
        <v>262</v>
      </c>
      <c r="U80" s="200">
        <f t="shared" si="176"/>
        <v>0</v>
      </c>
      <c r="V80" s="200">
        <f t="shared" si="176"/>
        <v>12</v>
      </c>
      <c r="W80" s="200">
        <f t="shared" si="176"/>
        <v>3</v>
      </c>
      <c r="X80" s="200">
        <f t="shared" si="176"/>
        <v>10</v>
      </c>
      <c r="Y80" s="200">
        <f t="shared" si="176"/>
        <v>2</v>
      </c>
      <c r="Z80" s="200">
        <f t="shared" si="176"/>
        <v>0</v>
      </c>
      <c r="AA80" s="200">
        <f t="shared" si="185"/>
        <v>104.80000000000001</v>
      </c>
      <c r="AB80" s="200">
        <f t="shared" si="186"/>
        <v>28.82</v>
      </c>
      <c r="AC80" s="200">
        <f t="shared" si="187"/>
        <v>83.84</v>
      </c>
      <c r="AD80" s="200">
        <f t="shared" si="188"/>
        <v>26.200000000000003</v>
      </c>
      <c r="AE80" s="200">
        <f t="shared" si="189"/>
        <v>10.48</v>
      </c>
      <c r="AF80" s="200">
        <f t="shared" si="190"/>
        <v>5.24</v>
      </c>
      <c r="AG80" s="209">
        <f t="shared" si="177"/>
        <v>259.38</v>
      </c>
      <c r="AH80" s="200">
        <v>44</v>
      </c>
      <c r="AI80" s="201">
        <v>18</v>
      </c>
    </row>
    <row r="81" spans="1:35" s="202" customFormat="1" ht="13.2" customHeight="1" x14ac:dyDescent="0.4">
      <c r="A81" s="193">
        <v>9</v>
      </c>
      <c r="B81" s="661"/>
      <c r="C81" s="664"/>
      <c r="D81" s="179">
        <v>6764</v>
      </c>
      <c r="E81" s="228" t="s">
        <v>121</v>
      </c>
      <c r="F81" s="200">
        <f t="shared" si="178"/>
        <v>367.14285714285711</v>
      </c>
      <c r="G81" s="200"/>
      <c r="H81" s="200">
        <v>15</v>
      </c>
      <c r="I81" s="200"/>
      <c r="J81" s="200">
        <v>8</v>
      </c>
      <c r="K81" s="200">
        <v>4</v>
      </c>
      <c r="L81" s="200"/>
      <c r="M81" s="200">
        <f t="shared" si="179"/>
        <v>132.17142857142855</v>
      </c>
      <c r="N81" s="207">
        <f t="shared" si="180"/>
        <v>47.728571428571428</v>
      </c>
      <c r="O81" s="200">
        <f t="shared" si="181"/>
        <v>102.8</v>
      </c>
      <c r="P81" s="200">
        <f t="shared" si="182"/>
        <v>36.714285714285715</v>
      </c>
      <c r="Q81" s="200">
        <f t="shared" si="183"/>
        <v>33.042857142857137</v>
      </c>
      <c r="R81" s="200">
        <f t="shared" si="184"/>
        <v>14.685714285714285</v>
      </c>
      <c r="S81" s="208">
        <f t="shared" si="175"/>
        <v>367.14285714285717</v>
      </c>
      <c r="T81" s="200">
        <f t="shared" si="191"/>
        <v>257</v>
      </c>
      <c r="U81" s="200">
        <f t="shared" si="176"/>
        <v>0</v>
      </c>
      <c r="V81" s="200">
        <f t="shared" si="176"/>
        <v>15</v>
      </c>
      <c r="W81" s="200">
        <f t="shared" si="176"/>
        <v>0</v>
      </c>
      <c r="X81" s="200">
        <f t="shared" si="176"/>
        <v>8</v>
      </c>
      <c r="Y81" s="200">
        <f t="shared" si="176"/>
        <v>4</v>
      </c>
      <c r="Z81" s="200">
        <f t="shared" si="176"/>
        <v>0</v>
      </c>
      <c r="AA81" s="200">
        <f t="shared" si="185"/>
        <v>102.80000000000001</v>
      </c>
      <c r="AB81" s="200">
        <f t="shared" si="186"/>
        <v>28.27</v>
      </c>
      <c r="AC81" s="200">
        <f t="shared" si="187"/>
        <v>82.24</v>
      </c>
      <c r="AD81" s="200">
        <f t="shared" si="188"/>
        <v>25.700000000000003</v>
      </c>
      <c r="AE81" s="200">
        <f t="shared" si="189"/>
        <v>10.28</v>
      </c>
      <c r="AF81" s="200">
        <f t="shared" si="190"/>
        <v>5.14</v>
      </c>
      <c r="AG81" s="209">
        <f t="shared" si="177"/>
        <v>254.42999999999998</v>
      </c>
      <c r="AH81" s="200">
        <v>49</v>
      </c>
      <c r="AI81" s="201">
        <v>12</v>
      </c>
    </row>
    <row r="82" spans="1:35" s="202" customFormat="1" ht="13.2" customHeight="1" x14ac:dyDescent="0.4">
      <c r="A82" s="193">
        <v>10</v>
      </c>
      <c r="B82" s="662"/>
      <c r="C82" s="665"/>
      <c r="D82" s="180">
        <v>4454</v>
      </c>
      <c r="E82" s="228" t="s">
        <v>122</v>
      </c>
      <c r="F82" s="200">
        <f t="shared" si="178"/>
        <v>357.14285714285711</v>
      </c>
      <c r="G82" s="200"/>
      <c r="H82" s="200">
        <v>14</v>
      </c>
      <c r="I82" s="200"/>
      <c r="J82" s="200">
        <v>8</v>
      </c>
      <c r="K82" s="200">
        <v>4</v>
      </c>
      <c r="L82" s="200"/>
      <c r="M82" s="200">
        <f t="shared" si="179"/>
        <v>128.57142857142856</v>
      </c>
      <c r="N82" s="207">
        <f t="shared" si="180"/>
        <v>46.428571428571423</v>
      </c>
      <c r="O82" s="200">
        <f t="shared" si="181"/>
        <v>100</v>
      </c>
      <c r="P82" s="200">
        <f t="shared" si="182"/>
        <v>35.714285714285715</v>
      </c>
      <c r="Q82" s="200">
        <f t="shared" si="183"/>
        <v>32.142857142857139</v>
      </c>
      <c r="R82" s="200">
        <f t="shared" si="184"/>
        <v>14.285714285714285</v>
      </c>
      <c r="S82" s="208">
        <f t="shared" si="175"/>
        <v>357.14285714285717</v>
      </c>
      <c r="T82" s="200">
        <f t="shared" si="191"/>
        <v>250</v>
      </c>
      <c r="U82" s="200">
        <f t="shared" si="176"/>
        <v>0</v>
      </c>
      <c r="V82" s="200">
        <f t="shared" si="176"/>
        <v>14</v>
      </c>
      <c r="W82" s="200">
        <f t="shared" si="176"/>
        <v>0</v>
      </c>
      <c r="X82" s="200">
        <f t="shared" si="176"/>
        <v>8</v>
      </c>
      <c r="Y82" s="200">
        <f t="shared" si="176"/>
        <v>4</v>
      </c>
      <c r="Z82" s="200">
        <f t="shared" si="176"/>
        <v>0</v>
      </c>
      <c r="AA82" s="200">
        <f t="shared" si="185"/>
        <v>100</v>
      </c>
      <c r="AB82" s="200">
        <f t="shared" si="186"/>
        <v>27.5</v>
      </c>
      <c r="AC82" s="200">
        <f t="shared" si="187"/>
        <v>80</v>
      </c>
      <c r="AD82" s="200">
        <f t="shared" si="188"/>
        <v>25</v>
      </c>
      <c r="AE82" s="200">
        <f t="shared" si="189"/>
        <v>10</v>
      </c>
      <c r="AF82" s="200">
        <f t="shared" si="190"/>
        <v>5</v>
      </c>
      <c r="AG82" s="209">
        <f t="shared" si="177"/>
        <v>247.5</v>
      </c>
      <c r="AH82" s="200">
        <v>35</v>
      </c>
      <c r="AI82" s="201">
        <v>15</v>
      </c>
    </row>
    <row r="83" spans="1:35" s="202" customFormat="1" ht="13.2" customHeight="1" x14ac:dyDescent="0.4">
      <c r="A83" s="223"/>
      <c r="B83" s="224">
        <v>10</v>
      </c>
      <c r="C83" s="225"/>
      <c r="D83" s="226"/>
      <c r="E83" s="216"/>
      <c r="F83" s="216"/>
      <c r="G83" s="216"/>
      <c r="H83" s="216"/>
      <c r="I83" s="216"/>
      <c r="J83" s="216"/>
      <c r="K83" s="216"/>
      <c r="L83" s="225"/>
      <c r="M83" s="225"/>
      <c r="N83" s="218"/>
      <c r="O83" s="218"/>
      <c r="P83" s="218"/>
      <c r="Q83" s="218"/>
      <c r="R83" s="218"/>
      <c r="S83" s="218"/>
      <c r="T83" s="218"/>
      <c r="U83" s="219"/>
      <c r="V83" s="219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27"/>
    </row>
    <row r="84" spans="1:35" s="202" customFormat="1" ht="13.2" customHeight="1" x14ac:dyDescent="0.4">
      <c r="A84" s="193">
        <v>1</v>
      </c>
      <c r="B84" s="660" t="s">
        <v>213</v>
      </c>
      <c r="C84" s="666" t="s">
        <v>214</v>
      </c>
      <c r="D84" s="222">
        <v>4277</v>
      </c>
      <c r="E84" s="228" t="s">
        <v>215</v>
      </c>
      <c r="F84" s="196">
        <f>($G$7*G84)+($H$7*H84)+($I$7*I84)+($J$7*J84)+($K$7*K84)+($L$7*L84)</f>
        <v>274.28571428571428</v>
      </c>
      <c r="G84" s="197"/>
      <c r="H84" s="230">
        <v>8</v>
      </c>
      <c r="I84" s="230"/>
      <c r="J84" s="231">
        <v>2</v>
      </c>
      <c r="K84" s="230">
        <v>8</v>
      </c>
      <c r="L84" s="230"/>
      <c r="M84" s="232">
        <f>F84*$M$7</f>
        <v>98.742857142857133</v>
      </c>
      <c r="N84" s="232">
        <f>F84*$N$7</f>
        <v>35.657142857142858</v>
      </c>
      <c r="O84" s="232">
        <f>F84*$O$7</f>
        <v>76.800000000000011</v>
      </c>
      <c r="P84" s="232">
        <f>F84*$P$7</f>
        <v>27.428571428571431</v>
      </c>
      <c r="Q84" s="232">
        <f>F84*$Q$7</f>
        <v>24.685714285714283</v>
      </c>
      <c r="R84" s="232">
        <f>F84*$R$7</f>
        <v>10.971428571428572</v>
      </c>
      <c r="S84" s="198">
        <f t="shared" ref="S84:S98" si="192">SUM(M84:R84)</f>
        <v>274.28571428571428</v>
      </c>
      <c r="T84" s="196">
        <f>($U$7*U84)+($V$7*V84)+($W$7*W84)+($X$7*X84)+($Y$7*Y84)+($Z$7*Z84)</f>
        <v>192</v>
      </c>
      <c r="U84" s="197">
        <f t="shared" ref="U84:Z97" si="193">G84</f>
        <v>0</v>
      </c>
      <c r="V84" s="230">
        <f t="shared" si="193"/>
        <v>8</v>
      </c>
      <c r="W84" s="230">
        <f t="shared" si="193"/>
        <v>0</v>
      </c>
      <c r="X84" s="231">
        <f t="shared" si="193"/>
        <v>2</v>
      </c>
      <c r="Y84" s="230">
        <f t="shared" si="193"/>
        <v>8</v>
      </c>
      <c r="Z84" s="230">
        <f t="shared" si="193"/>
        <v>0</v>
      </c>
      <c r="AA84" s="232">
        <f>T84*$AA$7</f>
        <v>76.800000000000011</v>
      </c>
      <c r="AB84" s="232">
        <f>T84*$AB$7</f>
        <v>21.12</v>
      </c>
      <c r="AC84" s="232">
        <f>T84*$AC$7</f>
        <v>61.44</v>
      </c>
      <c r="AD84" s="232">
        <f>T84*$AD$7</f>
        <v>19.200000000000003</v>
      </c>
      <c r="AE84" s="232">
        <f>T84*$AE$7</f>
        <v>7.68</v>
      </c>
      <c r="AF84" s="232">
        <f>T84*$AF$7</f>
        <v>3.84</v>
      </c>
      <c r="AG84" s="199">
        <f t="shared" ref="AG84:AG97" si="194">SUM(AA84:AF84)</f>
        <v>190.08</v>
      </c>
      <c r="AH84" s="233">
        <v>48</v>
      </c>
      <c r="AI84" s="234">
        <v>9</v>
      </c>
    </row>
    <row r="85" spans="1:35" s="202" customFormat="1" ht="13.2" customHeight="1" x14ac:dyDescent="0.4">
      <c r="A85" s="193">
        <v>2</v>
      </c>
      <c r="B85" s="661"/>
      <c r="C85" s="667"/>
      <c r="D85" s="175">
        <v>4487</v>
      </c>
      <c r="E85" s="228" t="s">
        <v>216</v>
      </c>
      <c r="F85" s="196">
        <f t="shared" ref="F85:F98" si="195">($G$7*G85)+($H$7*H85)+($I$7*I85)+($J$7*J85)+($K$7*K85)+($L$7*L85)</f>
        <v>415.71428571428572</v>
      </c>
      <c r="G85" s="197"/>
      <c r="H85" s="230">
        <v>13</v>
      </c>
      <c r="I85" s="230"/>
      <c r="J85" s="231">
        <v>12</v>
      </c>
      <c r="K85" s="230">
        <v>4</v>
      </c>
      <c r="L85" s="230"/>
      <c r="M85" s="232">
        <f t="shared" ref="M85:M98" si="196">F85*$M$7</f>
        <v>149.65714285714284</v>
      </c>
      <c r="N85" s="232">
        <f t="shared" ref="N85:N98" si="197">F85*$N$7</f>
        <v>54.042857142857144</v>
      </c>
      <c r="O85" s="232">
        <f t="shared" ref="O85:O98" si="198">F85*$O$7</f>
        <v>116.40000000000002</v>
      </c>
      <c r="P85" s="232">
        <f t="shared" ref="P85:P98" si="199">F85*$P$7</f>
        <v>41.571428571428577</v>
      </c>
      <c r="Q85" s="232">
        <f t="shared" ref="Q85:Q98" si="200">F85*$Q$7</f>
        <v>37.414285714285711</v>
      </c>
      <c r="R85" s="232">
        <f t="shared" ref="R85:R98" si="201">F85*$R$7</f>
        <v>16.62857142857143</v>
      </c>
      <c r="S85" s="198">
        <f t="shared" si="192"/>
        <v>415.71428571428572</v>
      </c>
      <c r="T85" s="196">
        <f t="shared" ref="T85:T98" si="202">($U$7*U85)+($V$7*V85)+($W$7*W85)+($X$7*X85)+($Y$7*Y85)+($Z$7*Z85)</f>
        <v>291</v>
      </c>
      <c r="U85" s="197">
        <f t="shared" si="193"/>
        <v>0</v>
      </c>
      <c r="V85" s="230">
        <f t="shared" si="193"/>
        <v>13</v>
      </c>
      <c r="W85" s="230">
        <f t="shared" si="193"/>
        <v>0</v>
      </c>
      <c r="X85" s="231">
        <f t="shared" si="193"/>
        <v>12</v>
      </c>
      <c r="Y85" s="230">
        <f t="shared" si="193"/>
        <v>4</v>
      </c>
      <c r="Z85" s="230">
        <f t="shared" si="193"/>
        <v>0</v>
      </c>
      <c r="AA85" s="232">
        <f t="shared" ref="AA85:AA98" si="203">T85*$AA$7</f>
        <v>116.4</v>
      </c>
      <c r="AB85" s="232">
        <f t="shared" ref="AB85:AB98" si="204">T85*$AB$7</f>
        <v>32.01</v>
      </c>
      <c r="AC85" s="232">
        <f t="shared" ref="AC85:AC98" si="205">T85*$AC$7</f>
        <v>93.12</v>
      </c>
      <c r="AD85" s="232">
        <f t="shared" ref="AD85:AD98" si="206">T85*$AD$7</f>
        <v>29.1</v>
      </c>
      <c r="AE85" s="232">
        <f t="shared" ref="AE85:AE98" si="207">T85*$AE$7</f>
        <v>11.64</v>
      </c>
      <c r="AF85" s="232">
        <f t="shared" ref="AF85:AF98" si="208">T85*$AF$7</f>
        <v>5.82</v>
      </c>
      <c r="AG85" s="199">
        <f t="shared" si="194"/>
        <v>288.08999999999997</v>
      </c>
      <c r="AH85" s="233">
        <v>49</v>
      </c>
      <c r="AI85" s="234">
        <v>15</v>
      </c>
    </row>
    <row r="86" spans="1:35" s="210" customFormat="1" ht="13.2" customHeight="1" x14ac:dyDescent="0.4">
      <c r="A86" s="193">
        <v>3</v>
      </c>
      <c r="B86" s="661"/>
      <c r="C86" s="667"/>
      <c r="D86" s="175">
        <v>4573</v>
      </c>
      <c r="E86" s="228" t="s">
        <v>217</v>
      </c>
      <c r="F86" s="196">
        <f t="shared" si="195"/>
        <v>320</v>
      </c>
      <c r="G86" s="197">
        <v>8</v>
      </c>
      <c r="H86" s="230"/>
      <c r="I86" s="230">
        <v>2</v>
      </c>
      <c r="J86" s="231">
        <v>6</v>
      </c>
      <c r="K86" s="230">
        <v>6</v>
      </c>
      <c r="L86" s="230"/>
      <c r="M86" s="232">
        <f t="shared" si="196"/>
        <v>115.19999999999999</v>
      </c>
      <c r="N86" s="232">
        <f t="shared" si="197"/>
        <v>41.6</v>
      </c>
      <c r="O86" s="232">
        <f t="shared" si="198"/>
        <v>89.600000000000009</v>
      </c>
      <c r="P86" s="232">
        <f t="shared" si="199"/>
        <v>32</v>
      </c>
      <c r="Q86" s="232">
        <f t="shared" si="200"/>
        <v>28.799999999999997</v>
      </c>
      <c r="R86" s="232">
        <f t="shared" si="201"/>
        <v>12.8</v>
      </c>
      <c r="S86" s="198">
        <f t="shared" si="192"/>
        <v>320</v>
      </c>
      <c r="T86" s="196">
        <f t="shared" si="202"/>
        <v>224</v>
      </c>
      <c r="U86" s="197">
        <f t="shared" si="193"/>
        <v>8</v>
      </c>
      <c r="V86" s="230">
        <f t="shared" si="193"/>
        <v>0</v>
      </c>
      <c r="W86" s="230">
        <f t="shared" si="193"/>
        <v>2</v>
      </c>
      <c r="X86" s="231">
        <f t="shared" si="193"/>
        <v>6</v>
      </c>
      <c r="Y86" s="230">
        <f t="shared" si="193"/>
        <v>6</v>
      </c>
      <c r="Z86" s="230">
        <f t="shared" si="193"/>
        <v>0</v>
      </c>
      <c r="AA86" s="232">
        <f t="shared" si="203"/>
        <v>89.600000000000009</v>
      </c>
      <c r="AB86" s="232">
        <f t="shared" si="204"/>
        <v>24.64</v>
      </c>
      <c r="AC86" s="232">
        <f t="shared" si="205"/>
        <v>71.680000000000007</v>
      </c>
      <c r="AD86" s="232">
        <f t="shared" si="206"/>
        <v>22.400000000000002</v>
      </c>
      <c r="AE86" s="232">
        <f t="shared" si="207"/>
        <v>8.9600000000000009</v>
      </c>
      <c r="AF86" s="232">
        <f t="shared" si="208"/>
        <v>4.4800000000000004</v>
      </c>
      <c r="AG86" s="199">
        <f t="shared" si="194"/>
        <v>221.76000000000002</v>
      </c>
      <c r="AH86" s="233">
        <v>63</v>
      </c>
      <c r="AI86" s="234">
        <v>21</v>
      </c>
    </row>
    <row r="87" spans="1:35" s="202" customFormat="1" ht="13.2" customHeight="1" x14ac:dyDescent="0.4">
      <c r="A87" s="193">
        <v>4</v>
      </c>
      <c r="B87" s="661"/>
      <c r="C87" s="667"/>
      <c r="D87" s="175">
        <v>7080</v>
      </c>
      <c r="E87" s="228" t="s">
        <v>218</v>
      </c>
      <c r="F87" s="196">
        <f t="shared" si="195"/>
        <v>305.71428571428572</v>
      </c>
      <c r="G87" s="197"/>
      <c r="H87" s="230">
        <v>8</v>
      </c>
      <c r="I87" s="230">
        <v>1</v>
      </c>
      <c r="J87" s="231">
        <v>10</v>
      </c>
      <c r="K87" s="230">
        <v>2</v>
      </c>
      <c r="L87" s="230"/>
      <c r="M87" s="232">
        <f t="shared" si="196"/>
        <v>110.05714285714285</v>
      </c>
      <c r="N87" s="232">
        <f t="shared" si="197"/>
        <v>39.742857142857147</v>
      </c>
      <c r="O87" s="232">
        <f t="shared" si="198"/>
        <v>85.600000000000009</v>
      </c>
      <c r="P87" s="232">
        <f t="shared" si="199"/>
        <v>30.571428571428573</v>
      </c>
      <c r="Q87" s="232">
        <f t="shared" si="200"/>
        <v>27.514285714285712</v>
      </c>
      <c r="R87" s="232">
        <f t="shared" si="201"/>
        <v>12.22857142857143</v>
      </c>
      <c r="S87" s="198">
        <f t="shared" si="192"/>
        <v>305.71428571428578</v>
      </c>
      <c r="T87" s="196">
        <f t="shared" si="202"/>
        <v>214</v>
      </c>
      <c r="U87" s="197">
        <f t="shared" si="193"/>
        <v>0</v>
      </c>
      <c r="V87" s="230">
        <f t="shared" si="193"/>
        <v>8</v>
      </c>
      <c r="W87" s="230">
        <f t="shared" si="193"/>
        <v>1</v>
      </c>
      <c r="X87" s="231">
        <f t="shared" si="193"/>
        <v>10</v>
      </c>
      <c r="Y87" s="230">
        <f t="shared" si="193"/>
        <v>2</v>
      </c>
      <c r="Z87" s="230">
        <f t="shared" si="193"/>
        <v>0</v>
      </c>
      <c r="AA87" s="232">
        <f t="shared" si="203"/>
        <v>85.600000000000009</v>
      </c>
      <c r="AB87" s="232">
        <f t="shared" si="204"/>
        <v>23.54</v>
      </c>
      <c r="AC87" s="232">
        <f t="shared" si="205"/>
        <v>68.48</v>
      </c>
      <c r="AD87" s="232">
        <f t="shared" si="206"/>
        <v>21.400000000000002</v>
      </c>
      <c r="AE87" s="232">
        <f t="shared" si="207"/>
        <v>8.56</v>
      </c>
      <c r="AF87" s="232">
        <f t="shared" si="208"/>
        <v>4.28</v>
      </c>
      <c r="AG87" s="199">
        <f t="shared" si="194"/>
        <v>211.86</v>
      </c>
      <c r="AH87" s="233">
        <v>42</v>
      </c>
      <c r="AI87" s="234">
        <v>12</v>
      </c>
    </row>
    <row r="88" spans="1:35" s="210" customFormat="1" ht="13.2" customHeight="1" x14ac:dyDescent="0.4">
      <c r="A88" s="193">
        <v>5</v>
      </c>
      <c r="B88" s="661"/>
      <c r="C88" s="667"/>
      <c r="D88" s="175">
        <v>4515</v>
      </c>
      <c r="E88" s="228" t="s">
        <v>219</v>
      </c>
      <c r="F88" s="196">
        <f t="shared" si="195"/>
        <v>562.85714285714289</v>
      </c>
      <c r="G88" s="197"/>
      <c r="H88" s="230">
        <v>22</v>
      </c>
      <c r="I88" s="230"/>
      <c r="J88" s="231">
        <v>6</v>
      </c>
      <c r="K88" s="230">
        <v>12</v>
      </c>
      <c r="L88" s="230"/>
      <c r="M88" s="232">
        <f t="shared" si="196"/>
        <v>202.62857142857143</v>
      </c>
      <c r="N88" s="232">
        <f t="shared" si="197"/>
        <v>73.171428571428578</v>
      </c>
      <c r="O88" s="232">
        <f t="shared" si="198"/>
        <v>157.60000000000002</v>
      </c>
      <c r="P88" s="232">
        <f t="shared" si="199"/>
        <v>56.285714285714292</v>
      </c>
      <c r="Q88" s="232">
        <f t="shared" si="200"/>
        <v>50.657142857142858</v>
      </c>
      <c r="R88" s="232">
        <f t="shared" si="201"/>
        <v>22.514285714285716</v>
      </c>
      <c r="S88" s="198">
        <f t="shared" si="192"/>
        <v>562.85714285714289</v>
      </c>
      <c r="T88" s="196">
        <f t="shared" si="202"/>
        <v>394</v>
      </c>
      <c r="U88" s="197">
        <f t="shared" si="193"/>
        <v>0</v>
      </c>
      <c r="V88" s="230">
        <f t="shared" si="193"/>
        <v>22</v>
      </c>
      <c r="W88" s="230">
        <f t="shared" si="193"/>
        <v>0</v>
      </c>
      <c r="X88" s="231">
        <f t="shared" si="193"/>
        <v>6</v>
      </c>
      <c r="Y88" s="230">
        <f t="shared" si="193"/>
        <v>12</v>
      </c>
      <c r="Z88" s="230">
        <f t="shared" si="193"/>
        <v>0</v>
      </c>
      <c r="AA88" s="232">
        <f t="shared" si="203"/>
        <v>157.60000000000002</v>
      </c>
      <c r="AB88" s="232">
        <f t="shared" si="204"/>
        <v>43.34</v>
      </c>
      <c r="AC88" s="232">
        <f t="shared" si="205"/>
        <v>126.08</v>
      </c>
      <c r="AD88" s="232">
        <f t="shared" si="206"/>
        <v>39.400000000000006</v>
      </c>
      <c r="AE88" s="232">
        <f t="shared" si="207"/>
        <v>15.76</v>
      </c>
      <c r="AF88" s="232">
        <f t="shared" si="208"/>
        <v>7.88</v>
      </c>
      <c r="AG88" s="199">
        <f t="shared" si="194"/>
        <v>390.06000000000006</v>
      </c>
      <c r="AH88" s="233">
        <v>56</v>
      </c>
      <c r="AI88" s="234">
        <v>18</v>
      </c>
    </row>
    <row r="89" spans="1:35" s="202" customFormat="1" ht="13.2" customHeight="1" x14ac:dyDescent="0.4">
      <c r="A89" s="193">
        <v>6</v>
      </c>
      <c r="B89" s="661"/>
      <c r="C89" s="667"/>
      <c r="D89" s="175">
        <v>4575</v>
      </c>
      <c r="E89" s="228" t="s">
        <v>220</v>
      </c>
      <c r="F89" s="196">
        <f t="shared" si="195"/>
        <v>272.85714285714289</v>
      </c>
      <c r="G89" s="197"/>
      <c r="H89" s="230">
        <v>9</v>
      </c>
      <c r="I89" s="230"/>
      <c r="J89" s="231">
        <v>6</v>
      </c>
      <c r="K89" s="230">
        <v>4</v>
      </c>
      <c r="L89" s="230"/>
      <c r="M89" s="232">
        <f t="shared" si="196"/>
        <v>98.228571428571442</v>
      </c>
      <c r="N89" s="232">
        <f t="shared" si="197"/>
        <v>35.471428571428575</v>
      </c>
      <c r="O89" s="232">
        <f t="shared" si="198"/>
        <v>76.40000000000002</v>
      </c>
      <c r="P89" s="232">
        <f t="shared" si="199"/>
        <v>27.285714285714292</v>
      </c>
      <c r="Q89" s="232">
        <f t="shared" si="200"/>
        <v>24.55714285714286</v>
      </c>
      <c r="R89" s="232">
        <f t="shared" si="201"/>
        <v>10.914285714285716</v>
      </c>
      <c r="S89" s="198">
        <f t="shared" si="192"/>
        <v>272.85714285714289</v>
      </c>
      <c r="T89" s="196">
        <f t="shared" si="202"/>
        <v>191</v>
      </c>
      <c r="U89" s="197">
        <f t="shared" si="193"/>
        <v>0</v>
      </c>
      <c r="V89" s="230">
        <f t="shared" si="193"/>
        <v>9</v>
      </c>
      <c r="W89" s="230">
        <f t="shared" si="193"/>
        <v>0</v>
      </c>
      <c r="X89" s="231">
        <f t="shared" si="193"/>
        <v>6</v>
      </c>
      <c r="Y89" s="230">
        <f t="shared" si="193"/>
        <v>4</v>
      </c>
      <c r="Z89" s="230">
        <f t="shared" si="193"/>
        <v>0</v>
      </c>
      <c r="AA89" s="232">
        <f t="shared" si="203"/>
        <v>76.400000000000006</v>
      </c>
      <c r="AB89" s="232">
        <f t="shared" si="204"/>
        <v>21.01</v>
      </c>
      <c r="AC89" s="232">
        <f t="shared" si="205"/>
        <v>61.120000000000005</v>
      </c>
      <c r="AD89" s="232">
        <f t="shared" si="206"/>
        <v>19.100000000000001</v>
      </c>
      <c r="AE89" s="232">
        <f t="shared" si="207"/>
        <v>7.6400000000000006</v>
      </c>
      <c r="AF89" s="232">
        <f t="shared" si="208"/>
        <v>3.8200000000000003</v>
      </c>
      <c r="AG89" s="199">
        <f t="shared" si="194"/>
        <v>189.09000000000003</v>
      </c>
      <c r="AH89" s="233">
        <v>42</v>
      </c>
      <c r="AI89" s="234">
        <v>12</v>
      </c>
    </row>
    <row r="90" spans="1:35" s="202" customFormat="1" ht="13.2" customHeight="1" x14ac:dyDescent="0.4">
      <c r="A90" s="193">
        <v>7</v>
      </c>
      <c r="B90" s="661"/>
      <c r="C90" s="667"/>
      <c r="D90" s="175">
        <v>4310</v>
      </c>
      <c r="E90" s="228" t="s">
        <v>221</v>
      </c>
      <c r="F90" s="196">
        <f t="shared" si="195"/>
        <v>395.71428571428572</v>
      </c>
      <c r="G90" s="197">
        <v>11</v>
      </c>
      <c r="H90" s="230"/>
      <c r="I90" s="230">
        <v>1</v>
      </c>
      <c r="J90" s="231">
        <v>12</v>
      </c>
      <c r="K90" s="230">
        <v>3</v>
      </c>
      <c r="L90" s="230">
        <v>1</v>
      </c>
      <c r="M90" s="232">
        <f t="shared" si="196"/>
        <v>142.45714285714286</v>
      </c>
      <c r="N90" s="232">
        <f t="shared" si="197"/>
        <v>51.442857142857143</v>
      </c>
      <c r="O90" s="232">
        <f t="shared" si="198"/>
        <v>110.80000000000001</v>
      </c>
      <c r="P90" s="232">
        <f t="shared" si="199"/>
        <v>39.571428571428577</v>
      </c>
      <c r="Q90" s="232">
        <f t="shared" si="200"/>
        <v>35.614285714285714</v>
      </c>
      <c r="R90" s="232">
        <f t="shared" si="201"/>
        <v>15.828571428571429</v>
      </c>
      <c r="S90" s="198">
        <f t="shared" si="192"/>
        <v>395.71428571428572</v>
      </c>
      <c r="T90" s="196">
        <f t="shared" si="202"/>
        <v>277</v>
      </c>
      <c r="U90" s="197">
        <f t="shared" si="193"/>
        <v>11</v>
      </c>
      <c r="V90" s="230">
        <f t="shared" si="193"/>
        <v>0</v>
      </c>
      <c r="W90" s="230">
        <f t="shared" si="193"/>
        <v>1</v>
      </c>
      <c r="X90" s="231">
        <f t="shared" si="193"/>
        <v>12</v>
      </c>
      <c r="Y90" s="230">
        <f t="shared" si="193"/>
        <v>3</v>
      </c>
      <c r="Z90" s="230">
        <f t="shared" si="193"/>
        <v>1</v>
      </c>
      <c r="AA90" s="232">
        <f t="shared" si="203"/>
        <v>110.80000000000001</v>
      </c>
      <c r="AB90" s="232">
        <f t="shared" si="204"/>
        <v>30.47</v>
      </c>
      <c r="AC90" s="232">
        <f t="shared" si="205"/>
        <v>88.64</v>
      </c>
      <c r="AD90" s="232">
        <f t="shared" si="206"/>
        <v>27.700000000000003</v>
      </c>
      <c r="AE90" s="232">
        <f t="shared" si="207"/>
        <v>11.08</v>
      </c>
      <c r="AF90" s="232">
        <f t="shared" si="208"/>
        <v>5.54</v>
      </c>
      <c r="AG90" s="199">
        <f t="shared" si="194"/>
        <v>274.23</v>
      </c>
      <c r="AH90" s="233">
        <v>56</v>
      </c>
      <c r="AI90" s="234">
        <v>15</v>
      </c>
    </row>
    <row r="91" spans="1:35" s="202" customFormat="1" ht="13.2" customHeight="1" x14ac:dyDescent="0.4">
      <c r="A91" s="193">
        <v>8</v>
      </c>
      <c r="B91" s="661"/>
      <c r="C91" s="667"/>
      <c r="D91" s="175">
        <v>6705</v>
      </c>
      <c r="E91" s="228" t="s">
        <v>222</v>
      </c>
      <c r="F91" s="196">
        <f t="shared" si="195"/>
        <v>465.71428571428572</v>
      </c>
      <c r="G91" s="197"/>
      <c r="H91" s="230">
        <v>14</v>
      </c>
      <c r="I91" s="230"/>
      <c r="J91" s="231">
        <v>12</v>
      </c>
      <c r="K91" s="230">
        <v>6</v>
      </c>
      <c r="L91" s="230"/>
      <c r="M91" s="232">
        <f t="shared" si="196"/>
        <v>167.65714285714284</v>
      </c>
      <c r="N91" s="232">
        <f t="shared" si="197"/>
        <v>60.542857142857144</v>
      </c>
      <c r="O91" s="232">
        <f t="shared" si="198"/>
        <v>130.4</v>
      </c>
      <c r="P91" s="232">
        <f t="shared" si="199"/>
        <v>46.571428571428577</v>
      </c>
      <c r="Q91" s="232">
        <f t="shared" si="200"/>
        <v>41.914285714285711</v>
      </c>
      <c r="R91" s="232">
        <f t="shared" si="201"/>
        <v>18.62857142857143</v>
      </c>
      <c r="S91" s="198">
        <f t="shared" si="192"/>
        <v>465.71428571428572</v>
      </c>
      <c r="T91" s="196">
        <f t="shared" si="202"/>
        <v>326</v>
      </c>
      <c r="U91" s="197">
        <f t="shared" si="193"/>
        <v>0</v>
      </c>
      <c r="V91" s="230">
        <f t="shared" si="193"/>
        <v>14</v>
      </c>
      <c r="W91" s="230">
        <f t="shared" si="193"/>
        <v>0</v>
      </c>
      <c r="X91" s="231">
        <f t="shared" si="193"/>
        <v>12</v>
      </c>
      <c r="Y91" s="230">
        <f t="shared" si="193"/>
        <v>6</v>
      </c>
      <c r="Z91" s="230">
        <f t="shared" si="193"/>
        <v>0</v>
      </c>
      <c r="AA91" s="232">
        <f t="shared" si="203"/>
        <v>130.4</v>
      </c>
      <c r="AB91" s="232">
        <f t="shared" si="204"/>
        <v>35.86</v>
      </c>
      <c r="AC91" s="232">
        <f t="shared" si="205"/>
        <v>104.32000000000001</v>
      </c>
      <c r="AD91" s="232">
        <f t="shared" si="206"/>
        <v>32.6</v>
      </c>
      <c r="AE91" s="232">
        <f t="shared" si="207"/>
        <v>13.040000000000001</v>
      </c>
      <c r="AF91" s="232">
        <f t="shared" si="208"/>
        <v>6.5200000000000005</v>
      </c>
      <c r="AG91" s="199">
        <f t="shared" si="194"/>
        <v>322.74</v>
      </c>
      <c r="AH91" s="233">
        <v>72</v>
      </c>
      <c r="AI91" s="234">
        <v>12</v>
      </c>
    </row>
    <row r="92" spans="1:35" s="210" customFormat="1" ht="13.2" customHeight="1" x14ac:dyDescent="0.4">
      <c r="A92" s="193">
        <v>9</v>
      </c>
      <c r="B92" s="661"/>
      <c r="C92" s="667"/>
      <c r="D92" s="175">
        <v>4457</v>
      </c>
      <c r="E92" s="228" t="s">
        <v>223</v>
      </c>
      <c r="F92" s="196">
        <f t="shared" si="195"/>
        <v>410</v>
      </c>
      <c r="G92" s="197">
        <v>12</v>
      </c>
      <c r="H92" s="230"/>
      <c r="I92" s="230">
        <v>1</v>
      </c>
      <c r="J92" s="231">
        <v>10</v>
      </c>
      <c r="K92" s="230">
        <v>5</v>
      </c>
      <c r="L92" s="230">
        <v>1</v>
      </c>
      <c r="M92" s="232">
        <f t="shared" si="196"/>
        <v>147.6</v>
      </c>
      <c r="N92" s="232">
        <f t="shared" si="197"/>
        <v>53.300000000000004</v>
      </c>
      <c r="O92" s="232">
        <f t="shared" si="198"/>
        <v>114.80000000000001</v>
      </c>
      <c r="P92" s="232">
        <f t="shared" si="199"/>
        <v>41</v>
      </c>
      <c r="Q92" s="232">
        <f t="shared" si="200"/>
        <v>36.9</v>
      </c>
      <c r="R92" s="232">
        <f t="shared" si="201"/>
        <v>16.399999999999999</v>
      </c>
      <c r="S92" s="198">
        <f t="shared" si="192"/>
        <v>410</v>
      </c>
      <c r="T92" s="196">
        <f t="shared" si="202"/>
        <v>287</v>
      </c>
      <c r="U92" s="197">
        <f>G92</f>
        <v>12</v>
      </c>
      <c r="V92" s="230">
        <f>H92</f>
        <v>0</v>
      </c>
      <c r="W92" s="230">
        <f t="shared" si="193"/>
        <v>1</v>
      </c>
      <c r="X92" s="231">
        <f t="shared" si="193"/>
        <v>10</v>
      </c>
      <c r="Y92" s="230">
        <f t="shared" si="193"/>
        <v>5</v>
      </c>
      <c r="Z92" s="230">
        <f>L92</f>
        <v>1</v>
      </c>
      <c r="AA92" s="232">
        <f t="shared" si="203"/>
        <v>114.80000000000001</v>
      </c>
      <c r="AB92" s="232">
        <f t="shared" si="204"/>
        <v>31.57</v>
      </c>
      <c r="AC92" s="232">
        <f t="shared" si="205"/>
        <v>91.84</v>
      </c>
      <c r="AD92" s="232">
        <f t="shared" si="206"/>
        <v>28.700000000000003</v>
      </c>
      <c r="AE92" s="232">
        <f t="shared" si="207"/>
        <v>11.48</v>
      </c>
      <c r="AF92" s="232">
        <f t="shared" si="208"/>
        <v>5.74</v>
      </c>
      <c r="AG92" s="199">
        <f t="shared" si="194"/>
        <v>284.13000000000005</v>
      </c>
      <c r="AH92" s="233">
        <v>64</v>
      </c>
      <c r="AI92" s="234">
        <v>24</v>
      </c>
    </row>
    <row r="93" spans="1:35" s="202" customFormat="1" ht="13.2" customHeight="1" x14ac:dyDescent="0.4">
      <c r="A93" s="193">
        <v>10</v>
      </c>
      <c r="B93" s="661"/>
      <c r="C93" s="667"/>
      <c r="D93" s="175">
        <v>6612</v>
      </c>
      <c r="E93" s="228" t="s">
        <v>224</v>
      </c>
      <c r="F93" s="196">
        <f t="shared" si="195"/>
        <v>260</v>
      </c>
      <c r="G93" s="197"/>
      <c r="H93" s="230">
        <v>10</v>
      </c>
      <c r="I93" s="230"/>
      <c r="J93" s="231"/>
      <c r="K93" s="230">
        <v>8</v>
      </c>
      <c r="L93" s="230"/>
      <c r="M93" s="232">
        <f t="shared" si="196"/>
        <v>93.6</v>
      </c>
      <c r="N93" s="232">
        <f t="shared" si="197"/>
        <v>33.800000000000004</v>
      </c>
      <c r="O93" s="232">
        <f t="shared" si="198"/>
        <v>72.800000000000011</v>
      </c>
      <c r="P93" s="232">
        <f t="shared" si="199"/>
        <v>26</v>
      </c>
      <c r="Q93" s="232">
        <f t="shared" si="200"/>
        <v>23.4</v>
      </c>
      <c r="R93" s="232">
        <f t="shared" si="201"/>
        <v>10.4</v>
      </c>
      <c r="S93" s="198">
        <f t="shared" si="192"/>
        <v>260</v>
      </c>
      <c r="T93" s="196">
        <f t="shared" si="202"/>
        <v>182</v>
      </c>
      <c r="U93" s="197"/>
      <c r="V93" s="230">
        <f t="shared" ref="V93:V97" si="209">H93</f>
        <v>10</v>
      </c>
      <c r="W93" s="230">
        <f t="shared" si="193"/>
        <v>0</v>
      </c>
      <c r="X93" s="231">
        <f t="shared" si="193"/>
        <v>0</v>
      </c>
      <c r="Y93" s="230">
        <f t="shared" si="193"/>
        <v>8</v>
      </c>
      <c r="Z93" s="230"/>
      <c r="AA93" s="232">
        <f t="shared" si="203"/>
        <v>72.8</v>
      </c>
      <c r="AB93" s="232">
        <f t="shared" si="204"/>
        <v>20.02</v>
      </c>
      <c r="AC93" s="232">
        <f t="shared" si="205"/>
        <v>58.24</v>
      </c>
      <c r="AD93" s="232">
        <f t="shared" si="206"/>
        <v>18.2</v>
      </c>
      <c r="AE93" s="232">
        <f t="shared" si="207"/>
        <v>7.28</v>
      </c>
      <c r="AF93" s="232">
        <f t="shared" si="208"/>
        <v>3.64</v>
      </c>
      <c r="AG93" s="199">
        <f t="shared" si="194"/>
        <v>180.17999999999998</v>
      </c>
      <c r="AH93" s="233">
        <v>49</v>
      </c>
      <c r="AI93" s="234">
        <v>15</v>
      </c>
    </row>
    <row r="94" spans="1:35" s="202" customFormat="1" ht="13.2" customHeight="1" x14ac:dyDescent="0.4">
      <c r="A94" s="193">
        <v>11</v>
      </c>
      <c r="B94" s="661"/>
      <c r="C94" s="667"/>
      <c r="D94" s="175">
        <v>4307</v>
      </c>
      <c r="E94" s="228" t="s">
        <v>225</v>
      </c>
      <c r="F94" s="196">
        <f t="shared" si="195"/>
        <v>345.71428571428567</v>
      </c>
      <c r="G94" s="197"/>
      <c r="H94" s="230">
        <v>12</v>
      </c>
      <c r="I94" s="230">
        <v>1</v>
      </c>
      <c r="J94" s="231">
        <v>10</v>
      </c>
      <c r="K94" s="230">
        <v>2</v>
      </c>
      <c r="L94" s="230"/>
      <c r="M94" s="232">
        <f t="shared" si="196"/>
        <v>124.45714285714284</v>
      </c>
      <c r="N94" s="232">
        <f t="shared" si="197"/>
        <v>44.942857142857136</v>
      </c>
      <c r="O94" s="232">
        <f t="shared" si="198"/>
        <v>96.8</v>
      </c>
      <c r="P94" s="232">
        <f t="shared" si="199"/>
        <v>34.571428571428569</v>
      </c>
      <c r="Q94" s="232">
        <f t="shared" si="200"/>
        <v>31.11428571428571</v>
      </c>
      <c r="R94" s="232">
        <f t="shared" si="201"/>
        <v>13.828571428571427</v>
      </c>
      <c r="S94" s="198">
        <f t="shared" si="192"/>
        <v>345.71428571428567</v>
      </c>
      <c r="T94" s="196">
        <f t="shared" si="202"/>
        <v>242</v>
      </c>
      <c r="U94" s="197"/>
      <c r="V94" s="230">
        <f t="shared" si="209"/>
        <v>12</v>
      </c>
      <c r="W94" s="230">
        <f t="shared" si="193"/>
        <v>1</v>
      </c>
      <c r="X94" s="231">
        <f t="shared" si="193"/>
        <v>10</v>
      </c>
      <c r="Y94" s="230">
        <f t="shared" si="193"/>
        <v>2</v>
      </c>
      <c r="Z94" s="230"/>
      <c r="AA94" s="232">
        <f t="shared" si="203"/>
        <v>96.800000000000011</v>
      </c>
      <c r="AB94" s="232">
        <f t="shared" si="204"/>
        <v>26.62</v>
      </c>
      <c r="AC94" s="232">
        <f t="shared" si="205"/>
        <v>77.44</v>
      </c>
      <c r="AD94" s="232">
        <f t="shared" si="206"/>
        <v>24.200000000000003</v>
      </c>
      <c r="AE94" s="232">
        <f t="shared" si="207"/>
        <v>9.68</v>
      </c>
      <c r="AF94" s="232">
        <f t="shared" si="208"/>
        <v>4.84</v>
      </c>
      <c r="AG94" s="199">
        <f t="shared" si="194"/>
        <v>239.58</v>
      </c>
      <c r="AH94" s="233">
        <v>49</v>
      </c>
      <c r="AI94" s="234">
        <v>12</v>
      </c>
    </row>
    <row r="95" spans="1:35" s="202" customFormat="1" ht="13.2" customHeight="1" x14ac:dyDescent="0.4">
      <c r="A95" s="193">
        <v>12</v>
      </c>
      <c r="B95" s="661"/>
      <c r="C95" s="667"/>
      <c r="D95" s="175">
        <v>4581</v>
      </c>
      <c r="E95" s="228" t="s">
        <v>226</v>
      </c>
      <c r="F95" s="196">
        <f t="shared" si="195"/>
        <v>440</v>
      </c>
      <c r="G95" s="197">
        <v>22</v>
      </c>
      <c r="H95" s="230"/>
      <c r="I95" s="230"/>
      <c r="J95" s="231">
        <v>10</v>
      </c>
      <c r="K95" s="230">
        <v>4</v>
      </c>
      <c r="L95" s="230"/>
      <c r="M95" s="232">
        <f t="shared" si="196"/>
        <v>158.4</v>
      </c>
      <c r="N95" s="232">
        <f t="shared" si="197"/>
        <v>57.2</v>
      </c>
      <c r="O95" s="232">
        <f t="shared" si="198"/>
        <v>123.20000000000002</v>
      </c>
      <c r="P95" s="232">
        <f t="shared" si="199"/>
        <v>44</v>
      </c>
      <c r="Q95" s="232">
        <f t="shared" si="200"/>
        <v>39.6</v>
      </c>
      <c r="R95" s="232">
        <f t="shared" si="201"/>
        <v>17.600000000000001</v>
      </c>
      <c r="S95" s="198">
        <f t="shared" si="192"/>
        <v>440.00000000000011</v>
      </c>
      <c r="T95" s="196">
        <f t="shared" si="202"/>
        <v>308</v>
      </c>
      <c r="U95" s="197">
        <f>G95</f>
        <v>22</v>
      </c>
      <c r="V95" s="230">
        <f t="shared" si="209"/>
        <v>0</v>
      </c>
      <c r="W95" s="230">
        <f t="shared" si="193"/>
        <v>0</v>
      </c>
      <c r="X95" s="231">
        <f t="shared" si="193"/>
        <v>10</v>
      </c>
      <c r="Y95" s="230">
        <f t="shared" si="193"/>
        <v>4</v>
      </c>
      <c r="Z95" s="230">
        <f>L95</f>
        <v>0</v>
      </c>
      <c r="AA95" s="232">
        <f t="shared" si="203"/>
        <v>123.2</v>
      </c>
      <c r="AB95" s="232">
        <f t="shared" si="204"/>
        <v>33.880000000000003</v>
      </c>
      <c r="AC95" s="232">
        <f t="shared" si="205"/>
        <v>98.56</v>
      </c>
      <c r="AD95" s="232">
        <f t="shared" si="206"/>
        <v>30.8</v>
      </c>
      <c r="AE95" s="232">
        <f t="shared" si="207"/>
        <v>12.32</v>
      </c>
      <c r="AF95" s="232">
        <f t="shared" si="208"/>
        <v>6.16</v>
      </c>
      <c r="AG95" s="199">
        <f t="shared" si="194"/>
        <v>304.92</v>
      </c>
      <c r="AH95" s="233">
        <v>63</v>
      </c>
      <c r="AI95" s="234">
        <v>24</v>
      </c>
    </row>
    <row r="96" spans="1:35" s="202" customFormat="1" ht="13.2" customHeight="1" x14ac:dyDescent="0.4">
      <c r="A96" s="193">
        <v>13</v>
      </c>
      <c r="B96" s="661"/>
      <c r="C96" s="667"/>
      <c r="D96" s="175">
        <v>4320</v>
      </c>
      <c r="E96" s="228" t="s">
        <v>227</v>
      </c>
      <c r="F96" s="196">
        <f t="shared" si="195"/>
        <v>308.57142857142856</v>
      </c>
      <c r="G96" s="197">
        <v>10</v>
      </c>
      <c r="H96" s="230"/>
      <c r="I96" s="230"/>
      <c r="J96" s="231">
        <v>13</v>
      </c>
      <c r="K96" s="230"/>
      <c r="L96" s="230"/>
      <c r="M96" s="232">
        <f t="shared" si="196"/>
        <v>111.08571428571427</v>
      </c>
      <c r="N96" s="232">
        <f t="shared" si="197"/>
        <v>40.114285714285714</v>
      </c>
      <c r="O96" s="232">
        <f t="shared" si="198"/>
        <v>86.4</v>
      </c>
      <c r="P96" s="232">
        <f t="shared" si="199"/>
        <v>30.857142857142858</v>
      </c>
      <c r="Q96" s="232">
        <f t="shared" si="200"/>
        <v>27.771428571428569</v>
      </c>
      <c r="R96" s="232">
        <f t="shared" si="201"/>
        <v>12.342857142857142</v>
      </c>
      <c r="S96" s="198">
        <f t="shared" si="192"/>
        <v>308.57142857142856</v>
      </c>
      <c r="T96" s="196">
        <f t="shared" si="202"/>
        <v>156</v>
      </c>
      <c r="U96" s="197"/>
      <c r="V96" s="230">
        <f t="shared" si="209"/>
        <v>0</v>
      </c>
      <c r="W96" s="230">
        <f t="shared" si="193"/>
        <v>0</v>
      </c>
      <c r="X96" s="231">
        <f t="shared" si="193"/>
        <v>13</v>
      </c>
      <c r="Y96" s="230">
        <f t="shared" si="193"/>
        <v>0</v>
      </c>
      <c r="Z96" s="230"/>
      <c r="AA96" s="232">
        <f t="shared" si="203"/>
        <v>62.400000000000006</v>
      </c>
      <c r="AB96" s="232">
        <f t="shared" si="204"/>
        <v>17.16</v>
      </c>
      <c r="AC96" s="232">
        <f t="shared" si="205"/>
        <v>49.92</v>
      </c>
      <c r="AD96" s="232">
        <f t="shared" si="206"/>
        <v>15.600000000000001</v>
      </c>
      <c r="AE96" s="232">
        <f t="shared" si="207"/>
        <v>6.24</v>
      </c>
      <c r="AF96" s="232">
        <f t="shared" si="208"/>
        <v>3.12</v>
      </c>
      <c r="AG96" s="199">
        <f t="shared" si="194"/>
        <v>154.44000000000003</v>
      </c>
      <c r="AH96" s="233">
        <v>48</v>
      </c>
      <c r="AI96" s="234">
        <v>12</v>
      </c>
    </row>
    <row r="97" spans="1:35" s="202" customFormat="1" ht="13.2" customHeight="1" x14ac:dyDescent="0.4">
      <c r="A97" s="193">
        <v>14</v>
      </c>
      <c r="B97" s="661"/>
      <c r="C97" s="667"/>
      <c r="D97" s="175">
        <v>4280</v>
      </c>
      <c r="E97" s="228" t="s">
        <v>228</v>
      </c>
      <c r="F97" s="196">
        <f t="shared" si="195"/>
        <v>477.14285714285711</v>
      </c>
      <c r="G97" s="197"/>
      <c r="H97" s="230">
        <v>14</v>
      </c>
      <c r="I97" s="230"/>
      <c r="J97" s="231">
        <v>8</v>
      </c>
      <c r="K97" s="230">
        <v>10</v>
      </c>
      <c r="L97" s="230"/>
      <c r="M97" s="232">
        <f t="shared" si="196"/>
        <v>171.77142857142854</v>
      </c>
      <c r="N97" s="232">
        <f t="shared" si="197"/>
        <v>62.028571428571425</v>
      </c>
      <c r="O97" s="232">
        <f t="shared" si="198"/>
        <v>133.6</v>
      </c>
      <c r="P97" s="232">
        <f t="shared" si="199"/>
        <v>47.714285714285715</v>
      </c>
      <c r="Q97" s="232">
        <f t="shared" si="200"/>
        <v>42.942857142857136</v>
      </c>
      <c r="R97" s="232">
        <f t="shared" si="201"/>
        <v>19.085714285714285</v>
      </c>
      <c r="S97" s="198">
        <f t="shared" si="192"/>
        <v>477.14285714285711</v>
      </c>
      <c r="T97" s="196">
        <f t="shared" si="202"/>
        <v>334</v>
      </c>
      <c r="U97" s="197"/>
      <c r="V97" s="230">
        <f t="shared" si="209"/>
        <v>14</v>
      </c>
      <c r="W97" s="230">
        <f t="shared" si="193"/>
        <v>0</v>
      </c>
      <c r="X97" s="231">
        <f t="shared" si="193"/>
        <v>8</v>
      </c>
      <c r="Y97" s="230">
        <f t="shared" si="193"/>
        <v>10</v>
      </c>
      <c r="Z97" s="230"/>
      <c r="AA97" s="232">
        <f t="shared" si="203"/>
        <v>133.6</v>
      </c>
      <c r="AB97" s="232">
        <f t="shared" si="204"/>
        <v>36.74</v>
      </c>
      <c r="AC97" s="232">
        <f t="shared" si="205"/>
        <v>106.88</v>
      </c>
      <c r="AD97" s="232">
        <f t="shared" si="206"/>
        <v>33.4</v>
      </c>
      <c r="AE97" s="232">
        <f t="shared" si="207"/>
        <v>13.36</v>
      </c>
      <c r="AF97" s="232">
        <f t="shared" si="208"/>
        <v>6.68</v>
      </c>
      <c r="AG97" s="199">
        <f t="shared" si="194"/>
        <v>330.66</v>
      </c>
      <c r="AH97" s="233">
        <v>49</v>
      </c>
      <c r="AI97" s="234">
        <v>15</v>
      </c>
    </row>
    <row r="98" spans="1:35" s="202" customFormat="1" ht="13.2" customHeight="1" x14ac:dyDescent="0.4">
      <c r="A98" s="193">
        <v>15</v>
      </c>
      <c r="B98" s="662"/>
      <c r="C98" s="668"/>
      <c r="D98" s="177">
        <v>4552</v>
      </c>
      <c r="E98" s="228" t="s">
        <v>229</v>
      </c>
      <c r="F98" s="196">
        <f t="shared" si="195"/>
        <v>338.57142857142856</v>
      </c>
      <c r="G98" s="197"/>
      <c r="H98" s="230">
        <v>13</v>
      </c>
      <c r="I98" s="230">
        <v>1</v>
      </c>
      <c r="J98" s="231">
        <v>2</v>
      </c>
      <c r="K98" s="230">
        <v>8</v>
      </c>
      <c r="L98" s="230"/>
      <c r="M98" s="232">
        <f t="shared" si="196"/>
        <v>121.88571428571427</v>
      </c>
      <c r="N98" s="232">
        <f t="shared" si="197"/>
        <v>44.014285714285712</v>
      </c>
      <c r="O98" s="232">
        <f t="shared" si="198"/>
        <v>94.800000000000011</v>
      </c>
      <c r="P98" s="232">
        <f t="shared" si="199"/>
        <v>33.857142857142854</v>
      </c>
      <c r="Q98" s="232">
        <f t="shared" si="200"/>
        <v>30.471428571428568</v>
      </c>
      <c r="R98" s="232">
        <f t="shared" si="201"/>
        <v>13.542857142857143</v>
      </c>
      <c r="S98" s="198">
        <f t="shared" si="192"/>
        <v>338.57142857142856</v>
      </c>
      <c r="T98" s="196">
        <f t="shared" si="202"/>
        <v>237</v>
      </c>
      <c r="U98" s="197"/>
      <c r="V98" s="230">
        <v>13</v>
      </c>
      <c r="W98" s="230">
        <v>1</v>
      </c>
      <c r="X98" s="231">
        <v>2</v>
      </c>
      <c r="Y98" s="230">
        <v>8</v>
      </c>
      <c r="Z98" s="230"/>
      <c r="AA98" s="232">
        <f t="shared" si="203"/>
        <v>94.800000000000011</v>
      </c>
      <c r="AB98" s="232">
        <f t="shared" si="204"/>
        <v>26.07</v>
      </c>
      <c r="AC98" s="232">
        <f t="shared" si="205"/>
        <v>75.84</v>
      </c>
      <c r="AD98" s="232">
        <f t="shared" si="206"/>
        <v>23.700000000000003</v>
      </c>
      <c r="AE98" s="232">
        <f t="shared" si="207"/>
        <v>9.48</v>
      </c>
      <c r="AF98" s="232">
        <f t="shared" si="208"/>
        <v>4.74</v>
      </c>
      <c r="AG98" s="199">
        <f>SUM(AA98:AF98)</f>
        <v>234.63000000000002</v>
      </c>
      <c r="AH98" s="233">
        <v>42</v>
      </c>
      <c r="AI98" s="234">
        <v>12</v>
      </c>
    </row>
    <row r="99" spans="1:35" s="202" customFormat="1" ht="13.2" customHeight="1" x14ac:dyDescent="0.4">
      <c r="A99" s="235"/>
      <c r="B99" s="236">
        <v>15</v>
      </c>
      <c r="C99" s="237"/>
      <c r="D99" s="238"/>
      <c r="E99" s="239"/>
      <c r="F99" s="239"/>
      <c r="G99" s="239"/>
      <c r="H99" s="239"/>
      <c r="I99" s="239"/>
      <c r="J99" s="239"/>
      <c r="K99" s="239"/>
      <c r="L99" s="237"/>
      <c r="M99" s="237"/>
      <c r="N99" s="240"/>
      <c r="O99" s="240"/>
      <c r="P99" s="240"/>
      <c r="Q99" s="240"/>
      <c r="R99" s="240"/>
      <c r="S99" s="240"/>
      <c r="T99" s="240"/>
      <c r="U99" s="241"/>
      <c r="V99" s="241"/>
      <c r="W99" s="240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2"/>
    </row>
    <row r="100" spans="1:35" s="43" customFormat="1" ht="13.2" customHeight="1" x14ac:dyDescent="0.4">
      <c r="A100" s="41"/>
      <c r="B100" s="41"/>
      <c r="C100" s="41"/>
      <c r="D100" s="17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2"/>
      <c r="R100" s="124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s="43" customFormat="1" x14ac:dyDescent="0.4">
      <c r="D101" s="169"/>
      <c r="J101" s="41"/>
      <c r="K101" s="41"/>
      <c r="L101" s="41"/>
      <c r="M101" s="41"/>
      <c r="N101" s="41"/>
      <c r="O101" s="41"/>
      <c r="P101" s="41"/>
      <c r="Q101" s="42"/>
      <c r="R101" s="124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s="43" customFormat="1" x14ac:dyDescent="0.4">
      <c r="D102" s="169"/>
      <c r="J102" s="41"/>
      <c r="K102" s="41"/>
      <c r="L102" s="41"/>
      <c r="M102" s="41"/>
      <c r="N102" s="41"/>
      <c r="O102" s="41"/>
      <c r="P102" s="41"/>
      <c r="Q102" s="42"/>
      <c r="R102" s="124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s="43" customFormat="1" x14ac:dyDescent="0.4">
      <c r="D103" s="169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2"/>
      <c r="R103" s="124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s="43" customFormat="1" x14ac:dyDescent="0.4">
      <c r="D104" s="169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2"/>
      <c r="R104" s="124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s="43" customFormat="1" x14ac:dyDescent="0.4">
      <c r="A105" s="41"/>
      <c r="B105" s="41"/>
      <c r="C105" s="41"/>
      <c r="D105" s="171"/>
      <c r="E105" s="42"/>
      <c r="F105" s="41"/>
      <c r="G105" s="42"/>
      <c r="H105" s="41"/>
      <c r="I105" s="42"/>
      <c r="J105" s="41"/>
      <c r="K105" s="41"/>
      <c r="L105" s="41"/>
      <c r="M105" s="41"/>
      <c r="N105" s="41"/>
      <c r="O105" s="41"/>
      <c r="P105" s="41"/>
      <c r="Q105" s="42"/>
      <c r="R105" s="124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s="43" customFormat="1" x14ac:dyDescent="0.4">
      <c r="A106" s="41"/>
      <c r="B106" s="41"/>
      <c r="C106" s="41"/>
      <c r="D106" s="17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2"/>
      <c r="R106" s="124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s="43" customFormat="1" x14ac:dyDescent="0.4">
      <c r="A107" s="41"/>
      <c r="B107" s="42"/>
      <c r="C107" s="41"/>
      <c r="D107" s="17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2"/>
      <c r="R107" s="124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s="43" customFormat="1" x14ac:dyDescent="0.4">
      <c r="A108" s="41"/>
      <c r="B108" s="41"/>
      <c r="C108" s="41"/>
      <c r="D108" s="17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2"/>
      <c r="R108" s="124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s="43" customFormat="1" x14ac:dyDescent="0.4">
      <c r="A109" s="41"/>
      <c r="B109" s="41"/>
      <c r="C109" s="41"/>
      <c r="D109" s="17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2"/>
      <c r="R109" s="124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s="43" customFormat="1" x14ac:dyDescent="0.4">
      <c r="A110" s="41"/>
      <c r="B110" s="41"/>
      <c r="C110" s="41"/>
      <c r="D110" s="17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2"/>
      <c r="R110" s="124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s="43" customFormat="1" x14ac:dyDescent="0.4">
      <c r="A111" s="41"/>
      <c r="B111" s="41"/>
      <c r="C111" s="41"/>
      <c r="D111" s="17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2"/>
      <c r="R111" s="124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s="43" customFormat="1" x14ac:dyDescent="0.4">
      <c r="A112" s="41"/>
      <c r="B112" s="41"/>
      <c r="C112" s="41"/>
      <c r="D112" s="17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2"/>
      <c r="R112" s="124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s="43" customFormat="1" x14ac:dyDescent="0.4">
      <c r="A113" s="41"/>
      <c r="B113" s="41"/>
      <c r="C113" s="41"/>
      <c r="D113" s="17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2"/>
      <c r="R113" s="124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s="43" customFormat="1" x14ac:dyDescent="0.4">
      <c r="A114" s="41"/>
      <c r="B114" s="41"/>
      <c r="C114" s="41"/>
      <c r="D114" s="17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2"/>
      <c r="R114" s="124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s="43" customFormat="1" x14ac:dyDescent="0.4">
      <c r="A115" s="41"/>
      <c r="B115" s="41"/>
      <c r="C115" s="41"/>
      <c r="D115" s="17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125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s="43" customFormat="1" x14ac:dyDescent="0.4">
      <c r="A116" s="41"/>
      <c r="B116" s="41"/>
      <c r="C116" s="41"/>
      <c r="D116" s="17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2"/>
      <c r="R116" s="124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s="43" customFormat="1" x14ac:dyDescent="0.4">
      <c r="A117" s="41"/>
      <c r="B117" s="41"/>
      <c r="C117" s="41"/>
      <c r="D117" s="17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2"/>
      <c r="R117" s="124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s="43" customFormat="1" x14ac:dyDescent="0.4">
      <c r="A118" s="41"/>
      <c r="B118" s="41"/>
      <c r="C118" s="41"/>
      <c r="D118" s="17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2"/>
      <c r="R118" s="124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s="43" customFormat="1" x14ac:dyDescent="0.4">
      <c r="A119" s="41"/>
      <c r="B119" s="41"/>
      <c r="C119" s="41"/>
      <c r="D119" s="17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2"/>
      <c r="R119" s="124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s="43" customFormat="1" x14ac:dyDescent="0.4">
      <c r="A120" s="41"/>
      <c r="B120" s="41"/>
      <c r="C120" s="41"/>
      <c r="D120" s="17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2"/>
      <c r="R120" s="124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s="43" customFormat="1" x14ac:dyDescent="0.4">
      <c r="A121" s="41"/>
      <c r="B121" s="41"/>
      <c r="C121" s="41"/>
      <c r="D121" s="17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2"/>
      <c r="R121" s="124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s="43" customFormat="1" x14ac:dyDescent="0.4">
      <c r="A122" s="41"/>
      <c r="B122" s="41"/>
      <c r="C122" s="41"/>
      <c r="D122" s="17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2"/>
      <c r="R122" s="124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s="43" customFormat="1" x14ac:dyDescent="0.4">
      <c r="A123" s="41"/>
      <c r="B123" s="41"/>
      <c r="C123" s="41"/>
      <c r="D123" s="171"/>
      <c r="E123" s="41"/>
      <c r="F123" s="41"/>
      <c r="G123" s="41"/>
      <c r="H123" s="41"/>
      <c r="I123" s="41"/>
      <c r="J123" s="42"/>
      <c r="K123" s="41"/>
      <c r="L123" s="42"/>
      <c r="M123" s="41"/>
      <c r="N123" s="42"/>
      <c r="O123" s="41"/>
      <c r="P123" s="42"/>
      <c r="Q123" s="41"/>
      <c r="R123" s="125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s="43" customFormat="1" x14ac:dyDescent="0.4">
      <c r="A124" s="41"/>
      <c r="B124" s="41"/>
      <c r="C124" s="41"/>
      <c r="D124" s="17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2"/>
      <c r="R124" s="124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s="43" customFormat="1" x14ac:dyDescent="0.4">
      <c r="A125" s="41"/>
      <c r="B125" s="41"/>
      <c r="C125" s="41"/>
      <c r="D125" s="17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2"/>
      <c r="R125" s="124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s="43" customFormat="1" x14ac:dyDescent="0.4">
      <c r="A126" s="41"/>
      <c r="B126" s="41"/>
      <c r="C126" s="41"/>
      <c r="D126" s="17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2"/>
      <c r="R126" s="124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s="43" customFormat="1" x14ac:dyDescent="0.4">
      <c r="A127" s="41"/>
      <c r="B127" s="41"/>
      <c r="C127" s="41"/>
      <c r="D127" s="17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2"/>
      <c r="R127" s="124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s="43" customFormat="1" x14ac:dyDescent="0.4">
      <c r="A128" s="41"/>
      <c r="B128" s="41"/>
      <c r="C128" s="41"/>
      <c r="D128" s="17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2"/>
      <c r="R128" s="124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s="43" customFormat="1" x14ac:dyDescent="0.4">
      <c r="A129" s="41"/>
      <c r="B129" s="41"/>
      <c r="C129" s="41"/>
      <c r="D129" s="17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2"/>
      <c r="R129" s="124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s="43" customFormat="1" x14ac:dyDescent="0.4">
      <c r="A130" s="41"/>
      <c r="B130" s="41"/>
      <c r="C130" s="41"/>
      <c r="D130" s="171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2"/>
      <c r="R130" s="124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s="43" customFormat="1" x14ac:dyDescent="0.4">
      <c r="A131" s="41"/>
      <c r="B131" s="41"/>
      <c r="C131" s="41"/>
      <c r="D131" s="17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2"/>
      <c r="R131" s="124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s="43" customFormat="1" x14ac:dyDescent="0.4">
      <c r="A132" s="42"/>
      <c r="B132" s="42"/>
      <c r="C132" s="42"/>
      <c r="D132" s="172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2"/>
      <c r="R132" s="124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s="43" customFormat="1" x14ac:dyDescent="0.4">
      <c r="A133" s="41"/>
      <c r="B133" s="41"/>
      <c r="C133" s="41"/>
      <c r="D133" s="17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2"/>
      <c r="R133" s="124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s="43" customFormat="1" x14ac:dyDescent="0.4">
      <c r="A134" s="41"/>
      <c r="B134" s="41"/>
      <c r="C134" s="41"/>
      <c r="D134" s="17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2"/>
      <c r="R134" s="124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s="43" customFormat="1" x14ac:dyDescent="0.4">
      <c r="A135" s="41"/>
      <c r="B135" s="41"/>
      <c r="C135" s="41"/>
      <c r="D135" s="17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2"/>
      <c r="R135" s="124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s="43" customFormat="1" x14ac:dyDescent="0.4">
      <c r="A136" s="41"/>
      <c r="B136" s="41"/>
      <c r="C136" s="41"/>
      <c r="D136" s="17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2"/>
      <c r="R136" s="124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s="43" customFormat="1" x14ac:dyDescent="0.4">
      <c r="A137" s="41"/>
      <c r="B137" s="41"/>
      <c r="C137" s="41"/>
      <c r="D137" s="17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2"/>
      <c r="R137" s="124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s="43" customFormat="1" x14ac:dyDescent="0.4">
      <c r="A138" s="41"/>
      <c r="B138" s="41"/>
      <c r="C138" s="41"/>
      <c r="D138" s="17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2"/>
      <c r="R138" s="124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s="43" customFormat="1" x14ac:dyDescent="0.4">
      <c r="A139" s="41"/>
      <c r="B139" s="41"/>
      <c r="C139" s="41"/>
      <c r="D139" s="17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2"/>
      <c r="R139" s="124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s="43" customFormat="1" x14ac:dyDescent="0.4">
      <c r="A140" s="41"/>
      <c r="B140" s="41"/>
      <c r="C140" s="41"/>
      <c r="D140" s="17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2"/>
      <c r="R140" s="124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s="43" customFormat="1" x14ac:dyDescent="0.4">
      <c r="A141" s="41"/>
      <c r="B141" s="41"/>
      <c r="C141" s="41"/>
      <c r="D141" s="171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2"/>
      <c r="R141" s="124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s="43" customFormat="1" x14ac:dyDescent="0.4">
      <c r="A142" s="41"/>
      <c r="B142" s="41"/>
      <c r="C142" s="41"/>
      <c r="D142" s="17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2"/>
      <c r="R142" s="124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s="43" customFormat="1" x14ac:dyDescent="0.4">
      <c r="A143" s="42"/>
      <c r="B143" s="42"/>
      <c r="C143" s="42"/>
      <c r="D143" s="172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2"/>
      <c r="R143" s="124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s="43" customFormat="1" x14ac:dyDescent="0.4">
      <c r="A144" s="41"/>
      <c r="B144" s="41"/>
      <c r="C144" s="41"/>
      <c r="D144" s="17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2"/>
      <c r="R144" s="124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s="43" customFormat="1" x14ac:dyDescent="0.4">
      <c r="A145" s="41"/>
      <c r="B145" s="41"/>
      <c r="C145" s="41"/>
      <c r="D145" s="17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2"/>
      <c r="R145" s="124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s="43" customFormat="1" x14ac:dyDescent="0.4">
      <c r="A146" s="41"/>
      <c r="B146" s="41"/>
      <c r="C146" s="41"/>
      <c r="D146" s="17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2"/>
      <c r="R146" s="124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s="43" customFormat="1" ht="12" customHeight="1" x14ac:dyDescent="0.4">
      <c r="A147" s="41"/>
      <c r="B147" s="41"/>
      <c r="C147" s="41"/>
      <c r="D147" s="17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2"/>
      <c r="R147" s="124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s="123" customFormat="1" x14ac:dyDescent="0.4">
      <c r="A148" s="41"/>
      <c r="B148" s="41"/>
      <c r="C148" s="41"/>
      <c r="D148" s="171"/>
      <c r="E148" s="41"/>
      <c r="F148" s="41"/>
      <c r="G148" s="41"/>
      <c r="H148" s="41"/>
      <c r="I148" s="41"/>
      <c r="J148" s="42"/>
      <c r="K148" s="42"/>
      <c r="L148" s="42"/>
      <c r="M148" s="42"/>
      <c r="N148" s="42"/>
      <c r="O148" s="42"/>
      <c r="P148" s="42"/>
      <c r="Q148" s="42"/>
      <c r="R148" s="125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</row>
    <row r="149" spans="1:35" s="43" customFormat="1" x14ac:dyDescent="0.4">
      <c r="A149" s="41"/>
      <c r="B149" s="41"/>
      <c r="C149" s="41"/>
      <c r="D149" s="17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2"/>
      <c r="R149" s="124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s="43" customFormat="1" x14ac:dyDescent="0.4">
      <c r="A150" s="41"/>
      <c r="B150" s="41"/>
      <c r="C150" s="41"/>
      <c r="D150" s="17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2"/>
      <c r="R150" s="124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s="43" customFormat="1" x14ac:dyDescent="0.4">
      <c r="A151" s="41"/>
      <c r="B151" s="41"/>
      <c r="C151" s="41"/>
      <c r="D151" s="17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2"/>
      <c r="R151" s="124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s="43" customFormat="1" x14ac:dyDescent="0.4">
      <c r="A152" s="41"/>
      <c r="B152" s="41"/>
      <c r="C152" s="41"/>
      <c r="D152" s="17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2"/>
      <c r="R152" s="124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s="43" customFormat="1" x14ac:dyDescent="0.4">
      <c r="A153" s="41"/>
      <c r="B153" s="41"/>
      <c r="C153" s="41"/>
      <c r="D153" s="17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2"/>
      <c r="R153" s="124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s="43" customFormat="1" x14ac:dyDescent="0.4">
      <c r="A154" s="41"/>
      <c r="B154" s="41"/>
      <c r="C154" s="41"/>
      <c r="D154" s="17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2"/>
      <c r="R154" s="124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s="43" customFormat="1" x14ac:dyDescent="0.4">
      <c r="A155" s="41"/>
      <c r="B155" s="41"/>
      <c r="C155" s="41"/>
      <c r="D155" s="17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2"/>
      <c r="R155" s="124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s="43" customFormat="1" x14ac:dyDescent="0.4">
      <c r="A156" s="41"/>
      <c r="B156" s="41"/>
      <c r="C156" s="41"/>
      <c r="D156" s="17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2"/>
      <c r="R156" s="124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s="43" customFormat="1" x14ac:dyDescent="0.4">
      <c r="A157" s="41"/>
      <c r="B157" s="41"/>
      <c r="C157" s="41"/>
      <c r="D157" s="17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2"/>
      <c r="R157" s="124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s="43" customFormat="1" ht="11.25" customHeight="1" x14ac:dyDescent="0.4">
      <c r="A158" s="41"/>
      <c r="B158" s="41"/>
      <c r="C158" s="41"/>
      <c r="D158" s="17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2"/>
      <c r="R158" s="124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s="123" customFormat="1" ht="11.25" customHeight="1" x14ac:dyDescent="0.4">
      <c r="A159" s="41"/>
      <c r="B159" s="41"/>
      <c r="C159" s="41"/>
      <c r="D159" s="171"/>
      <c r="E159" s="41"/>
      <c r="F159" s="41"/>
      <c r="G159" s="41"/>
      <c r="H159" s="41"/>
      <c r="I159" s="41"/>
      <c r="J159" s="42"/>
      <c r="K159" s="42"/>
      <c r="L159" s="42"/>
      <c r="M159" s="42"/>
      <c r="N159" s="42"/>
      <c r="O159" s="42"/>
      <c r="P159" s="42"/>
      <c r="Q159" s="42"/>
      <c r="R159" s="125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</row>
    <row r="160" spans="1:35" s="43" customFormat="1" ht="11.25" customHeight="1" x14ac:dyDescent="0.4">
      <c r="A160" s="41"/>
      <c r="B160" s="41"/>
      <c r="C160" s="41"/>
      <c r="D160" s="17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2"/>
      <c r="R160" s="124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s="43" customFormat="1" ht="11.25" customHeight="1" x14ac:dyDescent="0.4">
      <c r="A161" s="41"/>
      <c r="B161" s="41"/>
      <c r="C161" s="41"/>
      <c r="D161" s="17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2"/>
      <c r="R161" s="124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s="43" customFormat="1" ht="11.25" customHeight="1" x14ac:dyDescent="0.4">
      <c r="A162" s="41"/>
      <c r="B162" s="41"/>
      <c r="C162" s="41"/>
      <c r="D162" s="17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2"/>
      <c r="R162" s="124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s="43" customFormat="1" ht="11.25" customHeight="1" x14ac:dyDescent="0.4">
      <c r="A163" s="41"/>
      <c r="B163" s="41"/>
      <c r="C163" s="41"/>
      <c r="D163" s="171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2"/>
      <c r="R163" s="124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s="43" customFormat="1" ht="11.25" customHeight="1" x14ac:dyDescent="0.4">
      <c r="A164" s="41"/>
      <c r="B164" s="41"/>
      <c r="C164" s="41"/>
      <c r="D164" s="17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2"/>
      <c r="R164" s="124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s="43" customFormat="1" ht="11.25" customHeight="1" x14ac:dyDescent="0.4">
      <c r="A165" s="42"/>
      <c r="B165" s="42"/>
      <c r="C165" s="42"/>
      <c r="D165" s="172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2"/>
      <c r="R165" s="124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s="43" customFormat="1" ht="11.25" customHeight="1" x14ac:dyDescent="0.4">
      <c r="A166" s="41"/>
      <c r="B166" s="41"/>
      <c r="C166" s="41"/>
      <c r="D166" s="17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2"/>
      <c r="R166" s="124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s="43" customFormat="1" x14ac:dyDescent="0.4">
      <c r="A167" s="41"/>
      <c r="B167" s="41"/>
      <c r="C167" s="41"/>
      <c r="D167" s="17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2"/>
      <c r="R167" s="124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s="43" customFormat="1" x14ac:dyDescent="0.4">
      <c r="A168" s="41"/>
      <c r="B168" s="41"/>
      <c r="C168" s="41"/>
      <c r="D168" s="17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2"/>
      <c r="R168" s="124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s="43" customFormat="1" x14ac:dyDescent="0.4">
      <c r="A169" s="41"/>
      <c r="B169" s="41"/>
      <c r="C169" s="41"/>
      <c r="D169" s="17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2"/>
      <c r="R169" s="124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s="43" customFormat="1" ht="14.25" customHeight="1" x14ac:dyDescent="0.4">
      <c r="A170" s="41"/>
      <c r="B170" s="41"/>
      <c r="C170" s="41"/>
      <c r="D170" s="17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2"/>
      <c r="R170" s="124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s="43" customFormat="1" ht="13.5" customHeight="1" x14ac:dyDescent="0.4">
      <c r="A171" s="41"/>
      <c r="B171" s="41"/>
      <c r="C171" s="41"/>
      <c r="D171" s="17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2"/>
      <c r="R171" s="124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s="43" customFormat="1" ht="13.5" customHeight="1" x14ac:dyDescent="0.4">
      <c r="A172" s="41"/>
      <c r="B172" s="41"/>
      <c r="C172" s="41"/>
      <c r="D172" s="17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2"/>
      <c r="R172" s="124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s="43" customFormat="1" ht="13.5" customHeight="1" x14ac:dyDescent="0.4">
      <c r="A173" s="41"/>
      <c r="B173" s="41"/>
      <c r="C173" s="41"/>
      <c r="D173" s="17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2"/>
      <c r="R173" s="124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s="43" customFormat="1" ht="13.5" customHeight="1" x14ac:dyDescent="0.4">
      <c r="A174" s="41"/>
      <c r="B174" s="41"/>
      <c r="C174" s="41"/>
      <c r="D174" s="17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2"/>
      <c r="R174" s="124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s="43" customFormat="1" ht="13.5" customHeight="1" x14ac:dyDescent="0.4">
      <c r="A175" s="41"/>
      <c r="B175" s="41"/>
      <c r="C175" s="41"/>
      <c r="D175" s="17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2"/>
      <c r="R175" s="124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s="43" customFormat="1" ht="13.5" customHeight="1" x14ac:dyDescent="0.4">
      <c r="A176" s="41"/>
      <c r="B176" s="41"/>
      <c r="C176" s="41"/>
      <c r="D176" s="17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2"/>
      <c r="R176" s="124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s="43" customFormat="1" ht="13.5" customHeight="1" x14ac:dyDescent="0.4">
      <c r="A177" s="41"/>
      <c r="B177" s="41"/>
      <c r="C177" s="41"/>
      <c r="D177" s="17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2"/>
      <c r="R177" s="124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s="43" customFormat="1" ht="13.5" customHeight="1" x14ac:dyDescent="0.4">
      <c r="A178" s="41"/>
      <c r="B178" s="41"/>
      <c r="C178" s="41"/>
      <c r="D178" s="17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2"/>
      <c r="R178" s="124"/>
      <c r="S178" s="126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s="43" customFormat="1" ht="13.5" customHeight="1" x14ac:dyDescent="0.4">
      <c r="A179" s="41"/>
      <c r="B179" s="41"/>
      <c r="C179" s="41"/>
      <c r="D179" s="171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2"/>
      <c r="R179" s="124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s="43" customFormat="1" ht="13.5" customHeight="1" x14ac:dyDescent="0.4">
      <c r="A180" s="41"/>
      <c r="B180" s="41"/>
      <c r="C180" s="41"/>
      <c r="D180" s="17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2"/>
      <c r="R180" s="124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s="123" customFormat="1" ht="13.5" customHeight="1" x14ac:dyDescent="0.4">
      <c r="A181" s="42"/>
      <c r="B181" s="42"/>
      <c r="C181" s="42"/>
      <c r="D181" s="172"/>
      <c r="E181" s="41"/>
      <c r="F181" s="41"/>
      <c r="G181" s="41"/>
      <c r="H181" s="41"/>
      <c r="I181" s="41"/>
      <c r="J181" s="42"/>
      <c r="K181" s="42"/>
      <c r="L181" s="42"/>
      <c r="M181" s="42"/>
      <c r="N181" s="42"/>
      <c r="O181" s="42"/>
      <c r="P181" s="42"/>
      <c r="Q181" s="42"/>
      <c r="R181" s="125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</row>
    <row r="182" spans="1:35" s="43" customFormat="1" ht="13.5" customHeight="1" x14ac:dyDescent="0.4">
      <c r="A182" s="41"/>
      <c r="B182" s="41"/>
      <c r="C182" s="41"/>
      <c r="D182" s="17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2"/>
      <c r="R182" s="124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s="43" customFormat="1" ht="13.5" customHeight="1" x14ac:dyDescent="0.4">
      <c r="A183" s="41"/>
      <c r="B183" s="41"/>
      <c r="C183" s="41"/>
      <c r="D183" s="17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2"/>
      <c r="R183" s="124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s="43" customFormat="1" ht="13.5" customHeight="1" x14ac:dyDescent="0.4">
      <c r="A184" s="41"/>
      <c r="B184" s="41"/>
      <c r="C184" s="41"/>
      <c r="D184" s="17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2"/>
      <c r="R184" s="124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s="43" customFormat="1" ht="13.5" customHeight="1" x14ac:dyDescent="0.4">
      <c r="A185" s="41"/>
      <c r="B185" s="41"/>
      <c r="C185" s="41"/>
      <c r="D185" s="17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2"/>
      <c r="R185" s="124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s="43" customFormat="1" ht="13.5" customHeight="1" x14ac:dyDescent="0.4">
      <c r="A186" s="41"/>
      <c r="B186" s="41"/>
      <c r="C186" s="41"/>
      <c r="D186" s="17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2"/>
      <c r="R186" s="124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s="43" customFormat="1" ht="13.5" customHeight="1" x14ac:dyDescent="0.4">
      <c r="A187" s="41"/>
      <c r="B187" s="41"/>
      <c r="C187" s="41"/>
      <c r="D187" s="17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2"/>
      <c r="R187" s="124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s="43" customFormat="1" ht="13.5" customHeight="1" x14ac:dyDescent="0.4">
      <c r="A188" s="41"/>
      <c r="B188" s="41"/>
      <c r="C188" s="41"/>
      <c r="D188" s="17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2"/>
      <c r="R188" s="124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s="43" customFormat="1" ht="13.5" customHeight="1" x14ac:dyDescent="0.4">
      <c r="A189" s="41"/>
      <c r="B189" s="41"/>
      <c r="C189" s="41"/>
      <c r="D189" s="17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2"/>
      <c r="R189" s="124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s="43" customFormat="1" ht="13.5" customHeight="1" x14ac:dyDescent="0.4">
      <c r="A190" s="41"/>
      <c r="B190" s="41"/>
      <c r="C190" s="41"/>
      <c r="D190" s="17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2"/>
      <c r="R190" s="124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s="43" customFormat="1" ht="13.5" customHeight="1" x14ac:dyDescent="0.4">
      <c r="A191" s="41"/>
      <c r="B191" s="41"/>
      <c r="C191" s="41"/>
      <c r="D191" s="17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2"/>
      <c r="R191" s="124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s="43" customFormat="1" ht="13.5" customHeight="1" x14ac:dyDescent="0.4">
      <c r="A192" s="41"/>
      <c r="B192" s="41"/>
      <c r="C192" s="41"/>
      <c r="D192" s="17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2"/>
      <c r="R192" s="124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255" s="43" customFormat="1" ht="13.5" customHeight="1" x14ac:dyDescent="0.4">
      <c r="A193" s="41"/>
      <c r="B193" s="41"/>
      <c r="C193" s="41"/>
      <c r="D193" s="17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2"/>
      <c r="R193" s="124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255" s="43" customFormat="1" ht="13.5" customHeight="1" x14ac:dyDescent="0.4">
      <c r="A194" s="41"/>
      <c r="B194" s="41"/>
      <c r="C194" s="41"/>
      <c r="D194" s="17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2"/>
      <c r="R194" s="124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255" s="43" customFormat="1" x14ac:dyDescent="0.4">
      <c r="A195" s="41"/>
      <c r="B195" s="41"/>
      <c r="C195" s="41"/>
      <c r="D195" s="17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2"/>
      <c r="R195" s="124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255" s="43" customFormat="1" x14ac:dyDescent="0.4">
      <c r="A196" s="41"/>
      <c r="B196" s="41"/>
      <c r="C196" s="41"/>
      <c r="D196" s="17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2"/>
      <c r="R196" s="124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255" s="127" customFormat="1" x14ac:dyDescent="0.4">
      <c r="A197" s="41"/>
      <c r="B197" s="41"/>
      <c r="C197" s="41"/>
      <c r="D197" s="171"/>
      <c r="E197" s="41"/>
      <c r="F197" s="41"/>
      <c r="G197" s="41"/>
      <c r="H197" s="41"/>
      <c r="I197" s="41"/>
      <c r="J197" s="42"/>
      <c r="K197" s="42"/>
      <c r="L197" s="42"/>
      <c r="M197" s="42"/>
      <c r="N197" s="42"/>
      <c r="O197" s="42"/>
      <c r="P197" s="42"/>
      <c r="Q197" s="42"/>
      <c r="R197" s="125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3"/>
      <c r="BT197" s="123"/>
      <c r="BU197" s="123"/>
      <c r="BV197" s="123"/>
      <c r="BW197" s="123"/>
      <c r="BX197" s="123"/>
      <c r="BY197" s="123"/>
      <c r="BZ197" s="123"/>
      <c r="CA197" s="123"/>
      <c r="CB197" s="123"/>
      <c r="CC197" s="123"/>
      <c r="CD197" s="123"/>
      <c r="CE197" s="123"/>
      <c r="CF197" s="123"/>
      <c r="CG197" s="123"/>
      <c r="CH197" s="123"/>
      <c r="CI197" s="123"/>
      <c r="CJ197" s="123"/>
      <c r="CK197" s="123"/>
      <c r="CL197" s="123"/>
      <c r="CM197" s="123"/>
      <c r="CN197" s="123"/>
      <c r="CO197" s="123"/>
      <c r="CP197" s="123"/>
      <c r="CQ197" s="123"/>
      <c r="CR197" s="123"/>
      <c r="CS197" s="123"/>
      <c r="CT197" s="123"/>
      <c r="CU197" s="123"/>
      <c r="CV197" s="123"/>
      <c r="CW197" s="123"/>
      <c r="CX197" s="123"/>
      <c r="CY197" s="123"/>
      <c r="CZ197" s="123"/>
      <c r="DA197" s="123"/>
      <c r="DB197" s="123"/>
      <c r="DC197" s="123"/>
      <c r="DD197" s="123"/>
      <c r="DE197" s="123"/>
      <c r="DF197" s="123"/>
      <c r="DG197" s="123"/>
      <c r="DH197" s="123"/>
      <c r="DI197" s="123"/>
      <c r="DJ197" s="123"/>
      <c r="DK197" s="123"/>
      <c r="DL197" s="123"/>
      <c r="DM197" s="123"/>
      <c r="DN197" s="123"/>
      <c r="DO197" s="123"/>
      <c r="DP197" s="123"/>
      <c r="DQ197" s="123"/>
      <c r="DR197" s="123"/>
      <c r="DS197" s="123"/>
      <c r="DT197" s="123"/>
      <c r="DU197" s="123"/>
      <c r="DV197" s="123"/>
      <c r="DW197" s="123"/>
      <c r="DX197" s="123"/>
      <c r="DY197" s="123"/>
      <c r="DZ197" s="123"/>
      <c r="EA197" s="123"/>
      <c r="EB197" s="123"/>
      <c r="EC197" s="123"/>
      <c r="ED197" s="123"/>
      <c r="EE197" s="123"/>
      <c r="EF197" s="123"/>
      <c r="EG197" s="123"/>
      <c r="EH197" s="123"/>
      <c r="EI197" s="123"/>
      <c r="EJ197" s="123"/>
      <c r="EK197" s="123"/>
      <c r="EL197" s="123"/>
      <c r="EM197" s="123"/>
      <c r="EN197" s="123"/>
      <c r="EO197" s="123"/>
      <c r="EP197" s="123"/>
      <c r="EQ197" s="123"/>
      <c r="ER197" s="123"/>
      <c r="ES197" s="123"/>
      <c r="ET197" s="123"/>
      <c r="EU197" s="123"/>
      <c r="EV197" s="123"/>
      <c r="EW197" s="123"/>
      <c r="EX197" s="123"/>
      <c r="EY197" s="123"/>
      <c r="EZ197" s="123"/>
      <c r="FA197" s="123"/>
      <c r="FB197" s="123"/>
      <c r="FC197" s="123"/>
      <c r="FD197" s="123"/>
      <c r="FE197" s="123"/>
      <c r="FF197" s="123"/>
      <c r="FG197" s="123"/>
      <c r="FH197" s="123"/>
      <c r="FI197" s="123"/>
      <c r="FJ197" s="123"/>
      <c r="FK197" s="123"/>
      <c r="FL197" s="123"/>
      <c r="FM197" s="123"/>
      <c r="FN197" s="123"/>
      <c r="FO197" s="123"/>
      <c r="FP197" s="123"/>
      <c r="FQ197" s="123"/>
      <c r="FR197" s="123"/>
      <c r="FS197" s="123"/>
      <c r="FT197" s="123"/>
      <c r="FU197" s="123"/>
      <c r="FV197" s="123"/>
      <c r="FW197" s="123"/>
      <c r="FX197" s="123"/>
      <c r="FY197" s="123"/>
      <c r="FZ197" s="123"/>
      <c r="GA197" s="123"/>
      <c r="GB197" s="123"/>
      <c r="GC197" s="123"/>
      <c r="GD197" s="123"/>
      <c r="GE197" s="123"/>
      <c r="GF197" s="123"/>
      <c r="GG197" s="123"/>
      <c r="GH197" s="123"/>
      <c r="GI197" s="123"/>
      <c r="GJ197" s="123"/>
      <c r="GK197" s="123"/>
      <c r="GL197" s="123"/>
      <c r="GM197" s="123"/>
      <c r="GN197" s="123"/>
      <c r="GO197" s="123"/>
      <c r="GP197" s="123"/>
      <c r="GQ197" s="123"/>
      <c r="GR197" s="123"/>
      <c r="GS197" s="123"/>
      <c r="GT197" s="123"/>
      <c r="GU197" s="123"/>
      <c r="GV197" s="123"/>
      <c r="GW197" s="123"/>
      <c r="GX197" s="123"/>
      <c r="GY197" s="123"/>
      <c r="GZ197" s="123"/>
      <c r="HA197" s="123"/>
      <c r="HB197" s="123"/>
      <c r="HC197" s="123"/>
      <c r="HD197" s="123"/>
      <c r="HE197" s="123"/>
      <c r="HF197" s="123"/>
      <c r="HG197" s="123"/>
      <c r="HH197" s="123"/>
      <c r="HI197" s="123"/>
      <c r="HJ197" s="123"/>
      <c r="HK197" s="123"/>
      <c r="HL197" s="123"/>
      <c r="HM197" s="123"/>
      <c r="HN197" s="123"/>
      <c r="HO197" s="123"/>
      <c r="HP197" s="123"/>
      <c r="HQ197" s="123"/>
      <c r="HR197" s="123"/>
      <c r="HS197" s="123"/>
      <c r="HT197" s="123"/>
      <c r="HU197" s="123"/>
      <c r="HV197" s="123"/>
      <c r="HW197" s="123"/>
      <c r="HX197" s="123"/>
      <c r="HY197" s="123"/>
      <c r="HZ197" s="123"/>
      <c r="IA197" s="123"/>
      <c r="IB197" s="123"/>
      <c r="IC197" s="123"/>
      <c r="ID197" s="123"/>
      <c r="IE197" s="123"/>
      <c r="IF197" s="123"/>
      <c r="IG197" s="123"/>
      <c r="IH197" s="123"/>
      <c r="II197" s="123"/>
      <c r="IJ197" s="123"/>
      <c r="IK197" s="123"/>
      <c r="IL197" s="123"/>
      <c r="IM197" s="123"/>
      <c r="IN197" s="123"/>
      <c r="IO197" s="123"/>
      <c r="IP197" s="123"/>
      <c r="IQ197" s="123"/>
      <c r="IR197" s="123"/>
      <c r="IS197" s="123"/>
      <c r="IT197" s="123"/>
      <c r="IU197" s="123"/>
    </row>
    <row r="198" spans="1:255" s="43" customFormat="1" ht="11.25" customHeight="1" x14ac:dyDescent="0.4">
      <c r="A198" s="41"/>
      <c r="B198" s="41"/>
      <c r="C198" s="41"/>
      <c r="D198" s="17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2"/>
      <c r="R198" s="124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255" s="43" customFormat="1" ht="11.25" customHeight="1" x14ac:dyDescent="0.4">
      <c r="A199" s="41"/>
      <c r="B199" s="41"/>
      <c r="C199" s="41"/>
      <c r="D199" s="17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2"/>
      <c r="R199" s="124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255" s="43" customFormat="1" ht="11.25" customHeight="1" x14ac:dyDescent="0.4">
      <c r="A200" s="41"/>
      <c r="B200" s="41"/>
      <c r="C200" s="41"/>
      <c r="D200" s="17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2"/>
      <c r="R200" s="124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255" s="43" customFormat="1" ht="11.25" customHeight="1" x14ac:dyDescent="0.4">
      <c r="A201" s="41"/>
      <c r="B201" s="41"/>
      <c r="C201" s="41"/>
      <c r="D201" s="17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2"/>
      <c r="R201" s="124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255" s="43" customFormat="1" ht="11.25" customHeight="1" x14ac:dyDescent="0.4">
      <c r="A202" s="41"/>
      <c r="B202" s="41"/>
      <c r="C202" s="41"/>
      <c r="D202" s="17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2"/>
      <c r="R202" s="124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255" s="43" customFormat="1" ht="11.25" customHeight="1" x14ac:dyDescent="0.4">
      <c r="A203" s="41"/>
      <c r="B203" s="41"/>
      <c r="C203" s="41"/>
      <c r="D203" s="171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2"/>
      <c r="R203" s="124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255" s="43" customFormat="1" ht="11.25" customHeight="1" x14ac:dyDescent="0.4">
      <c r="A204" s="41"/>
      <c r="B204" s="41"/>
      <c r="C204" s="41"/>
      <c r="D204" s="171"/>
      <c r="E204" s="42"/>
      <c r="F204" s="41"/>
      <c r="G204" s="42"/>
      <c r="H204" s="41"/>
      <c r="I204" s="42"/>
      <c r="J204" s="41"/>
      <c r="K204" s="41"/>
      <c r="L204" s="41"/>
      <c r="M204" s="41"/>
      <c r="N204" s="41"/>
      <c r="O204" s="41"/>
      <c r="P204" s="41"/>
      <c r="Q204" s="42"/>
      <c r="R204" s="124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255" s="43" customFormat="1" ht="11.25" customHeight="1" x14ac:dyDescent="0.4">
      <c r="A205" s="42"/>
      <c r="B205" s="42"/>
      <c r="C205" s="42"/>
      <c r="D205" s="172"/>
      <c r="E205" s="128"/>
      <c r="F205" s="41"/>
      <c r="G205" s="128"/>
      <c r="H205" s="41"/>
      <c r="I205" s="128"/>
      <c r="J205" s="41"/>
      <c r="K205" s="41"/>
      <c r="L205" s="41"/>
      <c r="M205" s="41"/>
      <c r="N205" s="41"/>
      <c r="O205" s="41"/>
      <c r="P205" s="41"/>
      <c r="Q205" s="42"/>
      <c r="R205" s="124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255" s="43" customFormat="1" ht="11.25" customHeight="1" x14ac:dyDescent="0.4">
      <c r="A206" s="41"/>
      <c r="B206" s="42"/>
      <c r="C206" s="41"/>
      <c r="D206" s="171"/>
      <c r="E206" s="125"/>
      <c r="F206" s="125"/>
      <c r="G206" s="125"/>
      <c r="H206" s="125"/>
      <c r="I206" s="125"/>
      <c r="J206" s="41"/>
      <c r="K206" s="41"/>
      <c r="L206" s="41"/>
      <c r="M206" s="41"/>
      <c r="N206" s="41"/>
      <c r="O206" s="41"/>
      <c r="P206" s="41"/>
      <c r="Q206" s="42"/>
      <c r="R206" s="124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255" s="43" customFormat="1" ht="11.25" customHeight="1" x14ac:dyDescent="0.4">
      <c r="A207" s="129"/>
      <c r="B207" s="128"/>
      <c r="C207" s="41"/>
      <c r="D207" s="171"/>
      <c r="J207" s="41"/>
      <c r="K207" s="41"/>
      <c r="L207" s="41"/>
      <c r="M207" s="41"/>
      <c r="N207" s="41"/>
      <c r="O207" s="41"/>
      <c r="P207" s="41"/>
      <c r="Q207" s="42"/>
      <c r="R207" s="124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255" s="43" customFormat="1" ht="11.25" customHeight="1" x14ac:dyDescent="0.4">
      <c r="A208" s="125"/>
      <c r="B208" s="125"/>
      <c r="C208" s="125"/>
      <c r="D208" s="173"/>
      <c r="J208" s="41"/>
      <c r="K208" s="41"/>
      <c r="L208" s="41"/>
      <c r="M208" s="41"/>
      <c r="N208" s="41"/>
      <c r="O208" s="41"/>
      <c r="P208" s="41"/>
      <c r="Q208" s="42"/>
      <c r="R208" s="124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s="43" customFormat="1" ht="11.25" customHeight="1" x14ac:dyDescent="0.4">
      <c r="D209" s="169"/>
      <c r="J209" s="41"/>
      <c r="K209" s="41"/>
      <c r="L209" s="41"/>
      <c r="M209" s="41"/>
      <c r="N209" s="41"/>
      <c r="O209" s="41"/>
      <c r="P209" s="41"/>
      <c r="Q209" s="42"/>
      <c r="R209" s="124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s="43" customFormat="1" ht="11.25" customHeight="1" x14ac:dyDescent="0.4">
      <c r="D210" s="169"/>
      <c r="J210" s="41"/>
      <c r="K210" s="41"/>
      <c r="L210" s="41"/>
      <c r="M210" s="41"/>
      <c r="N210" s="41"/>
      <c r="O210" s="41"/>
      <c r="P210" s="41"/>
      <c r="Q210" s="42"/>
      <c r="R210" s="124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s="43" customFormat="1" ht="11.25" customHeight="1" x14ac:dyDescent="0.4">
      <c r="D211" s="169"/>
      <c r="J211" s="41"/>
      <c r="K211" s="41"/>
      <c r="L211" s="41"/>
      <c r="M211" s="41"/>
      <c r="N211" s="41"/>
      <c r="O211" s="41"/>
      <c r="P211" s="41"/>
      <c r="Q211" s="42"/>
      <c r="R211" s="124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s="43" customFormat="1" ht="11.25" customHeight="1" x14ac:dyDescent="0.4">
      <c r="D212" s="169"/>
      <c r="J212" s="41"/>
      <c r="K212" s="41"/>
      <c r="L212" s="41"/>
      <c r="M212" s="41"/>
      <c r="N212" s="41"/>
      <c r="O212" s="41"/>
      <c r="P212" s="41"/>
      <c r="Q212" s="42"/>
      <c r="R212" s="124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s="43" customFormat="1" ht="11.25" customHeight="1" x14ac:dyDescent="0.4">
      <c r="D213" s="169"/>
      <c r="J213" s="41"/>
      <c r="K213" s="41"/>
      <c r="L213" s="41"/>
      <c r="M213" s="41"/>
      <c r="N213" s="41"/>
      <c r="O213" s="41"/>
      <c r="P213" s="41"/>
      <c r="Q213" s="42"/>
      <c r="R213" s="124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s="43" customFormat="1" ht="11.25" customHeight="1" x14ac:dyDescent="0.4">
      <c r="D214" s="169"/>
      <c r="J214" s="41"/>
      <c r="K214" s="41"/>
      <c r="L214" s="41"/>
      <c r="M214" s="41"/>
      <c r="N214" s="41"/>
      <c r="O214" s="41"/>
      <c r="P214" s="41"/>
      <c r="Q214" s="42"/>
      <c r="R214" s="124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s="43" customFormat="1" ht="11.25" customHeight="1" x14ac:dyDescent="0.4">
      <c r="D215" s="169"/>
      <c r="J215" s="41"/>
      <c r="K215" s="41"/>
      <c r="L215" s="41"/>
      <c r="M215" s="41"/>
      <c r="N215" s="41"/>
      <c r="O215" s="41"/>
      <c r="P215" s="41"/>
      <c r="Q215" s="42"/>
      <c r="R215" s="124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s="43" customFormat="1" x14ac:dyDescent="0.4">
      <c r="D216" s="169"/>
      <c r="J216" s="41"/>
      <c r="K216" s="41"/>
      <c r="L216" s="41"/>
      <c r="M216" s="41"/>
      <c r="N216" s="41"/>
      <c r="O216" s="41"/>
      <c r="P216" s="41"/>
      <c r="Q216" s="42"/>
      <c r="R216" s="124"/>
      <c r="S216" s="659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s="43" customFormat="1" ht="13.5" customHeight="1" x14ac:dyDescent="0.4">
      <c r="D217" s="169"/>
      <c r="J217" s="41"/>
      <c r="K217" s="41"/>
      <c r="L217" s="41"/>
      <c r="M217" s="41"/>
      <c r="N217" s="41"/>
      <c r="O217" s="41"/>
      <c r="P217" s="41"/>
      <c r="Q217" s="42"/>
      <c r="R217" s="124"/>
      <c r="S217" s="659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s="43" customFormat="1" ht="13.5" customHeight="1" x14ac:dyDescent="0.4">
      <c r="D218" s="169"/>
      <c r="J218" s="41"/>
      <c r="K218" s="41"/>
      <c r="L218" s="41"/>
      <c r="M218" s="41"/>
      <c r="N218" s="41"/>
      <c r="O218" s="41"/>
      <c r="P218" s="41"/>
      <c r="Q218" s="42"/>
      <c r="R218" s="124"/>
      <c r="S218" s="659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s="43" customFormat="1" ht="13.5" customHeight="1" x14ac:dyDescent="0.4">
      <c r="D219" s="169"/>
      <c r="J219" s="41"/>
      <c r="K219" s="41"/>
      <c r="L219" s="41"/>
      <c r="M219" s="41"/>
      <c r="N219" s="41"/>
      <c r="O219" s="41"/>
      <c r="P219" s="41"/>
      <c r="Q219" s="42"/>
      <c r="R219" s="124"/>
      <c r="S219" s="659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s="43" customFormat="1" ht="13.5" customHeight="1" x14ac:dyDescent="0.4">
      <c r="D220" s="169"/>
      <c r="J220" s="41"/>
      <c r="K220" s="41"/>
      <c r="L220" s="41"/>
      <c r="M220" s="41"/>
      <c r="N220" s="41"/>
      <c r="O220" s="41"/>
      <c r="P220" s="41"/>
      <c r="Q220" s="42"/>
      <c r="R220" s="124"/>
      <c r="S220" s="659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s="123" customFormat="1" ht="11.25" customHeight="1" x14ac:dyDescent="0.4">
      <c r="A221" s="43"/>
      <c r="B221" s="43"/>
      <c r="C221" s="43"/>
      <c r="D221" s="169"/>
      <c r="E221" s="43"/>
      <c r="F221" s="43"/>
      <c r="G221" s="43"/>
      <c r="H221" s="43"/>
      <c r="I221" s="43"/>
      <c r="J221" s="42"/>
      <c r="K221" s="42"/>
      <c r="L221" s="42"/>
      <c r="M221" s="42"/>
      <c r="N221" s="42"/>
      <c r="O221" s="42"/>
      <c r="P221" s="42"/>
      <c r="Q221" s="42"/>
      <c r="R221" s="125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</row>
    <row r="222" spans="1:35" ht="27.75" customHeight="1" x14ac:dyDescent="0.4">
      <c r="A222" s="43"/>
      <c r="B222" s="43"/>
      <c r="C222" s="43"/>
      <c r="D222" s="169"/>
      <c r="E222" s="43"/>
      <c r="F222" s="43"/>
      <c r="G222" s="43"/>
      <c r="H222" s="43"/>
      <c r="I222" s="43"/>
      <c r="J222" s="42"/>
      <c r="L222" s="42"/>
      <c r="N222" s="42"/>
      <c r="P222" s="42"/>
      <c r="R222" s="42"/>
    </row>
    <row r="223" spans="1:35" ht="27.75" customHeight="1" x14ac:dyDescent="0.4">
      <c r="A223" s="43"/>
      <c r="B223" s="43"/>
      <c r="C223" s="43"/>
      <c r="D223" s="169"/>
      <c r="E223" s="43"/>
      <c r="F223" s="43"/>
      <c r="G223" s="43"/>
      <c r="H223" s="43"/>
      <c r="I223" s="43"/>
      <c r="J223" s="128"/>
      <c r="L223" s="128"/>
      <c r="N223" s="128"/>
      <c r="P223" s="128"/>
      <c r="R223" s="42"/>
    </row>
    <row r="224" spans="1:35" ht="28.5" customHeight="1" x14ac:dyDescent="0.4">
      <c r="A224" s="43"/>
      <c r="B224" s="43"/>
      <c r="C224" s="43"/>
      <c r="D224" s="169"/>
      <c r="E224" s="43"/>
      <c r="F224" s="43"/>
      <c r="G224" s="43"/>
      <c r="H224" s="43"/>
      <c r="I224" s="43"/>
      <c r="J224" s="125"/>
      <c r="K224" s="125"/>
      <c r="L224" s="125"/>
      <c r="M224" s="125"/>
      <c r="N224" s="125"/>
      <c r="O224" s="125"/>
      <c r="P224" s="125"/>
      <c r="Q224" s="125"/>
      <c r="R224" s="125"/>
      <c r="S224" s="42"/>
    </row>
    <row r="225" spans="4:35" s="43" customFormat="1" x14ac:dyDescent="0.4">
      <c r="D225" s="169"/>
      <c r="J225" s="41"/>
      <c r="K225" s="41"/>
      <c r="L225" s="41"/>
      <c r="M225" s="41"/>
      <c r="N225" s="41"/>
      <c r="O225" s="41"/>
      <c r="P225" s="41"/>
      <c r="Q225" s="41"/>
      <c r="R225" s="130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4:35" s="43" customFormat="1" x14ac:dyDescent="0.4">
      <c r="D226" s="169"/>
      <c r="J226" s="41"/>
      <c r="K226" s="41"/>
      <c r="L226" s="41"/>
      <c r="M226" s="41"/>
      <c r="N226" s="41"/>
      <c r="O226" s="41"/>
      <c r="P226" s="41"/>
      <c r="Q226" s="41"/>
      <c r="R226" s="130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4:35" s="43" customFormat="1" x14ac:dyDescent="0.4">
      <c r="D227" s="169"/>
      <c r="J227" s="41"/>
      <c r="K227" s="41"/>
      <c r="L227" s="41"/>
      <c r="M227" s="41"/>
      <c r="N227" s="41"/>
      <c r="O227" s="41"/>
      <c r="P227" s="41"/>
      <c r="Q227" s="41"/>
      <c r="R227" s="130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4:35" s="43" customFormat="1" x14ac:dyDescent="0.4">
      <c r="D228" s="169"/>
      <c r="J228" s="41"/>
      <c r="K228" s="41"/>
      <c r="L228" s="41"/>
      <c r="M228" s="41"/>
      <c r="N228" s="41"/>
      <c r="O228" s="41"/>
      <c r="P228" s="41"/>
      <c r="Q228" s="41"/>
      <c r="R228" s="130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4:35" s="43" customFormat="1" x14ac:dyDescent="0.4">
      <c r="D229" s="169"/>
      <c r="J229" s="41"/>
      <c r="K229" s="41"/>
      <c r="L229" s="41"/>
      <c r="M229" s="41"/>
      <c r="N229" s="41"/>
      <c r="O229" s="41"/>
      <c r="P229" s="41"/>
      <c r="Q229" s="41"/>
      <c r="R229" s="130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4:35" s="43" customFormat="1" ht="33.75" customHeight="1" x14ac:dyDescent="0.4">
      <c r="D230" s="169"/>
      <c r="J230" s="41"/>
      <c r="K230" s="41"/>
      <c r="L230" s="41"/>
      <c r="M230" s="41"/>
      <c r="N230" s="41"/>
      <c r="O230" s="41"/>
      <c r="P230" s="41"/>
      <c r="Q230" s="41"/>
      <c r="R230" s="130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4:35" s="43" customFormat="1" x14ac:dyDescent="0.4">
      <c r="D231" s="169"/>
      <c r="J231" s="41"/>
      <c r="K231" s="41"/>
      <c r="L231" s="41"/>
      <c r="M231" s="41"/>
      <c r="N231" s="41"/>
      <c r="O231" s="41"/>
      <c r="P231" s="41"/>
      <c r="Q231" s="41"/>
      <c r="R231" s="130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4:35" s="43" customFormat="1" x14ac:dyDescent="0.4">
      <c r="D232" s="169"/>
      <c r="J232" s="41"/>
      <c r="K232" s="41"/>
      <c r="L232" s="41"/>
      <c r="M232" s="41"/>
      <c r="N232" s="41"/>
      <c r="O232" s="41"/>
      <c r="P232" s="41"/>
      <c r="Q232" s="41"/>
      <c r="R232" s="130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4:35" s="43" customFormat="1" x14ac:dyDescent="0.4">
      <c r="D233" s="169"/>
      <c r="J233" s="41"/>
      <c r="K233" s="41"/>
      <c r="L233" s="41"/>
      <c r="M233" s="41"/>
      <c r="N233" s="41"/>
      <c r="O233" s="41"/>
      <c r="P233" s="41"/>
      <c r="Q233" s="41"/>
      <c r="R233" s="130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</row>
    <row r="234" spans="4:35" s="43" customFormat="1" x14ac:dyDescent="0.4">
      <c r="D234" s="169"/>
      <c r="J234" s="41"/>
      <c r="K234" s="41"/>
      <c r="L234" s="41"/>
      <c r="M234" s="41"/>
      <c r="N234" s="41"/>
      <c r="O234" s="41"/>
      <c r="P234" s="41"/>
      <c r="Q234" s="41"/>
      <c r="R234" s="130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</row>
    <row r="235" spans="4:35" s="43" customFormat="1" x14ac:dyDescent="0.4">
      <c r="D235" s="169"/>
      <c r="J235" s="41"/>
      <c r="K235" s="41"/>
      <c r="L235" s="41"/>
      <c r="M235" s="41"/>
      <c r="N235" s="41"/>
      <c r="O235" s="41"/>
      <c r="P235" s="41"/>
      <c r="Q235" s="41"/>
      <c r="R235" s="130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</row>
    <row r="236" spans="4:35" s="43" customFormat="1" x14ac:dyDescent="0.4">
      <c r="D236" s="169"/>
      <c r="J236" s="41"/>
      <c r="K236" s="41"/>
      <c r="L236" s="41"/>
      <c r="M236" s="41"/>
      <c r="N236" s="41"/>
      <c r="O236" s="41"/>
      <c r="P236" s="41"/>
      <c r="Q236" s="41"/>
      <c r="R236" s="130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</row>
    <row r="237" spans="4:35" s="43" customFormat="1" x14ac:dyDescent="0.4">
      <c r="D237" s="169"/>
      <c r="J237" s="41"/>
      <c r="K237" s="41"/>
      <c r="L237" s="41"/>
      <c r="M237" s="41"/>
      <c r="N237" s="41"/>
      <c r="O237" s="41"/>
      <c r="P237" s="41"/>
      <c r="Q237" s="41"/>
      <c r="R237" s="130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</row>
    <row r="238" spans="4:35" s="43" customFormat="1" x14ac:dyDescent="0.4">
      <c r="D238" s="169"/>
      <c r="J238" s="41"/>
      <c r="K238" s="41"/>
      <c r="L238" s="41"/>
      <c r="M238" s="41"/>
      <c r="N238" s="41"/>
      <c r="O238" s="41"/>
      <c r="P238" s="41"/>
      <c r="Q238" s="41"/>
      <c r="R238" s="130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</row>
    <row r="239" spans="4:35" s="43" customFormat="1" x14ac:dyDescent="0.4">
      <c r="D239" s="169"/>
      <c r="J239" s="41"/>
      <c r="K239" s="41"/>
      <c r="L239" s="41"/>
      <c r="M239" s="41"/>
      <c r="N239" s="41"/>
      <c r="O239" s="41"/>
      <c r="P239" s="41"/>
      <c r="Q239" s="41"/>
      <c r="R239" s="130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</row>
    <row r="240" spans="4:35" s="43" customFormat="1" x14ac:dyDescent="0.4">
      <c r="D240" s="169"/>
      <c r="J240" s="41"/>
      <c r="K240" s="41"/>
      <c r="L240" s="41"/>
      <c r="M240" s="41"/>
      <c r="N240" s="41"/>
      <c r="O240" s="41"/>
      <c r="P240" s="41"/>
      <c r="Q240" s="41"/>
      <c r="R240" s="130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</row>
    <row r="241" spans="1:35" s="43" customFormat="1" x14ac:dyDescent="0.4">
      <c r="D241" s="169"/>
      <c r="J241" s="41"/>
      <c r="K241" s="41"/>
      <c r="L241" s="41"/>
      <c r="M241" s="41"/>
      <c r="N241" s="41"/>
      <c r="O241" s="41"/>
      <c r="P241" s="41"/>
      <c r="Q241" s="41"/>
      <c r="R241" s="130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</row>
    <row r="242" spans="1:35" s="43" customFormat="1" x14ac:dyDescent="0.4">
      <c r="D242" s="169"/>
      <c r="J242" s="41"/>
      <c r="K242" s="41"/>
      <c r="L242" s="41"/>
      <c r="M242" s="41"/>
      <c r="N242" s="41"/>
      <c r="O242" s="41"/>
      <c r="P242" s="41"/>
      <c r="Q242" s="41"/>
      <c r="R242" s="130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</row>
    <row r="243" spans="1:35" s="43" customFormat="1" x14ac:dyDescent="0.4">
      <c r="D243" s="169"/>
      <c r="J243" s="41"/>
      <c r="K243" s="41"/>
      <c r="L243" s="41"/>
      <c r="M243" s="41"/>
      <c r="N243" s="41"/>
      <c r="O243" s="41"/>
      <c r="P243" s="41"/>
      <c r="Q243" s="41"/>
      <c r="R243" s="130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</row>
    <row r="244" spans="1:35" s="43" customFormat="1" x14ac:dyDescent="0.4">
      <c r="D244" s="169"/>
      <c r="J244" s="41"/>
      <c r="K244" s="41"/>
      <c r="L244" s="41"/>
      <c r="M244" s="41"/>
      <c r="N244" s="41"/>
      <c r="O244" s="41"/>
      <c r="P244" s="41"/>
      <c r="Q244" s="41"/>
      <c r="R244" s="130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</row>
    <row r="245" spans="1:35" s="43" customFormat="1" x14ac:dyDescent="0.4">
      <c r="D245" s="169"/>
      <c r="J245" s="41"/>
      <c r="K245" s="41"/>
      <c r="L245" s="41"/>
      <c r="M245" s="41"/>
      <c r="N245" s="41"/>
      <c r="O245" s="41"/>
      <c r="P245" s="41"/>
      <c r="Q245" s="41"/>
      <c r="R245" s="130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</row>
    <row r="246" spans="1:35" s="43" customFormat="1" x14ac:dyDescent="0.4">
      <c r="D246" s="169"/>
      <c r="E246" s="44"/>
      <c r="F246" s="44"/>
      <c r="G246" s="44"/>
      <c r="H246" s="44"/>
      <c r="I246" s="44"/>
      <c r="J246" s="41"/>
      <c r="K246" s="41"/>
      <c r="L246" s="41"/>
      <c r="M246" s="41"/>
      <c r="N246" s="41"/>
      <c r="O246" s="41"/>
      <c r="P246" s="41"/>
      <c r="Q246" s="41"/>
      <c r="R246" s="130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</row>
    <row r="247" spans="1:35" s="43" customFormat="1" x14ac:dyDescent="0.4">
      <c r="D247" s="169"/>
      <c r="E247" s="44"/>
      <c r="F247" s="44"/>
      <c r="G247" s="44"/>
      <c r="H247" s="44"/>
      <c r="I247" s="44"/>
      <c r="J247" s="41"/>
      <c r="K247" s="41"/>
      <c r="L247" s="41"/>
      <c r="M247" s="41"/>
      <c r="N247" s="41"/>
      <c r="O247" s="41"/>
      <c r="P247" s="41"/>
      <c r="Q247" s="41"/>
      <c r="R247" s="130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</row>
    <row r="248" spans="1:35" s="43" customFormat="1" x14ac:dyDescent="0.4">
      <c r="A248" s="44"/>
      <c r="B248" s="44"/>
      <c r="C248" s="44"/>
      <c r="D248" s="170"/>
      <c r="E248" s="44"/>
      <c r="F248" s="44"/>
      <c r="G248" s="44"/>
      <c r="H248" s="44"/>
      <c r="I248" s="44"/>
      <c r="J248" s="41"/>
      <c r="K248" s="41"/>
      <c r="L248" s="41"/>
      <c r="M248" s="41"/>
      <c r="N248" s="41"/>
      <c r="O248" s="41"/>
      <c r="P248" s="41"/>
      <c r="Q248" s="41"/>
      <c r="R248" s="130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</row>
    <row r="249" spans="1:35" s="43" customFormat="1" x14ac:dyDescent="0.4">
      <c r="A249" s="44"/>
      <c r="B249" s="44"/>
      <c r="C249" s="44"/>
      <c r="D249" s="170"/>
      <c r="E249" s="44"/>
      <c r="F249" s="44"/>
      <c r="G249" s="44"/>
      <c r="H249" s="44"/>
      <c r="I249" s="44"/>
      <c r="J249" s="41"/>
      <c r="K249" s="41"/>
      <c r="L249" s="41"/>
      <c r="M249" s="41"/>
      <c r="N249" s="41"/>
      <c r="O249" s="41"/>
      <c r="P249" s="41"/>
      <c r="Q249" s="41"/>
      <c r="R249" s="130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</row>
    <row r="250" spans="1:35" s="43" customFormat="1" x14ac:dyDescent="0.4">
      <c r="A250" s="44"/>
      <c r="B250" s="44"/>
      <c r="C250" s="44"/>
      <c r="D250" s="170"/>
      <c r="E250" s="44"/>
      <c r="F250" s="44"/>
      <c r="G250" s="44"/>
      <c r="H250" s="44"/>
      <c r="I250" s="44"/>
      <c r="J250" s="41"/>
      <c r="K250" s="41"/>
      <c r="L250" s="41"/>
      <c r="M250" s="41"/>
      <c r="N250" s="41"/>
      <c r="O250" s="41"/>
      <c r="P250" s="41"/>
      <c r="Q250" s="41"/>
      <c r="R250" s="130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</row>
    <row r="251" spans="1:35" s="43" customFormat="1" x14ac:dyDescent="0.4">
      <c r="A251" s="44"/>
      <c r="B251" s="44"/>
      <c r="C251" s="44"/>
      <c r="D251" s="170"/>
      <c r="E251" s="44"/>
      <c r="F251" s="44"/>
      <c r="G251" s="44"/>
      <c r="H251" s="44"/>
      <c r="I251" s="44"/>
      <c r="J251" s="41"/>
      <c r="K251" s="41"/>
      <c r="L251" s="41"/>
      <c r="M251" s="41"/>
      <c r="N251" s="41"/>
      <c r="O251" s="41"/>
      <c r="P251" s="41"/>
      <c r="Q251" s="41"/>
      <c r="R251" s="130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</row>
    <row r="252" spans="1:35" s="43" customFormat="1" x14ac:dyDescent="0.4">
      <c r="A252" s="44"/>
      <c r="B252" s="44"/>
      <c r="C252" s="44"/>
      <c r="D252" s="170"/>
      <c r="E252" s="44"/>
      <c r="F252" s="44"/>
      <c r="G252" s="44"/>
      <c r="H252" s="44"/>
      <c r="I252" s="44"/>
      <c r="J252" s="41"/>
      <c r="K252" s="41"/>
      <c r="L252" s="41"/>
      <c r="M252" s="41"/>
      <c r="N252" s="41"/>
      <c r="O252" s="41"/>
      <c r="P252" s="41"/>
      <c r="Q252" s="41"/>
      <c r="R252" s="130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</row>
    <row r="253" spans="1:35" s="43" customFormat="1" x14ac:dyDescent="0.4">
      <c r="A253" s="44"/>
      <c r="B253" s="44"/>
      <c r="C253" s="44"/>
      <c r="D253" s="170"/>
      <c r="E253" s="44"/>
      <c r="F253" s="44"/>
      <c r="G253" s="44"/>
      <c r="H253" s="44"/>
      <c r="I253" s="44"/>
      <c r="J253" s="41"/>
      <c r="K253" s="41"/>
      <c r="L253" s="41"/>
      <c r="M253" s="41"/>
      <c r="N253" s="41"/>
      <c r="O253" s="41"/>
      <c r="P253" s="41"/>
      <c r="Q253" s="41"/>
      <c r="R253" s="130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</row>
    <row r="254" spans="1:35" s="43" customFormat="1" x14ac:dyDescent="0.4">
      <c r="A254" s="44"/>
      <c r="B254" s="44"/>
      <c r="C254" s="44"/>
      <c r="D254" s="170"/>
      <c r="E254" s="44"/>
      <c r="F254" s="44"/>
      <c r="G254" s="44"/>
      <c r="H254" s="44"/>
      <c r="I254" s="44"/>
      <c r="J254" s="41"/>
      <c r="K254" s="41"/>
      <c r="L254" s="41"/>
      <c r="M254" s="41"/>
      <c r="N254" s="41"/>
      <c r="O254" s="41"/>
      <c r="P254" s="41"/>
      <c r="Q254" s="41"/>
      <c r="R254" s="130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</row>
  </sheetData>
  <mergeCells count="35">
    <mergeCell ref="F3:AG3"/>
    <mergeCell ref="AH3:AI4"/>
    <mergeCell ref="AA5:AB5"/>
    <mergeCell ref="AC5:AD5"/>
    <mergeCell ref="AE5:AF5"/>
    <mergeCell ref="AG5:AG7"/>
    <mergeCell ref="AH5:AH7"/>
    <mergeCell ref="I5:L5"/>
    <mergeCell ref="M5:N5"/>
    <mergeCell ref="O5:P5"/>
    <mergeCell ref="Q5:R5"/>
    <mergeCell ref="W5:Z5"/>
    <mergeCell ref="S5:S7"/>
    <mergeCell ref="T5:T7"/>
    <mergeCell ref="AI5:AI7"/>
    <mergeCell ref="F4:S4"/>
    <mergeCell ref="A3:A7"/>
    <mergeCell ref="B3:B7"/>
    <mergeCell ref="D3:D7"/>
    <mergeCell ref="C3:C7"/>
    <mergeCell ref="E3:E7"/>
    <mergeCell ref="T4:AG4"/>
    <mergeCell ref="F5:F7"/>
    <mergeCell ref="S216:S220"/>
    <mergeCell ref="B73:B82"/>
    <mergeCell ref="C73:C82"/>
    <mergeCell ref="B84:B98"/>
    <mergeCell ref="C84:C98"/>
    <mergeCell ref="B53:B63"/>
    <mergeCell ref="C53:C63"/>
    <mergeCell ref="B65:B71"/>
    <mergeCell ref="C65:C71"/>
    <mergeCell ref="C8:C46"/>
    <mergeCell ref="C47:C49"/>
    <mergeCell ref="B8:B49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6" orientation="portrait" r:id="rId1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  <pageSetUpPr fitToPage="1"/>
  </sheetPr>
  <dimension ref="A2:IU157"/>
  <sheetViews>
    <sheetView view="pageBreakPreview" zoomScale="70" zoomScaleNormal="91" zoomScaleSheetLayoutView="70" workbookViewId="0">
      <pane xSplit="4" topLeftCell="E1" activePane="topRight" state="frozen"/>
      <selection pane="topRight" activeCell="A2" sqref="A2"/>
    </sheetView>
  </sheetViews>
  <sheetFormatPr defaultColWidth="9" defaultRowHeight="13.2" x14ac:dyDescent="0.4"/>
  <cols>
    <col min="1" max="1" width="5.59765625" style="31" customWidth="1"/>
    <col min="2" max="3" width="8.59765625" style="31" customWidth="1"/>
    <col min="4" max="4" width="15.59765625" style="30" customWidth="1"/>
    <col min="5" max="5" width="8.59765625" style="6" customWidth="1"/>
    <col min="6" max="6" width="8.59765625" style="30" customWidth="1"/>
    <col min="7" max="7" width="8.59765625" style="6" customWidth="1"/>
    <col min="8" max="8" width="8.59765625" style="30" customWidth="1"/>
    <col min="9" max="9" width="8.59765625" style="15" customWidth="1"/>
    <col min="10" max="10" width="8.59765625" style="16" customWidth="1"/>
    <col min="11" max="11" width="8.59765625" style="15" customWidth="1"/>
    <col min="12" max="12" width="8.59765625" style="16" customWidth="1"/>
    <col min="13" max="13" width="8.59765625" style="15" customWidth="1"/>
    <col min="14" max="14" width="8.59765625" style="16" customWidth="1"/>
    <col min="15" max="15" width="8.59765625" style="15" customWidth="1"/>
    <col min="16" max="16" width="8.59765625" style="16" customWidth="1"/>
    <col min="17" max="17" width="8.59765625" style="29" customWidth="1"/>
    <col min="18" max="34" width="8.59765625" style="16" customWidth="1"/>
    <col min="35" max="255" width="9" style="3"/>
    <col min="256" max="16384" width="9" style="6"/>
  </cols>
  <sheetData>
    <row r="2" spans="1:252" s="47" customFormat="1" ht="24" customHeight="1" thickBot="1" x14ac:dyDescent="0.45">
      <c r="A2" s="46" t="s">
        <v>598</v>
      </c>
      <c r="B2" s="46"/>
      <c r="C2" s="46"/>
      <c r="D2" s="48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 spans="1:252" s="50" customFormat="1" ht="22.5" customHeight="1" x14ac:dyDescent="0.4">
      <c r="A3" s="594" t="s">
        <v>534</v>
      </c>
      <c r="B3" s="598" t="s">
        <v>535</v>
      </c>
      <c r="C3" s="676" t="s">
        <v>558</v>
      </c>
      <c r="D3" s="598" t="s">
        <v>537</v>
      </c>
      <c r="E3" s="706" t="s">
        <v>164</v>
      </c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707"/>
      <c r="X3" s="707"/>
      <c r="Y3" s="707"/>
      <c r="Z3" s="707"/>
      <c r="AA3" s="707"/>
      <c r="AB3" s="707"/>
      <c r="AC3" s="707"/>
      <c r="AD3" s="707"/>
      <c r="AE3" s="707"/>
      <c r="AF3" s="708"/>
      <c r="AG3" s="614" t="s">
        <v>165</v>
      </c>
      <c r="AH3" s="709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</row>
    <row r="4" spans="1:252" s="50" customFormat="1" ht="18" customHeight="1" x14ac:dyDescent="0.4">
      <c r="A4" s="595"/>
      <c r="B4" s="599"/>
      <c r="C4" s="677"/>
      <c r="D4" s="599"/>
      <c r="E4" s="712" t="s">
        <v>172</v>
      </c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713"/>
      <c r="S4" s="623" t="s">
        <v>173</v>
      </c>
      <c r="T4" s="714"/>
      <c r="U4" s="714"/>
      <c r="V4" s="714"/>
      <c r="W4" s="714"/>
      <c r="X4" s="714"/>
      <c r="Y4" s="714"/>
      <c r="Z4" s="714"/>
      <c r="AA4" s="714"/>
      <c r="AB4" s="714"/>
      <c r="AC4" s="714"/>
      <c r="AD4" s="714"/>
      <c r="AE4" s="714"/>
      <c r="AF4" s="715"/>
      <c r="AG4" s="710"/>
      <c r="AH4" s="711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</row>
    <row r="5" spans="1:252" s="50" customFormat="1" ht="18.75" customHeight="1" x14ac:dyDescent="0.4">
      <c r="A5" s="596"/>
      <c r="B5" s="600"/>
      <c r="C5" s="677"/>
      <c r="D5" s="599"/>
      <c r="E5" s="620" t="s">
        <v>274</v>
      </c>
      <c r="F5" s="146" t="s">
        <v>175</v>
      </c>
      <c r="G5" s="52" t="s">
        <v>176</v>
      </c>
      <c r="H5" s="646" t="s">
        <v>166</v>
      </c>
      <c r="I5" s="699"/>
      <c r="J5" s="699"/>
      <c r="K5" s="699"/>
      <c r="L5" s="592" t="s">
        <v>167</v>
      </c>
      <c r="M5" s="641"/>
      <c r="N5" s="592" t="s">
        <v>168</v>
      </c>
      <c r="O5" s="593"/>
      <c r="P5" s="638" t="s">
        <v>388</v>
      </c>
      <c r="Q5" s="645"/>
      <c r="R5" s="642" t="s">
        <v>178</v>
      </c>
      <c r="S5" s="627" t="s">
        <v>277</v>
      </c>
      <c r="T5" s="147" t="s">
        <v>175</v>
      </c>
      <c r="U5" s="146" t="s">
        <v>176</v>
      </c>
      <c r="V5" s="592" t="s">
        <v>166</v>
      </c>
      <c r="W5" s="699"/>
      <c r="X5" s="699"/>
      <c r="Y5" s="699"/>
      <c r="Z5" s="646" t="s">
        <v>167</v>
      </c>
      <c r="AA5" s="641"/>
      <c r="AB5" s="592" t="s">
        <v>168</v>
      </c>
      <c r="AC5" s="641"/>
      <c r="AD5" s="638" t="s">
        <v>388</v>
      </c>
      <c r="AE5" s="639"/>
      <c r="AF5" s="630" t="s">
        <v>178</v>
      </c>
      <c r="AG5" s="633" t="s">
        <v>179</v>
      </c>
      <c r="AH5" s="635" t="s">
        <v>163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</row>
    <row r="6" spans="1:252" s="50" customFormat="1" ht="22.5" customHeight="1" x14ac:dyDescent="0.4">
      <c r="A6" s="596"/>
      <c r="B6" s="600"/>
      <c r="C6" s="677"/>
      <c r="D6" s="599"/>
      <c r="E6" s="621"/>
      <c r="F6" s="54" t="s">
        <v>174</v>
      </c>
      <c r="G6" s="55" t="s">
        <v>169</v>
      </c>
      <c r="H6" s="55" t="s">
        <v>275</v>
      </c>
      <c r="I6" s="55" t="s">
        <v>170</v>
      </c>
      <c r="J6" s="55" t="s">
        <v>171</v>
      </c>
      <c r="K6" s="56" t="s">
        <v>276</v>
      </c>
      <c r="L6" s="57" t="s">
        <v>183</v>
      </c>
      <c r="M6" s="58" t="s">
        <v>184</v>
      </c>
      <c r="N6" s="58" t="s">
        <v>183</v>
      </c>
      <c r="O6" s="59" t="s">
        <v>184</v>
      </c>
      <c r="P6" s="58" t="s">
        <v>183</v>
      </c>
      <c r="Q6" s="59" t="s">
        <v>184</v>
      </c>
      <c r="R6" s="704"/>
      <c r="S6" s="628"/>
      <c r="T6" s="54" t="s">
        <v>174</v>
      </c>
      <c r="U6" s="55" t="s">
        <v>169</v>
      </c>
      <c r="V6" s="55" t="s">
        <v>275</v>
      </c>
      <c r="W6" s="55" t="s">
        <v>170</v>
      </c>
      <c r="X6" s="55" t="s">
        <v>171</v>
      </c>
      <c r="Y6" s="56" t="s">
        <v>276</v>
      </c>
      <c r="Z6" s="57" t="s">
        <v>183</v>
      </c>
      <c r="AA6" s="58" t="s">
        <v>184</v>
      </c>
      <c r="AB6" s="58" t="s">
        <v>183</v>
      </c>
      <c r="AC6" s="59" t="s">
        <v>184</v>
      </c>
      <c r="AD6" s="58" t="s">
        <v>183</v>
      </c>
      <c r="AE6" s="59" t="s">
        <v>184</v>
      </c>
      <c r="AF6" s="631"/>
      <c r="AG6" s="700"/>
      <c r="AH6" s="702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</row>
    <row r="7" spans="1:252" s="50" customFormat="1" ht="13.5" customHeight="1" thickBot="1" x14ac:dyDescent="0.45">
      <c r="A7" s="597"/>
      <c r="B7" s="601"/>
      <c r="C7" s="678"/>
      <c r="D7" s="599"/>
      <c r="E7" s="622"/>
      <c r="F7" s="36">
        <f>600/70</f>
        <v>8.5714285714285712</v>
      </c>
      <c r="G7" s="37">
        <f>700/70</f>
        <v>10</v>
      </c>
      <c r="H7" s="37">
        <f>1000/70</f>
        <v>14.285714285714286</v>
      </c>
      <c r="I7" s="37">
        <f>1200/70</f>
        <v>17.142857142857142</v>
      </c>
      <c r="J7" s="37">
        <f>1400/70</f>
        <v>20</v>
      </c>
      <c r="K7" s="38">
        <f>1500/70</f>
        <v>21.428571428571427</v>
      </c>
      <c r="L7" s="135">
        <v>0.36</v>
      </c>
      <c r="M7" s="136">
        <v>0.13</v>
      </c>
      <c r="N7" s="136">
        <v>0.28000000000000003</v>
      </c>
      <c r="O7" s="137">
        <v>0.1</v>
      </c>
      <c r="P7" s="136">
        <v>0.09</v>
      </c>
      <c r="Q7" s="138">
        <v>0.04</v>
      </c>
      <c r="R7" s="705"/>
      <c r="S7" s="629"/>
      <c r="T7" s="36">
        <f>600/100</f>
        <v>6</v>
      </c>
      <c r="U7" s="37">
        <f>700/100</f>
        <v>7</v>
      </c>
      <c r="V7" s="37">
        <f>1000/100</f>
        <v>10</v>
      </c>
      <c r="W7" s="37">
        <f>1200/100</f>
        <v>12</v>
      </c>
      <c r="X7" s="37">
        <f>1400/100</f>
        <v>14</v>
      </c>
      <c r="Y7" s="38">
        <f>1500/100</f>
        <v>15</v>
      </c>
      <c r="Z7" s="135">
        <v>0.4</v>
      </c>
      <c r="AA7" s="136">
        <v>0.11</v>
      </c>
      <c r="AB7" s="136">
        <v>0.32</v>
      </c>
      <c r="AC7" s="137">
        <v>0.1</v>
      </c>
      <c r="AD7" s="137">
        <v>0.04</v>
      </c>
      <c r="AE7" s="137">
        <v>0.02</v>
      </c>
      <c r="AF7" s="632"/>
      <c r="AG7" s="701"/>
      <c r="AH7" s="703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</row>
    <row r="8" spans="1:252" s="3" customFormat="1" ht="13.2" customHeight="1" thickTop="1" x14ac:dyDescent="0.4">
      <c r="A8" s="260">
        <v>1</v>
      </c>
      <c r="B8" s="684" t="s">
        <v>148</v>
      </c>
      <c r="C8" s="261">
        <v>4607</v>
      </c>
      <c r="D8" s="262" t="s">
        <v>511</v>
      </c>
      <c r="E8" s="263">
        <f>($F$7*F8)+($G$7*G8)+($H$7*H8)+($I$7*I8)+($J$7*J8)+($K$7*K8)</f>
        <v>845.71428571428567</v>
      </c>
      <c r="F8" s="264">
        <v>30</v>
      </c>
      <c r="G8" s="264"/>
      <c r="H8" s="264"/>
      <c r="I8" s="264">
        <v>18</v>
      </c>
      <c r="J8" s="264">
        <v>14</v>
      </c>
      <c r="K8" s="264"/>
      <c r="L8" s="264">
        <f>E8*$L$7</f>
        <v>304.45714285714286</v>
      </c>
      <c r="M8" s="264">
        <f t="shared" ref="M8:M35" si="0">E8*$M$7</f>
        <v>109.94285714285714</v>
      </c>
      <c r="N8" s="264">
        <f t="shared" ref="N8:N35" si="1">E8*$N$7</f>
        <v>236.8</v>
      </c>
      <c r="O8" s="264">
        <f t="shared" ref="O8:O35" si="2">E8*$O$7</f>
        <v>84.571428571428569</v>
      </c>
      <c r="P8" s="264">
        <f t="shared" ref="P8:P35" si="3">E8*$P$7</f>
        <v>76.114285714285714</v>
      </c>
      <c r="Q8" s="264">
        <f t="shared" ref="Q8:Q35" si="4">E8*$Q$7</f>
        <v>33.828571428571429</v>
      </c>
      <c r="R8" s="374">
        <f t="shared" ref="R8:R35" si="5">SUM(L8:Q8)</f>
        <v>845.71428571428578</v>
      </c>
      <c r="S8" s="263">
        <f t="shared" ref="S8:S35" si="6">($T$7*T8)+($U$7*U8)+($V$7*V8)+($W$7*W8)+($X$7*X8)+($Y$7*Y8)</f>
        <v>592</v>
      </c>
      <c r="T8" s="264">
        <f t="shared" ref="T8:T35" si="7">F8</f>
        <v>30</v>
      </c>
      <c r="U8" s="264">
        <f t="shared" ref="U8:U35" si="8">G8</f>
        <v>0</v>
      </c>
      <c r="V8" s="264">
        <f t="shared" ref="V8:V35" si="9">H8</f>
        <v>0</v>
      </c>
      <c r="W8" s="264">
        <f t="shared" ref="W8:W35" si="10">I8</f>
        <v>18</v>
      </c>
      <c r="X8" s="264">
        <f t="shared" ref="X8:X35" si="11">J8</f>
        <v>14</v>
      </c>
      <c r="Y8" s="264">
        <f t="shared" ref="Y8:Y35" si="12">K8</f>
        <v>0</v>
      </c>
      <c r="Z8" s="264">
        <f t="shared" ref="Z8:Z35" si="13">S8*$Z$7</f>
        <v>236.8</v>
      </c>
      <c r="AA8" s="264">
        <f t="shared" ref="AA8:AA35" si="14">S8*$AA$7</f>
        <v>65.12</v>
      </c>
      <c r="AB8" s="264">
        <f t="shared" ref="AB8:AB35" si="15">S8*$AB$7</f>
        <v>189.44</v>
      </c>
      <c r="AC8" s="264">
        <f t="shared" ref="AC8:AC35" si="16">S8*$AC$7</f>
        <v>59.2</v>
      </c>
      <c r="AD8" s="264">
        <f t="shared" ref="AD8:AD35" si="17">S8*$AD$7</f>
        <v>23.68</v>
      </c>
      <c r="AE8" s="264">
        <f t="shared" ref="AE8:AE21" si="18">S8*$AF$7</f>
        <v>0</v>
      </c>
      <c r="AF8" s="373">
        <f t="shared" ref="AF8:AF35" si="19">SUM(Z8:AE8)</f>
        <v>574.24</v>
      </c>
      <c r="AG8" s="264">
        <v>70</v>
      </c>
      <c r="AH8" s="265">
        <v>21</v>
      </c>
    </row>
    <row r="9" spans="1:252" s="3" customFormat="1" ht="13.2" customHeight="1" x14ac:dyDescent="0.4">
      <c r="A9" s="266">
        <v>2</v>
      </c>
      <c r="B9" s="685"/>
      <c r="C9" s="267">
        <v>6299</v>
      </c>
      <c r="D9" s="268" t="s">
        <v>510</v>
      </c>
      <c r="E9" s="92">
        <f t="shared" ref="E9:E35" si="20">($F$7*F9)+($G$7*G9)+($H$7*H9)+($I$7*I9)+($J$7*J9)+($K$7*K9)</f>
        <v>668.57142857142856</v>
      </c>
      <c r="F9" s="92">
        <v>18</v>
      </c>
      <c r="G9" s="92"/>
      <c r="H9" s="92"/>
      <c r="I9" s="92">
        <v>16</v>
      </c>
      <c r="J9" s="92">
        <v>12</v>
      </c>
      <c r="K9" s="92"/>
      <c r="L9" s="92">
        <f t="shared" ref="L9:L28" si="21">E9*$L$7</f>
        <v>240.68571428571428</v>
      </c>
      <c r="M9" s="92">
        <f t="shared" si="0"/>
        <v>86.914285714285711</v>
      </c>
      <c r="N9" s="92">
        <f t="shared" si="1"/>
        <v>187.20000000000002</v>
      </c>
      <c r="O9" s="92">
        <f t="shared" si="2"/>
        <v>66.857142857142861</v>
      </c>
      <c r="P9" s="92">
        <f t="shared" si="3"/>
        <v>60.171428571428571</v>
      </c>
      <c r="Q9" s="366">
        <f t="shared" si="4"/>
        <v>26.742857142857144</v>
      </c>
      <c r="R9" s="375">
        <f t="shared" si="5"/>
        <v>668.57142857142867</v>
      </c>
      <c r="S9" s="92">
        <f t="shared" si="6"/>
        <v>468</v>
      </c>
      <c r="T9" s="92">
        <f t="shared" si="7"/>
        <v>18</v>
      </c>
      <c r="U9" s="92">
        <f t="shared" si="8"/>
        <v>0</v>
      </c>
      <c r="V9" s="92">
        <f t="shared" si="9"/>
        <v>0</v>
      </c>
      <c r="W9" s="92">
        <f t="shared" si="10"/>
        <v>16</v>
      </c>
      <c r="X9" s="92">
        <f t="shared" si="11"/>
        <v>12</v>
      </c>
      <c r="Y9" s="92">
        <f t="shared" si="12"/>
        <v>0</v>
      </c>
      <c r="Z9" s="92">
        <f t="shared" si="13"/>
        <v>187.20000000000002</v>
      </c>
      <c r="AA9" s="92">
        <f t="shared" si="14"/>
        <v>51.48</v>
      </c>
      <c r="AB9" s="92">
        <f t="shared" si="15"/>
        <v>149.76</v>
      </c>
      <c r="AC9" s="92">
        <f t="shared" si="16"/>
        <v>46.800000000000004</v>
      </c>
      <c r="AD9" s="92">
        <f t="shared" si="17"/>
        <v>18.72</v>
      </c>
      <c r="AE9" s="92">
        <f t="shared" si="18"/>
        <v>0</v>
      </c>
      <c r="AF9" s="99">
        <f t="shared" si="19"/>
        <v>453.96000000000004</v>
      </c>
      <c r="AG9" s="92">
        <v>70</v>
      </c>
      <c r="AH9" s="98">
        <v>21</v>
      </c>
    </row>
    <row r="10" spans="1:252" s="3" customFormat="1" ht="13.2" customHeight="1" x14ac:dyDescent="0.4">
      <c r="A10" s="266">
        <v>3</v>
      </c>
      <c r="B10" s="685"/>
      <c r="C10" s="267">
        <v>4602</v>
      </c>
      <c r="D10" s="269" t="s">
        <v>509</v>
      </c>
      <c r="E10" s="92">
        <f t="shared" si="20"/>
        <v>468.57142857142856</v>
      </c>
      <c r="F10" s="92">
        <v>10</v>
      </c>
      <c r="G10" s="92"/>
      <c r="H10" s="92"/>
      <c r="I10" s="92">
        <v>20</v>
      </c>
      <c r="J10" s="92">
        <v>2</v>
      </c>
      <c r="K10" s="92"/>
      <c r="L10" s="92">
        <f t="shared" si="21"/>
        <v>168.68571428571428</v>
      </c>
      <c r="M10" s="92">
        <f t="shared" si="0"/>
        <v>60.914285714285711</v>
      </c>
      <c r="N10" s="92">
        <f t="shared" si="1"/>
        <v>131.20000000000002</v>
      </c>
      <c r="O10" s="92">
        <f t="shared" si="2"/>
        <v>46.857142857142861</v>
      </c>
      <c r="P10" s="92">
        <f t="shared" si="3"/>
        <v>42.171428571428571</v>
      </c>
      <c r="Q10" s="366">
        <f t="shared" si="4"/>
        <v>18.742857142857144</v>
      </c>
      <c r="R10" s="375">
        <f t="shared" si="5"/>
        <v>468.57142857142856</v>
      </c>
      <c r="S10" s="92">
        <f t="shared" si="6"/>
        <v>328</v>
      </c>
      <c r="T10" s="92">
        <f t="shared" si="7"/>
        <v>10</v>
      </c>
      <c r="U10" s="92">
        <f t="shared" si="8"/>
        <v>0</v>
      </c>
      <c r="V10" s="92">
        <f t="shared" si="9"/>
        <v>0</v>
      </c>
      <c r="W10" s="92">
        <f t="shared" si="10"/>
        <v>20</v>
      </c>
      <c r="X10" s="92">
        <f t="shared" si="11"/>
        <v>2</v>
      </c>
      <c r="Y10" s="92">
        <f t="shared" si="12"/>
        <v>0</v>
      </c>
      <c r="Z10" s="92">
        <f t="shared" si="13"/>
        <v>131.20000000000002</v>
      </c>
      <c r="AA10" s="92">
        <f t="shared" si="14"/>
        <v>36.08</v>
      </c>
      <c r="AB10" s="92">
        <f t="shared" si="15"/>
        <v>104.96000000000001</v>
      </c>
      <c r="AC10" s="92">
        <f t="shared" si="16"/>
        <v>32.800000000000004</v>
      </c>
      <c r="AD10" s="92">
        <f t="shared" si="17"/>
        <v>13.120000000000001</v>
      </c>
      <c r="AE10" s="92">
        <f t="shared" si="18"/>
        <v>0</v>
      </c>
      <c r="AF10" s="99">
        <f t="shared" si="19"/>
        <v>318.16000000000003</v>
      </c>
      <c r="AG10" s="92">
        <v>77</v>
      </c>
      <c r="AH10" s="98">
        <v>24</v>
      </c>
    </row>
    <row r="11" spans="1:252" s="3" customFormat="1" ht="13.2" customHeight="1" x14ac:dyDescent="0.4">
      <c r="A11" s="266">
        <v>4</v>
      </c>
      <c r="B11" s="685"/>
      <c r="C11" s="267">
        <v>7087</v>
      </c>
      <c r="D11" s="269" t="s">
        <v>508</v>
      </c>
      <c r="E11" s="92">
        <f t="shared" si="20"/>
        <v>357.14285714285711</v>
      </c>
      <c r="F11" s="92">
        <v>10</v>
      </c>
      <c r="G11" s="92"/>
      <c r="H11" s="92"/>
      <c r="I11" s="92">
        <v>3</v>
      </c>
      <c r="J11" s="92">
        <v>11</v>
      </c>
      <c r="K11" s="92"/>
      <c r="L11" s="92">
        <f t="shared" si="21"/>
        <v>128.57142857142856</v>
      </c>
      <c r="M11" s="92">
        <f t="shared" si="0"/>
        <v>46.428571428571423</v>
      </c>
      <c r="N11" s="92">
        <f t="shared" si="1"/>
        <v>100</v>
      </c>
      <c r="O11" s="92">
        <f t="shared" si="2"/>
        <v>35.714285714285715</v>
      </c>
      <c r="P11" s="92">
        <f t="shared" si="3"/>
        <v>32.142857142857139</v>
      </c>
      <c r="Q11" s="366">
        <f t="shared" si="4"/>
        <v>14.285714285714285</v>
      </c>
      <c r="R11" s="375">
        <f t="shared" si="5"/>
        <v>357.14285714285717</v>
      </c>
      <c r="S11" s="92">
        <f t="shared" si="6"/>
        <v>250</v>
      </c>
      <c r="T11" s="92">
        <f t="shared" si="7"/>
        <v>10</v>
      </c>
      <c r="U11" s="92">
        <f t="shared" si="8"/>
        <v>0</v>
      </c>
      <c r="V11" s="92">
        <f t="shared" si="9"/>
        <v>0</v>
      </c>
      <c r="W11" s="92">
        <f t="shared" si="10"/>
        <v>3</v>
      </c>
      <c r="X11" s="92">
        <f t="shared" si="11"/>
        <v>11</v>
      </c>
      <c r="Y11" s="92">
        <f t="shared" si="12"/>
        <v>0</v>
      </c>
      <c r="Z11" s="92">
        <f t="shared" si="13"/>
        <v>100</v>
      </c>
      <c r="AA11" s="92">
        <f t="shared" si="14"/>
        <v>27.5</v>
      </c>
      <c r="AB11" s="92">
        <f t="shared" si="15"/>
        <v>80</v>
      </c>
      <c r="AC11" s="92">
        <f t="shared" si="16"/>
        <v>25</v>
      </c>
      <c r="AD11" s="92">
        <f t="shared" si="17"/>
        <v>10</v>
      </c>
      <c r="AE11" s="92">
        <f t="shared" si="18"/>
        <v>0</v>
      </c>
      <c r="AF11" s="99">
        <f t="shared" si="19"/>
        <v>242.5</v>
      </c>
      <c r="AG11" s="92">
        <v>60</v>
      </c>
      <c r="AH11" s="98">
        <v>18</v>
      </c>
    </row>
    <row r="12" spans="1:252" s="3" customFormat="1" ht="13.2" customHeight="1" x14ac:dyDescent="0.4">
      <c r="A12" s="266">
        <v>5</v>
      </c>
      <c r="B12" s="685"/>
      <c r="C12" s="267">
        <v>7103</v>
      </c>
      <c r="D12" s="269" t="s">
        <v>507</v>
      </c>
      <c r="E12" s="92">
        <f t="shared" si="20"/>
        <v>401.42857142857139</v>
      </c>
      <c r="F12" s="92"/>
      <c r="G12" s="92">
        <v>25</v>
      </c>
      <c r="H12" s="92">
        <v>1</v>
      </c>
      <c r="I12" s="92">
        <v>2</v>
      </c>
      <c r="J12" s="92">
        <v>3</v>
      </c>
      <c r="K12" s="92">
        <v>2</v>
      </c>
      <c r="L12" s="92">
        <f t="shared" si="21"/>
        <v>144.51428571428571</v>
      </c>
      <c r="M12" s="92">
        <f t="shared" si="0"/>
        <v>52.185714285714283</v>
      </c>
      <c r="N12" s="92">
        <f t="shared" si="1"/>
        <v>112.4</v>
      </c>
      <c r="O12" s="92">
        <f t="shared" si="2"/>
        <v>40.142857142857139</v>
      </c>
      <c r="P12" s="92">
        <f t="shared" si="3"/>
        <v>36.128571428571426</v>
      </c>
      <c r="Q12" s="366">
        <f t="shared" si="4"/>
        <v>16.057142857142857</v>
      </c>
      <c r="R12" s="375">
        <f t="shared" si="5"/>
        <v>401.42857142857144</v>
      </c>
      <c r="S12" s="92">
        <f t="shared" si="6"/>
        <v>281</v>
      </c>
      <c r="T12" s="92">
        <f t="shared" si="7"/>
        <v>0</v>
      </c>
      <c r="U12" s="92">
        <f t="shared" si="8"/>
        <v>25</v>
      </c>
      <c r="V12" s="92">
        <f t="shared" si="9"/>
        <v>1</v>
      </c>
      <c r="W12" s="92">
        <f t="shared" si="10"/>
        <v>2</v>
      </c>
      <c r="X12" s="92">
        <f t="shared" si="11"/>
        <v>3</v>
      </c>
      <c r="Y12" s="92">
        <f t="shared" si="12"/>
        <v>2</v>
      </c>
      <c r="Z12" s="92">
        <f t="shared" si="13"/>
        <v>112.4</v>
      </c>
      <c r="AA12" s="92">
        <f t="shared" si="14"/>
        <v>30.91</v>
      </c>
      <c r="AB12" s="92">
        <f t="shared" si="15"/>
        <v>89.92</v>
      </c>
      <c r="AC12" s="92">
        <f t="shared" si="16"/>
        <v>28.1</v>
      </c>
      <c r="AD12" s="92">
        <f t="shared" si="17"/>
        <v>11.24</v>
      </c>
      <c r="AE12" s="92">
        <f t="shared" si="18"/>
        <v>0</v>
      </c>
      <c r="AF12" s="99">
        <f t="shared" si="19"/>
        <v>272.57000000000005</v>
      </c>
      <c r="AG12" s="92">
        <v>58</v>
      </c>
      <c r="AH12" s="98">
        <v>18</v>
      </c>
    </row>
    <row r="13" spans="1:252" s="3" customFormat="1" ht="13.2" customHeight="1" x14ac:dyDescent="0.4">
      <c r="A13" s="266">
        <v>6</v>
      </c>
      <c r="B13" s="685"/>
      <c r="C13" s="267">
        <v>6419</v>
      </c>
      <c r="D13" s="269" t="s">
        <v>506</v>
      </c>
      <c r="E13" s="92">
        <f t="shared" si="20"/>
        <v>287.14285714285717</v>
      </c>
      <c r="F13" s="92">
        <v>11</v>
      </c>
      <c r="G13" s="92"/>
      <c r="H13" s="92">
        <v>1</v>
      </c>
      <c r="I13" s="92">
        <v>8</v>
      </c>
      <c r="J13" s="92">
        <v>1</v>
      </c>
      <c r="K13" s="92">
        <v>1</v>
      </c>
      <c r="L13" s="92">
        <f t="shared" si="21"/>
        <v>103.37142857142858</v>
      </c>
      <c r="M13" s="92">
        <f t="shared" si="0"/>
        <v>37.328571428571436</v>
      </c>
      <c r="N13" s="92">
        <f t="shared" si="1"/>
        <v>80.40000000000002</v>
      </c>
      <c r="O13" s="92">
        <f t="shared" si="2"/>
        <v>28.714285714285719</v>
      </c>
      <c r="P13" s="92">
        <f t="shared" si="3"/>
        <v>25.842857142857145</v>
      </c>
      <c r="Q13" s="366">
        <f t="shared" si="4"/>
        <v>11.485714285714288</v>
      </c>
      <c r="R13" s="375">
        <f t="shared" si="5"/>
        <v>287.14285714285717</v>
      </c>
      <c r="S13" s="92">
        <f t="shared" si="6"/>
        <v>201</v>
      </c>
      <c r="T13" s="92">
        <f t="shared" si="7"/>
        <v>11</v>
      </c>
      <c r="U13" s="92">
        <f t="shared" si="8"/>
        <v>0</v>
      </c>
      <c r="V13" s="92">
        <f t="shared" si="9"/>
        <v>1</v>
      </c>
      <c r="W13" s="92">
        <f t="shared" si="10"/>
        <v>8</v>
      </c>
      <c r="X13" s="92">
        <f t="shared" si="11"/>
        <v>1</v>
      </c>
      <c r="Y13" s="92">
        <f t="shared" si="12"/>
        <v>1</v>
      </c>
      <c r="Z13" s="92">
        <f t="shared" si="13"/>
        <v>80.400000000000006</v>
      </c>
      <c r="AA13" s="92">
        <f t="shared" si="14"/>
        <v>22.11</v>
      </c>
      <c r="AB13" s="92">
        <f t="shared" si="15"/>
        <v>64.320000000000007</v>
      </c>
      <c r="AC13" s="92">
        <f t="shared" si="16"/>
        <v>20.100000000000001</v>
      </c>
      <c r="AD13" s="92">
        <f t="shared" si="17"/>
        <v>8.0400000000000009</v>
      </c>
      <c r="AE13" s="92">
        <f t="shared" si="18"/>
        <v>0</v>
      </c>
      <c r="AF13" s="99">
        <f t="shared" si="19"/>
        <v>194.97</v>
      </c>
      <c r="AG13" s="92">
        <v>58</v>
      </c>
      <c r="AH13" s="98">
        <v>18</v>
      </c>
    </row>
    <row r="14" spans="1:252" s="3" customFormat="1" ht="13.2" customHeight="1" x14ac:dyDescent="0.4">
      <c r="A14" s="266">
        <v>7</v>
      </c>
      <c r="B14" s="685"/>
      <c r="C14" s="267">
        <v>3864</v>
      </c>
      <c r="D14" s="269" t="s">
        <v>505</v>
      </c>
      <c r="E14" s="92">
        <f t="shared" si="20"/>
        <v>488.57142857142856</v>
      </c>
      <c r="F14" s="92">
        <v>14</v>
      </c>
      <c r="G14" s="92"/>
      <c r="H14" s="92">
        <v>1</v>
      </c>
      <c r="I14" s="92">
        <v>16</v>
      </c>
      <c r="J14" s="92">
        <v>4</v>
      </c>
      <c r="K14" s="92"/>
      <c r="L14" s="92">
        <f t="shared" si="21"/>
        <v>175.88571428571427</v>
      </c>
      <c r="M14" s="92">
        <f t="shared" si="0"/>
        <v>63.514285714285712</v>
      </c>
      <c r="N14" s="92">
        <f t="shared" si="1"/>
        <v>136.80000000000001</v>
      </c>
      <c r="O14" s="92">
        <f t="shared" si="2"/>
        <v>48.857142857142861</v>
      </c>
      <c r="P14" s="92">
        <f t="shared" si="3"/>
        <v>43.971428571428568</v>
      </c>
      <c r="Q14" s="366">
        <f t="shared" si="4"/>
        <v>19.542857142857141</v>
      </c>
      <c r="R14" s="375">
        <f t="shared" si="5"/>
        <v>488.57142857142856</v>
      </c>
      <c r="S14" s="92">
        <f t="shared" si="6"/>
        <v>342</v>
      </c>
      <c r="T14" s="92">
        <f t="shared" si="7"/>
        <v>14</v>
      </c>
      <c r="U14" s="92">
        <f t="shared" si="8"/>
        <v>0</v>
      </c>
      <c r="V14" s="92">
        <f t="shared" si="9"/>
        <v>1</v>
      </c>
      <c r="W14" s="92">
        <f t="shared" si="10"/>
        <v>16</v>
      </c>
      <c r="X14" s="92">
        <f t="shared" si="11"/>
        <v>4</v>
      </c>
      <c r="Y14" s="92">
        <f t="shared" si="12"/>
        <v>0</v>
      </c>
      <c r="Z14" s="92">
        <f t="shared" si="13"/>
        <v>136.80000000000001</v>
      </c>
      <c r="AA14" s="92">
        <f t="shared" si="14"/>
        <v>37.619999999999997</v>
      </c>
      <c r="AB14" s="92">
        <f t="shared" si="15"/>
        <v>109.44</v>
      </c>
      <c r="AC14" s="92">
        <f t="shared" si="16"/>
        <v>34.200000000000003</v>
      </c>
      <c r="AD14" s="92">
        <f t="shared" si="17"/>
        <v>13.68</v>
      </c>
      <c r="AE14" s="92">
        <f t="shared" si="18"/>
        <v>0</v>
      </c>
      <c r="AF14" s="99">
        <f t="shared" si="19"/>
        <v>331.74</v>
      </c>
      <c r="AG14" s="92">
        <v>77</v>
      </c>
      <c r="AH14" s="98">
        <v>21</v>
      </c>
    </row>
    <row r="15" spans="1:252" s="3" customFormat="1" ht="13.2" customHeight="1" x14ac:dyDescent="0.4">
      <c r="A15" s="266">
        <v>8</v>
      </c>
      <c r="B15" s="685"/>
      <c r="C15" s="267">
        <v>6419</v>
      </c>
      <c r="D15" s="269" t="s">
        <v>504</v>
      </c>
      <c r="E15" s="92">
        <f t="shared" si="20"/>
        <v>491.42857142857139</v>
      </c>
      <c r="F15" s="92">
        <v>14</v>
      </c>
      <c r="G15" s="92"/>
      <c r="H15" s="92">
        <v>3</v>
      </c>
      <c r="I15" s="92">
        <v>12</v>
      </c>
      <c r="J15" s="92">
        <v>4</v>
      </c>
      <c r="K15" s="92">
        <v>2</v>
      </c>
      <c r="L15" s="92">
        <f t="shared" si="21"/>
        <v>176.91428571428568</v>
      </c>
      <c r="M15" s="92">
        <f t="shared" si="0"/>
        <v>63.885714285714286</v>
      </c>
      <c r="N15" s="92">
        <f t="shared" si="1"/>
        <v>137.6</v>
      </c>
      <c r="O15" s="92">
        <f t="shared" si="2"/>
        <v>49.142857142857139</v>
      </c>
      <c r="P15" s="92">
        <f t="shared" si="3"/>
        <v>44.228571428571421</v>
      </c>
      <c r="Q15" s="366">
        <f t="shared" si="4"/>
        <v>19.657142857142855</v>
      </c>
      <c r="R15" s="375">
        <f t="shared" si="5"/>
        <v>491.42857142857133</v>
      </c>
      <c r="S15" s="92">
        <f t="shared" si="6"/>
        <v>344</v>
      </c>
      <c r="T15" s="92">
        <f t="shared" si="7"/>
        <v>14</v>
      </c>
      <c r="U15" s="92">
        <f t="shared" si="8"/>
        <v>0</v>
      </c>
      <c r="V15" s="92">
        <f t="shared" si="9"/>
        <v>3</v>
      </c>
      <c r="W15" s="92">
        <f t="shared" si="10"/>
        <v>12</v>
      </c>
      <c r="X15" s="92">
        <f t="shared" si="11"/>
        <v>4</v>
      </c>
      <c r="Y15" s="92">
        <f t="shared" si="12"/>
        <v>2</v>
      </c>
      <c r="Z15" s="92">
        <f t="shared" si="13"/>
        <v>137.6</v>
      </c>
      <c r="AA15" s="92">
        <f t="shared" si="14"/>
        <v>37.840000000000003</v>
      </c>
      <c r="AB15" s="92">
        <f t="shared" si="15"/>
        <v>110.08</v>
      </c>
      <c r="AC15" s="92">
        <f t="shared" si="16"/>
        <v>34.4</v>
      </c>
      <c r="AD15" s="92">
        <f t="shared" si="17"/>
        <v>13.76</v>
      </c>
      <c r="AE15" s="92">
        <f t="shared" si="18"/>
        <v>0</v>
      </c>
      <c r="AF15" s="99">
        <f t="shared" si="19"/>
        <v>333.67999999999995</v>
      </c>
      <c r="AG15" s="92">
        <v>48</v>
      </c>
      <c r="AH15" s="98">
        <v>9</v>
      </c>
    </row>
    <row r="16" spans="1:252" s="3" customFormat="1" ht="13.2" customHeight="1" x14ac:dyDescent="0.4">
      <c r="A16" s="266">
        <v>9</v>
      </c>
      <c r="B16" s="685"/>
      <c r="C16" s="267">
        <v>4474</v>
      </c>
      <c r="D16" s="269" t="s">
        <v>503</v>
      </c>
      <c r="E16" s="92">
        <f t="shared" si="20"/>
        <v>505.71428571428567</v>
      </c>
      <c r="F16" s="92">
        <v>30</v>
      </c>
      <c r="G16" s="92"/>
      <c r="H16" s="92"/>
      <c r="I16" s="92">
        <v>12</v>
      </c>
      <c r="J16" s="92"/>
      <c r="K16" s="92">
        <v>2</v>
      </c>
      <c r="L16" s="92">
        <f t="shared" si="21"/>
        <v>182.05714285714282</v>
      </c>
      <c r="M16" s="92">
        <f t="shared" si="0"/>
        <v>65.742857142857133</v>
      </c>
      <c r="N16" s="92">
        <f t="shared" si="1"/>
        <v>141.6</v>
      </c>
      <c r="O16" s="92">
        <f t="shared" si="2"/>
        <v>50.571428571428569</v>
      </c>
      <c r="P16" s="92">
        <f t="shared" si="3"/>
        <v>45.514285714285705</v>
      </c>
      <c r="Q16" s="366">
        <f t="shared" si="4"/>
        <v>20.228571428571428</v>
      </c>
      <c r="R16" s="375">
        <f t="shared" si="5"/>
        <v>505.71428571428567</v>
      </c>
      <c r="S16" s="92">
        <f t="shared" si="6"/>
        <v>354</v>
      </c>
      <c r="T16" s="92">
        <f t="shared" si="7"/>
        <v>30</v>
      </c>
      <c r="U16" s="92">
        <f t="shared" si="8"/>
        <v>0</v>
      </c>
      <c r="V16" s="92">
        <f t="shared" si="9"/>
        <v>0</v>
      </c>
      <c r="W16" s="92">
        <f t="shared" si="10"/>
        <v>12</v>
      </c>
      <c r="X16" s="92">
        <f t="shared" si="11"/>
        <v>0</v>
      </c>
      <c r="Y16" s="92">
        <f t="shared" si="12"/>
        <v>2</v>
      </c>
      <c r="Z16" s="92">
        <f t="shared" si="13"/>
        <v>141.6</v>
      </c>
      <c r="AA16" s="92">
        <f t="shared" si="14"/>
        <v>38.94</v>
      </c>
      <c r="AB16" s="92">
        <f t="shared" si="15"/>
        <v>113.28</v>
      </c>
      <c r="AC16" s="92">
        <f t="shared" si="16"/>
        <v>35.4</v>
      </c>
      <c r="AD16" s="92">
        <f t="shared" si="17"/>
        <v>14.16</v>
      </c>
      <c r="AE16" s="92">
        <f t="shared" si="18"/>
        <v>0</v>
      </c>
      <c r="AF16" s="99">
        <f t="shared" si="19"/>
        <v>343.38</v>
      </c>
      <c r="AG16" s="92">
        <v>96</v>
      </c>
      <c r="AH16" s="98">
        <v>18</v>
      </c>
    </row>
    <row r="17" spans="1:34" s="3" customFormat="1" ht="13.2" customHeight="1" x14ac:dyDescent="0.4">
      <c r="A17" s="266">
        <v>10</v>
      </c>
      <c r="B17" s="685"/>
      <c r="C17" s="267">
        <v>6246</v>
      </c>
      <c r="D17" s="269" t="s">
        <v>502</v>
      </c>
      <c r="E17" s="92">
        <f t="shared" si="20"/>
        <v>700</v>
      </c>
      <c r="F17" s="92">
        <v>20</v>
      </c>
      <c r="G17" s="92"/>
      <c r="H17" s="92"/>
      <c r="I17" s="92">
        <v>25</v>
      </c>
      <c r="J17" s="366">
        <v>5</v>
      </c>
      <c r="K17" s="92"/>
      <c r="L17" s="92">
        <f t="shared" si="21"/>
        <v>252</v>
      </c>
      <c r="M17" s="92">
        <f t="shared" si="0"/>
        <v>91</v>
      </c>
      <c r="N17" s="92">
        <f t="shared" si="1"/>
        <v>196.00000000000003</v>
      </c>
      <c r="O17" s="92">
        <f t="shared" si="2"/>
        <v>70</v>
      </c>
      <c r="P17" s="92">
        <f t="shared" si="3"/>
        <v>63</v>
      </c>
      <c r="Q17" s="366">
        <f t="shared" si="4"/>
        <v>28</v>
      </c>
      <c r="R17" s="375">
        <f t="shared" si="5"/>
        <v>700</v>
      </c>
      <c r="S17" s="92">
        <f t="shared" si="6"/>
        <v>490</v>
      </c>
      <c r="T17" s="92">
        <f t="shared" si="7"/>
        <v>20</v>
      </c>
      <c r="U17" s="92">
        <f t="shared" si="8"/>
        <v>0</v>
      </c>
      <c r="V17" s="92">
        <f t="shared" si="9"/>
        <v>0</v>
      </c>
      <c r="W17" s="92">
        <f t="shared" si="10"/>
        <v>25</v>
      </c>
      <c r="X17" s="92">
        <f t="shared" si="11"/>
        <v>5</v>
      </c>
      <c r="Y17" s="92">
        <f t="shared" si="12"/>
        <v>0</v>
      </c>
      <c r="Z17" s="92">
        <f t="shared" si="13"/>
        <v>196</v>
      </c>
      <c r="AA17" s="92">
        <f t="shared" si="14"/>
        <v>53.9</v>
      </c>
      <c r="AB17" s="92">
        <f t="shared" si="15"/>
        <v>156.80000000000001</v>
      </c>
      <c r="AC17" s="92">
        <f t="shared" si="16"/>
        <v>49</v>
      </c>
      <c r="AD17" s="92">
        <f t="shared" si="17"/>
        <v>19.600000000000001</v>
      </c>
      <c r="AE17" s="92">
        <f t="shared" si="18"/>
        <v>0</v>
      </c>
      <c r="AF17" s="99">
        <f t="shared" si="19"/>
        <v>475.30000000000007</v>
      </c>
      <c r="AG17" s="92">
        <v>62</v>
      </c>
      <c r="AH17" s="98">
        <v>24</v>
      </c>
    </row>
    <row r="18" spans="1:34" s="3" customFormat="1" ht="13.2" customHeight="1" x14ac:dyDescent="0.4">
      <c r="A18" s="266">
        <v>11</v>
      </c>
      <c r="B18" s="685"/>
      <c r="C18" s="267">
        <v>6459</v>
      </c>
      <c r="D18" s="269" t="s">
        <v>501</v>
      </c>
      <c r="E18" s="92">
        <f t="shared" si="20"/>
        <v>717.14285714285711</v>
      </c>
      <c r="F18" s="92">
        <v>14</v>
      </c>
      <c r="G18" s="92"/>
      <c r="H18" s="92"/>
      <c r="I18" s="92">
        <v>2</v>
      </c>
      <c r="J18" s="366">
        <v>26</v>
      </c>
      <c r="K18" s="92">
        <v>2</v>
      </c>
      <c r="L18" s="92">
        <f t="shared" si="21"/>
        <v>258.17142857142858</v>
      </c>
      <c r="M18" s="92">
        <f t="shared" si="0"/>
        <v>93.228571428571428</v>
      </c>
      <c r="N18" s="92">
        <f t="shared" si="1"/>
        <v>200.8</v>
      </c>
      <c r="O18" s="92">
        <f t="shared" si="2"/>
        <v>71.714285714285708</v>
      </c>
      <c r="P18" s="92">
        <f t="shared" si="3"/>
        <v>64.542857142857144</v>
      </c>
      <c r="Q18" s="366">
        <f t="shared" si="4"/>
        <v>28.685714285714283</v>
      </c>
      <c r="R18" s="375">
        <f t="shared" si="5"/>
        <v>717.14285714285711</v>
      </c>
      <c r="S18" s="92">
        <f t="shared" si="6"/>
        <v>502</v>
      </c>
      <c r="T18" s="92">
        <f t="shared" si="7"/>
        <v>14</v>
      </c>
      <c r="U18" s="92">
        <f t="shared" si="8"/>
        <v>0</v>
      </c>
      <c r="V18" s="92">
        <f t="shared" si="9"/>
        <v>0</v>
      </c>
      <c r="W18" s="92">
        <f t="shared" si="10"/>
        <v>2</v>
      </c>
      <c r="X18" s="92">
        <f t="shared" si="11"/>
        <v>26</v>
      </c>
      <c r="Y18" s="92">
        <f t="shared" si="12"/>
        <v>2</v>
      </c>
      <c r="Z18" s="92">
        <f t="shared" si="13"/>
        <v>200.8</v>
      </c>
      <c r="AA18" s="92">
        <f t="shared" si="14"/>
        <v>55.22</v>
      </c>
      <c r="AB18" s="92">
        <f t="shared" si="15"/>
        <v>160.64000000000001</v>
      </c>
      <c r="AC18" s="92">
        <f t="shared" si="16"/>
        <v>50.2</v>
      </c>
      <c r="AD18" s="92">
        <f t="shared" si="17"/>
        <v>20.080000000000002</v>
      </c>
      <c r="AE18" s="92">
        <f t="shared" si="18"/>
        <v>0</v>
      </c>
      <c r="AF18" s="99">
        <f t="shared" si="19"/>
        <v>486.93999999999994</v>
      </c>
      <c r="AG18" s="92">
        <v>63</v>
      </c>
      <c r="AH18" s="98">
        <v>15</v>
      </c>
    </row>
    <row r="19" spans="1:34" s="3" customFormat="1" ht="13.2" customHeight="1" x14ac:dyDescent="0.4">
      <c r="A19" s="266">
        <v>12</v>
      </c>
      <c r="B19" s="685"/>
      <c r="C19" s="267">
        <v>7202</v>
      </c>
      <c r="D19" s="269" t="s">
        <v>500</v>
      </c>
      <c r="E19" s="92">
        <f t="shared" si="20"/>
        <v>599.99999999999989</v>
      </c>
      <c r="F19" s="92">
        <v>16</v>
      </c>
      <c r="G19" s="92"/>
      <c r="H19" s="92">
        <v>2</v>
      </c>
      <c r="I19" s="92">
        <v>18</v>
      </c>
      <c r="J19" s="367">
        <v>2</v>
      </c>
      <c r="K19" s="92">
        <v>4</v>
      </c>
      <c r="L19" s="92">
        <f t="shared" si="21"/>
        <v>215.99999999999994</v>
      </c>
      <c r="M19" s="92">
        <f t="shared" si="0"/>
        <v>77.999999999999986</v>
      </c>
      <c r="N19" s="92">
        <f t="shared" si="1"/>
        <v>167.99999999999997</v>
      </c>
      <c r="O19" s="92">
        <f t="shared" si="2"/>
        <v>59.999999999999993</v>
      </c>
      <c r="P19" s="92">
        <f t="shared" si="3"/>
        <v>53.999999999999986</v>
      </c>
      <c r="Q19" s="366">
        <f t="shared" si="4"/>
        <v>23.999999999999996</v>
      </c>
      <c r="R19" s="375">
        <f t="shared" si="5"/>
        <v>599.99999999999989</v>
      </c>
      <c r="S19" s="92">
        <f t="shared" si="6"/>
        <v>420</v>
      </c>
      <c r="T19" s="92">
        <f t="shared" si="7"/>
        <v>16</v>
      </c>
      <c r="U19" s="92">
        <f t="shared" si="8"/>
        <v>0</v>
      </c>
      <c r="V19" s="92">
        <f t="shared" si="9"/>
        <v>2</v>
      </c>
      <c r="W19" s="92">
        <f t="shared" si="10"/>
        <v>18</v>
      </c>
      <c r="X19" s="92">
        <f t="shared" si="11"/>
        <v>2</v>
      </c>
      <c r="Y19" s="92">
        <f t="shared" si="12"/>
        <v>4</v>
      </c>
      <c r="Z19" s="92">
        <f t="shared" si="13"/>
        <v>168</v>
      </c>
      <c r="AA19" s="92">
        <f t="shared" si="14"/>
        <v>46.2</v>
      </c>
      <c r="AB19" s="92">
        <f t="shared" si="15"/>
        <v>134.4</v>
      </c>
      <c r="AC19" s="92">
        <f t="shared" si="16"/>
        <v>42</v>
      </c>
      <c r="AD19" s="92">
        <f t="shared" si="17"/>
        <v>16.8</v>
      </c>
      <c r="AE19" s="92">
        <f t="shared" si="18"/>
        <v>0</v>
      </c>
      <c r="AF19" s="99">
        <f t="shared" si="19"/>
        <v>407.40000000000003</v>
      </c>
      <c r="AG19" s="92">
        <v>72</v>
      </c>
      <c r="AH19" s="98">
        <v>18</v>
      </c>
    </row>
    <row r="20" spans="1:34" s="3" customFormat="1" ht="13.2" customHeight="1" x14ac:dyDescent="0.4">
      <c r="A20" s="266">
        <v>13</v>
      </c>
      <c r="B20" s="685"/>
      <c r="C20" s="364">
        <v>7499</v>
      </c>
      <c r="D20" s="269" t="s">
        <v>546</v>
      </c>
      <c r="E20" s="92"/>
      <c r="F20" s="92"/>
      <c r="G20" s="92"/>
      <c r="H20" s="92"/>
      <c r="I20" s="92"/>
      <c r="J20" s="367"/>
      <c r="K20" s="92"/>
      <c r="L20" s="92"/>
      <c r="M20" s="92"/>
      <c r="N20" s="92"/>
      <c r="O20" s="92"/>
      <c r="P20" s="92"/>
      <c r="Q20" s="366"/>
      <c r="R20" s="375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9"/>
      <c r="AG20" s="92"/>
      <c r="AH20" s="98"/>
    </row>
    <row r="21" spans="1:34" s="3" customFormat="1" ht="13.2" customHeight="1" x14ac:dyDescent="0.4">
      <c r="A21" s="266">
        <v>14</v>
      </c>
      <c r="B21" s="685"/>
      <c r="C21" s="267">
        <v>4064</v>
      </c>
      <c r="D21" s="269" t="s">
        <v>499</v>
      </c>
      <c r="E21" s="92">
        <f t="shared" si="20"/>
        <v>720</v>
      </c>
      <c r="F21" s="92">
        <v>25</v>
      </c>
      <c r="G21" s="92"/>
      <c r="H21" s="92"/>
      <c r="I21" s="92">
        <v>19</v>
      </c>
      <c r="J21" s="366">
        <v>9</v>
      </c>
      <c r="K21" s="92"/>
      <c r="L21" s="92">
        <f t="shared" si="21"/>
        <v>259.2</v>
      </c>
      <c r="M21" s="92">
        <f t="shared" si="0"/>
        <v>93.600000000000009</v>
      </c>
      <c r="N21" s="92">
        <f t="shared" si="1"/>
        <v>201.60000000000002</v>
      </c>
      <c r="O21" s="92">
        <f t="shared" si="2"/>
        <v>72</v>
      </c>
      <c r="P21" s="92">
        <f t="shared" si="3"/>
        <v>64.8</v>
      </c>
      <c r="Q21" s="366">
        <f t="shared" si="4"/>
        <v>28.8</v>
      </c>
      <c r="R21" s="375">
        <f t="shared" si="5"/>
        <v>720</v>
      </c>
      <c r="S21" s="92">
        <f t="shared" si="6"/>
        <v>504</v>
      </c>
      <c r="T21" s="92">
        <f t="shared" si="7"/>
        <v>25</v>
      </c>
      <c r="U21" s="92">
        <f t="shared" si="8"/>
        <v>0</v>
      </c>
      <c r="V21" s="92">
        <f t="shared" si="9"/>
        <v>0</v>
      </c>
      <c r="W21" s="92">
        <f t="shared" si="10"/>
        <v>19</v>
      </c>
      <c r="X21" s="92">
        <f t="shared" si="11"/>
        <v>9</v>
      </c>
      <c r="Y21" s="92">
        <f t="shared" si="12"/>
        <v>0</v>
      </c>
      <c r="Z21" s="92">
        <f t="shared" si="13"/>
        <v>201.60000000000002</v>
      </c>
      <c r="AA21" s="92">
        <f t="shared" si="14"/>
        <v>55.44</v>
      </c>
      <c r="AB21" s="92">
        <f t="shared" si="15"/>
        <v>161.28</v>
      </c>
      <c r="AC21" s="92">
        <f t="shared" si="16"/>
        <v>50.400000000000006</v>
      </c>
      <c r="AD21" s="92">
        <f t="shared" si="17"/>
        <v>20.16</v>
      </c>
      <c r="AE21" s="92">
        <f t="shared" si="18"/>
        <v>0</v>
      </c>
      <c r="AF21" s="99">
        <f t="shared" si="19"/>
        <v>488.88000000000005</v>
      </c>
      <c r="AG21" s="92">
        <v>77</v>
      </c>
      <c r="AH21" s="98">
        <v>24</v>
      </c>
    </row>
    <row r="22" spans="1:34" s="3" customFormat="1" ht="13.2" customHeight="1" x14ac:dyDescent="0.4">
      <c r="A22" s="266">
        <v>15</v>
      </c>
      <c r="B22" s="685"/>
      <c r="C22" s="267">
        <v>6887</v>
      </c>
      <c r="D22" s="269" t="s">
        <v>498</v>
      </c>
      <c r="E22" s="205">
        <f t="shared" si="20"/>
        <v>517.14285714285711</v>
      </c>
      <c r="F22" s="200">
        <v>32</v>
      </c>
      <c r="G22" s="200"/>
      <c r="H22" s="200"/>
      <c r="I22" s="200">
        <v>7</v>
      </c>
      <c r="J22" s="200">
        <v>4</v>
      </c>
      <c r="K22" s="200">
        <v>2</v>
      </c>
      <c r="L22" s="200">
        <f t="shared" si="21"/>
        <v>186.17142857142855</v>
      </c>
      <c r="M22" s="207">
        <f t="shared" si="0"/>
        <v>67.228571428571428</v>
      </c>
      <c r="N22" s="200">
        <f t="shared" si="1"/>
        <v>144.80000000000001</v>
      </c>
      <c r="O22" s="200">
        <f t="shared" si="2"/>
        <v>51.714285714285715</v>
      </c>
      <c r="P22" s="200">
        <f t="shared" si="3"/>
        <v>46.542857142857137</v>
      </c>
      <c r="Q22" s="200">
        <f t="shared" si="4"/>
        <v>20.685714285714283</v>
      </c>
      <c r="R22" s="208">
        <f t="shared" si="5"/>
        <v>517.14285714285711</v>
      </c>
      <c r="S22" s="200">
        <f t="shared" si="6"/>
        <v>362</v>
      </c>
      <c r="T22" s="200">
        <f t="shared" si="7"/>
        <v>32</v>
      </c>
      <c r="U22" s="200">
        <f t="shared" si="8"/>
        <v>0</v>
      </c>
      <c r="V22" s="200">
        <f t="shared" si="9"/>
        <v>0</v>
      </c>
      <c r="W22" s="200">
        <f t="shared" si="10"/>
        <v>7</v>
      </c>
      <c r="X22" s="200">
        <f t="shared" si="11"/>
        <v>4</v>
      </c>
      <c r="Y22" s="200">
        <f t="shared" si="12"/>
        <v>2</v>
      </c>
      <c r="Z22" s="200">
        <f t="shared" si="13"/>
        <v>144.80000000000001</v>
      </c>
      <c r="AA22" s="200">
        <f t="shared" si="14"/>
        <v>39.82</v>
      </c>
      <c r="AB22" s="200">
        <f t="shared" si="15"/>
        <v>115.84</v>
      </c>
      <c r="AC22" s="200">
        <f t="shared" si="16"/>
        <v>36.200000000000003</v>
      </c>
      <c r="AD22" s="200">
        <f t="shared" si="17"/>
        <v>14.48</v>
      </c>
      <c r="AE22" s="200">
        <f t="shared" ref="AE22:AE35" si="22">S22*$AE$7</f>
        <v>7.24</v>
      </c>
      <c r="AF22" s="209">
        <f t="shared" si="19"/>
        <v>358.38000000000005</v>
      </c>
      <c r="AG22" s="200">
        <v>72</v>
      </c>
      <c r="AH22" s="201">
        <v>18</v>
      </c>
    </row>
    <row r="23" spans="1:34" s="3" customFormat="1" ht="12.75" customHeight="1" x14ac:dyDescent="0.4">
      <c r="A23" s="266">
        <v>16</v>
      </c>
      <c r="B23" s="685"/>
      <c r="C23" s="267">
        <v>6312</v>
      </c>
      <c r="D23" s="269" t="s">
        <v>497</v>
      </c>
      <c r="E23" s="205">
        <f t="shared" si="20"/>
        <v>745.71428571428578</v>
      </c>
      <c r="F23" s="200">
        <v>24</v>
      </c>
      <c r="G23" s="200"/>
      <c r="H23" s="200"/>
      <c r="I23" s="200">
        <v>15</v>
      </c>
      <c r="J23" s="200">
        <v>12</v>
      </c>
      <c r="K23" s="200">
        <v>2</v>
      </c>
      <c r="L23" s="200">
        <f t="shared" si="21"/>
        <v>268.45714285714286</v>
      </c>
      <c r="M23" s="207">
        <f t="shared" si="0"/>
        <v>96.94285714285715</v>
      </c>
      <c r="N23" s="200">
        <f t="shared" si="1"/>
        <v>208.80000000000004</v>
      </c>
      <c r="O23" s="200">
        <f t="shared" si="2"/>
        <v>74.571428571428584</v>
      </c>
      <c r="P23" s="200">
        <f t="shared" si="3"/>
        <v>67.114285714285714</v>
      </c>
      <c r="Q23" s="200">
        <f t="shared" si="4"/>
        <v>29.828571428571433</v>
      </c>
      <c r="R23" s="208">
        <f t="shared" si="5"/>
        <v>745.71428571428578</v>
      </c>
      <c r="S23" s="200">
        <f t="shared" si="6"/>
        <v>522</v>
      </c>
      <c r="T23" s="200">
        <f t="shared" si="7"/>
        <v>24</v>
      </c>
      <c r="U23" s="200">
        <f t="shared" si="8"/>
        <v>0</v>
      </c>
      <c r="V23" s="200">
        <f t="shared" si="9"/>
        <v>0</v>
      </c>
      <c r="W23" s="200">
        <f t="shared" si="10"/>
        <v>15</v>
      </c>
      <c r="X23" s="200">
        <f t="shared" si="11"/>
        <v>12</v>
      </c>
      <c r="Y23" s="200">
        <f t="shared" si="12"/>
        <v>2</v>
      </c>
      <c r="Z23" s="200">
        <f t="shared" si="13"/>
        <v>208.8</v>
      </c>
      <c r="AA23" s="200">
        <f t="shared" si="14"/>
        <v>57.42</v>
      </c>
      <c r="AB23" s="200">
        <f t="shared" si="15"/>
        <v>167.04</v>
      </c>
      <c r="AC23" s="200">
        <f t="shared" si="16"/>
        <v>52.2</v>
      </c>
      <c r="AD23" s="200">
        <f t="shared" si="17"/>
        <v>20.88</v>
      </c>
      <c r="AE23" s="200">
        <f t="shared" si="22"/>
        <v>10.44</v>
      </c>
      <c r="AF23" s="209">
        <f t="shared" si="19"/>
        <v>516.78</v>
      </c>
      <c r="AG23" s="200">
        <v>72</v>
      </c>
      <c r="AH23" s="201">
        <v>18</v>
      </c>
    </row>
    <row r="24" spans="1:34" s="3" customFormat="1" ht="13.2" customHeight="1" x14ac:dyDescent="0.4">
      <c r="A24" s="266">
        <v>17</v>
      </c>
      <c r="B24" s="685"/>
      <c r="C24" s="267">
        <v>6585</v>
      </c>
      <c r="D24" s="269" t="s">
        <v>496</v>
      </c>
      <c r="E24" s="205"/>
      <c r="F24" s="200"/>
      <c r="G24" s="200"/>
      <c r="H24" s="200"/>
      <c r="I24" s="200"/>
      <c r="J24" s="200"/>
      <c r="K24" s="200"/>
      <c r="L24" s="200"/>
      <c r="M24" s="207"/>
      <c r="N24" s="200"/>
      <c r="O24" s="200"/>
      <c r="P24" s="200"/>
      <c r="Q24" s="200"/>
      <c r="R24" s="208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9"/>
      <c r="AG24" s="200"/>
      <c r="AH24" s="201"/>
    </row>
    <row r="25" spans="1:34" s="3" customFormat="1" ht="13.2" customHeight="1" x14ac:dyDescent="0.4">
      <c r="A25" s="266">
        <v>18</v>
      </c>
      <c r="B25" s="685"/>
      <c r="C25" s="267">
        <v>7289</v>
      </c>
      <c r="D25" s="269" t="s">
        <v>495</v>
      </c>
      <c r="E25" s="205">
        <f t="shared" si="20"/>
        <v>421.42857142857144</v>
      </c>
      <c r="F25" s="200"/>
      <c r="G25" s="200">
        <v>9</v>
      </c>
      <c r="H25" s="200"/>
      <c r="I25" s="200">
        <v>10</v>
      </c>
      <c r="J25" s="200">
        <v>8</v>
      </c>
      <c r="K25" s="200"/>
      <c r="L25" s="200">
        <f t="shared" si="21"/>
        <v>151.71428571428572</v>
      </c>
      <c r="M25" s="207">
        <f t="shared" si="0"/>
        <v>54.785714285714292</v>
      </c>
      <c r="N25" s="200">
        <f t="shared" si="1"/>
        <v>118.00000000000001</v>
      </c>
      <c r="O25" s="200">
        <f t="shared" si="2"/>
        <v>42.142857142857146</v>
      </c>
      <c r="P25" s="200">
        <f t="shared" si="3"/>
        <v>37.928571428571431</v>
      </c>
      <c r="Q25" s="200">
        <f t="shared" si="4"/>
        <v>16.857142857142858</v>
      </c>
      <c r="R25" s="208">
        <f t="shared" si="5"/>
        <v>421.42857142857144</v>
      </c>
      <c r="S25" s="200">
        <f t="shared" si="6"/>
        <v>295</v>
      </c>
      <c r="T25" s="200">
        <f t="shared" si="7"/>
        <v>0</v>
      </c>
      <c r="U25" s="200">
        <f t="shared" si="8"/>
        <v>9</v>
      </c>
      <c r="V25" s="200">
        <f t="shared" si="9"/>
        <v>0</v>
      </c>
      <c r="W25" s="200">
        <f t="shared" si="10"/>
        <v>10</v>
      </c>
      <c r="X25" s="200">
        <f t="shared" si="11"/>
        <v>8</v>
      </c>
      <c r="Y25" s="200">
        <f t="shared" si="12"/>
        <v>0</v>
      </c>
      <c r="Z25" s="200">
        <f t="shared" si="13"/>
        <v>118</v>
      </c>
      <c r="AA25" s="200">
        <f t="shared" si="14"/>
        <v>32.450000000000003</v>
      </c>
      <c r="AB25" s="200">
        <f t="shared" si="15"/>
        <v>94.4</v>
      </c>
      <c r="AC25" s="200">
        <f t="shared" si="16"/>
        <v>29.5</v>
      </c>
      <c r="AD25" s="200">
        <f t="shared" si="17"/>
        <v>11.8</v>
      </c>
      <c r="AE25" s="200">
        <f t="shared" si="22"/>
        <v>5.9</v>
      </c>
      <c r="AF25" s="209">
        <f t="shared" si="19"/>
        <v>292.05</v>
      </c>
      <c r="AG25" s="200">
        <v>44</v>
      </c>
      <c r="AH25" s="201">
        <v>18</v>
      </c>
    </row>
    <row r="26" spans="1:34" s="3" customFormat="1" ht="13.2" customHeight="1" x14ac:dyDescent="0.4">
      <c r="A26" s="266">
        <v>19</v>
      </c>
      <c r="B26" s="685"/>
      <c r="C26" s="267">
        <v>6568</v>
      </c>
      <c r="D26" s="270" t="s">
        <v>41</v>
      </c>
      <c r="E26" s="205">
        <f t="shared" si="20"/>
        <v>444.28571428571428</v>
      </c>
      <c r="F26" s="205">
        <v>10</v>
      </c>
      <c r="G26" s="205"/>
      <c r="H26" s="205"/>
      <c r="I26" s="205">
        <v>15</v>
      </c>
      <c r="J26" s="205">
        <v>4</v>
      </c>
      <c r="K26" s="205">
        <v>1</v>
      </c>
      <c r="L26" s="205">
        <f t="shared" si="21"/>
        <v>159.94285714285712</v>
      </c>
      <c r="M26" s="205">
        <f t="shared" si="0"/>
        <v>57.75714285714286</v>
      </c>
      <c r="N26" s="205">
        <f t="shared" si="1"/>
        <v>124.4</v>
      </c>
      <c r="O26" s="205">
        <f t="shared" si="2"/>
        <v>44.428571428571431</v>
      </c>
      <c r="P26" s="205">
        <f t="shared" si="3"/>
        <v>39.98571428571428</v>
      </c>
      <c r="Q26" s="205">
        <f t="shared" si="4"/>
        <v>17.771428571428572</v>
      </c>
      <c r="R26" s="371">
        <f t="shared" si="5"/>
        <v>444.28571428571433</v>
      </c>
      <c r="S26" s="205">
        <f t="shared" si="6"/>
        <v>311</v>
      </c>
      <c r="T26" s="205">
        <f t="shared" si="7"/>
        <v>10</v>
      </c>
      <c r="U26" s="205">
        <f t="shared" si="8"/>
        <v>0</v>
      </c>
      <c r="V26" s="205">
        <f t="shared" si="9"/>
        <v>0</v>
      </c>
      <c r="W26" s="205">
        <f t="shared" si="10"/>
        <v>15</v>
      </c>
      <c r="X26" s="205">
        <f t="shared" si="11"/>
        <v>4</v>
      </c>
      <c r="Y26" s="205">
        <f t="shared" si="12"/>
        <v>1</v>
      </c>
      <c r="Z26" s="205">
        <f t="shared" si="13"/>
        <v>124.4</v>
      </c>
      <c r="AA26" s="205">
        <f t="shared" si="14"/>
        <v>34.21</v>
      </c>
      <c r="AB26" s="205">
        <f t="shared" si="15"/>
        <v>99.52</v>
      </c>
      <c r="AC26" s="205">
        <f t="shared" si="16"/>
        <v>31.1</v>
      </c>
      <c r="AD26" s="205">
        <f t="shared" si="17"/>
        <v>12.44</v>
      </c>
      <c r="AE26" s="205">
        <f t="shared" si="22"/>
        <v>6.22</v>
      </c>
      <c r="AF26" s="372">
        <f t="shared" si="19"/>
        <v>307.89000000000004</v>
      </c>
      <c r="AG26" s="200">
        <v>63</v>
      </c>
      <c r="AH26" s="201">
        <v>18</v>
      </c>
    </row>
    <row r="27" spans="1:34" s="3" customFormat="1" ht="13.2" customHeight="1" x14ac:dyDescent="0.4">
      <c r="A27" s="266">
        <v>20</v>
      </c>
      <c r="B27" s="686"/>
      <c r="C27" s="271">
        <v>6538</v>
      </c>
      <c r="D27" s="269" t="s">
        <v>494</v>
      </c>
      <c r="E27" s="205">
        <f t="shared" si="20"/>
        <v>894.28571428571433</v>
      </c>
      <c r="F27" s="205">
        <v>21</v>
      </c>
      <c r="G27" s="205"/>
      <c r="H27" s="205">
        <v>3</v>
      </c>
      <c r="I27" s="205">
        <v>24</v>
      </c>
      <c r="J27" s="205">
        <v>13</v>
      </c>
      <c r="K27" s="205"/>
      <c r="L27" s="205">
        <f t="shared" si="21"/>
        <v>321.94285714285712</v>
      </c>
      <c r="M27" s="205">
        <f t="shared" si="0"/>
        <v>116.25714285714287</v>
      </c>
      <c r="N27" s="205">
        <f t="shared" si="1"/>
        <v>250.40000000000003</v>
      </c>
      <c r="O27" s="205">
        <f t="shared" si="2"/>
        <v>89.428571428571445</v>
      </c>
      <c r="P27" s="205">
        <f t="shared" si="3"/>
        <v>80.48571428571428</v>
      </c>
      <c r="Q27" s="205">
        <f t="shared" si="4"/>
        <v>35.771428571428572</v>
      </c>
      <c r="R27" s="371">
        <f t="shared" si="5"/>
        <v>894.28571428571433</v>
      </c>
      <c r="S27" s="205">
        <f t="shared" si="6"/>
        <v>626</v>
      </c>
      <c r="T27" s="205">
        <f t="shared" si="7"/>
        <v>21</v>
      </c>
      <c r="U27" s="205">
        <f t="shared" si="8"/>
        <v>0</v>
      </c>
      <c r="V27" s="205">
        <f t="shared" si="9"/>
        <v>3</v>
      </c>
      <c r="W27" s="205">
        <f t="shared" si="10"/>
        <v>24</v>
      </c>
      <c r="X27" s="205">
        <f t="shared" si="11"/>
        <v>13</v>
      </c>
      <c r="Y27" s="205">
        <f t="shared" si="12"/>
        <v>0</v>
      </c>
      <c r="Z27" s="205">
        <f t="shared" si="13"/>
        <v>250.4</v>
      </c>
      <c r="AA27" s="205">
        <f t="shared" si="14"/>
        <v>68.86</v>
      </c>
      <c r="AB27" s="205">
        <f t="shared" si="15"/>
        <v>200.32</v>
      </c>
      <c r="AC27" s="205">
        <f t="shared" si="16"/>
        <v>62.6</v>
      </c>
      <c r="AD27" s="205">
        <f t="shared" si="17"/>
        <v>25.04</v>
      </c>
      <c r="AE27" s="205">
        <f t="shared" si="22"/>
        <v>12.52</v>
      </c>
      <c r="AF27" s="372">
        <f t="shared" si="19"/>
        <v>619.7399999999999</v>
      </c>
      <c r="AG27" s="200">
        <v>88</v>
      </c>
      <c r="AH27" s="201">
        <v>24</v>
      </c>
    </row>
    <row r="28" spans="1:34" s="3" customFormat="1" ht="13.2" customHeight="1" x14ac:dyDescent="0.4">
      <c r="A28" s="266">
        <v>21</v>
      </c>
      <c r="B28" s="687" t="s">
        <v>493</v>
      </c>
      <c r="C28" s="272">
        <v>7421</v>
      </c>
      <c r="D28" s="269" t="s">
        <v>492</v>
      </c>
      <c r="E28" s="205">
        <f t="shared" si="20"/>
        <v>480</v>
      </c>
      <c r="F28" s="205">
        <v>9</v>
      </c>
      <c r="G28" s="205"/>
      <c r="H28" s="205">
        <v>2</v>
      </c>
      <c r="I28" s="205">
        <v>2</v>
      </c>
      <c r="J28" s="205">
        <v>17</v>
      </c>
      <c r="K28" s="205"/>
      <c r="L28" s="205">
        <f t="shared" si="21"/>
        <v>172.79999999999998</v>
      </c>
      <c r="M28" s="205">
        <f t="shared" si="0"/>
        <v>62.400000000000006</v>
      </c>
      <c r="N28" s="205">
        <f t="shared" si="1"/>
        <v>134.4</v>
      </c>
      <c r="O28" s="205">
        <f t="shared" si="2"/>
        <v>48</v>
      </c>
      <c r="P28" s="205">
        <f t="shared" si="3"/>
        <v>43.199999999999996</v>
      </c>
      <c r="Q28" s="205">
        <f t="shared" si="4"/>
        <v>19.2</v>
      </c>
      <c r="R28" s="371">
        <f t="shared" si="5"/>
        <v>480</v>
      </c>
      <c r="S28" s="205">
        <f t="shared" si="6"/>
        <v>336</v>
      </c>
      <c r="T28" s="205">
        <f t="shared" si="7"/>
        <v>9</v>
      </c>
      <c r="U28" s="205">
        <f t="shared" si="8"/>
        <v>0</v>
      </c>
      <c r="V28" s="205">
        <f t="shared" si="9"/>
        <v>2</v>
      </c>
      <c r="W28" s="205">
        <f t="shared" si="10"/>
        <v>2</v>
      </c>
      <c r="X28" s="205">
        <f t="shared" si="11"/>
        <v>17</v>
      </c>
      <c r="Y28" s="205">
        <f t="shared" si="12"/>
        <v>0</v>
      </c>
      <c r="Z28" s="205">
        <f t="shared" si="13"/>
        <v>134.4</v>
      </c>
      <c r="AA28" s="205">
        <f t="shared" si="14"/>
        <v>36.96</v>
      </c>
      <c r="AB28" s="205">
        <f t="shared" si="15"/>
        <v>107.52</v>
      </c>
      <c r="AC28" s="205">
        <f t="shared" si="16"/>
        <v>33.6</v>
      </c>
      <c r="AD28" s="205">
        <f t="shared" si="17"/>
        <v>13.44</v>
      </c>
      <c r="AE28" s="205">
        <f t="shared" si="22"/>
        <v>6.72</v>
      </c>
      <c r="AF28" s="372">
        <f t="shared" si="19"/>
        <v>332.64000000000004</v>
      </c>
      <c r="AG28" s="200">
        <v>40</v>
      </c>
      <c r="AH28" s="201">
        <v>8</v>
      </c>
    </row>
    <row r="29" spans="1:34" s="3" customFormat="1" ht="13.2" customHeight="1" x14ac:dyDescent="0.4">
      <c r="A29" s="266">
        <v>22</v>
      </c>
      <c r="B29" s="685"/>
      <c r="C29" s="267">
        <v>7392</v>
      </c>
      <c r="D29" s="269" t="s">
        <v>491</v>
      </c>
      <c r="E29" s="205">
        <f t="shared" si="20"/>
        <v>465.71428571428567</v>
      </c>
      <c r="F29" s="205">
        <v>18</v>
      </c>
      <c r="G29" s="205"/>
      <c r="H29" s="205">
        <v>1</v>
      </c>
      <c r="I29" s="205">
        <v>8</v>
      </c>
      <c r="J29" s="205">
        <v>8</v>
      </c>
      <c r="K29" s="205"/>
      <c r="L29" s="205"/>
      <c r="M29" s="205">
        <f t="shared" si="0"/>
        <v>60.542857142857137</v>
      </c>
      <c r="N29" s="205">
        <f t="shared" si="1"/>
        <v>130.4</v>
      </c>
      <c r="O29" s="205">
        <f t="shared" si="2"/>
        <v>46.571428571428569</v>
      </c>
      <c r="P29" s="205">
        <f t="shared" si="3"/>
        <v>41.914285714285711</v>
      </c>
      <c r="Q29" s="205">
        <f t="shared" si="4"/>
        <v>18.628571428571426</v>
      </c>
      <c r="R29" s="371">
        <f t="shared" si="5"/>
        <v>298.05714285714288</v>
      </c>
      <c r="S29" s="205">
        <f t="shared" si="6"/>
        <v>326</v>
      </c>
      <c r="T29" s="205">
        <f t="shared" si="7"/>
        <v>18</v>
      </c>
      <c r="U29" s="205">
        <f t="shared" si="8"/>
        <v>0</v>
      </c>
      <c r="V29" s="205">
        <f t="shared" si="9"/>
        <v>1</v>
      </c>
      <c r="W29" s="205">
        <f t="shared" si="10"/>
        <v>8</v>
      </c>
      <c r="X29" s="205">
        <f t="shared" si="11"/>
        <v>8</v>
      </c>
      <c r="Y29" s="205">
        <f t="shared" si="12"/>
        <v>0</v>
      </c>
      <c r="Z29" s="205">
        <f t="shared" si="13"/>
        <v>130.4</v>
      </c>
      <c r="AA29" s="205">
        <f t="shared" si="14"/>
        <v>35.86</v>
      </c>
      <c r="AB29" s="205">
        <f t="shared" si="15"/>
        <v>104.32000000000001</v>
      </c>
      <c r="AC29" s="205">
        <f t="shared" si="16"/>
        <v>32.6</v>
      </c>
      <c r="AD29" s="205">
        <f t="shared" si="17"/>
        <v>13.040000000000001</v>
      </c>
      <c r="AE29" s="205">
        <f t="shared" si="22"/>
        <v>6.5200000000000005</v>
      </c>
      <c r="AF29" s="372">
        <f t="shared" si="19"/>
        <v>322.74</v>
      </c>
      <c r="AG29" s="200">
        <v>40</v>
      </c>
      <c r="AH29" s="201">
        <v>14</v>
      </c>
    </row>
    <row r="30" spans="1:34" s="3" customFormat="1" ht="13.2" customHeight="1" x14ac:dyDescent="0.4">
      <c r="A30" s="266">
        <v>23</v>
      </c>
      <c r="B30" s="686"/>
      <c r="C30" s="271">
        <v>6455</v>
      </c>
      <c r="D30" s="269" t="s">
        <v>490</v>
      </c>
      <c r="E30" s="205">
        <f t="shared" si="20"/>
        <v>898.57142857142856</v>
      </c>
      <c r="F30" s="205">
        <v>18</v>
      </c>
      <c r="G30" s="205"/>
      <c r="H30" s="205">
        <v>3</v>
      </c>
      <c r="I30" s="205">
        <v>14</v>
      </c>
      <c r="J30" s="205">
        <v>22</v>
      </c>
      <c r="K30" s="205">
        <v>1</v>
      </c>
      <c r="L30" s="205"/>
      <c r="M30" s="205">
        <f t="shared" si="0"/>
        <v>116.81428571428572</v>
      </c>
      <c r="N30" s="205">
        <f t="shared" si="1"/>
        <v>251.60000000000002</v>
      </c>
      <c r="O30" s="205">
        <f t="shared" si="2"/>
        <v>89.857142857142861</v>
      </c>
      <c r="P30" s="205">
        <f t="shared" si="3"/>
        <v>80.871428571428567</v>
      </c>
      <c r="Q30" s="205">
        <f t="shared" si="4"/>
        <v>35.942857142857143</v>
      </c>
      <c r="R30" s="371">
        <f t="shared" si="5"/>
        <v>575.08571428571429</v>
      </c>
      <c r="S30" s="205">
        <f t="shared" si="6"/>
        <v>629</v>
      </c>
      <c r="T30" s="205">
        <f t="shared" si="7"/>
        <v>18</v>
      </c>
      <c r="U30" s="205">
        <f t="shared" si="8"/>
        <v>0</v>
      </c>
      <c r="V30" s="205">
        <f t="shared" si="9"/>
        <v>3</v>
      </c>
      <c r="W30" s="205">
        <f t="shared" si="10"/>
        <v>14</v>
      </c>
      <c r="X30" s="205">
        <f t="shared" si="11"/>
        <v>22</v>
      </c>
      <c r="Y30" s="205">
        <f t="shared" si="12"/>
        <v>1</v>
      </c>
      <c r="Z30" s="205">
        <f t="shared" si="13"/>
        <v>251.60000000000002</v>
      </c>
      <c r="AA30" s="205">
        <f t="shared" si="14"/>
        <v>69.19</v>
      </c>
      <c r="AB30" s="205">
        <f t="shared" si="15"/>
        <v>201.28</v>
      </c>
      <c r="AC30" s="205">
        <f t="shared" si="16"/>
        <v>62.900000000000006</v>
      </c>
      <c r="AD30" s="205">
        <f t="shared" si="17"/>
        <v>25.16</v>
      </c>
      <c r="AE30" s="205">
        <f t="shared" si="22"/>
        <v>12.58</v>
      </c>
      <c r="AF30" s="372">
        <f t="shared" si="19"/>
        <v>622.71</v>
      </c>
      <c r="AG30" s="200">
        <v>70</v>
      </c>
      <c r="AH30" s="201">
        <v>21</v>
      </c>
    </row>
    <row r="31" spans="1:34" s="3" customFormat="1" ht="13.2" customHeight="1" x14ac:dyDescent="0.4">
      <c r="A31" s="266">
        <v>24</v>
      </c>
      <c r="B31" s="687" t="s">
        <v>150</v>
      </c>
      <c r="C31" s="272">
        <v>2771</v>
      </c>
      <c r="D31" s="269" t="s">
        <v>489</v>
      </c>
      <c r="E31" s="205">
        <f t="shared" si="20"/>
        <v>464.28571428571428</v>
      </c>
      <c r="F31" s="205">
        <v>18</v>
      </c>
      <c r="G31" s="205"/>
      <c r="H31" s="205"/>
      <c r="I31" s="205">
        <v>11</v>
      </c>
      <c r="J31" s="205">
        <v>5</v>
      </c>
      <c r="K31" s="205">
        <v>1</v>
      </c>
      <c r="L31" s="205">
        <f>E31*$L$7</f>
        <v>167.14285714285714</v>
      </c>
      <c r="M31" s="205">
        <f t="shared" si="0"/>
        <v>60.357142857142861</v>
      </c>
      <c r="N31" s="205">
        <f t="shared" si="1"/>
        <v>130</v>
      </c>
      <c r="O31" s="205">
        <f t="shared" si="2"/>
        <v>46.428571428571431</v>
      </c>
      <c r="P31" s="205">
        <f t="shared" si="3"/>
        <v>41.785714285714285</v>
      </c>
      <c r="Q31" s="205">
        <f t="shared" si="4"/>
        <v>18.571428571428573</v>
      </c>
      <c r="R31" s="371">
        <f t="shared" si="5"/>
        <v>464.28571428571428</v>
      </c>
      <c r="S31" s="205">
        <f t="shared" si="6"/>
        <v>325</v>
      </c>
      <c r="T31" s="205">
        <f t="shared" si="7"/>
        <v>18</v>
      </c>
      <c r="U31" s="205">
        <f t="shared" si="8"/>
        <v>0</v>
      </c>
      <c r="V31" s="205">
        <f t="shared" si="9"/>
        <v>0</v>
      </c>
      <c r="W31" s="205">
        <f t="shared" si="10"/>
        <v>11</v>
      </c>
      <c r="X31" s="205">
        <f t="shared" si="11"/>
        <v>5</v>
      </c>
      <c r="Y31" s="205">
        <f t="shared" si="12"/>
        <v>1</v>
      </c>
      <c r="Z31" s="205">
        <f t="shared" si="13"/>
        <v>130</v>
      </c>
      <c r="AA31" s="205">
        <f t="shared" si="14"/>
        <v>35.75</v>
      </c>
      <c r="AB31" s="205">
        <f t="shared" si="15"/>
        <v>104</v>
      </c>
      <c r="AC31" s="205">
        <f t="shared" si="16"/>
        <v>32.5</v>
      </c>
      <c r="AD31" s="205">
        <f t="shared" si="17"/>
        <v>13</v>
      </c>
      <c r="AE31" s="205">
        <f t="shared" si="22"/>
        <v>6.5</v>
      </c>
      <c r="AF31" s="372">
        <f t="shared" si="19"/>
        <v>321.75</v>
      </c>
      <c r="AG31" s="200">
        <v>72</v>
      </c>
      <c r="AH31" s="201">
        <v>9</v>
      </c>
    </row>
    <row r="32" spans="1:34" s="3" customFormat="1" ht="13.2" customHeight="1" x14ac:dyDescent="0.4">
      <c r="A32" s="266">
        <v>25</v>
      </c>
      <c r="B32" s="685"/>
      <c r="C32" s="267">
        <v>4577</v>
      </c>
      <c r="D32" s="269" t="s">
        <v>488</v>
      </c>
      <c r="E32" s="205">
        <f t="shared" si="20"/>
        <v>812.85714285714289</v>
      </c>
      <c r="F32" s="205">
        <v>24</v>
      </c>
      <c r="G32" s="205"/>
      <c r="H32" s="205">
        <v>3</v>
      </c>
      <c r="I32" s="205">
        <v>20</v>
      </c>
      <c r="J32" s="205">
        <v>10</v>
      </c>
      <c r="K32" s="205">
        <v>1</v>
      </c>
      <c r="L32" s="205">
        <f>E32*$L$7</f>
        <v>292.62857142857143</v>
      </c>
      <c r="M32" s="205">
        <f t="shared" si="0"/>
        <v>105.67142857142858</v>
      </c>
      <c r="N32" s="205">
        <f t="shared" si="1"/>
        <v>227.60000000000002</v>
      </c>
      <c r="O32" s="205">
        <f t="shared" si="2"/>
        <v>81.285714285714292</v>
      </c>
      <c r="P32" s="205">
        <f t="shared" si="3"/>
        <v>73.157142857142858</v>
      </c>
      <c r="Q32" s="205">
        <f t="shared" si="4"/>
        <v>32.51428571428572</v>
      </c>
      <c r="R32" s="371">
        <f t="shared" si="5"/>
        <v>812.857142857143</v>
      </c>
      <c r="S32" s="205">
        <f t="shared" si="6"/>
        <v>569</v>
      </c>
      <c r="T32" s="205">
        <f t="shared" si="7"/>
        <v>24</v>
      </c>
      <c r="U32" s="205">
        <f t="shared" si="8"/>
        <v>0</v>
      </c>
      <c r="V32" s="205">
        <f t="shared" si="9"/>
        <v>3</v>
      </c>
      <c r="W32" s="205">
        <f t="shared" si="10"/>
        <v>20</v>
      </c>
      <c r="X32" s="205">
        <f t="shared" si="11"/>
        <v>10</v>
      </c>
      <c r="Y32" s="205">
        <f t="shared" si="12"/>
        <v>1</v>
      </c>
      <c r="Z32" s="205">
        <f t="shared" si="13"/>
        <v>227.60000000000002</v>
      </c>
      <c r="AA32" s="205">
        <f t="shared" si="14"/>
        <v>62.59</v>
      </c>
      <c r="AB32" s="205">
        <f t="shared" si="15"/>
        <v>182.08</v>
      </c>
      <c r="AC32" s="205">
        <f t="shared" si="16"/>
        <v>56.900000000000006</v>
      </c>
      <c r="AD32" s="205">
        <f t="shared" si="17"/>
        <v>22.76</v>
      </c>
      <c r="AE32" s="205">
        <f t="shared" si="22"/>
        <v>11.38</v>
      </c>
      <c r="AF32" s="372">
        <f t="shared" si="19"/>
        <v>563.31000000000006</v>
      </c>
      <c r="AG32" s="200">
        <v>77</v>
      </c>
      <c r="AH32" s="201">
        <v>24</v>
      </c>
    </row>
    <row r="33" spans="1:34" s="3" customFormat="1" ht="13.2" customHeight="1" x14ac:dyDescent="0.4">
      <c r="A33" s="266">
        <v>26</v>
      </c>
      <c r="B33" s="685"/>
      <c r="C33" s="267">
        <v>6273</v>
      </c>
      <c r="D33" s="269" t="s">
        <v>487</v>
      </c>
      <c r="E33" s="205">
        <f t="shared" si="20"/>
        <v>842.85714285714289</v>
      </c>
      <c r="F33" s="205">
        <v>26</v>
      </c>
      <c r="G33" s="205"/>
      <c r="H33" s="205">
        <v>3</v>
      </c>
      <c r="I33" s="205">
        <v>22</v>
      </c>
      <c r="J33" s="205">
        <v>10</v>
      </c>
      <c r="K33" s="205"/>
      <c r="L33" s="205">
        <f>E33*$L$7</f>
        <v>303.42857142857144</v>
      </c>
      <c r="M33" s="205">
        <f t="shared" si="0"/>
        <v>109.57142857142858</v>
      </c>
      <c r="N33" s="205">
        <f t="shared" si="1"/>
        <v>236.00000000000003</v>
      </c>
      <c r="O33" s="205">
        <f t="shared" si="2"/>
        <v>84.285714285714292</v>
      </c>
      <c r="P33" s="205">
        <f t="shared" si="3"/>
        <v>75.857142857142861</v>
      </c>
      <c r="Q33" s="205">
        <f t="shared" si="4"/>
        <v>33.714285714285715</v>
      </c>
      <c r="R33" s="371">
        <f t="shared" si="5"/>
        <v>842.85714285714289</v>
      </c>
      <c r="S33" s="205">
        <f t="shared" si="6"/>
        <v>590</v>
      </c>
      <c r="T33" s="205">
        <f t="shared" si="7"/>
        <v>26</v>
      </c>
      <c r="U33" s="205">
        <f t="shared" si="8"/>
        <v>0</v>
      </c>
      <c r="V33" s="205">
        <f t="shared" si="9"/>
        <v>3</v>
      </c>
      <c r="W33" s="205">
        <f t="shared" si="10"/>
        <v>22</v>
      </c>
      <c r="X33" s="205">
        <f t="shared" si="11"/>
        <v>10</v>
      </c>
      <c r="Y33" s="205">
        <f t="shared" si="12"/>
        <v>0</v>
      </c>
      <c r="Z33" s="205">
        <f t="shared" si="13"/>
        <v>236</v>
      </c>
      <c r="AA33" s="205">
        <f t="shared" si="14"/>
        <v>64.900000000000006</v>
      </c>
      <c r="AB33" s="205">
        <f t="shared" si="15"/>
        <v>188.8</v>
      </c>
      <c r="AC33" s="205">
        <f t="shared" si="16"/>
        <v>59</v>
      </c>
      <c r="AD33" s="205">
        <f t="shared" si="17"/>
        <v>23.6</v>
      </c>
      <c r="AE33" s="205">
        <f t="shared" si="22"/>
        <v>11.8</v>
      </c>
      <c r="AF33" s="372">
        <f t="shared" si="19"/>
        <v>584.1</v>
      </c>
      <c r="AG33" s="200">
        <v>42</v>
      </c>
      <c r="AH33" s="201">
        <v>24</v>
      </c>
    </row>
    <row r="34" spans="1:34" s="3" customFormat="1" ht="13.2" customHeight="1" x14ac:dyDescent="0.4">
      <c r="A34" s="266">
        <v>27</v>
      </c>
      <c r="B34" s="686"/>
      <c r="C34" s="271">
        <v>4286</v>
      </c>
      <c r="D34" s="269" t="s">
        <v>486</v>
      </c>
      <c r="E34" s="205">
        <f t="shared" si="20"/>
        <v>534.28571428571433</v>
      </c>
      <c r="F34" s="205">
        <v>19</v>
      </c>
      <c r="G34" s="205"/>
      <c r="H34" s="205">
        <v>2</v>
      </c>
      <c r="I34" s="205">
        <v>13</v>
      </c>
      <c r="J34" s="205">
        <v>6</v>
      </c>
      <c r="K34" s="205"/>
      <c r="L34" s="205">
        <f>E34*$L$7</f>
        <v>192.34285714285716</v>
      </c>
      <c r="M34" s="205">
        <f t="shared" si="0"/>
        <v>69.45714285714287</v>
      </c>
      <c r="N34" s="205">
        <f t="shared" si="1"/>
        <v>149.60000000000002</v>
      </c>
      <c r="O34" s="205">
        <f t="shared" si="2"/>
        <v>53.428571428571438</v>
      </c>
      <c r="P34" s="205">
        <f t="shared" si="3"/>
        <v>48.085714285714289</v>
      </c>
      <c r="Q34" s="205">
        <f t="shared" si="4"/>
        <v>21.371428571428574</v>
      </c>
      <c r="R34" s="371">
        <f t="shared" si="5"/>
        <v>534.28571428571445</v>
      </c>
      <c r="S34" s="205">
        <f t="shared" si="6"/>
        <v>374</v>
      </c>
      <c r="T34" s="205">
        <f t="shared" si="7"/>
        <v>19</v>
      </c>
      <c r="U34" s="205">
        <f t="shared" si="8"/>
        <v>0</v>
      </c>
      <c r="V34" s="205">
        <f t="shared" si="9"/>
        <v>2</v>
      </c>
      <c r="W34" s="205">
        <f t="shared" si="10"/>
        <v>13</v>
      </c>
      <c r="X34" s="205">
        <f t="shared" si="11"/>
        <v>6</v>
      </c>
      <c r="Y34" s="205">
        <f t="shared" si="12"/>
        <v>0</v>
      </c>
      <c r="Z34" s="205">
        <f t="shared" si="13"/>
        <v>149.6</v>
      </c>
      <c r="AA34" s="205">
        <f t="shared" si="14"/>
        <v>41.14</v>
      </c>
      <c r="AB34" s="205">
        <f t="shared" si="15"/>
        <v>119.68</v>
      </c>
      <c r="AC34" s="205">
        <f t="shared" si="16"/>
        <v>37.4</v>
      </c>
      <c r="AD34" s="205">
        <f t="shared" si="17"/>
        <v>14.96</v>
      </c>
      <c r="AE34" s="205">
        <f t="shared" si="22"/>
        <v>7.48</v>
      </c>
      <c r="AF34" s="372">
        <f t="shared" si="19"/>
        <v>370.26</v>
      </c>
      <c r="AG34" s="200">
        <v>70</v>
      </c>
      <c r="AH34" s="201">
        <v>21</v>
      </c>
    </row>
    <row r="35" spans="1:34" s="3" customFormat="1" ht="13.2" customHeight="1" x14ac:dyDescent="0.4">
      <c r="A35" s="266">
        <v>28</v>
      </c>
      <c r="B35" s="270" t="s">
        <v>142</v>
      </c>
      <c r="C35" s="270">
        <v>4473</v>
      </c>
      <c r="D35" s="269" t="s">
        <v>485</v>
      </c>
      <c r="E35" s="196">
        <f t="shared" si="20"/>
        <v>562.85714285714289</v>
      </c>
      <c r="F35" s="197">
        <v>21</v>
      </c>
      <c r="G35" s="196"/>
      <c r="H35" s="196">
        <v>1</v>
      </c>
      <c r="I35" s="197">
        <v>18</v>
      </c>
      <c r="J35" s="196">
        <v>3</v>
      </c>
      <c r="K35" s="196"/>
      <c r="L35" s="197">
        <f>E35*$L$7</f>
        <v>202.62857142857143</v>
      </c>
      <c r="M35" s="197">
        <f t="shared" si="0"/>
        <v>73.171428571428578</v>
      </c>
      <c r="N35" s="197">
        <f t="shared" si="1"/>
        <v>157.60000000000002</v>
      </c>
      <c r="O35" s="197">
        <f t="shared" si="2"/>
        <v>56.285714285714292</v>
      </c>
      <c r="P35" s="197">
        <f t="shared" si="3"/>
        <v>50.657142857142858</v>
      </c>
      <c r="Q35" s="197">
        <f t="shared" si="4"/>
        <v>22.514285714285716</v>
      </c>
      <c r="R35" s="198">
        <f t="shared" si="5"/>
        <v>562.85714285714289</v>
      </c>
      <c r="S35" s="196">
        <f t="shared" si="6"/>
        <v>394</v>
      </c>
      <c r="T35" s="197">
        <f t="shared" si="7"/>
        <v>21</v>
      </c>
      <c r="U35" s="196">
        <f t="shared" si="8"/>
        <v>0</v>
      </c>
      <c r="V35" s="196">
        <f t="shared" si="9"/>
        <v>1</v>
      </c>
      <c r="W35" s="197">
        <f t="shared" si="10"/>
        <v>18</v>
      </c>
      <c r="X35" s="196">
        <f t="shared" si="11"/>
        <v>3</v>
      </c>
      <c r="Y35" s="196">
        <f t="shared" si="12"/>
        <v>0</v>
      </c>
      <c r="Z35" s="197">
        <f t="shared" si="13"/>
        <v>157.60000000000002</v>
      </c>
      <c r="AA35" s="197">
        <f t="shared" si="14"/>
        <v>43.34</v>
      </c>
      <c r="AB35" s="197">
        <f t="shared" si="15"/>
        <v>126.08</v>
      </c>
      <c r="AC35" s="197">
        <f t="shared" si="16"/>
        <v>39.400000000000006</v>
      </c>
      <c r="AD35" s="197">
        <f t="shared" si="17"/>
        <v>15.76</v>
      </c>
      <c r="AE35" s="197">
        <f t="shared" si="22"/>
        <v>7.88</v>
      </c>
      <c r="AF35" s="199">
        <f t="shared" si="19"/>
        <v>390.06000000000006</v>
      </c>
      <c r="AG35" s="200">
        <v>77</v>
      </c>
      <c r="AH35" s="201">
        <v>24</v>
      </c>
    </row>
    <row r="36" spans="1:34" s="3" customFormat="1" ht="13.2" customHeight="1" thickBot="1" x14ac:dyDescent="0.45">
      <c r="A36" s="679" t="s">
        <v>484</v>
      </c>
      <c r="B36" s="680"/>
      <c r="C36" s="273"/>
      <c r="D36" s="274">
        <f>COUNT(A8:A35)</f>
        <v>28</v>
      </c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7"/>
    </row>
    <row r="37" spans="1:34" s="3" customFormat="1" x14ac:dyDescent="0.4">
      <c r="A37" s="21"/>
      <c r="B37" s="21"/>
      <c r="C37" s="21"/>
      <c r="E37" s="160"/>
      <c r="F37" s="22"/>
      <c r="G37" s="160"/>
      <c r="H37" s="22"/>
      <c r="I37" s="35"/>
      <c r="J37" s="9"/>
      <c r="K37" s="160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34" s="3" customFormat="1" x14ac:dyDescent="0.4">
      <c r="A38" s="21"/>
      <c r="B38" s="21"/>
      <c r="C38" s="21"/>
      <c r="E38" s="160"/>
      <c r="F38" s="22"/>
      <c r="G38" s="160"/>
      <c r="H38" s="22"/>
      <c r="I38" s="35"/>
      <c r="J38" s="9"/>
      <c r="K38" s="160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34" s="3" customFormat="1" x14ac:dyDescent="0.4">
      <c r="A39" s="21"/>
      <c r="B39" s="21"/>
      <c r="C39" s="21"/>
      <c r="E39" s="160"/>
      <c r="F39" s="22"/>
      <c r="G39" s="160"/>
      <c r="H39" s="22"/>
      <c r="I39" s="35"/>
      <c r="J39" s="9"/>
      <c r="K39" s="160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34" s="3" customFormat="1" x14ac:dyDescent="0.4">
      <c r="A40" s="21"/>
      <c r="B40" s="21"/>
      <c r="C40" s="21"/>
      <c r="E40" s="160"/>
      <c r="F40" s="22"/>
      <c r="G40" s="160"/>
      <c r="H40" s="22"/>
      <c r="I40" s="35"/>
      <c r="J40" s="9"/>
      <c r="K40" s="160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34" s="3" customFormat="1" x14ac:dyDescent="0.4">
      <c r="A41" s="21"/>
      <c r="B41" s="21"/>
      <c r="C41" s="21"/>
      <c r="E41" s="160"/>
      <c r="F41" s="22"/>
      <c r="G41" s="160"/>
      <c r="H41" s="22"/>
      <c r="I41" s="35"/>
      <c r="J41" s="9"/>
      <c r="K41" s="160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34" s="3" customFormat="1" x14ac:dyDescent="0.4">
      <c r="A42" s="21"/>
      <c r="B42" s="21"/>
      <c r="C42" s="21"/>
      <c r="E42" s="160"/>
      <c r="F42" s="22"/>
      <c r="G42" s="160"/>
      <c r="H42" s="22"/>
      <c r="I42" s="35"/>
      <c r="J42" s="9"/>
      <c r="K42" s="160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34" s="3" customFormat="1" x14ac:dyDescent="0.4">
      <c r="A43" s="21"/>
      <c r="B43" s="21"/>
      <c r="C43" s="21"/>
      <c r="E43" s="160"/>
      <c r="F43" s="22"/>
      <c r="G43" s="160"/>
      <c r="H43" s="22"/>
      <c r="I43" s="35"/>
      <c r="J43" s="9"/>
      <c r="K43" s="160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34" s="3" customFormat="1" x14ac:dyDescent="0.4">
      <c r="A44" s="21"/>
      <c r="B44" s="21"/>
      <c r="C44" s="21"/>
      <c r="E44" s="160"/>
      <c r="F44" s="22"/>
      <c r="G44" s="160"/>
      <c r="H44" s="22"/>
      <c r="I44" s="35"/>
      <c r="J44" s="9"/>
      <c r="K44" s="160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34" s="3" customFormat="1" x14ac:dyDescent="0.4">
      <c r="A45" s="21"/>
      <c r="B45" s="21"/>
      <c r="C45" s="21"/>
      <c r="E45" s="160"/>
      <c r="F45" s="22"/>
      <c r="G45" s="160"/>
      <c r="H45" s="22"/>
      <c r="I45" s="35"/>
      <c r="J45" s="9"/>
      <c r="K45" s="160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34" s="3" customFormat="1" x14ac:dyDescent="0.4">
      <c r="A46" s="25"/>
      <c r="B46" s="25"/>
      <c r="C46" s="25"/>
      <c r="D46" s="22"/>
      <c r="E46" s="160"/>
      <c r="F46" s="22"/>
      <c r="G46" s="160"/>
      <c r="H46" s="22"/>
      <c r="I46" s="22"/>
      <c r="J46" s="160"/>
      <c r="K46" s="22"/>
      <c r="L46" s="160"/>
      <c r="M46" s="22"/>
      <c r="N46" s="160"/>
      <c r="O46" s="22"/>
      <c r="P46" s="35"/>
      <c r="Q46" s="9"/>
      <c r="R46" s="160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s="3" customFormat="1" x14ac:dyDescent="0.4">
      <c r="A47" s="21"/>
      <c r="B47" s="21"/>
      <c r="C47" s="21"/>
      <c r="D47" s="22"/>
      <c r="E47" s="160"/>
      <c r="F47" s="22"/>
      <c r="G47" s="160"/>
      <c r="H47" s="22"/>
      <c r="I47" s="22"/>
      <c r="J47" s="160"/>
      <c r="K47" s="22"/>
      <c r="L47" s="160"/>
      <c r="M47" s="22"/>
      <c r="N47" s="160"/>
      <c r="O47" s="22"/>
      <c r="P47" s="35"/>
      <c r="Q47" s="9"/>
      <c r="R47" s="160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s="3" customFormat="1" x14ac:dyDescent="0.4">
      <c r="A48" s="21"/>
      <c r="B48" s="21"/>
      <c r="C48" s="21"/>
      <c r="D48" s="22"/>
      <c r="E48" s="160"/>
      <c r="F48" s="22"/>
      <c r="G48" s="160"/>
      <c r="H48" s="22"/>
      <c r="I48" s="22"/>
      <c r="J48" s="160"/>
      <c r="K48" s="22"/>
      <c r="L48" s="160"/>
      <c r="M48" s="22"/>
      <c r="N48" s="160"/>
      <c r="O48" s="22"/>
      <c r="P48" s="35"/>
      <c r="Q48" s="9"/>
      <c r="R48" s="160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s="3" customFormat="1" x14ac:dyDescent="0.4">
      <c r="A49" s="21"/>
      <c r="B49" s="21"/>
      <c r="C49" s="21"/>
      <c r="D49" s="22"/>
      <c r="E49" s="160"/>
      <c r="F49" s="22"/>
      <c r="G49" s="160"/>
      <c r="H49" s="22"/>
      <c r="I49" s="22"/>
      <c r="J49" s="160"/>
      <c r="K49" s="22"/>
      <c r="L49" s="160"/>
      <c r="M49" s="22"/>
      <c r="N49" s="160"/>
      <c r="O49" s="22"/>
      <c r="P49" s="35"/>
      <c r="Q49" s="9"/>
      <c r="R49" s="160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s="3" customFormat="1" ht="12" customHeight="1" x14ac:dyDescent="0.4">
      <c r="A50" s="21"/>
      <c r="B50" s="21"/>
      <c r="C50" s="21"/>
      <c r="D50" s="22"/>
      <c r="E50" s="160"/>
      <c r="F50" s="22"/>
      <c r="G50" s="160"/>
      <c r="H50" s="22"/>
      <c r="I50" s="22"/>
      <c r="J50" s="160"/>
      <c r="K50" s="22"/>
      <c r="L50" s="160"/>
      <c r="M50" s="22"/>
      <c r="N50" s="160"/>
      <c r="O50" s="22"/>
      <c r="P50" s="35"/>
      <c r="Q50" s="9"/>
      <c r="R50" s="160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s="1" customFormat="1" ht="15.6" x14ac:dyDescent="0.4">
      <c r="A51" s="21"/>
      <c r="B51" s="21"/>
      <c r="C51" s="21"/>
      <c r="D51" s="22"/>
      <c r="E51" s="160"/>
      <c r="F51" s="22"/>
      <c r="G51" s="160"/>
      <c r="H51" s="22"/>
      <c r="I51" s="10"/>
      <c r="J51" s="35"/>
      <c r="K51" s="10"/>
      <c r="L51" s="35"/>
      <c r="M51" s="10"/>
      <c r="N51" s="35"/>
      <c r="O51" s="10"/>
      <c r="P51" s="35"/>
      <c r="Q51" s="24"/>
      <c r="R51" s="35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s="3" customFormat="1" x14ac:dyDescent="0.4">
      <c r="A52" s="21"/>
      <c r="B52" s="21"/>
      <c r="C52" s="21"/>
      <c r="D52" s="22"/>
      <c r="E52" s="160"/>
      <c r="F52" s="22"/>
      <c r="G52" s="160"/>
      <c r="H52" s="22"/>
      <c r="I52" s="22"/>
      <c r="J52" s="160"/>
      <c r="K52" s="22"/>
      <c r="L52" s="160"/>
      <c r="M52" s="22"/>
      <c r="N52" s="160"/>
      <c r="O52" s="22"/>
      <c r="P52" s="35"/>
      <c r="Q52" s="9"/>
      <c r="R52" s="160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s="3" customFormat="1" x14ac:dyDescent="0.4">
      <c r="A53" s="21"/>
      <c r="B53" s="21"/>
      <c r="C53" s="21"/>
      <c r="D53" s="22"/>
      <c r="E53" s="160"/>
      <c r="F53" s="22"/>
      <c r="G53" s="160"/>
      <c r="H53" s="22"/>
      <c r="I53" s="22"/>
      <c r="J53" s="160"/>
      <c r="K53" s="22"/>
      <c r="L53" s="160"/>
      <c r="M53" s="22"/>
      <c r="N53" s="160"/>
      <c r="O53" s="22"/>
      <c r="P53" s="35"/>
      <c r="Q53" s="9"/>
      <c r="R53" s="160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s="3" customFormat="1" x14ac:dyDescent="0.4">
      <c r="A54" s="21"/>
      <c r="B54" s="21"/>
      <c r="C54" s="21"/>
      <c r="D54" s="22"/>
      <c r="E54" s="160"/>
      <c r="F54" s="22"/>
      <c r="G54" s="160"/>
      <c r="H54" s="22"/>
      <c r="I54" s="22"/>
      <c r="J54" s="160"/>
      <c r="K54" s="22"/>
      <c r="L54" s="160"/>
      <c r="M54" s="22"/>
      <c r="N54" s="160"/>
      <c r="O54" s="22"/>
      <c r="P54" s="35"/>
      <c r="Q54" s="9"/>
      <c r="R54" s="160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s="3" customFormat="1" x14ac:dyDescent="0.4">
      <c r="A55" s="21"/>
      <c r="B55" s="21"/>
      <c r="C55" s="21"/>
      <c r="D55" s="22"/>
      <c r="E55" s="160"/>
      <c r="F55" s="22"/>
      <c r="G55" s="160"/>
      <c r="H55" s="22"/>
      <c r="I55" s="22"/>
      <c r="J55" s="160"/>
      <c r="K55" s="22"/>
      <c r="L55" s="160"/>
      <c r="M55" s="22"/>
      <c r="N55" s="160"/>
      <c r="O55" s="22"/>
      <c r="P55" s="35"/>
      <c r="Q55" s="9"/>
      <c r="R55" s="160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s="3" customFormat="1" x14ac:dyDescent="0.4">
      <c r="A56" s="21"/>
      <c r="B56" s="21"/>
      <c r="C56" s="21"/>
      <c r="D56" s="22"/>
      <c r="E56" s="160"/>
      <c r="F56" s="22"/>
      <c r="G56" s="160"/>
      <c r="H56" s="22"/>
      <c r="I56" s="22"/>
      <c r="J56" s="160"/>
      <c r="K56" s="22"/>
      <c r="L56" s="160"/>
      <c r="M56" s="22"/>
      <c r="N56" s="160"/>
      <c r="O56" s="22"/>
      <c r="P56" s="35"/>
      <c r="Q56" s="9"/>
      <c r="R56" s="160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s="3" customFormat="1" x14ac:dyDescent="0.4">
      <c r="A57" s="21"/>
      <c r="B57" s="21"/>
      <c r="C57" s="21"/>
      <c r="D57" s="22"/>
      <c r="E57" s="160"/>
      <c r="F57" s="22"/>
      <c r="G57" s="160"/>
      <c r="H57" s="22"/>
      <c r="I57" s="22"/>
      <c r="J57" s="160"/>
      <c r="K57" s="22"/>
      <c r="L57" s="160"/>
      <c r="M57" s="22"/>
      <c r="N57" s="160"/>
      <c r="O57" s="22"/>
      <c r="P57" s="35"/>
      <c r="Q57" s="9"/>
      <c r="R57" s="160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s="3" customFormat="1" x14ac:dyDescent="0.4">
      <c r="A58" s="21"/>
      <c r="B58" s="21"/>
      <c r="C58" s="21"/>
      <c r="D58" s="22"/>
      <c r="E58" s="160"/>
      <c r="F58" s="22"/>
      <c r="G58" s="160"/>
      <c r="H58" s="22"/>
      <c r="I58" s="22"/>
      <c r="J58" s="160"/>
      <c r="K58" s="22"/>
      <c r="L58" s="160"/>
      <c r="M58" s="22"/>
      <c r="N58" s="160"/>
      <c r="O58" s="22"/>
      <c r="P58" s="35"/>
      <c r="Q58" s="9"/>
      <c r="R58" s="160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s="3" customFormat="1" x14ac:dyDescent="0.4">
      <c r="A59" s="21"/>
      <c r="B59" s="21"/>
      <c r="C59" s="21"/>
      <c r="D59" s="22"/>
      <c r="E59" s="160"/>
      <c r="F59" s="22"/>
      <c r="G59" s="160"/>
      <c r="H59" s="22"/>
      <c r="I59" s="22"/>
      <c r="J59" s="160"/>
      <c r="K59" s="22"/>
      <c r="L59" s="160"/>
      <c r="M59" s="22"/>
      <c r="N59" s="160"/>
      <c r="O59" s="22"/>
      <c r="P59" s="35"/>
      <c r="Q59" s="9"/>
      <c r="R59" s="160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s="3" customFormat="1" x14ac:dyDescent="0.4">
      <c r="A60" s="21"/>
      <c r="B60" s="21"/>
      <c r="C60" s="21"/>
      <c r="D60" s="22"/>
      <c r="E60" s="160"/>
      <c r="F60" s="22"/>
      <c r="G60" s="160"/>
      <c r="H60" s="22"/>
      <c r="I60" s="22"/>
      <c r="J60" s="160"/>
      <c r="K60" s="22"/>
      <c r="L60" s="160"/>
      <c r="M60" s="22"/>
      <c r="N60" s="160"/>
      <c r="O60" s="22"/>
      <c r="P60" s="35"/>
      <c r="Q60" s="9"/>
      <c r="R60" s="160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s="3" customFormat="1" ht="11.25" customHeight="1" x14ac:dyDescent="0.4">
      <c r="A61" s="21"/>
      <c r="B61" s="21"/>
      <c r="C61" s="21"/>
      <c r="D61" s="22"/>
      <c r="E61" s="160"/>
      <c r="F61" s="22"/>
      <c r="G61" s="160"/>
      <c r="H61" s="22"/>
      <c r="I61" s="22"/>
      <c r="J61" s="160"/>
      <c r="K61" s="22"/>
      <c r="L61" s="160"/>
      <c r="M61" s="22"/>
      <c r="N61" s="160"/>
      <c r="O61" s="22"/>
      <c r="P61" s="35"/>
      <c r="Q61" s="9"/>
      <c r="R61" s="160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s="1" customFormat="1" ht="11.25" customHeight="1" x14ac:dyDescent="0.4">
      <c r="A62" s="21"/>
      <c r="B62" s="21"/>
      <c r="C62" s="21"/>
      <c r="D62" s="22"/>
      <c r="E62" s="160"/>
      <c r="F62" s="22"/>
      <c r="G62" s="160"/>
      <c r="H62" s="22"/>
      <c r="I62" s="10"/>
      <c r="J62" s="35"/>
      <c r="K62" s="10"/>
      <c r="L62" s="35"/>
      <c r="M62" s="10"/>
      <c r="N62" s="35"/>
      <c r="O62" s="10"/>
      <c r="P62" s="35"/>
      <c r="Q62" s="24"/>
      <c r="R62" s="35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s="3" customFormat="1" ht="11.25" customHeight="1" x14ac:dyDescent="0.4">
      <c r="A63" s="21"/>
      <c r="B63" s="21"/>
      <c r="C63" s="21"/>
      <c r="D63" s="22"/>
      <c r="E63" s="160"/>
      <c r="F63" s="22"/>
      <c r="G63" s="160"/>
      <c r="H63" s="22"/>
      <c r="I63" s="22"/>
      <c r="J63" s="160"/>
      <c r="K63" s="22"/>
      <c r="L63" s="160"/>
      <c r="M63" s="22"/>
      <c r="N63" s="160"/>
      <c r="O63" s="22"/>
      <c r="P63" s="35"/>
      <c r="Q63" s="9"/>
      <c r="R63" s="16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s="3" customFormat="1" ht="11.25" customHeight="1" x14ac:dyDescent="0.4">
      <c r="A64" s="21"/>
      <c r="B64" s="21"/>
      <c r="C64" s="21"/>
      <c r="D64" s="22"/>
      <c r="E64" s="160"/>
      <c r="F64" s="22"/>
      <c r="G64" s="160"/>
      <c r="H64" s="22"/>
      <c r="I64" s="22"/>
      <c r="J64" s="160"/>
      <c r="K64" s="22"/>
      <c r="L64" s="160"/>
      <c r="M64" s="22"/>
      <c r="N64" s="160"/>
      <c r="O64" s="22"/>
      <c r="P64" s="35"/>
      <c r="Q64" s="9"/>
      <c r="R64" s="160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s="3" customFormat="1" ht="11.25" customHeight="1" x14ac:dyDescent="0.4">
      <c r="A65" s="21"/>
      <c r="B65" s="21"/>
      <c r="C65" s="21"/>
      <c r="D65" s="22"/>
      <c r="E65" s="160"/>
      <c r="F65" s="22"/>
      <c r="G65" s="160"/>
      <c r="H65" s="22"/>
      <c r="I65" s="22"/>
      <c r="J65" s="160"/>
      <c r="K65" s="22"/>
      <c r="L65" s="160"/>
      <c r="M65" s="22"/>
      <c r="N65" s="160"/>
      <c r="O65" s="22"/>
      <c r="P65" s="35"/>
      <c r="Q65" s="9"/>
      <c r="R65" s="16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s="3" customFormat="1" ht="11.25" customHeight="1" x14ac:dyDescent="0.4">
      <c r="A66" s="21"/>
      <c r="B66" s="21"/>
      <c r="C66" s="21"/>
      <c r="D66" s="34"/>
      <c r="E66" s="35"/>
      <c r="F66" s="34"/>
      <c r="G66" s="35"/>
      <c r="H66" s="34"/>
      <c r="I66" s="22"/>
      <c r="J66" s="160"/>
      <c r="K66" s="22"/>
      <c r="L66" s="160"/>
      <c r="M66" s="22"/>
      <c r="N66" s="160"/>
      <c r="O66" s="22"/>
      <c r="P66" s="35"/>
      <c r="Q66" s="9"/>
      <c r="R66" s="160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s="3" customFormat="1" ht="11.25" customHeight="1" x14ac:dyDescent="0.4">
      <c r="A67" s="21"/>
      <c r="B67" s="21"/>
      <c r="C67" s="21"/>
      <c r="D67" s="22"/>
      <c r="E67" s="160"/>
      <c r="F67" s="22"/>
      <c r="G67" s="160"/>
      <c r="H67" s="22"/>
      <c r="I67" s="22"/>
      <c r="J67" s="160"/>
      <c r="K67" s="22"/>
      <c r="L67" s="160"/>
      <c r="M67" s="22"/>
      <c r="N67" s="160"/>
      <c r="O67" s="22"/>
      <c r="P67" s="35"/>
      <c r="Q67" s="9"/>
      <c r="R67" s="16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s="3" customFormat="1" ht="11.25" customHeight="1" x14ac:dyDescent="0.4">
      <c r="A68" s="34"/>
      <c r="B68" s="34"/>
      <c r="C68" s="34"/>
      <c r="D68" s="22"/>
      <c r="E68" s="160"/>
      <c r="F68" s="22"/>
      <c r="G68" s="160"/>
      <c r="H68" s="22"/>
      <c r="I68" s="22"/>
      <c r="J68" s="160"/>
      <c r="K68" s="22"/>
      <c r="L68" s="160"/>
      <c r="M68" s="22"/>
      <c r="N68" s="160"/>
      <c r="O68" s="22"/>
      <c r="P68" s="35"/>
      <c r="Q68" s="9"/>
      <c r="R68" s="160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s="3" customFormat="1" ht="11.25" customHeight="1" x14ac:dyDescent="0.4">
      <c r="A69" s="21"/>
      <c r="B69" s="21"/>
      <c r="C69" s="21"/>
      <c r="D69" s="22"/>
      <c r="E69" s="160"/>
      <c r="F69" s="22"/>
      <c r="G69" s="160"/>
      <c r="H69" s="22"/>
      <c r="I69" s="22"/>
      <c r="J69" s="160"/>
      <c r="K69" s="22"/>
      <c r="L69" s="160"/>
      <c r="M69" s="22"/>
      <c r="N69" s="160"/>
      <c r="O69" s="22"/>
      <c r="P69" s="35"/>
      <c r="Q69" s="9"/>
      <c r="R69" s="160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s="3" customFormat="1" x14ac:dyDescent="0.4">
      <c r="A70" s="21"/>
      <c r="B70" s="21"/>
      <c r="C70" s="21"/>
      <c r="D70" s="22"/>
      <c r="E70" s="160"/>
      <c r="F70" s="22"/>
      <c r="G70" s="160"/>
      <c r="H70" s="22"/>
      <c r="I70" s="22"/>
      <c r="J70" s="160"/>
      <c r="K70" s="22"/>
      <c r="L70" s="160"/>
      <c r="M70" s="22"/>
      <c r="N70" s="160"/>
      <c r="O70" s="22"/>
      <c r="P70" s="35"/>
      <c r="Q70" s="9"/>
      <c r="R70" s="160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s="3" customFormat="1" x14ac:dyDescent="0.4">
      <c r="A71" s="21"/>
      <c r="B71" s="21"/>
      <c r="C71" s="21"/>
      <c r="D71" s="22"/>
      <c r="E71" s="160"/>
      <c r="F71" s="22"/>
      <c r="G71" s="160"/>
      <c r="H71" s="22"/>
      <c r="I71" s="22"/>
      <c r="J71" s="160"/>
      <c r="K71" s="22"/>
      <c r="L71" s="160"/>
      <c r="M71" s="22"/>
      <c r="N71" s="160"/>
      <c r="O71" s="22"/>
      <c r="P71" s="35"/>
      <c r="Q71" s="9"/>
      <c r="R71" s="160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s="3" customFormat="1" x14ac:dyDescent="0.4">
      <c r="A72" s="21"/>
      <c r="B72" s="21"/>
      <c r="C72" s="21"/>
      <c r="D72" s="22"/>
      <c r="E72" s="160"/>
      <c r="F72" s="22"/>
      <c r="G72" s="160"/>
      <c r="H72" s="22"/>
      <c r="I72" s="22"/>
      <c r="J72" s="160"/>
      <c r="K72" s="22"/>
      <c r="L72" s="160"/>
      <c r="M72" s="22"/>
      <c r="N72" s="160"/>
      <c r="O72" s="22"/>
      <c r="P72" s="35"/>
      <c r="Q72" s="9"/>
      <c r="R72" s="160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s="3" customFormat="1" ht="14.25" customHeight="1" x14ac:dyDescent="0.4">
      <c r="A73" s="21"/>
      <c r="B73" s="21"/>
      <c r="C73" s="21"/>
      <c r="D73" s="22"/>
      <c r="E73" s="160"/>
      <c r="F73" s="22"/>
      <c r="G73" s="160"/>
      <c r="H73" s="22"/>
      <c r="I73" s="22"/>
      <c r="J73" s="160"/>
      <c r="K73" s="22"/>
      <c r="L73" s="160"/>
      <c r="M73" s="22"/>
      <c r="N73" s="160"/>
      <c r="O73" s="22"/>
      <c r="P73" s="35"/>
      <c r="Q73" s="9"/>
      <c r="R73" s="16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s="3" customFormat="1" ht="13.5" customHeight="1" x14ac:dyDescent="0.4">
      <c r="A74" s="21"/>
      <c r="B74" s="21"/>
      <c r="C74" s="21"/>
      <c r="D74" s="22"/>
      <c r="E74" s="160"/>
      <c r="F74" s="22"/>
      <c r="G74" s="160"/>
      <c r="H74" s="22"/>
      <c r="I74" s="22"/>
      <c r="J74" s="160"/>
      <c r="K74" s="22"/>
      <c r="L74" s="160"/>
      <c r="M74" s="22"/>
      <c r="N74" s="160"/>
      <c r="O74" s="22"/>
      <c r="P74" s="35"/>
      <c r="Q74" s="9"/>
      <c r="R74" s="160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s="3" customFormat="1" ht="13.5" customHeight="1" x14ac:dyDescent="0.4">
      <c r="A75" s="21"/>
      <c r="B75" s="21"/>
      <c r="C75" s="21"/>
      <c r="D75" s="22"/>
      <c r="E75" s="160"/>
      <c r="F75" s="22"/>
      <c r="G75" s="160"/>
      <c r="H75" s="22"/>
      <c r="I75" s="22"/>
      <c r="J75" s="160"/>
      <c r="K75" s="22"/>
      <c r="L75" s="160"/>
      <c r="M75" s="22"/>
      <c r="N75" s="160"/>
      <c r="O75" s="22"/>
      <c r="P75" s="35"/>
      <c r="Q75" s="9"/>
      <c r="R75" s="160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s="3" customFormat="1" ht="13.5" customHeight="1" x14ac:dyDescent="0.4">
      <c r="A76" s="21"/>
      <c r="B76" s="21"/>
      <c r="C76" s="21"/>
      <c r="D76" s="22"/>
      <c r="E76" s="160"/>
      <c r="F76" s="22"/>
      <c r="G76" s="160"/>
      <c r="H76" s="22"/>
      <c r="I76" s="22"/>
      <c r="J76" s="160"/>
      <c r="K76" s="22"/>
      <c r="L76" s="160"/>
      <c r="M76" s="22"/>
      <c r="N76" s="160"/>
      <c r="O76" s="22"/>
      <c r="P76" s="35"/>
      <c r="Q76" s="9"/>
      <c r="R76" s="160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s="3" customFormat="1" ht="13.5" customHeight="1" x14ac:dyDescent="0.4">
      <c r="A77" s="21"/>
      <c r="B77" s="21"/>
      <c r="C77" s="21"/>
      <c r="D77" s="22"/>
      <c r="E77" s="160"/>
      <c r="F77" s="22"/>
      <c r="G77" s="160"/>
      <c r="H77" s="22"/>
      <c r="I77" s="22"/>
      <c r="J77" s="160"/>
      <c r="K77" s="22"/>
      <c r="L77" s="160"/>
      <c r="M77" s="22"/>
      <c r="N77" s="160"/>
      <c r="O77" s="22"/>
      <c r="P77" s="35"/>
      <c r="Q77" s="9"/>
      <c r="R77" s="160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s="3" customFormat="1" ht="13.5" customHeight="1" x14ac:dyDescent="0.4">
      <c r="A78" s="21"/>
      <c r="B78" s="21"/>
      <c r="C78" s="21"/>
      <c r="D78" s="22"/>
      <c r="E78" s="160"/>
      <c r="F78" s="22"/>
      <c r="G78" s="160"/>
      <c r="H78" s="22"/>
      <c r="I78" s="22"/>
      <c r="J78" s="160"/>
      <c r="K78" s="22"/>
      <c r="L78" s="160"/>
      <c r="M78" s="22"/>
      <c r="N78" s="160"/>
      <c r="O78" s="22"/>
      <c r="P78" s="35"/>
      <c r="Q78" s="9"/>
      <c r="R78" s="160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s="3" customFormat="1" ht="13.5" customHeight="1" x14ac:dyDescent="0.4">
      <c r="A79" s="21"/>
      <c r="B79" s="21"/>
      <c r="C79" s="21"/>
      <c r="D79" s="22"/>
      <c r="E79" s="160"/>
      <c r="F79" s="22"/>
      <c r="G79" s="160"/>
      <c r="H79" s="22"/>
      <c r="I79" s="22"/>
      <c r="J79" s="160"/>
      <c r="K79" s="22"/>
      <c r="L79" s="160"/>
      <c r="M79" s="22"/>
      <c r="N79" s="160"/>
      <c r="O79" s="22"/>
      <c r="P79" s="35"/>
      <c r="Q79" s="9"/>
      <c r="R79" s="16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s="3" customFormat="1" ht="13.5" customHeight="1" x14ac:dyDescent="0.4">
      <c r="A80" s="21"/>
      <c r="B80" s="21"/>
      <c r="C80" s="21"/>
      <c r="D80" s="22"/>
      <c r="E80" s="160"/>
      <c r="F80" s="22"/>
      <c r="G80" s="160"/>
      <c r="H80" s="22"/>
      <c r="I80" s="22"/>
      <c r="J80" s="160"/>
      <c r="K80" s="22"/>
      <c r="L80" s="160"/>
      <c r="M80" s="22"/>
      <c r="N80" s="160"/>
      <c r="O80" s="22"/>
      <c r="P80" s="35"/>
      <c r="Q80" s="9"/>
      <c r="R80" s="160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s="3" customFormat="1" ht="13.5" customHeight="1" x14ac:dyDescent="0.4">
      <c r="A81" s="21"/>
      <c r="B81" s="21"/>
      <c r="C81" s="21"/>
      <c r="D81" s="22"/>
      <c r="E81" s="160"/>
      <c r="F81" s="22"/>
      <c r="G81" s="160"/>
      <c r="H81" s="22"/>
      <c r="I81" s="22"/>
      <c r="J81" s="160"/>
      <c r="K81" s="22"/>
      <c r="L81" s="160"/>
      <c r="M81" s="22"/>
      <c r="N81" s="160"/>
      <c r="O81" s="22"/>
      <c r="P81" s="35"/>
      <c r="Q81" s="9"/>
      <c r="R81" s="7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s="3" customFormat="1" ht="13.5" customHeight="1" x14ac:dyDescent="0.4">
      <c r="A82" s="21"/>
      <c r="B82" s="21"/>
      <c r="C82" s="21"/>
      <c r="D82" s="34"/>
      <c r="E82" s="35"/>
      <c r="F82" s="34"/>
      <c r="G82" s="35"/>
      <c r="H82" s="34"/>
      <c r="I82" s="22"/>
      <c r="J82" s="160"/>
      <c r="K82" s="22"/>
      <c r="L82" s="160"/>
      <c r="M82" s="22"/>
      <c r="N82" s="160"/>
      <c r="O82" s="22"/>
      <c r="P82" s="35"/>
      <c r="Q82" s="9"/>
      <c r="R82" s="160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s="3" customFormat="1" ht="13.5" customHeight="1" x14ac:dyDescent="0.4">
      <c r="A83" s="21"/>
      <c r="B83" s="21"/>
      <c r="C83" s="21"/>
      <c r="D83" s="22"/>
      <c r="E83" s="160"/>
      <c r="F83" s="22"/>
      <c r="G83" s="160"/>
      <c r="H83" s="22"/>
      <c r="I83" s="22"/>
      <c r="J83" s="160"/>
      <c r="K83" s="22"/>
      <c r="L83" s="160"/>
      <c r="M83" s="22"/>
      <c r="N83" s="160"/>
      <c r="O83" s="22"/>
      <c r="P83" s="35"/>
      <c r="Q83" s="9"/>
      <c r="R83" s="16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s="1" customFormat="1" ht="13.5" customHeight="1" x14ac:dyDescent="0.4">
      <c r="A84" s="34"/>
      <c r="B84" s="34"/>
      <c r="C84" s="34"/>
      <c r="D84" s="22"/>
      <c r="E84" s="160"/>
      <c r="F84" s="22"/>
      <c r="G84" s="160"/>
      <c r="H84" s="22"/>
      <c r="I84" s="34"/>
      <c r="J84" s="35"/>
      <c r="K84" s="34"/>
      <c r="L84" s="35"/>
      <c r="M84" s="34"/>
      <c r="N84" s="35"/>
      <c r="O84" s="34"/>
      <c r="P84" s="35"/>
      <c r="Q84" s="24"/>
      <c r="R84" s="35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 s="3" customFormat="1" ht="13.5" customHeight="1" x14ac:dyDescent="0.4">
      <c r="A85" s="21"/>
      <c r="B85" s="21"/>
      <c r="C85" s="21"/>
      <c r="D85" s="22"/>
      <c r="E85" s="160"/>
      <c r="F85" s="22"/>
      <c r="G85" s="160"/>
      <c r="H85" s="22"/>
      <c r="I85" s="22"/>
      <c r="J85" s="160"/>
      <c r="K85" s="22"/>
      <c r="L85" s="160"/>
      <c r="M85" s="22"/>
      <c r="N85" s="160"/>
      <c r="O85" s="22"/>
      <c r="P85" s="35"/>
      <c r="Q85" s="9"/>
      <c r="R85" s="160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s="3" customFormat="1" ht="13.5" customHeight="1" x14ac:dyDescent="0.4">
      <c r="A86" s="21"/>
      <c r="B86" s="21"/>
      <c r="C86" s="21"/>
      <c r="D86" s="22"/>
      <c r="E86" s="160"/>
      <c r="F86" s="22"/>
      <c r="G86" s="160"/>
      <c r="H86" s="22"/>
      <c r="I86" s="22"/>
      <c r="J86" s="160"/>
      <c r="K86" s="22"/>
      <c r="L86" s="160"/>
      <c r="M86" s="22"/>
      <c r="N86" s="160"/>
      <c r="O86" s="22"/>
      <c r="P86" s="35"/>
      <c r="Q86" s="9"/>
      <c r="R86" s="160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s="3" customFormat="1" ht="13.5" customHeight="1" x14ac:dyDescent="0.4">
      <c r="A87" s="21"/>
      <c r="B87" s="21"/>
      <c r="C87" s="21"/>
      <c r="D87" s="22"/>
      <c r="E87" s="160"/>
      <c r="F87" s="22"/>
      <c r="G87" s="160"/>
      <c r="H87" s="22"/>
      <c r="I87" s="22"/>
      <c r="J87" s="160"/>
      <c r="K87" s="22"/>
      <c r="L87" s="160"/>
      <c r="M87" s="22"/>
      <c r="N87" s="160"/>
      <c r="O87" s="22"/>
      <c r="P87" s="35"/>
      <c r="Q87" s="9"/>
      <c r="R87" s="160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s="3" customFormat="1" ht="13.5" customHeight="1" x14ac:dyDescent="0.4">
      <c r="A88" s="21"/>
      <c r="B88" s="21"/>
      <c r="C88" s="21"/>
      <c r="D88" s="22"/>
      <c r="E88" s="160"/>
      <c r="F88" s="22"/>
      <c r="G88" s="160"/>
      <c r="H88" s="22"/>
      <c r="I88" s="22"/>
      <c r="J88" s="160"/>
      <c r="K88" s="22"/>
      <c r="L88" s="160"/>
      <c r="M88" s="22"/>
      <c r="N88" s="160"/>
      <c r="O88" s="22"/>
      <c r="P88" s="35"/>
      <c r="Q88" s="9"/>
      <c r="R88" s="160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s="3" customFormat="1" ht="13.5" customHeight="1" x14ac:dyDescent="0.4">
      <c r="A89" s="21"/>
      <c r="B89" s="21"/>
      <c r="C89" s="21"/>
      <c r="D89" s="22"/>
      <c r="E89" s="160"/>
      <c r="F89" s="22"/>
      <c r="G89" s="160"/>
      <c r="H89" s="22"/>
      <c r="I89" s="22"/>
      <c r="J89" s="160"/>
      <c r="K89" s="22"/>
      <c r="L89" s="160"/>
      <c r="M89" s="22"/>
      <c r="N89" s="160"/>
      <c r="O89" s="22"/>
      <c r="P89" s="35"/>
      <c r="Q89" s="9"/>
      <c r="R89" s="16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s="3" customFormat="1" ht="13.5" customHeight="1" x14ac:dyDescent="0.4">
      <c r="A90" s="21"/>
      <c r="B90" s="21"/>
      <c r="C90" s="21"/>
      <c r="D90" s="22"/>
      <c r="E90" s="160"/>
      <c r="F90" s="22"/>
      <c r="G90" s="160"/>
      <c r="H90" s="22"/>
      <c r="I90" s="22"/>
      <c r="J90" s="160"/>
      <c r="K90" s="22"/>
      <c r="L90" s="160"/>
      <c r="M90" s="22"/>
      <c r="N90" s="160"/>
      <c r="O90" s="22"/>
      <c r="P90" s="35"/>
      <c r="Q90" s="9"/>
      <c r="R90" s="160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s="3" customFormat="1" ht="13.5" customHeight="1" x14ac:dyDescent="0.4">
      <c r="A91" s="21"/>
      <c r="B91" s="21"/>
      <c r="C91" s="21"/>
      <c r="D91" s="22"/>
      <c r="E91" s="160"/>
      <c r="F91" s="22"/>
      <c r="G91" s="160"/>
      <c r="H91" s="22"/>
      <c r="I91" s="22"/>
      <c r="J91" s="160"/>
      <c r="K91" s="22"/>
      <c r="L91" s="160"/>
      <c r="M91" s="22"/>
      <c r="N91" s="160"/>
      <c r="O91" s="22"/>
      <c r="P91" s="35"/>
      <c r="Q91" s="9"/>
      <c r="R91" s="160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s="3" customFormat="1" ht="13.5" customHeight="1" x14ac:dyDescent="0.4">
      <c r="A92" s="21"/>
      <c r="B92" s="21"/>
      <c r="C92" s="21"/>
      <c r="D92" s="22"/>
      <c r="E92" s="160"/>
      <c r="F92" s="22"/>
      <c r="G92" s="160"/>
      <c r="H92" s="22"/>
      <c r="I92" s="22"/>
      <c r="J92" s="160"/>
      <c r="K92" s="22"/>
      <c r="L92" s="160"/>
      <c r="M92" s="22"/>
      <c r="N92" s="160"/>
      <c r="O92" s="22"/>
      <c r="P92" s="35"/>
      <c r="Q92" s="9"/>
      <c r="R92" s="160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s="3" customFormat="1" ht="13.5" customHeight="1" x14ac:dyDescent="0.4">
      <c r="A93" s="21"/>
      <c r="B93" s="21"/>
      <c r="C93" s="21"/>
      <c r="D93" s="22"/>
      <c r="E93" s="160"/>
      <c r="F93" s="22"/>
      <c r="G93" s="160"/>
      <c r="H93" s="22"/>
      <c r="I93" s="22"/>
      <c r="J93" s="160"/>
      <c r="K93" s="22"/>
      <c r="L93" s="160"/>
      <c r="M93" s="22"/>
      <c r="N93" s="160"/>
      <c r="O93" s="22"/>
      <c r="P93" s="35"/>
      <c r="Q93" s="9"/>
      <c r="R93" s="160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s="3" customFormat="1" ht="13.5" customHeight="1" x14ac:dyDescent="0.4">
      <c r="A94" s="21"/>
      <c r="B94" s="21"/>
      <c r="C94" s="21"/>
      <c r="D94" s="22"/>
      <c r="E94" s="160"/>
      <c r="F94" s="22"/>
      <c r="G94" s="160"/>
      <c r="H94" s="22"/>
      <c r="I94" s="22"/>
      <c r="J94" s="160"/>
      <c r="K94" s="22"/>
      <c r="L94" s="160"/>
      <c r="M94" s="22"/>
      <c r="N94" s="160"/>
      <c r="O94" s="22"/>
      <c r="P94" s="35"/>
      <c r="Q94" s="9"/>
      <c r="R94" s="160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s="3" customFormat="1" ht="13.5" customHeight="1" x14ac:dyDescent="0.4">
      <c r="A95" s="21"/>
      <c r="B95" s="21"/>
      <c r="C95" s="21"/>
      <c r="D95" s="22"/>
      <c r="E95" s="160"/>
      <c r="F95" s="22"/>
      <c r="G95" s="160"/>
      <c r="H95" s="22"/>
      <c r="I95" s="22"/>
      <c r="J95" s="160"/>
      <c r="K95" s="22"/>
      <c r="L95" s="160"/>
      <c r="M95" s="22"/>
      <c r="N95" s="160"/>
      <c r="O95" s="22"/>
      <c r="P95" s="35"/>
      <c r="Q95" s="9"/>
      <c r="R95" s="160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s="3" customFormat="1" ht="13.5" customHeight="1" x14ac:dyDescent="0.4">
      <c r="A96" s="21"/>
      <c r="B96" s="21"/>
      <c r="C96" s="21"/>
      <c r="D96" s="22"/>
      <c r="E96" s="160"/>
      <c r="F96" s="22"/>
      <c r="G96" s="160"/>
      <c r="H96" s="22"/>
      <c r="I96" s="22"/>
      <c r="J96" s="160"/>
      <c r="K96" s="22"/>
      <c r="L96" s="160"/>
      <c r="M96" s="22"/>
      <c r="N96" s="160"/>
      <c r="O96" s="22"/>
      <c r="P96" s="35"/>
      <c r="Q96" s="9"/>
      <c r="R96" s="16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255" s="3" customFormat="1" ht="13.5" customHeight="1" x14ac:dyDescent="0.4">
      <c r="A97" s="21"/>
      <c r="B97" s="21"/>
      <c r="C97" s="21"/>
      <c r="D97" s="22"/>
      <c r="E97" s="160"/>
      <c r="F97" s="22"/>
      <c r="G97" s="160"/>
      <c r="H97" s="22"/>
      <c r="I97" s="22"/>
      <c r="J97" s="160"/>
      <c r="K97" s="22"/>
      <c r="L97" s="160"/>
      <c r="M97" s="22"/>
      <c r="N97" s="160"/>
      <c r="O97" s="22"/>
      <c r="P97" s="35"/>
      <c r="Q97" s="9"/>
      <c r="R97" s="8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255" s="3" customFormat="1" x14ac:dyDescent="0.4">
      <c r="A98" s="21"/>
      <c r="B98" s="21"/>
      <c r="C98" s="21"/>
      <c r="D98" s="22"/>
      <c r="E98" s="160"/>
      <c r="F98" s="22"/>
      <c r="G98" s="160"/>
      <c r="H98" s="22"/>
      <c r="I98" s="22"/>
      <c r="J98" s="160"/>
      <c r="K98" s="22"/>
      <c r="L98" s="160"/>
      <c r="M98" s="22"/>
      <c r="N98" s="160"/>
      <c r="O98" s="22"/>
      <c r="P98" s="35"/>
      <c r="Q98" s="9"/>
      <c r="R98" s="8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255" s="3" customFormat="1" x14ac:dyDescent="0.4">
      <c r="A99" s="21"/>
      <c r="B99" s="21"/>
      <c r="C99" s="21"/>
      <c r="D99" s="22"/>
      <c r="E99" s="160"/>
      <c r="F99" s="22"/>
      <c r="G99" s="160"/>
      <c r="H99" s="22"/>
      <c r="I99" s="22"/>
      <c r="J99" s="160"/>
      <c r="K99" s="22"/>
      <c r="L99" s="160"/>
      <c r="M99" s="22"/>
      <c r="N99" s="160"/>
      <c r="O99" s="22"/>
      <c r="P99" s="35"/>
      <c r="Q99" s="9"/>
      <c r="R99" s="8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255" s="2" customFormat="1" ht="15.6" x14ac:dyDescent="0.4">
      <c r="A100" s="21"/>
      <c r="B100" s="21"/>
      <c r="C100" s="21"/>
      <c r="D100" s="22"/>
      <c r="E100" s="160"/>
      <c r="F100" s="22"/>
      <c r="G100" s="160"/>
      <c r="H100" s="22"/>
      <c r="I100" s="34"/>
      <c r="J100" s="35"/>
      <c r="K100" s="34"/>
      <c r="L100" s="35"/>
      <c r="M100" s="34"/>
      <c r="N100" s="35"/>
      <c r="O100" s="34"/>
      <c r="P100" s="35"/>
      <c r="Q100" s="24"/>
      <c r="R100" s="35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s="23" customFormat="1" ht="11.25" customHeight="1" x14ac:dyDescent="0.4">
      <c r="A101" s="21"/>
      <c r="B101" s="21"/>
      <c r="C101" s="21"/>
      <c r="D101" s="22"/>
      <c r="E101" s="160"/>
      <c r="F101" s="22"/>
      <c r="G101" s="160"/>
      <c r="H101" s="22"/>
      <c r="I101" s="22"/>
      <c r="J101" s="160"/>
      <c r="K101" s="22"/>
      <c r="L101" s="160"/>
      <c r="M101" s="22"/>
      <c r="N101" s="160"/>
      <c r="O101" s="22"/>
      <c r="P101" s="35"/>
      <c r="Q101" s="9"/>
      <c r="R101" s="160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255" s="23" customFormat="1" ht="11.25" customHeight="1" x14ac:dyDescent="0.4">
      <c r="A102" s="21"/>
      <c r="B102" s="21"/>
      <c r="C102" s="21"/>
      <c r="D102" s="22"/>
      <c r="E102" s="160"/>
      <c r="F102" s="22"/>
      <c r="G102" s="160"/>
      <c r="H102" s="22"/>
      <c r="I102" s="22"/>
      <c r="J102" s="160"/>
      <c r="K102" s="22"/>
      <c r="L102" s="160"/>
      <c r="M102" s="22"/>
      <c r="N102" s="160"/>
      <c r="O102" s="22"/>
      <c r="P102" s="35"/>
      <c r="Q102" s="9"/>
      <c r="R102" s="160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255" s="23" customFormat="1" ht="11.25" customHeight="1" x14ac:dyDescent="0.4">
      <c r="A103" s="21"/>
      <c r="B103" s="21"/>
      <c r="C103" s="21"/>
      <c r="D103" s="22"/>
      <c r="E103" s="160"/>
      <c r="F103" s="22"/>
      <c r="G103" s="160"/>
      <c r="H103" s="22"/>
      <c r="I103" s="22"/>
      <c r="J103" s="160"/>
      <c r="K103" s="22"/>
      <c r="L103" s="160"/>
      <c r="M103" s="22"/>
      <c r="N103" s="160"/>
      <c r="O103" s="22"/>
      <c r="P103" s="35"/>
      <c r="Q103" s="9"/>
      <c r="R103" s="160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255" s="23" customFormat="1" ht="11.25" customHeight="1" x14ac:dyDescent="0.4">
      <c r="A104" s="21"/>
      <c r="B104" s="21"/>
      <c r="C104" s="21"/>
      <c r="D104" s="22"/>
      <c r="E104" s="160"/>
      <c r="F104" s="22"/>
      <c r="G104" s="160"/>
      <c r="H104" s="22"/>
      <c r="I104" s="22"/>
      <c r="J104" s="160"/>
      <c r="K104" s="22"/>
      <c r="L104" s="160"/>
      <c r="M104" s="22"/>
      <c r="N104" s="160"/>
      <c r="O104" s="22"/>
      <c r="P104" s="35"/>
      <c r="Q104" s="9"/>
      <c r="R104" s="160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255" s="23" customFormat="1" ht="11.25" customHeight="1" x14ac:dyDescent="0.4">
      <c r="A105" s="21"/>
      <c r="B105" s="21"/>
      <c r="C105" s="21"/>
      <c r="D105" s="22"/>
      <c r="E105" s="160"/>
      <c r="F105" s="22"/>
      <c r="G105" s="160"/>
      <c r="H105" s="22"/>
      <c r="I105" s="22"/>
      <c r="J105" s="160"/>
      <c r="K105" s="22"/>
      <c r="L105" s="160"/>
      <c r="M105" s="22"/>
      <c r="N105" s="160"/>
      <c r="O105" s="22"/>
      <c r="P105" s="35"/>
      <c r="Q105" s="9"/>
      <c r="R105" s="160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255" s="23" customFormat="1" ht="11.25" customHeight="1" x14ac:dyDescent="0.4">
      <c r="A106" s="21"/>
      <c r="B106" s="21"/>
      <c r="C106" s="21"/>
      <c r="D106" s="34"/>
      <c r="E106" s="35"/>
      <c r="F106" s="34"/>
      <c r="G106" s="35"/>
      <c r="H106" s="34"/>
      <c r="I106" s="22"/>
      <c r="J106" s="160"/>
      <c r="K106" s="22"/>
      <c r="L106" s="160"/>
      <c r="M106" s="22"/>
      <c r="N106" s="160"/>
      <c r="O106" s="22"/>
      <c r="P106" s="35"/>
      <c r="Q106" s="9"/>
      <c r="R106" s="160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255" s="23" customFormat="1" ht="11.25" customHeight="1" x14ac:dyDescent="0.4">
      <c r="A107" s="21"/>
      <c r="B107" s="21"/>
      <c r="C107" s="21"/>
      <c r="D107" s="11"/>
      <c r="E107" s="160"/>
      <c r="F107" s="11"/>
      <c r="G107" s="160"/>
      <c r="H107" s="11"/>
      <c r="I107" s="22"/>
      <c r="J107" s="160"/>
      <c r="K107" s="22"/>
      <c r="L107" s="160"/>
      <c r="M107" s="22"/>
      <c r="N107" s="160"/>
      <c r="O107" s="22"/>
      <c r="P107" s="35"/>
      <c r="Q107" s="9"/>
      <c r="R107" s="160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255" s="23" customFormat="1" ht="11.25" customHeight="1" x14ac:dyDescent="0.4">
      <c r="A108" s="34"/>
      <c r="B108" s="34"/>
      <c r="C108" s="34"/>
      <c r="D108" s="26"/>
      <c r="E108" s="160"/>
      <c r="F108" s="26"/>
      <c r="G108" s="160"/>
      <c r="H108" s="26"/>
      <c r="I108" s="22"/>
      <c r="J108" s="160"/>
      <c r="K108" s="22"/>
      <c r="L108" s="160"/>
      <c r="M108" s="22"/>
      <c r="N108" s="160"/>
      <c r="O108" s="22"/>
      <c r="P108" s="35"/>
      <c r="Q108" s="9"/>
      <c r="R108" s="160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255" s="23" customFormat="1" ht="11.25" customHeight="1" x14ac:dyDescent="0.4">
      <c r="A109" s="11"/>
      <c r="B109" s="11"/>
      <c r="C109" s="11"/>
      <c r="D109" s="24"/>
      <c r="E109" s="12"/>
      <c r="F109" s="24"/>
      <c r="G109" s="12"/>
      <c r="H109" s="24"/>
      <c r="I109" s="22"/>
      <c r="J109" s="160"/>
      <c r="K109" s="22"/>
      <c r="L109" s="160"/>
      <c r="M109" s="22"/>
      <c r="N109" s="160"/>
      <c r="O109" s="22"/>
      <c r="P109" s="35"/>
      <c r="Q109" s="9"/>
      <c r="R109" s="160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255" s="23" customFormat="1" ht="11.25" customHeight="1" x14ac:dyDescent="0.4">
      <c r="A110" s="26"/>
      <c r="B110" s="26"/>
      <c r="C110" s="26"/>
      <c r="D110" s="4"/>
      <c r="E110" s="3"/>
      <c r="F110" s="4"/>
      <c r="G110" s="3"/>
      <c r="H110" s="4"/>
      <c r="I110" s="22"/>
      <c r="J110" s="160"/>
      <c r="K110" s="22"/>
      <c r="L110" s="160"/>
      <c r="M110" s="22"/>
      <c r="N110" s="160"/>
      <c r="O110" s="22"/>
      <c r="P110" s="35"/>
      <c r="Q110" s="9"/>
      <c r="R110" s="160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255" s="23" customFormat="1" ht="11.25" customHeight="1" x14ac:dyDescent="0.4">
      <c r="A111" s="24"/>
      <c r="B111" s="24"/>
      <c r="C111" s="24"/>
      <c r="D111" s="4"/>
      <c r="E111" s="3"/>
      <c r="F111" s="4"/>
      <c r="G111" s="3"/>
      <c r="H111" s="4"/>
      <c r="I111" s="22"/>
      <c r="J111" s="160"/>
      <c r="K111" s="22"/>
      <c r="L111" s="160"/>
      <c r="M111" s="22"/>
      <c r="N111" s="160"/>
      <c r="O111" s="22"/>
      <c r="P111" s="35"/>
      <c r="Q111" s="9"/>
      <c r="R111" s="160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255" s="23" customFormat="1" ht="11.25" customHeight="1" x14ac:dyDescent="0.4">
      <c r="A112" s="27"/>
      <c r="B112" s="27"/>
      <c r="C112" s="27"/>
      <c r="D112" s="4"/>
      <c r="E112" s="3"/>
      <c r="F112" s="4"/>
      <c r="G112" s="3"/>
      <c r="H112" s="4"/>
      <c r="I112" s="22"/>
      <c r="J112" s="160"/>
      <c r="K112" s="22"/>
      <c r="L112" s="160"/>
      <c r="M112" s="22"/>
      <c r="N112" s="160"/>
      <c r="O112" s="22"/>
      <c r="P112" s="35"/>
      <c r="Q112" s="9"/>
      <c r="R112" s="160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s="23" customFormat="1" ht="11.25" customHeight="1" x14ac:dyDescent="0.4">
      <c r="A113" s="27"/>
      <c r="B113" s="27"/>
      <c r="C113" s="27"/>
      <c r="D113" s="4"/>
      <c r="E113" s="3"/>
      <c r="F113" s="4"/>
      <c r="G113" s="3"/>
      <c r="H113" s="4"/>
      <c r="I113" s="22"/>
      <c r="J113" s="160"/>
      <c r="K113" s="22"/>
      <c r="L113" s="160"/>
      <c r="M113" s="22"/>
      <c r="N113" s="160"/>
      <c r="O113" s="22"/>
      <c r="P113" s="35"/>
      <c r="Q113" s="9"/>
      <c r="R113" s="160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s="23" customFormat="1" ht="11.25" customHeight="1" x14ac:dyDescent="0.4">
      <c r="A114" s="27"/>
      <c r="B114" s="27"/>
      <c r="C114" s="27"/>
      <c r="D114" s="4"/>
      <c r="E114" s="3"/>
      <c r="F114" s="4"/>
      <c r="G114" s="3"/>
      <c r="H114" s="4"/>
      <c r="I114" s="22"/>
      <c r="J114" s="160"/>
      <c r="K114" s="22"/>
      <c r="L114" s="160"/>
      <c r="M114" s="22"/>
      <c r="N114" s="160"/>
      <c r="O114" s="22"/>
      <c r="P114" s="35"/>
      <c r="Q114" s="9"/>
      <c r="R114" s="160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23" customFormat="1" ht="11.25" customHeight="1" x14ac:dyDescent="0.4">
      <c r="A115" s="27"/>
      <c r="B115" s="27"/>
      <c r="C115" s="27"/>
      <c r="D115" s="4"/>
      <c r="E115" s="3"/>
      <c r="F115" s="4"/>
      <c r="G115" s="3"/>
      <c r="H115" s="4"/>
      <c r="I115" s="22"/>
      <c r="J115" s="160"/>
      <c r="K115" s="22"/>
      <c r="L115" s="160"/>
      <c r="M115" s="22"/>
      <c r="N115" s="160"/>
      <c r="O115" s="22"/>
      <c r="P115" s="35"/>
      <c r="Q115" s="9"/>
      <c r="R115" s="160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23" customFormat="1" ht="11.25" customHeight="1" x14ac:dyDescent="0.4">
      <c r="A116" s="27"/>
      <c r="B116" s="27"/>
      <c r="C116" s="27"/>
      <c r="D116" s="4"/>
      <c r="E116" s="5"/>
      <c r="F116" s="4"/>
      <c r="G116" s="5"/>
      <c r="H116" s="4"/>
      <c r="I116" s="22"/>
      <c r="J116" s="160"/>
      <c r="K116" s="22"/>
      <c r="L116" s="160"/>
      <c r="M116" s="22"/>
      <c r="N116" s="160"/>
      <c r="O116" s="22"/>
      <c r="P116" s="35"/>
      <c r="Q116" s="9"/>
      <c r="R116" s="160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23" customFormat="1" ht="11.25" customHeight="1" x14ac:dyDescent="0.4">
      <c r="A117" s="27"/>
      <c r="B117" s="27"/>
      <c r="C117" s="27"/>
      <c r="D117" s="4"/>
      <c r="E117" s="3"/>
      <c r="F117" s="4"/>
      <c r="G117" s="3"/>
      <c r="H117" s="4"/>
      <c r="I117" s="22"/>
      <c r="J117" s="160"/>
      <c r="K117" s="22"/>
      <c r="L117" s="160"/>
      <c r="M117" s="22"/>
      <c r="N117" s="160"/>
      <c r="O117" s="22"/>
      <c r="P117" s="35"/>
      <c r="Q117" s="9"/>
      <c r="R117" s="160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23" customFormat="1" ht="11.25" customHeight="1" x14ac:dyDescent="0.4">
      <c r="A118" s="27"/>
      <c r="B118" s="27"/>
      <c r="C118" s="27"/>
      <c r="D118" s="4"/>
      <c r="E118" s="3"/>
      <c r="F118" s="4"/>
      <c r="G118" s="3"/>
      <c r="H118" s="4"/>
      <c r="I118" s="22"/>
      <c r="J118" s="160"/>
      <c r="K118" s="22"/>
      <c r="L118" s="160"/>
      <c r="M118" s="22"/>
      <c r="N118" s="160"/>
      <c r="O118" s="22"/>
      <c r="P118" s="35"/>
      <c r="Q118" s="9"/>
      <c r="R118" s="160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3" customFormat="1" x14ac:dyDescent="0.4">
      <c r="A119" s="27"/>
      <c r="B119" s="27"/>
      <c r="C119" s="27"/>
      <c r="D119" s="4"/>
      <c r="F119" s="4"/>
      <c r="H119" s="4"/>
      <c r="I119" s="22"/>
      <c r="J119" s="160"/>
      <c r="K119" s="22"/>
      <c r="L119" s="160"/>
      <c r="M119" s="22"/>
      <c r="N119" s="160"/>
      <c r="O119" s="22"/>
      <c r="P119" s="35"/>
      <c r="Q119" s="9"/>
      <c r="R119" s="675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s="3" customFormat="1" ht="13.5" customHeight="1" x14ac:dyDescent="0.4">
      <c r="A120" s="27"/>
      <c r="B120" s="27"/>
      <c r="C120" s="27"/>
      <c r="D120" s="4"/>
      <c r="F120" s="4"/>
      <c r="H120" s="4"/>
      <c r="I120" s="22"/>
      <c r="J120" s="160"/>
      <c r="K120" s="22"/>
      <c r="L120" s="160"/>
      <c r="M120" s="22"/>
      <c r="N120" s="160"/>
      <c r="O120" s="22"/>
      <c r="P120" s="35"/>
      <c r="Q120" s="9"/>
      <c r="R120" s="675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s="3" customFormat="1" ht="13.5" customHeight="1" x14ac:dyDescent="0.4">
      <c r="A121" s="27"/>
      <c r="B121" s="27"/>
      <c r="C121" s="27"/>
      <c r="D121" s="4"/>
      <c r="F121" s="4"/>
      <c r="H121" s="4"/>
      <c r="I121" s="22"/>
      <c r="J121" s="160"/>
      <c r="K121" s="22"/>
      <c r="L121" s="160"/>
      <c r="M121" s="22"/>
      <c r="N121" s="160"/>
      <c r="O121" s="22"/>
      <c r="P121" s="35"/>
      <c r="Q121" s="9"/>
      <c r="R121" s="675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s="3" customFormat="1" ht="13.5" customHeight="1" x14ac:dyDescent="0.4">
      <c r="A122" s="27"/>
      <c r="B122" s="27"/>
      <c r="C122" s="27"/>
      <c r="D122" s="4"/>
      <c r="F122" s="4"/>
      <c r="H122" s="4"/>
      <c r="I122" s="22"/>
      <c r="J122" s="160"/>
      <c r="K122" s="22"/>
      <c r="L122" s="160"/>
      <c r="M122" s="22"/>
      <c r="N122" s="160"/>
      <c r="O122" s="22"/>
      <c r="P122" s="35"/>
      <c r="Q122" s="9"/>
      <c r="R122" s="675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s="3" customFormat="1" ht="13.5" customHeight="1" x14ac:dyDescent="0.4">
      <c r="A123" s="27"/>
      <c r="B123" s="27"/>
      <c r="C123" s="27"/>
      <c r="D123" s="4"/>
      <c r="F123" s="4"/>
      <c r="H123" s="4"/>
      <c r="I123" s="22"/>
      <c r="J123" s="160"/>
      <c r="K123" s="22"/>
      <c r="L123" s="160"/>
      <c r="M123" s="22"/>
      <c r="N123" s="160"/>
      <c r="O123" s="22"/>
      <c r="P123" s="35"/>
      <c r="Q123" s="9"/>
      <c r="R123" s="675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s="20" customFormat="1" ht="11.25" customHeight="1" x14ac:dyDescent="0.4">
      <c r="A124" s="27"/>
      <c r="B124" s="27"/>
      <c r="C124" s="27"/>
      <c r="D124" s="4"/>
      <c r="E124" s="3"/>
      <c r="F124" s="4"/>
      <c r="G124" s="3"/>
      <c r="H124" s="4"/>
      <c r="I124" s="34"/>
      <c r="J124" s="35"/>
      <c r="K124" s="34"/>
      <c r="L124" s="35"/>
      <c r="M124" s="34"/>
      <c r="N124" s="35"/>
      <c r="O124" s="34"/>
      <c r="P124" s="35"/>
      <c r="Q124" s="24"/>
      <c r="R124" s="35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ht="27.75" customHeight="1" x14ac:dyDescent="0.4">
      <c r="A125" s="27"/>
      <c r="B125" s="27"/>
      <c r="C125" s="27"/>
      <c r="D125" s="4"/>
      <c r="E125" s="3"/>
      <c r="F125" s="4"/>
      <c r="G125" s="3"/>
      <c r="H125" s="4"/>
      <c r="I125" s="11"/>
      <c r="J125" s="160"/>
      <c r="K125" s="11"/>
      <c r="L125" s="160"/>
      <c r="M125" s="11"/>
      <c r="N125" s="160"/>
      <c r="O125" s="11"/>
      <c r="P125" s="160"/>
      <c r="Q125" s="11"/>
      <c r="R125" s="160"/>
    </row>
    <row r="126" spans="1:34" ht="27.75" customHeight="1" x14ac:dyDescent="0.4">
      <c r="A126" s="27"/>
      <c r="B126" s="27"/>
      <c r="C126" s="27"/>
      <c r="D126" s="4"/>
      <c r="E126" s="3"/>
      <c r="F126" s="4"/>
      <c r="G126" s="3"/>
      <c r="H126" s="4"/>
      <c r="I126" s="26"/>
      <c r="J126" s="160"/>
      <c r="K126" s="26"/>
      <c r="L126" s="160"/>
      <c r="M126" s="26"/>
      <c r="N126" s="160"/>
      <c r="O126" s="26"/>
      <c r="P126" s="160"/>
      <c r="Q126" s="11"/>
      <c r="R126" s="160"/>
    </row>
    <row r="127" spans="1:34" ht="28.5" customHeight="1" x14ac:dyDescent="0.4">
      <c r="A127" s="27"/>
      <c r="B127" s="27"/>
      <c r="C127" s="27"/>
      <c r="D127" s="4"/>
      <c r="E127" s="3"/>
      <c r="F127" s="4"/>
      <c r="G127" s="3"/>
      <c r="H127" s="4"/>
      <c r="I127" s="24"/>
      <c r="J127" s="12"/>
      <c r="K127" s="24"/>
      <c r="L127" s="12"/>
      <c r="M127" s="24"/>
      <c r="N127" s="12"/>
      <c r="O127" s="24"/>
      <c r="P127" s="12"/>
      <c r="Q127" s="24"/>
      <c r="R127" s="28"/>
    </row>
    <row r="128" spans="1:34" s="3" customFormat="1" x14ac:dyDescent="0.4">
      <c r="A128" s="27"/>
      <c r="B128" s="27"/>
      <c r="C128" s="27"/>
      <c r="D128" s="4"/>
      <c r="F128" s="4"/>
      <c r="H128" s="4"/>
      <c r="I128" s="15"/>
      <c r="J128" s="15"/>
      <c r="K128" s="15"/>
      <c r="L128" s="16"/>
      <c r="M128" s="15"/>
      <c r="N128" s="16"/>
      <c r="O128" s="15"/>
      <c r="P128" s="16"/>
      <c r="Q128" s="29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s="3" customFormat="1" x14ac:dyDescent="0.4">
      <c r="A129" s="27"/>
      <c r="B129" s="27"/>
      <c r="C129" s="27"/>
      <c r="D129" s="4"/>
      <c r="F129" s="4"/>
      <c r="H129" s="4"/>
      <c r="I129" s="15"/>
      <c r="J129" s="16"/>
      <c r="K129" s="15"/>
      <c r="L129" s="16"/>
      <c r="M129" s="15"/>
      <c r="N129" s="16"/>
      <c r="O129" s="15"/>
      <c r="P129" s="16"/>
      <c r="Q129" s="29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s="3" customFormat="1" x14ac:dyDescent="0.4">
      <c r="A130" s="27"/>
      <c r="B130" s="27"/>
      <c r="C130" s="27"/>
      <c r="D130" s="4"/>
      <c r="F130" s="4"/>
      <c r="H130" s="4"/>
      <c r="I130" s="15"/>
      <c r="J130" s="16"/>
      <c r="K130" s="15"/>
      <c r="L130" s="16"/>
      <c r="M130" s="15"/>
      <c r="N130" s="16"/>
      <c r="O130" s="15"/>
      <c r="P130" s="16"/>
      <c r="Q130" s="29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s="3" customFormat="1" x14ac:dyDescent="0.4">
      <c r="A131" s="27"/>
      <c r="B131" s="27"/>
      <c r="C131" s="27"/>
      <c r="D131" s="4"/>
      <c r="F131" s="4"/>
      <c r="H131" s="4"/>
      <c r="I131" s="15"/>
      <c r="J131" s="16"/>
      <c r="K131" s="15"/>
      <c r="L131" s="16"/>
      <c r="M131" s="15"/>
      <c r="N131" s="16"/>
      <c r="O131" s="15"/>
      <c r="P131" s="16"/>
      <c r="Q131" s="29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s="3" customFormat="1" x14ac:dyDescent="0.4">
      <c r="A132" s="27"/>
      <c r="B132" s="27"/>
      <c r="C132" s="27"/>
      <c r="D132" s="4"/>
      <c r="F132" s="4"/>
      <c r="H132" s="4"/>
      <c r="I132" s="15"/>
      <c r="J132" s="16"/>
      <c r="K132" s="15"/>
      <c r="L132" s="16"/>
      <c r="M132" s="15"/>
      <c r="N132" s="16"/>
      <c r="O132" s="15"/>
      <c r="P132" s="16"/>
      <c r="Q132" s="29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s="3" customFormat="1" ht="33.75" customHeight="1" x14ac:dyDescent="0.4">
      <c r="A133" s="27"/>
      <c r="B133" s="27"/>
      <c r="C133" s="27"/>
      <c r="D133" s="4"/>
      <c r="F133" s="4"/>
      <c r="H133" s="4"/>
      <c r="I133" s="15"/>
      <c r="J133" s="16"/>
      <c r="K133" s="15"/>
      <c r="L133" s="16"/>
      <c r="M133" s="15"/>
      <c r="N133" s="16"/>
      <c r="O133" s="15"/>
      <c r="P133" s="16"/>
      <c r="Q133" s="29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s="3" customFormat="1" x14ac:dyDescent="0.4">
      <c r="A134" s="27"/>
      <c r="B134" s="27"/>
      <c r="C134" s="27"/>
      <c r="D134" s="4"/>
      <c r="F134" s="4"/>
      <c r="H134" s="4"/>
      <c r="I134" s="15"/>
      <c r="J134" s="17"/>
      <c r="K134" s="15"/>
      <c r="L134" s="17"/>
      <c r="M134" s="15"/>
      <c r="N134" s="17"/>
      <c r="O134" s="15"/>
      <c r="P134" s="17"/>
      <c r="Q134" s="29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s="3" customFormat="1" x14ac:dyDescent="0.4">
      <c r="A135" s="27"/>
      <c r="B135" s="27"/>
      <c r="C135" s="27"/>
      <c r="D135" s="4"/>
      <c r="F135" s="4"/>
      <c r="H135" s="4"/>
      <c r="I135" s="15"/>
      <c r="J135" s="16"/>
      <c r="K135" s="15"/>
      <c r="L135" s="16"/>
      <c r="M135" s="15"/>
      <c r="N135" s="16"/>
      <c r="O135" s="15"/>
      <c r="P135" s="16"/>
      <c r="Q135" s="29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s="3" customFormat="1" x14ac:dyDescent="0.4">
      <c r="A136" s="27"/>
      <c r="B136" s="27"/>
      <c r="C136" s="27"/>
      <c r="D136" s="4"/>
      <c r="F136" s="4"/>
      <c r="H136" s="4"/>
      <c r="I136" s="15"/>
      <c r="J136" s="16"/>
      <c r="K136" s="15"/>
      <c r="L136" s="16"/>
      <c r="M136" s="15"/>
      <c r="N136" s="16"/>
      <c r="O136" s="15"/>
      <c r="P136" s="16"/>
      <c r="Q136" s="29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s="3" customFormat="1" x14ac:dyDescent="0.4">
      <c r="A137" s="27"/>
      <c r="B137" s="27"/>
      <c r="C137" s="27"/>
      <c r="D137" s="4"/>
      <c r="F137" s="4"/>
      <c r="H137" s="4"/>
      <c r="I137" s="15"/>
      <c r="J137" s="16"/>
      <c r="K137" s="15"/>
      <c r="L137" s="16"/>
      <c r="M137" s="15"/>
      <c r="N137" s="16"/>
      <c r="O137" s="15"/>
      <c r="P137" s="16"/>
      <c r="Q137" s="29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s="3" customFormat="1" x14ac:dyDescent="0.4">
      <c r="A138" s="27"/>
      <c r="B138" s="27"/>
      <c r="C138" s="27"/>
      <c r="D138" s="4"/>
      <c r="F138" s="4"/>
      <c r="H138" s="4"/>
      <c r="I138" s="15"/>
      <c r="J138" s="16"/>
      <c r="K138" s="15"/>
      <c r="L138" s="16"/>
      <c r="M138" s="15"/>
      <c r="N138" s="16"/>
      <c r="O138" s="15"/>
      <c r="P138" s="16"/>
      <c r="Q138" s="29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s="3" customFormat="1" x14ac:dyDescent="0.4">
      <c r="A139" s="27"/>
      <c r="B139" s="27"/>
      <c r="C139" s="27"/>
      <c r="D139" s="4"/>
      <c r="F139" s="4"/>
      <c r="H139" s="4"/>
      <c r="I139" s="15"/>
      <c r="J139" s="16"/>
      <c r="K139" s="15"/>
      <c r="L139" s="16"/>
      <c r="M139" s="15"/>
      <c r="N139" s="16"/>
      <c r="O139" s="15"/>
      <c r="P139" s="16"/>
      <c r="Q139" s="29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s="3" customFormat="1" x14ac:dyDescent="0.4">
      <c r="A140" s="27"/>
      <c r="B140" s="27"/>
      <c r="C140" s="27"/>
      <c r="D140" s="4"/>
      <c r="F140" s="4"/>
      <c r="H140" s="4"/>
      <c r="I140" s="15"/>
      <c r="J140" s="16"/>
      <c r="K140" s="15"/>
      <c r="L140" s="16"/>
      <c r="M140" s="15"/>
      <c r="N140" s="16"/>
      <c r="O140" s="15"/>
      <c r="P140" s="16"/>
      <c r="Q140" s="29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s="3" customFormat="1" x14ac:dyDescent="0.4">
      <c r="A141" s="27"/>
      <c r="B141" s="27"/>
      <c r="C141" s="27"/>
      <c r="D141" s="4"/>
      <c r="F141" s="4"/>
      <c r="H141" s="4"/>
      <c r="I141" s="15"/>
      <c r="J141" s="16"/>
      <c r="K141" s="15"/>
      <c r="L141" s="16"/>
      <c r="M141" s="15"/>
      <c r="N141" s="16"/>
      <c r="O141" s="15"/>
      <c r="P141" s="16"/>
      <c r="Q141" s="29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s="3" customFormat="1" x14ac:dyDescent="0.4">
      <c r="A142" s="27"/>
      <c r="B142" s="27"/>
      <c r="C142" s="27"/>
      <c r="D142" s="4"/>
      <c r="F142" s="4"/>
      <c r="H142" s="4"/>
      <c r="I142" s="15"/>
      <c r="J142" s="16"/>
      <c r="K142" s="15"/>
      <c r="L142" s="16"/>
      <c r="M142" s="15"/>
      <c r="N142" s="16"/>
      <c r="O142" s="15"/>
      <c r="P142" s="16"/>
      <c r="Q142" s="29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s="3" customFormat="1" x14ac:dyDescent="0.4">
      <c r="A143" s="27"/>
      <c r="B143" s="27"/>
      <c r="C143" s="27"/>
      <c r="D143" s="4"/>
      <c r="F143" s="4"/>
      <c r="H143" s="4"/>
      <c r="I143" s="15"/>
      <c r="J143" s="16"/>
      <c r="K143" s="15"/>
      <c r="L143" s="16"/>
      <c r="M143" s="15"/>
      <c r="N143" s="16"/>
      <c r="O143" s="15"/>
      <c r="P143" s="16"/>
      <c r="Q143" s="29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s="3" customFormat="1" x14ac:dyDescent="0.4">
      <c r="A144" s="27"/>
      <c r="B144" s="27"/>
      <c r="C144" s="27"/>
      <c r="D144" s="4"/>
      <c r="F144" s="4"/>
      <c r="H144" s="4"/>
      <c r="I144" s="15"/>
      <c r="J144" s="16"/>
      <c r="K144" s="15"/>
      <c r="L144" s="16"/>
      <c r="M144" s="15"/>
      <c r="N144" s="16"/>
      <c r="O144" s="15"/>
      <c r="P144" s="16"/>
      <c r="Q144" s="29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s="3" customFormat="1" x14ac:dyDescent="0.4">
      <c r="A145" s="27"/>
      <c r="B145" s="27"/>
      <c r="C145" s="27"/>
      <c r="D145" s="4"/>
      <c r="F145" s="4"/>
      <c r="H145" s="4"/>
      <c r="I145" s="15"/>
      <c r="J145" s="16"/>
      <c r="K145" s="15"/>
      <c r="L145" s="16"/>
      <c r="M145" s="15"/>
      <c r="N145" s="16"/>
      <c r="O145" s="15"/>
      <c r="P145" s="16"/>
      <c r="Q145" s="29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s="3" customFormat="1" x14ac:dyDescent="0.4">
      <c r="A146" s="27"/>
      <c r="B146" s="27"/>
      <c r="C146" s="27"/>
      <c r="D146" s="4"/>
      <c r="F146" s="4"/>
      <c r="H146" s="4"/>
      <c r="I146" s="15"/>
      <c r="J146" s="16"/>
      <c r="K146" s="15"/>
      <c r="L146" s="16"/>
      <c r="M146" s="15"/>
      <c r="N146" s="16"/>
      <c r="O146" s="15"/>
      <c r="P146" s="16"/>
      <c r="Q146" s="29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s="3" customFormat="1" x14ac:dyDescent="0.4">
      <c r="A147" s="27"/>
      <c r="B147" s="27"/>
      <c r="C147" s="27"/>
      <c r="D147" s="4"/>
      <c r="F147" s="4"/>
      <c r="H147" s="4"/>
      <c r="I147" s="15"/>
      <c r="J147" s="16"/>
      <c r="K147" s="15"/>
      <c r="L147" s="16"/>
      <c r="M147" s="15"/>
      <c r="N147" s="16"/>
      <c r="O147" s="15"/>
      <c r="P147" s="16"/>
      <c r="Q147" s="29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s="3" customFormat="1" x14ac:dyDescent="0.4">
      <c r="A148" s="27"/>
      <c r="B148" s="27"/>
      <c r="C148" s="27"/>
      <c r="D148" s="4"/>
      <c r="F148" s="4"/>
      <c r="H148" s="4"/>
      <c r="I148" s="15"/>
      <c r="J148" s="16"/>
      <c r="K148" s="15"/>
      <c r="L148" s="16"/>
      <c r="M148" s="15"/>
      <c r="N148" s="16"/>
      <c r="O148" s="15"/>
      <c r="P148" s="16"/>
      <c r="Q148" s="29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s="3" customFormat="1" x14ac:dyDescent="0.4">
      <c r="A149" s="27"/>
      <c r="B149" s="27"/>
      <c r="C149" s="27"/>
      <c r="D149" s="30"/>
      <c r="E149" s="6"/>
      <c r="F149" s="30"/>
      <c r="G149" s="6"/>
      <c r="H149" s="30"/>
      <c r="I149" s="15"/>
      <c r="J149" s="16"/>
      <c r="K149" s="15"/>
      <c r="L149" s="16"/>
      <c r="M149" s="15"/>
      <c r="N149" s="16"/>
      <c r="O149" s="15"/>
      <c r="P149" s="16"/>
      <c r="Q149" s="29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s="3" customFormat="1" x14ac:dyDescent="0.4">
      <c r="A150" s="27"/>
      <c r="B150" s="27"/>
      <c r="C150" s="27"/>
      <c r="D150" s="30"/>
      <c r="E150" s="6"/>
      <c r="F150" s="30"/>
      <c r="G150" s="6"/>
      <c r="H150" s="30"/>
      <c r="I150" s="15"/>
      <c r="J150" s="16"/>
      <c r="K150" s="15"/>
      <c r="L150" s="16"/>
      <c r="M150" s="15"/>
      <c r="N150" s="16"/>
      <c r="O150" s="15"/>
      <c r="P150" s="16"/>
      <c r="Q150" s="29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s="3" customFormat="1" x14ac:dyDescent="0.4">
      <c r="A151" s="31"/>
      <c r="B151" s="31"/>
      <c r="C151" s="31"/>
      <c r="D151" s="30"/>
      <c r="E151" s="6"/>
      <c r="F151" s="30"/>
      <c r="G151" s="6"/>
      <c r="H151" s="30"/>
      <c r="I151" s="15"/>
      <c r="J151" s="16"/>
      <c r="K151" s="15"/>
      <c r="L151" s="16"/>
      <c r="M151" s="15"/>
      <c r="N151" s="16"/>
      <c r="O151" s="15"/>
      <c r="P151" s="16"/>
      <c r="Q151" s="29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s="3" customFormat="1" x14ac:dyDescent="0.4">
      <c r="A152" s="31"/>
      <c r="B152" s="31"/>
      <c r="C152" s="31"/>
      <c r="D152" s="30"/>
      <c r="E152" s="6"/>
      <c r="F152" s="30"/>
      <c r="G152" s="6"/>
      <c r="H152" s="30"/>
      <c r="I152" s="15"/>
      <c r="J152" s="16"/>
      <c r="K152" s="15"/>
      <c r="L152" s="16"/>
      <c r="M152" s="15"/>
      <c r="N152" s="16"/>
      <c r="O152" s="15"/>
      <c r="P152" s="16"/>
      <c r="Q152" s="29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s="3" customFormat="1" x14ac:dyDescent="0.4">
      <c r="A153" s="31"/>
      <c r="B153" s="31"/>
      <c r="C153" s="31"/>
      <c r="D153" s="30"/>
      <c r="E153" s="6"/>
      <c r="F153" s="30"/>
      <c r="G153" s="6"/>
      <c r="H153" s="30"/>
      <c r="I153" s="15"/>
      <c r="J153" s="16"/>
      <c r="K153" s="15"/>
      <c r="L153" s="16"/>
      <c r="M153" s="15"/>
      <c r="N153" s="16"/>
      <c r="O153" s="15"/>
      <c r="P153" s="16"/>
      <c r="Q153" s="29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s="3" customFormat="1" x14ac:dyDescent="0.4">
      <c r="A154" s="31"/>
      <c r="B154" s="31"/>
      <c r="C154" s="31"/>
      <c r="D154" s="30"/>
      <c r="E154" s="6"/>
      <c r="F154" s="30"/>
      <c r="G154" s="6"/>
      <c r="H154" s="30"/>
      <c r="I154" s="15"/>
      <c r="J154" s="16"/>
      <c r="K154" s="15"/>
      <c r="L154" s="16"/>
      <c r="M154" s="15"/>
      <c r="N154" s="16"/>
      <c r="O154" s="15"/>
      <c r="P154" s="16"/>
      <c r="Q154" s="29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s="3" customFormat="1" x14ac:dyDescent="0.4">
      <c r="A155" s="31"/>
      <c r="B155" s="31"/>
      <c r="C155" s="31"/>
      <c r="D155" s="30"/>
      <c r="E155" s="6"/>
      <c r="F155" s="30"/>
      <c r="G155" s="6"/>
      <c r="H155" s="30"/>
      <c r="I155" s="15"/>
      <c r="J155" s="16"/>
      <c r="K155" s="15"/>
      <c r="L155" s="16"/>
      <c r="M155" s="15"/>
      <c r="N155" s="16"/>
      <c r="O155" s="15"/>
      <c r="P155" s="16"/>
      <c r="Q155" s="29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s="3" customFormat="1" x14ac:dyDescent="0.4">
      <c r="A156" s="31"/>
      <c r="B156" s="31"/>
      <c r="C156" s="31"/>
      <c r="D156" s="30"/>
      <c r="E156" s="6"/>
      <c r="F156" s="30"/>
      <c r="G156" s="6"/>
      <c r="H156" s="30"/>
      <c r="I156" s="15"/>
      <c r="J156" s="16"/>
      <c r="K156" s="15"/>
      <c r="L156" s="16"/>
      <c r="M156" s="15"/>
      <c r="N156" s="16"/>
      <c r="O156" s="15"/>
      <c r="P156" s="16"/>
      <c r="Q156" s="29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s="3" customFormat="1" x14ac:dyDescent="0.4">
      <c r="A157" s="31"/>
      <c r="B157" s="31"/>
      <c r="C157" s="31"/>
      <c r="D157" s="30"/>
      <c r="E157" s="6"/>
      <c r="F157" s="30"/>
      <c r="G157" s="6"/>
      <c r="H157" s="30"/>
      <c r="I157" s="15"/>
      <c r="J157" s="16"/>
      <c r="K157" s="15"/>
      <c r="L157" s="16"/>
      <c r="M157" s="15"/>
      <c r="N157" s="16"/>
      <c r="O157" s="15"/>
      <c r="P157" s="16"/>
      <c r="Q157" s="29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</sheetData>
  <mergeCells count="27">
    <mergeCell ref="H5:K5"/>
    <mergeCell ref="A36:B36"/>
    <mergeCell ref="R119:R123"/>
    <mergeCell ref="B3:B7"/>
    <mergeCell ref="AF5:AF7"/>
    <mergeCell ref="A3:A7"/>
    <mergeCell ref="E5:E7"/>
    <mergeCell ref="L5:M5"/>
    <mergeCell ref="N5:O5"/>
    <mergeCell ref="P5:Q5"/>
    <mergeCell ref="C3:C7"/>
    <mergeCell ref="AG5:AG7"/>
    <mergeCell ref="AH5:AH7"/>
    <mergeCell ref="B8:B27"/>
    <mergeCell ref="B28:B30"/>
    <mergeCell ref="B31:B34"/>
    <mergeCell ref="R5:R7"/>
    <mergeCell ref="S5:S7"/>
    <mergeCell ref="V5:Y5"/>
    <mergeCell ref="Z5:AA5"/>
    <mergeCell ref="AB5:AC5"/>
    <mergeCell ref="AD5:AE5"/>
    <mergeCell ref="D3:D7"/>
    <mergeCell ref="E3:AF3"/>
    <mergeCell ref="AG3:AH4"/>
    <mergeCell ref="E4:R4"/>
    <mergeCell ref="S4:AF4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9</vt:i4>
      </vt:variant>
    </vt:vector>
  </HeadingPairs>
  <TitlesOfParts>
    <vt:vector size="18" baseType="lpstr">
      <vt:lpstr>통합</vt:lpstr>
      <vt:lpstr>VER.5직영점.대리점</vt:lpstr>
      <vt:lpstr>VER.5유통점</vt:lpstr>
      <vt:lpstr>VER.5기타상설점</vt:lpstr>
      <vt:lpstr>22SS SKU</vt:lpstr>
      <vt:lpstr>22FW SKU</vt:lpstr>
      <vt:lpstr>직영점.대리점</vt:lpstr>
      <vt:lpstr>유통점</vt:lpstr>
      <vt:lpstr>기타상설점</vt:lpstr>
      <vt:lpstr>'22FW SKU'!Print_Area</vt:lpstr>
      <vt:lpstr>'22SS SKU'!Print_Area</vt:lpstr>
      <vt:lpstr>VER.5기타상설점!Print_Area</vt:lpstr>
      <vt:lpstr>VER.5유통점!Print_Area</vt:lpstr>
      <vt:lpstr>VER.5직영점.대리점!Print_Area</vt:lpstr>
      <vt:lpstr>기타상설점!Print_Area</vt:lpstr>
      <vt:lpstr>유통점!Print_Area</vt:lpstr>
      <vt:lpstr>직영점.대리점!Print_Area</vt:lpstr>
      <vt:lpstr>통합!Print_Area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kolon</dc:creator>
  <cp:lastModifiedBy>kolon</cp:lastModifiedBy>
  <cp:lastPrinted>2022-12-06T01:53:04Z</cp:lastPrinted>
  <dcterms:created xsi:type="dcterms:W3CDTF">2018-11-27T05:59:56Z</dcterms:created>
  <dcterms:modified xsi:type="dcterms:W3CDTF">2023-02-06T11:31:14Z</dcterms:modified>
</cp:coreProperties>
</file>