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un\iCloudDrive\lab\aging\문헌리뷰\immortal time bias\"/>
    </mc:Choice>
  </mc:AlternateContent>
  <xr:revisionPtr revIDLastSave="0" documentId="13_ncr:1_{039EEE1D-1B78-44E7-8FEB-38EC59CF10B8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Men Entry Age 60" sheetId="1" r:id="rId1"/>
    <sheet name="Women Entry Age 60" sheetId="2" r:id="rId2"/>
    <sheet name="Men Cumulative RR Calcs" sheetId="3" r:id="rId3"/>
    <sheet name="Women Cumulative RR Cal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O12" i="2"/>
  <c r="O12" i="1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D51" i="1"/>
  <c r="E51" i="1"/>
  <c r="D50" i="1"/>
  <c r="E50" i="1"/>
  <c r="D49" i="1"/>
  <c r="E49" i="1"/>
  <c r="D48" i="1"/>
  <c r="E48" i="1"/>
  <c r="D47" i="1"/>
  <c r="E47" i="1"/>
  <c r="D46" i="1"/>
  <c r="E46" i="1"/>
  <c r="D45" i="1"/>
  <c r="E45" i="1"/>
  <c r="D44" i="1"/>
  <c r="E44" i="1"/>
  <c r="D43" i="1"/>
  <c r="E43" i="1"/>
  <c r="D42" i="1"/>
  <c r="E42" i="1"/>
  <c r="D41" i="1"/>
  <c r="E41" i="1"/>
  <c r="D40" i="1"/>
  <c r="E40" i="1"/>
  <c r="D39" i="1"/>
  <c r="E39" i="1"/>
  <c r="D38" i="1"/>
  <c r="E38" i="1"/>
  <c r="D37" i="1"/>
  <c r="E37" i="1"/>
  <c r="D36" i="1"/>
  <c r="E36" i="1"/>
  <c r="D35" i="1"/>
  <c r="E35" i="1"/>
  <c r="D34" i="1"/>
  <c r="E34" i="1"/>
  <c r="D33" i="1"/>
  <c r="E33" i="1"/>
  <c r="D32" i="1"/>
  <c r="E32" i="1"/>
  <c r="D31" i="1"/>
  <c r="E31" i="1"/>
  <c r="D30" i="1"/>
  <c r="E30" i="1"/>
  <c r="D29" i="1"/>
  <c r="E29" i="1"/>
  <c r="D28" i="1"/>
  <c r="E28" i="1"/>
  <c r="D27" i="1"/>
  <c r="E27" i="1"/>
  <c r="D26" i="1"/>
  <c r="E26" i="1"/>
  <c r="D25" i="1"/>
  <c r="E25" i="1"/>
  <c r="D24" i="1"/>
  <c r="E24" i="1"/>
  <c r="D23" i="1"/>
  <c r="E23" i="1"/>
  <c r="D22" i="1"/>
  <c r="E22" i="1"/>
  <c r="D21" i="1"/>
  <c r="E21" i="1"/>
  <c r="D20" i="1"/>
  <c r="E20" i="1"/>
  <c r="D19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J12" i="2"/>
  <c r="H12" i="2"/>
  <c r="H12" i="1"/>
  <c r="L12" i="2"/>
  <c r="G12" i="2"/>
  <c r="J12" i="1"/>
  <c r="F12" i="2"/>
  <c r="I12" i="2"/>
  <c r="D6" i="4"/>
  <c r="K12" i="2"/>
  <c r="C6" i="4"/>
  <c r="L12" i="1"/>
  <c r="G12" i="1"/>
  <c r="F6" i="4"/>
  <c r="E6" i="4"/>
  <c r="N12" i="2"/>
  <c r="J13" i="2"/>
  <c r="M12" i="2"/>
  <c r="H13" i="2"/>
  <c r="K12" i="1"/>
  <c r="F12" i="1"/>
  <c r="G6" i="4"/>
  <c r="H6" i="4"/>
  <c r="N12" i="1"/>
  <c r="C6" i="3"/>
  <c r="L13" i="2"/>
  <c r="G13" i="2"/>
  <c r="J13" i="1"/>
  <c r="I12" i="1"/>
  <c r="I6" i="4"/>
  <c r="P12" i="2"/>
  <c r="D6" i="3"/>
  <c r="F6" i="3"/>
  <c r="K13" i="2"/>
  <c r="C7" i="4"/>
  <c r="F13" i="2"/>
  <c r="I13" i="2"/>
  <c r="D7" i="4"/>
  <c r="M12" i="1"/>
  <c r="L13" i="1"/>
  <c r="G13" i="1"/>
  <c r="E6" i="3"/>
  <c r="G6" i="3"/>
  <c r="H6" i="3"/>
  <c r="I6" i="3"/>
  <c r="P12" i="1"/>
  <c r="M13" i="2"/>
  <c r="H14" i="2"/>
  <c r="N13" i="2"/>
  <c r="J14" i="2"/>
  <c r="F13" i="1"/>
  <c r="K13" i="1"/>
  <c r="C7" i="3"/>
  <c r="L14" i="2"/>
  <c r="G14" i="2"/>
  <c r="O13" i="2"/>
  <c r="N13" i="1"/>
  <c r="J14" i="1"/>
  <c r="I13" i="1"/>
  <c r="D7" i="3"/>
  <c r="F7" i="4"/>
  <c r="E7" i="4"/>
  <c r="K14" i="2"/>
  <c r="C8" i="4"/>
  <c r="F14" i="2"/>
  <c r="I14" i="2"/>
  <c r="D8" i="4"/>
  <c r="M13" i="1"/>
  <c r="O13" i="1"/>
  <c r="H14" i="1"/>
  <c r="G7" i="4"/>
  <c r="F7" i="3"/>
  <c r="E7" i="3"/>
  <c r="M14" i="2"/>
  <c r="H15" i="2"/>
  <c r="N14" i="2"/>
  <c r="J15" i="2"/>
  <c r="L14" i="1"/>
  <c r="G14" i="1"/>
  <c r="G7" i="3"/>
  <c r="H7" i="3"/>
  <c r="H7" i="4"/>
  <c r="I7" i="4"/>
  <c r="P13" i="2"/>
  <c r="I7" i="3"/>
  <c r="P13" i="1"/>
  <c r="L15" i="2"/>
  <c r="G15" i="2"/>
  <c r="O14" i="2"/>
  <c r="F14" i="1"/>
  <c r="K14" i="1"/>
  <c r="C8" i="3"/>
  <c r="F8" i="4"/>
  <c r="E8" i="4"/>
  <c r="K15" i="2"/>
  <c r="C9" i="4"/>
  <c r="F15" i="2"/>
  <c r="I15" i="2"/>
  <c r="D9" i="4"/>
  <c r="N14" i="1"/>
  <c r="J15" i="1"/>
  <c r="I14" i="1"/>
  <c r="D8" i="3"/>
  <c r="G8" i="4"/>
  <c r="H8" i="4"/>
  <c r="M15" i="2"/>
  <c r="H16" i="2"/>
  <c r="N15" i="2"/>
  <c r="J16" i="2"/>
  <c r="M14" i="1"/>
  <c r="O14" i="1"/>
  <c r="H15" i="1"/>
  <c r="I8" i="4"/>
  <c r="P14" i="2"/>
  <c r="F8" i="3"/>
  <c r="E8" i="3"/>
  <c r="L16" i="2"/>
  <c r="G16" i="2"/>
  <c r="O15" i="2"/>
  <c r="L15" i="1"/>
  <c r="G15" i="1"/>
  <c r="F9" i="4"/>
  <c r="E9" i="4"/>
  <c r="G8" i="3"/>
  <c r="H8" i="3"/>
  <c r="K16" i="2"/>
  <c r="C10" i="4"/>
  <c r="F16" i="2"/>
  <c r="I16" i="2"/>
  <c r="D10" i="4"/>
  <c r="F15" i="1"/>
  <c r="K15" i="1"/>
  <c r="C9" i="3"/>
  <c r="G9" i="4"/>
  <c r="H9" i="4"/>
  <c r="I8" i="3"/>
  <c r="P14" i="1"/>
  <c r="M16" i="2"/>
  <c r="H17" i="2"/>
  <c r="N16" i="2"/>
  <c r="J17" i="2"/>
  <c r="N15" i="1"/>
  <c r="J16" i="1"/>
  <c r="I15" i="1"/>
  <c r="D9" i="3"/>
  <c r="I9" i="4"/>
  <c r="P15" i="2"/>
  <c r="O16" i="2"/>
  <c r="L17" i="2"/>
  <c r="G17" i="2"/>
  <c r="M15" i="1"/>
  <c r="O15" i="1"/>
  <c r="H16" i="1"/>
  <c r="E10" i="4"/>
  <c r="F10" i="4"/>
  <c r="G10" i="4"/>
  <c r="H10" i="4"/>
  <c r="F9" i="3"/>
  <c r="E9" i="3"/>
  <c r="K17" i="2"/>
  <c r="C11" i="4"/>
  <c r="F17" i="2"/>
  <c r="I17" i="2"/>
  <c r="D11" i="4"/>
  <c r="L16" i="1"/>
  <c r="G16" i="1"/>
  <c r="I10" i="4"/>
  <c r="P16" i="2"/>
  <c r="G9" i="3"/>
  <c r="H9" i="3"/>
  <c r="I9" i="3"/>
  <c r="P15" i="1"/>
  <c r="M17" i="2"/>
  <c r="H18" i="2"/>
  <c r="N17" i="2"/>
  <c r="J18" i="2"/>
  <c r="K16" i="1"/>
  <c r="C10" i="3"/>
  <c r="F16" i="1"/>
  <c r="O17" i="2"/>
  <c r="L18" i="2"/>
  <c r="G18" i="2"/>
  <c r="I16" i="1"/>
  <c r="D10" i="3"/>
  <c r="N16" i="1"/>
  <c r="J17" i="1"/>
  <c r="F11" i="4"/>
  <c r="E11" i="4"/>
  <c r="K18" i="2"/>
  <c r="C12" i="4"/>
  <c r="F18" i="2"/>
  <c r="I18" i="2"/>
  <c r="D12" i="4"/>
  <c r="M16" i="1"/>
  <c r="O16" i="1"/>
  <c r="H17" i="1"/>
  <c r="G11" i="4"/>
  <c r="H11" i="4"/>
  <c r="I11" i="4"/>
  <c r="P17" i="2"/>
  <c r="F10" i="3"/>
  <c r="E10" i="3"/>
  <c r="M18" i="2"/>
  <c r="H19" i="2"/>
  <c r="N18" i="2"/>
  <c r="J19" i="2"/>
  <c r="L17" i="1"/>
  <c r="G17" i="1"/>
  <c r="G10" i="3"/>
  <c r="H10" i="3"/>
  <c r="L19" i="2"/>
  <c r="G19" i="2"/>
  <c r="O18" i="2"/>
  <c r="F17" i="1"/>
  <c r="K17" i="1"/>
  <c r="C11" i="3"/>
  <c r="F12" i="4"/>
  <c r="E12" i="4"/>
  <c r="I10" i="3"/>
  <c r="P16" i="1"/>
  <c r="K19" i="2"/>
  <c r="C13" i="4"/>
  <c r="F19" i="2"/>
  <c r="I19" i="2"/>
  <c r="D13" i="4"/>
  <c r="N17" i="1"/>
  <c r="J18" i="1"/>
  <c r="I17" i="1"/>
  <c r="D11" i="3"/>
  <c r="G12" i="4"/>
  <c r="H12" i="4"/>
  <c r="I12" i="4"/>
  <c r="P18" i="2"/>
  <c r="M19" i="2"/>
  <c r="H20" i="2"/>
  <c r="N19" i="2"/>
  <c r="J20" i="2"/>
  <c r="M17" i="1"/>
  <c r="O17" i="1"/>
  <c r="H18" i="1"/>
  <c r="F11" i="3"/>
  <c r="E11" i="3"/>
  <c r="L20" i="2"/>
  <c r="G20" i="2"/>
  <c r="O19" i="2"/>
  <c r="L18" i="1"/>
  <c r="G18" i="1"/>
  <c r="F13" i="4"/>
  <c r="E13" i="4"/>
  <c r="G11" i="3"/>
  <c r="H11" i="3"/>
  <c r="I11" i="3"/>
  <c r="P17" i="1"/>
  <c r="K20" i="2"/>
  <c r="C14" i="4"/>
  <c r="F20" i="2"/>
  <c r="I20" i="2"/>
  <c r="D14" i="4"/>
  <c r="F18" i="1"/>
  <c r="K18" i="1"/>
  <c r="C12" i="3"/>
  <c r="G13" i="4"/>
  <c r="H13" i="4"/>
  <c r="I13" i="4"/>
  <c r="P19" i="2"/>
  <c r="M20" i="2"/>
  <c r="H21" i="2"/>
  <c r="N20" i="2"/>
  <c r="J21" i="2"/>
  <c r="N18" i="1"/>
  <c r="J19" i="1"/>
  <c r="I18" i="1"/>
  <c r="D12" i="3"/>
  <c r="L21" i="2"/>
  <c r="G21" i="2"/>
  <c r="O20" i="2"/>
  <c r="M18" i="1"/>
  <c r="O18" i="1"/>
  <c r="H19" i="1"/>
  <c r="F14" i="4"/>
  <c r="E14" i="4"/>
  <c r="G14" i="4"/>
  <c r="H14" i="4"/>
  <c r="I14" i="4"/>
  <c r="P20" i="2"/>
  <c r="F12" i="3"/>
  <c r="E12" i="3"/>
  <c r="K21" i="2"/>
  <c r="C15" i="4"/>
  <c r="F21" i="2"/>
  <c r="I21" i="2"/>
  <c r="D15" i="4"/>
  <c r="L19" i="1"/>
  <c r="G19" i="1"/>
  <c r="G12" i="3"/>
  <c r="H12" i="3"/>
  <c r="I12" i="3"/>
  <c r="P18" i="1"/>
  <c r="M21" i="2"/>
  <c r="H22" i="2"/>
  <c r="N21" i="2"/>
  <c r="J22" i="2"/>
  <c r="F19" i="1"/>
  <c r="K19" i="1"/>
  <c r="C13" i="3"/>
  <c r="L22" i="2"/>
  <c r="G22" i="2"/>
  <c r="O21" i="2"/>
  <c r="N19" i="1"/>
  <c r="J20" i="1"/>
  <c r="I19" i="1"/>
  <c r="D13" i="3"/>
  <c r="F15" i="4"/>
  <c r="E15" i="4"/>
  <c r="K22" i="2"/>
  <c r="C16" i="4"/>
  <c r="F22" i="2"/>
  <c r="I22" i="2"/>
  <c r="D16" i="4"/>
  <c r="M19" i="1"/>
  <c r="O19" i="1"/>
  <c r="H20" i="1"/>
  <c r="G15" i="4"/>
  <c r="H15" i="4"/>
  <c r="I15" i="4"/>
  <c r="P21" i="2"/>
  <c r="F13" i="3"/>
  <c r="E13" i="3"/>
  <c r="M22" i="2"/>
  <c r="H23" i="2"/>
  <c r="N22" i="2"/>
  <c r="J23" i="2"/>
  <c r="L20" i="1"/>
  <c r="G20" i="1"/>
  <c r="G13" i="3"/>
  <c r="H13" i="3"/>
  <c r="I13" i="3"/>
  <c r="P19" i="1"/>
  <c r="L23" i="2"/>
  <c r="G23" i="2"/>
  <c r="O22" i="2"/>
  <c r="F20" i="1"/>
  <c r="K20" i="1"/>
  <c r="C14" i="3"/>
  <c r="F16" i="4"/>
  <c r="E16" i="4"/>
  <c r="K23" i="2"/>
  <c r="C17" i="4"/>
  <c r="F23" i="2"/>
  <c r="I23" i="2"/>
  <c r="D17" i="4"/>
  <c r="N20" i="1"/>
  <c r="J21" i="1"/>
  <c r="I20" i="1"/>
  <c r="D14" i="3"/>
  <c r="G16" i="4"/>
  <c r="H16" i="4"/>
  <c r="I16" i="4"/>
  <c r="P22" i="2"/>
  <c r="M23" i="2"/>
  <c r="H24" i="2"/>
  <c r="N23" i="2"/>
  <c r="J24" i="2"/>
  <c r="M20" i="1"/>
  <c r="O20" i="1"/>
  <c r="H21" i="1"/>
  <c r="F14" i="3"/>
  <c r="E14" i="3"/>
  <c r="L24" i="2"/>
  <c r="G24" i="2"/>
  <c r="O23" i="2"/>
  <c r="L21" i="1"/>
  <c r="G21" i="1"/>
  <c r="F17" i="4"/>
  <c r="E17" i="4"/>
  <c r="G14" i="3"/>
  <c r="H14" i="3"/>
  <c r="I14" i="3"/>
  <c r="P20" i="1"/>
  <c r="K24" i="2"/>
  <c r="C18" i="4"/>
  <c r="F24" i="2"/>
  <c r="I24" i="2"/>
  <c r="D18" i="4"/>
  <c r="F21" i="1"/>
  <c r="K21" i="1"/>
  <c r="C15" i="3"/>
  <c r="G17" i="4"/>
  <c r="H17" i="4"/>
  <c r="I17" i="4"/>
  <c r="P23" i="2"/>
  <c r="M24" i="2"/>
  <c r="H25" i="2"/>
  <c r="N24" i="2"/>
  <c r="J25" i="2"/>
  <c r="N21" i="1"/>
  <c r="J22" i="1"/>
  <c r="I21" i="1"/>
  <c r="D15" i="3"/>
  <c r="L25" i="2"/>
  <c r="G25" i="2"/>
  <c r="O24" i="2"/>
  <c r="M21" i="1"/>
  <c r="O21" i="1"/>
  <c r="H22" i="1"/>
  <c r="F18" i="4"/>
  <c r="E18" i="4"/>
  <c r="F15" i="3"/>
  <c r="E15" i="3"/>
  <c r="K25" i="2"/>
  <c r="C19" i="4"/>
  <c r="F25" i="2"/>
  <c r="I25" i="2"/>
  <c r="D19" i="4"/>
  <c r="L22" i="1"/>
  <c r="G22" i="1"/>
  <c r="G15" i="3"/>
  <c r="H15" i="3"/>
  <c r="I15" i="3"/>
  <c r="P21" i="1"/>
  <c r="G18" i="4"/>
  <c r="H18" i="4"/>
  <c r="I18" i="4"/>
  <c r="P24" i="2"/>
  <c r="M25" i="2"/>
  <c r="H26" i="2"/>
  <c r="N25" i="2"/>
  <c r="J26" i="2"/>
  <c r="F22" i="1"/>
  <c r="K22" i="1"/>
  <c r="C16" i="3"/>
  <c r="L26" i="2"/>
  <c r="G26" i="2"/>
  <c r="O25" i="2"/>
  <c r="N22" i="1"/>
  <c r="J23" i="1"/>
  <c r="I22" i="1"/>
  <c r="D16" i="3"/>
  <c r="F19" i="4"/>
  <c r="E19" i="4"/>
  <c r="K26" i="2"/>
  <c r="C20" i="4"/>
  <c r="F26" i="2"/>
  <c r="I26" i="2"/>
  <c r="D20" i="4"/>
  <c r="M22" i="1"/>
  <c r="O22" i="1"/>
  <c r="H23" i="1"/>
  <c r="G19" i="4"/>
  <c r="H19" i="4"/>
  <c r="I19" i="4"/>
  <c r="P25" i="2"/>
  <c r="F16" i="3"/>
  <c r="E16" i="3"/>
  <c r="M26" i="2"/>
  <c r="H27" i="2"/>
  <c r="N26" i="2"/>
  <c r="J27" i="2"/>
  <c r="L23" i="1"/>
  <c r="G23" i="1"/>
  <c r="G16" i="3"/>
  <c r="H16" i="3"/>
  <c r="I16" i="3"/>
  <c r="P22" i="1"/>
  <c r="L27" i="2"/>
  <c r="G27" i="2"/>
  <c r="O26" i="2"/>
  <c r="F23" i="1"/>
  <c r="K23" i="1"/>
  <c r="C17" i="3"/>
  <c r="F20" i="4"/>
  <c r="E20" i="4"/>
  <c r="K27" i="2"/>
  <c r="C21" i="4"/>
  <c r="F27" i="2"/>
  <c r="I27" i="2"/>
  <c r="D21" i="4"/>
  <c r="N23" i="1"/>
  <c r="J24" i="1"/>
  <c r="I23" i="1"/>
  <c r="D17" i="3"/>
  <c r="G20" i="4"/>
  <c r="H20" i="4"/>
  <c r="I20" i="4"/>
  <c r="P26" i="2"/>
  <c r="M27" i="2"/>
  <c r="H28" i="2"/>
  <c r="N27" i="2"/>
  <c r="J28" i="2"/>
  <c r="M23" i="1"/>
  <c r="O23" i="1"/>
  <c r="H24" i="1"/>
  <c r="F17" i="3"/>
  <c r="E17" i="3"/>
  <c r="L28" i="2"/>
  <c r="G28" i="2"/>
  <c r="O27" i="2"/>
  <c r="L24" i="1"/>
  <c r="G24" i="1"/>
  <c r="G17" i="3"/>
  <c r="H17" i="3"/>
  <c r="I17" i="3"/>
  <c r="P23" i="1"/>
  <c r="F21" i="4"/>
  <c r="E21" i="4"/>
  <c r="G21" i="4"/>
  <c r="H21" i="4"/>
  <c r="I21" i="4"/>
  <c r="P27" i="2"/>
  <c r="K28" i="2"/>
  <c r="C22" i="4"/>
  <c r="F28" i="2"/>
  <c r="I28" i="2"/>
  <c r="D22" i="4"/>
  <c r="F24" i="1"/>
  <c r="K24" i="1"/>
  <c r="C18" i="3"/>
  <c r="M28" i="2"/>
  <c r="H29" i="2"/>
  <c r="N28" i="2"/>
  <c r="J29" i="2"/>
  <c r="N24" i="1"/>
  <c r="J25" i="1"/>
  <c r="I24" i="1"/>
  <c r="D18" i="3"/>
  <c r="L29" i="2"/>
  <c r="G29" i="2"/>
  <c r="O28" i="2"/>
  <c r="M24" i="1"/>
  <c r="O24" i="1"/>
  <c r="H25" i="1"/>
  <c r="E22" i="4"/>
  <c r="F22" i="4"/>
  <c r="G22" i="4"/>
  <c r="H22" i="4"/>
  <c r="I22" i="4"/>
  <c r="P28" i="2"/>
  <c r="F18" i="3"/>
  <c r="E18" i="3"/>
  <c r="K29" i="2"/>
  <c r="C23" i="4"/>
  <c r="F29" i="2"/>
  <c r="I29" i="2"/>
  <c r="D23" i="4"/>
  <c r="L25" i="1"/>
  <c r="G25" i="1"/>
  <c r="G18" i="3"/>
  <c r="H18" i="3"/>
  <c r="I18" i="3"/>
  <c r="P24" i="1"/>
  <c r="M29" i="2"/>
  <c r="H30" i="2"/>
  <c r="N29" i="2"/>
  <c r="J30" i="2"/>
  <c r="F25" i="1"/>
  <c r="K25" i="1"/>
  <c r="C19" i="3"/>
  <c r="L30" i="2"/>
  <c r="G30" i="2"/>
  <c r="O29" i="2"/>
  <c r="N25" i="1"/>
  <c r="J26" i="1"/>
  <c r="I25" i="1"/>
  <c r="D19" i="3"/>
  <c r="F23" i="4"/>
  <c r="E23" i="4"/>
  <c r="K30" i="2"/>
  <c r="C24" i="4"/>
  <c r="F30" i="2"/>
  <c r="I30" i="2"/>
  <c r="D24" i="4"/>
  <c r="M25" i="1"/>
  <c r="O25" i="1"/>
  <c r="H26" i="1"/>
  <c r="G23" i="4"/>
  <c r="H23" i="4"/>
  <c r="I23" i="4"/>
  <c r="P29" i="2"/>
  <c r="F19" i="3"/>
  <c r="E19" i="3"/>
  <c r="M30" i="2"/>
  <c r="H31" i="2"/>
  <c r="N30" i="2"/>
  <c r="J31" i="2"/>
  <c r="L26" i="1"/>
  <c r="G26" i="1"/>
  <c r="G19" i="3"/>
  <c r="H19" i="3"/>
  <c r="I19" i="3"/>
  <c r="P25" i="1"/>
  <c r="L31" i="2"/>
  <c r="G31" i="2"/>
  <c r="O30" i="2"/>
  <c r="F26" i="1"/>
  <c r="K26" i="1"/>
  <c r="C20" i="3"/>
  <c r="F24" i="4"/>
  <c r="E24" i="4"/>
  <c r="K31" i="2"/>
  <c r="C25" i="4"/>
  <c r="F31" i="2"/>
  <c r="I31" i="2"/>
  <c r="D25" i="4"/>
  <c r="N26" i="1"/>
  <c r="J27" i="1"/>
  <c r="I26" i="1"/>
  <c r="D20" i="3"/>
  <c r="G24" i="4"/>
  <c r="H24" i="4"/>
  <c r="I24" i="4"/>
  <c r="P30" i="2"/>
  <c r="M31" i="2"/>
  <c r="H32" i="2"/>
  <c r="N31" i="2"/>
  <c r="J32" i="2"/>
  <c r="M26" i="1"/>
  <c r="O26" i="1"/>
  <c r="H27" i="1"/>
  <c r="F20" i="3"/>
  <c r="E20" i="3"/>
  <c r="L32" i="2"/>
  <c r="G32" i="2"/>
  <c r="O31" i="2"/>
  <c r="L27" i="1"/>
  <c r="G27" i="1"/>
  <c r="F25" i="4"/>
  <c r="E25" i="4"/>
  <c r="G20" i="3"/>
  <c r="H20" i="3"/>
  <c r="I20" i="3"/>
  <c r="P26" i="1"/>
  <c r="K32" i="2"/>
  <c r="C26" i="4"/>
  <c r="F32" i="2"/>
  <c r="I32" i="2"/>
  <c r="D26" i="4"/>
  <c r="F27" i="1"/>
  <c r="K27" i="1"/>
  <c r="C21" i="3"/>
  <c r="G25" i="4"/>
  <c r="H25" i="4"/>
  <c r="I25" i="4"/>
  <c r="P31" i="2"/>
  <c r="M32" i="2"/>
  <c r="H33" i="2"/>
  <c r="N32" i="2"/>
  <c r="J33" i="2"/>
  <c r="N27" i="1"/>
  <c r="J28" i="1"/>
  <c r="I27" i="1"/>
  <c r="D21" i="3"/>
  <c r="L33" i="2"/>
  <c r="G33" i="2"/>
  <c r="O32" i="2"/>
  <c r="M27" i="1"/>
  <c r="O27" i="1"/>
  <c r="H28" i="1"/>
  <c r="E26" i="4"/>
  <c r="F26" i="4"/>
  <c r="G26" i="4"/>
  <c r="H26" i="4"/>
  <c r="I26" i="4"/>
  <c r="P32" i="2"/>
  <c r="F21" i="3"/>
  <c r="E21" i="3"/>
  <c r="K33" i="2"/>
  <c r="C27" i="4"/>
  <c r="F33" i="2"/>
  <c r="I33" i="2"/>
  <c r="D27" i="4"/>
  <c r="L28" i="1"/>
  <c r="G28" i="1"/>
  <c r="G21" i="3"/>
  <c r="H21" i="3"/>
  <c r="I21" i="3"/>
  <c r="P27" i="1"/>
  <c r="M33" i="2"/>
  <c r="H34" i="2"/>
  <c r="N33" i="2"/>
  <c r="J34" i="2"/>
  <c r="F28" i="1"/>
  <c r="K28" i="1"/>
  <c r="C22" i="3"/>
  <c r="L34" i="2"/>
  <c r="G34" i="2"/>
  <c r="O33" i="2"/>
  <c r="N28" i="1"/>
  <c r="J29" i="1"/>
  <c r="I28" i="1"/>
  <c r="D22" i="3"/>
  <c r="F27" i="4"/>
  <c r="E27" i="4"/>
  <c r="K34" i="2"/>
  <c r="C28" i="4"/>
  <c r="F34" i="2"/>
  <c r="I34" i="2"/>
  <c r="D28" i="4"/>
  <c r="M28" i="1"/>
  <c r="O28" i="1"/>
  <c r="H29" i="1"/>
  <c r="G27" i="4"/>
  <c r="H27" i="4"/>
  <c r="I27" i="4"/>
  <c r="P33" i="2"/>
  <c r="F22" i="3"/>
  <c r="E22" i="3"/>
  <c r="M34" i="2"/>
  <c r="H35" i="2"/>
  <c r="N34" i="2"/>
  <c r="J35" i="2"/>
  <c r="L29" i="1"/>
  <c r="G29" i="1"/>
  <c r="G22" i="3"/>
  <c r="H22" i="3"/>
  <c r="I22" i="3"/>
  <c r="P28" i="1"/>
  <c r="L35" i="2"/>
  <c r="G35" i="2"/>
  <c r="O34" i="2"/>
  <c r="F29" i="1"/>
  <c r="K29" i="1"/>
  <c r="C23" i="3"/>
  <c r="F28" i="4"/>
  <c r="E28" i="4"/>
  <c r="K35" i="2"/>
  <c r="C29" i="4"/>
  <c r="F35" i="2"/>
  <c r="I35" i="2"/>
  <c r="D29" i="4"/>
  <c r="N29" i="1"/>
  <c r="J30" i="1"/>
  <c r="I29" i="1"/>
  <c r="D23" i="3"/>
  <c r="G28" i="4"/>
  <c r="H28" i="4"/>
  <c r="I28" i="4"/>
  <c r="P34" i="2"/>
  <c r="M35" i="2"/>
  <c r="H36" i="2"/>
  <c r="N35" i="2"/>
  <c r="J36" i="2"/>
  <c r="M29" i="1"/>
  <c r="O29" i="1"/>
  <c r="H30" i="1"/>
  <c r="F23" i="3"/>
  <c r="E23" i="3"/>
  <c r="L36" i="2"/>
  <c r="G36" i="2"/>
  <c r="O35" i="2"/>
  <c r="L30" i="1"/>
  <c r="G30" i="1"/>
  <c r="F29" i="4"/>
  <c r="E29" i="4"/>
  <c r="G23" i="3"/>
  <c r="H23" i="3"/>
  <c r="I23" i="3"/>
  <c r="P29" i="1"/>
  <c r="K36" i="2"/>
  <c r="C30" i="4"/>
  <c r="F36" i="2"/>
  <c r="I36" i="2"/>
  <c r="D30" i="4"/>
  <c r="F30" i="1"/>
  <c r="K30" i="1"/>
  <c r="C24" i="3"/>
  <c r="G29" i="4"/>
  <c r="H29" i="4"/>
  <c r="I29" i="4"/>
  <c r="P35" i="2"/>
  <c r="M36" i="2"/>
  <c r="H37" i="2"/>
  <c r="N36" i="2"/>
  <c r="J37" i="2"/>
  <c r="N30" i="1"/>
  <c r="J31" i="1"/>
  <c r="I30" i="1"/>
  <c r="D24" i="3"/>
  <c r="L37" i="2"/>
  <c r="G37" i="2"/>
  <c r="O36" i="2"/>
  <c r="M30" i="1"/>
  <c r="O30" i="1"/>
  <c r="H31" i="1"/>
  <c r="F30" i="4"/>
  <c r="E30" i="4"/>
  <c r="G30" i="4"/>
  <c r="H30" i="4"/>
  <c r="I30" i="4"/>
  <c r="P36" i="2"/>
  <c r="F24" i="3"/>
  <c r="E24" i="3"/>
  <c r="K37" i="2"/>
  <c r="C31" i="4"/>
  <c r="F37" i="2"/>
  <c r="I37" i="2"/>
  <c r="D31" i="4"/>
  <c r="L31" i="1"/>
  <c r="G31" i="1"/>
  <c r="G24" i="3"/>
  <c r="H24" i="3"/>
  <c r="I24" i="3"/>
  <c r="P30" i="1"/>
  <c r="M37" i="2"/>
  <c r="H38" i="2"/>
  <c r="N37" i="2"/>
  <c r="J38" i="2"/>
  <c r="F31" i="1"/>
  <c r="K31" i="1"/>
  <c r="C25" i="3"/>
  <c r="L38" i="2"/>
  <c r="G38" i="2"/>
  <c r="O37" i="2"/>
  <c r="N31" i="1"/>
  <c r="J32" i="1"/>
  <c r="I31" i="1"/>
  <c r="D25" i="3"/>
  <c r="F31" i="4"/>
  <c r="E31" i="4"/>
  <c r="K38" i="2"/>
  <c r="C32" i="4"/>
  <c r="F38" i="2"/>
  <c r="I38" i="2"/>
  <c r="D32" i="4"/>
  <c r="M31" i="1"/>
  <c r="O31" i="1"/>
  <c r="H32" i="1"/>
  <c r="G31" i="4"/>
  <c r="H31" i="4"/>
  <c r="I31" i="4"/>
  <c r="P37" i="2"/>
  <c r="F25" i="3"/>
  <c r="E25" i="3"/>
  <c r="M38" i="2"/>
  <c r="H39" i="2"/>
  <c r="N38" i="2"/>
  <c r="J39" i="2"/>
  <c r="L32" i="1"/>
  <c r="G32" i="1"/>
  <c r="G25" i="3"/>
  <c r="H25" i="3"/>
  <c r="I25" i="3"/>
  <c r="P31" i="1"/>
  <c r="L39" i="2"/>
  <c r="G39" i="2"/>
  <c r="O38" i="2"/>
  <c r="F32" i="1"/>
  <c r="K32" i="1"/>
  <c r="C26" i="3"/>
  <c r="F32" i="4"/>
  <c r="E32" i="4"/>
  <c r="K39" i="2"/>
  <c r="C33" i="4"/>
  <c r="F39" i="2"/>
  <c r="I39" i="2"/>
  <c r="D33" i="4"/>
  <c r="N32" i="1"/>
  <c r="J33" i="1"/>
  <c r="I32" i="1"/>
  <c r="D26" i="3"/>
  <c r="G32" i="4"/>
  <c r="H32" i="4"/>
  <c r="I32" i="4"/>
  <c r="P38" i="2"/>
  <c r="M39" i="2"/>
  <c r="H40" i="2"/>
  <c r="N39" i="2"/>
  <c r="J40" i="2"/>
  <c r="M32" i="1"/>
  <c r="O32" i="1"/>
  <c r="H33" i="1"/>
  <c r="F26" i="3"/>
  <c r="E26" i="3"/>
  <c r="L40" i="2"/>
  <c r="G40" i="2"/>
  <c r="O39" i="2"/>
  <c r="L33" i="1"/>
  <c r="G33" i="1"/>
  <c r="F33" i="4"/>
  <c r="E33" i="4"/>
  <c r="G26" i="3"/>
  <c r="H26" i="3"/>
  <c r="I26" i="3"/>
  <c r="P32" i="1"/>
  <c r="K40" i="2"/>
  <c r="C34" i="4"/>
  <c r="F40" i="2"/>
  <c r="I40" i="2"/>
  <c r="D34" i="4"/>
  <c r="F33" i="1"/>
  <c r="K33" i="1"/>
  <c r="C27" i="3"/>
  <c r="G33" i="4"/>
  <c r="H33" i="4"/>
  <c r="I33" i="4"/>
  <c r="P39" i="2"/>
  <c r="M40" i="2"/>
  <c r="H41" i="2"/>
  <c r="N40" i="2"/>
  <c r="J41" i="2"/>
  <c r="N33" i="1"/>
  <c r="J34" i="1"/>
  <c r="I33" i="1"/>
  <c r="D27" i="3"/>
  <c r="L41" i="2"/>
  <c r="G41" i="2"/>
  <c r="O40" i="2"/>
  <c r="M33" i="1"/>
  <c r="O33" i="1"/>
  <c r="H34" i="1"/>
  <c r="F34" i="4"/>
  <c r="E34" i="4"/>
  <c r="G34" i="4"/>
  <c r="H34" i="4"/>
  <c r="I34" i="4"/>
  <c r="P40" i="2"/>
  <c r="F27" i="3"/>
  <c r="E27" i="3"/>
  <c r="K41" i="2"/>
  <c r="C35" i="4"/>
  <c r="F41" i="2"/>
  <c r="I41" i="2"/>
  <c r="D35" i="4"/>
  <c r="L34" i="1"/>
  <c r="G34" i="1"/>
  <c r="G27" i="3"/>
  <c r="H27" i="3"/>
  <c r="I27" i="3"/>
  <c r="P33" i="1"/>
  <c r="M41" i="2"/>
  <c r="H42" i="2"/>
  <c r="N41" i="2"/>
  <c r="J42" i="2"/>
  <c r="F34" i="1"/>
  <c r="K34" i="1"/>
  <c r="C28" i="3"/>
  <c r="L42" i="2"/>
  <c r="G42" i="2"/>
  <c r="O41" i="2"/>
  <c r="N34" i="1"/>
  <c r="J35" i="1"/>
  <c r="I34" i="1"/>
  <c r="D28" i="3"/>
  <c r="F35" i="4"/>
  <c r="E35" i="4"/>
  <c r="K42" i="2"/>
  <c r="C36" i="4"/>
  <c r="F42" i="2"/>
  <c r="I42" i="2"/>
  <c r="D36" i="4"/>
  <c r="M34" i="1"/>
  <c r="O34" i="1"/>
  <c r="H35" i="1"/>
  <c r="G35" i="4"/>
  <c r="H35" i="4"/>
  <c r="I35" i="4"/>
  <c r="P41" i="2"/>
  <c r="F28" i="3"/>
  <c r="E28" i="3"/>
  <c r="M42" i="2"/>
  <c r="H43" i="2"/>
  <c r="N42" i="2"/>
  <c r="J43" i="2"/>
  <c r="L35" i="1"/>
  <c r="G35" i="1"/>
  <c r="G28" i="3"/>
  <c r="H28" i="3"/>
  <c r="I28" i="3"/>
  <c r="P34" i="1"/>
  <c r="L43" i="2"/>
  <c r="G43" i="2"/>
  <c r="O42" i="2"/>
  <c r="F35" i="1"/>
  <c r="K35" i="1"/>
  <c r="C29" i="3"/>
  <c r="F36" i="4"/>
  <c r="E36" i="4"/>
  <c r="K43" i="2"/>
  <c r="C37" i="4"/>
  <c r="F43" i="2"/>
  <c r="I43" i="2"/>
  <c r="D37" i="4"/>
  <c r="N35" i="1"/>
  <c r="J36" i="1"/>
  <c r="I35" i="1"/>
  <c r="D29" i="3"/>
  <c r="G36" i="4"/>
  <c r="H36" i="4"/>
  <c r="I36" i="4"/>
  <c r="P42" i="2"/>
  <c r="M43" i="2"/>
  <c r="H44" i="2"/>
  <c r="N43" i="2"/>
  <c r="J44" i="2"/>
  <c r="M35" i="1"/>
  <c r="O35" i="1"/>
  <c r="H36" i="1"/>
  <c r="F29" i="3"/>
  <c r="E29" i="3"/>
  <c r="G29" i="3"/>
  <c r="H29" i="3"/>
  <c r="I29" i="3"/>
  <c r="P35" i="1"/>
  <c r="L44" i="2"/>
  <c r="G44" i="2"/>
  <c r="O43" i="2"/>
  <c r="L36" i="1"/>
  <c r="G36" i="1"/>
  <c r="F37" i="4"/>
  <c r="E37" i="4"/>
  <c r="K44" i="2"/>
  <c r="C38" i="4"/>
  <c r="F44" i="2"/>
  <c r="I44" i="2"/>
  <c r="D38" i="4"/>
  <c r="F36" i="1"/>
  <c r="K36" i="1"/>
  <c r="C30" i="3"/>
  <c r="G37" i="4"/>
  <c r="H37" i="4"/>
  <c r="I37" i="4"/>
  <c r="P43" i="2"/>
  <c r="M44" i="2"/>
  <c r="H45" i="2"/>
  <c r="N44" i="2"/>
  <c r="J45" i="2"/>
  <c r="N36" i="1"/>
  <c r="J37" i="1"/>
  <c r="I36" i="1"/>
  <c r="D30" i="3"/>
  <c r="L45" i="2"/>
  <c r="G45" i="2"/>
  <c r="O44" i="2"/>
  <c r="M36" i="1"/>
  <c r="O36" i="1"/>
  <c r="H37" i="1"/>
  <c r="F38" i="4"/>
  <c r="E38" i="4"/>
  <c r="F30" i="3"/>
  <c r="E30" i="3"/>
  <c r="K45" i="2"/>
  <c r="C39" i="4"/>
  <c r="F45" i="2"/>
  <c r="I45" i="2"/>
  <c r="D39" i="4"/>
  <c r="L37" i="1"/>
  <c r="G37" i="1"/>
  <c r="G38" i="4"/>
  <c r="H38" i="4"/>
  <c r="I38" i="4"/>
  <c r="P44" i="2"/>
  <c r="G30" i="3"/>
  <c r="H30" i="3"/>
  <c r="I30" i="3"/>
  <c r="P36" i="1"/>
  <c r="M45" i="2"/>
  <c r="H46" i="2"/>
  <c r="N45" i="2"/>
  <c r="J46" i="2"/>
  <c r="F37" i="1"/>
  <c r="K37" i="1"/>
  <c r="C31" i="3"/>
  <c r="L46" i="2"/>
  <c r="G46" i="2"/>
  <c r="O45" i="2"/>
  <c r="N37" i="1"/>
  <c r="J38" i="1"/>
  <c r="I37" i="1"/>
  <c r="D31" i="3"/>
  <c r="F39" i="4"/>
  <c r="E39" i="4"/>
  <c r="K46" i="2"/>
  <c r="C40" i="4"/>
  <c r="F46" i="2"/>
  <c r="I46" i="2"/>
  <c r="D40" i="4"/>
  <c r="M37" i="1"/>
  <c r="O37" i="1"/>
  <c r="H38" i="1"/>
  <c r="G39" i="4"/>
  <c r="H39" i="4"/>
  <c r="I39" i="4"/>
  <c r="P45" i="2"/>
  <c r="F31" i="3"/>
  <c r="E31" i="3"/>
  <c r="M46" i="2"/>
  <c r="H47" i="2"/>
  <c r="N46" i="2"/>
  <c r="J47" i="2"/>
  <c r="L38" i="1"/>
  <c r="G38" i="1"/>
  <c r="G31" i="3"/>
  <c r="H31" i="3"/>
  <c r="I31" i="3"/>
  <c r="P37" i="1"/>
  <c r="L47" i="2"/>
  <c r="G47" i="2"/>
  <c r="O46" i="2"/>
  <c r="F38" i="1"/>
  <c r="K38" i="1"/>
  <c r="C32" i="3"/>
  <c r="F40" i="4"/>
  <c r="E40" i="4"/>
  <c r="K47" i="2"/>
  <c r="C41" i="4"/>
  <c r="F47" i="2"/>
  <c r="I47" i="2"/>
  <c r="D41" i="4"/>
  <c r="N38" i="1"/>
  <c r="J39" i="1"/>
  <c r="I38" i="1"/>
  <c r="D32" i="3"/>
  <c r="G40" i="4"/>
  <c r="H40" i="4"/>
  <c r="I40" i="4"/>
  <c r="P46" i="2"/>
  <c r="M47" i="2"/>
  <c r="H48" i="2"/>
  <c r="N47" i="2"/>
  <c r="J48" i="2"/>
  <c r="M38" i="1"/>
  <c r="O38" i="1"/>
  <c r="H39" i="1"/>
  <c r="F32" i="3"/>
  <c r="E32" i="3"/>
  <c r="L48" i="2"/>
  <c r="G48" i="2"/>
  <c r="O47" i="2"/>
  <c r="L39" i="1"/>
  <c r="G39" i="1"/>
  <c r="F41" i="4"/>
  <c r="E41" i="4"/>
  <c r="G32" i="3"/>
  <c r="H32" i="3"/>
  <c r="I32" i="3"/>
  <c r="P38" i="1"/>
  <c r="K48" i="2"/>
  <c r="C42" i="4"/>
  <c r="F48" i="2"/>
  <c r="I48" i="2"/>
  <c r="D42" i="4"/>
  <c r="F39" i="1"/>
  <c r="K39" i="1"/>
  <c r="C33" i="3"/>
  <c r="G41" i="4"/>
  <c r="H41" i="4"/>
  <c r="I41" i="4"/>
  <c r="P47" i="2"/>
  <c r="M48" i="2"/>
  <c r="H49" i="2"/>
  <c r="N48" i="2"/>
  <c r="J49" i="2"/>
  <c r="N39" i="1"/>
  <c r="J40" i="1"/>
  <c r="I39" i="1"/>
  <c r="D33" i="3"/>
  <c r="L49" i="2"/>
  <c r="G49" i="2"/>
  <c r="O48" i="2"/>
  <c r="M39" i="1"/>
  <c r="O39" i="1"/>
  <c r="H40" i="1"/>
  <c r="F42" i="4"/>
  <c r="E42" i="4"/>
  <c r="F33" i="3"/>
  <c r="E33" i="3"/>
  <c r="K49" i="2"/>
  <c r="C43" i="4"/>
  <c r="F49" i="2"/>
  <c r="I49" i="2"/>
  <c r="D43" i="4"/>
  <c r="L40" i="1"/>
  <c r="G40" i="1"/>
  <c r="G42" i="4"/>
  <c r="H42" i="4"/>
  <c r="I42" i="4"/>
  <c r="P48" i="2"/>
  <c r="G33" i="3"/>
  <c r="H33" i="3"/>
  <c r="I33" i="3"/>
  <c r="P39" i="1"/>
  <c r="M49" i="2"/>
  <c r="H50" i="2"/>
  <c r="N49" i="2"/>
  <c r="J50" i="2"/>
  <c r="F40" i="1"/>
  <c r="K40" i="1"/>
  <c r="C34" i="3"/>
  <c r="L50" i="2"/>
  <c r="G50" i="2"/>
  <c r="O49" i="2"/>
  <c r="N40" i="1"/>
  <c r="J41" i="1"/>
  <c r="I40" i="1"/>
  <c r="D34" i="3"/>
  <c r="F43" i="4"/>
  <c r="E43" i="4"/>
  <c r="K50" i="2"/>
  <c r="C44" i="4"/>
  <c r="F50" i="2"/>
  <c r="I50" i="2"/>
  <c r="D44" i="4"/>
  <c r="M40" i="1"/>
  <c r="O40" i="1"/>
  <c r="H41" i="1"/>
  <c r="G43" i="4"/>
  <c r="H43" i="4"/>
  <c r="I43" i="4"/>
  <c r="P49" i="2"/>
  <c r="F34" i="3"/>
  <c r="E34" i="3"/>
  <c r="M50" i="2"/>
  <c r="H51" i="2"/>
  <c r="N50" i="2"/>
  <c r="J51" i="2"/>
  <c r="L41" i="1"/>
  <c r="G41" i="1"/>
  <c r="G34" i="3"/>
  <c r="H34" i="3"/>
  <c r="I34" i="3"/>
  <c r="P40" i="1"/>
  <c r="L51" i="2"/>
  <c r="G51" i="2"/>
  <c r="O50" i="2"/>
  <c r="F41" i="1"/>
  <c r="K41" i="1"/>
  <c r="C35" i="3"/>
  <c r="F44" i="4"/>
  <c r="E44" i="4"/>
  <c r="K51" i="2"/>
  <c r="F51" i="2"/>
  <c r="I51" i="2"/>
  <c r="N41" i="1"/>
  <c r="J42" i="1"/>
  <c r="I41" i="1"/>
  <c r="D35" i="3"/>
  <c r="N51" i="2"/>
  <c r="C45" i="4"/>
  <c r="G44" i="4"/>
  <c r="H44" i="4"/>
  <c r="I44" i="4"/>
  <c r="P50" i="2"/>
  <c r="M51" i="2"/>
  <c r="O51" i="2"/>
  <c r="D45" i="4"/>
  <c r="M41" i="1"/>
  <c r="O41" i="1"/>
  <c r="H42" i="1"/>
  <c r="F45" i="4"/>
  <c r="E45" i="4"/>
  <c r="F35" i="3"/>
  <c r="E35" i="3"/>
  <c r="L42" i="1"/>
  <c r="G42" i="1"/>
  <c r="G45" i="4"/>
  <c r="H45" i="4"/>
  <c r="I45" i="4"/>
  <c r="P51" i="2"/>
  <c r="G35" i="3"/>
  <c r="H35" i="3"/>
  <c r="I35" i="3"/>
  <c r="P41" i="1"/>
  <c r="F42" i="1"/>
  <c r="K42" i="1"/>
  <c r="C36" i="3"/>
  <c r="N42" i="1"/>
  <c r="J43" i="1"/>
  <c r="I42" i="1"/>
  <c r="D36" i="3"/>
  <c r="M42" i="1"/>
  <c r="O42" i="1"/>
  <c r="H43" i="1"/>
  <c r="F36" i="3"/>
  <c r="E36" i="3"/>
  <c r="L43" i="1"/>
  <c r="G43" i="1"/>
  <c r="G36" i="3"/>
  <c r="H36" i="3"/>
  <c r="I36" i="3"/>
  <c r="P42" i="1"/>
  <c r="F43" i="1"/>
  <c r="K43" i="1"/>
  <c r="C37" i="3"/>
  <c r="N43" i="1"/>
  <c r="J44" i="1"/>
  <c r="I43" i="1"/>
  <c r="D37" i="3"/>
  <c r="M43" i="1"/>
  <c r="O43" i="1"/>
  <c r="H44" i="1"/>
  <c r="F37" i="3"/>
  <c r="E37" i="3"/>
  <c r="L44" i="1"/>
  <c r="G44" i="1"/>
  <c r="G37" i="3"/>
  <c r="H37" i="3"/>
  <c r="I37" i="3"/>
  <c r="P43" i="1"/>
  <c r="F44" i="1"/>
  <c r="K44" i="1"/>
  <c r="C38" i="3"/>
  <c r="N44" i="1"/>
  <c r="J45" i="1"/>
  <c r="I44" i="1"/>
  <c r="D38" i="3"/>
  <c r="M44" i="1"/>
  <c r="O44" i="1"/>
  <c r="H45" i="1"/>
  <c r="F38" i="3"/>
  <c r="E38" i="3"/>
  <c r="L45" i="1"/>
  <c r="G45" i="1"/>
  <c r="G38" i="3"/>
  <c r="H38" i="3"/>
  <c r="I38" i="3"/>
  <c r="P44" i="1"/>
  <c r="F45" i="1"/>
  <c r="K45" i="1"/>
  <c r="C39" i="3"/>
  <c r="N45" i="1"/>
  <c r="J46" i="1"/>
  <c r="I45" i="1"/>
  <c r="D39" i="3"/>
  <c r="M45" i="1"/>
  <c r="O45" i="1"/>
  <c r="H46" i="1"/>
  <c r="F39" i="3"/>
  <c r="E39" i="3"/>
  <c r="L46" i="1"/>
  <c r="G46" i="1"/>
  <c r="G39" i="3"/>
  <c r="H39" i="3"/>
  <c r="I39" i="3"/>
  <c r="P45" i="1"/>
  <c r="F46" i="1"/>
  <c r="K46" i="1"/>
  <c r="C40" i="3"/>
  <c r="N46" i="1"/>
  <c r="J47" i="1"/>
  <c r="I46" i="1"/>
  <c r="D40" i="3"/>
  <c r="M46" i="1"/>
  <c r="O46" i="1"/>
  <c r="H47" i="1"/>
  <c r="F40" i="3"/>
  <c r="E40" i="3"/>
  <c r="L47" i="1"/>
  <c r="G47" i="1"/>
  <c r="G40" i="3"/>
  <c r="H40" i="3"/>
  <c r="I40" i="3"/>
  <c r="P46" i="1"/>
  <c r="F47" i="1"/>
  <c r="K47" i="1"/>
  <c r="C41" i="3"/>
  <c r="N47" i="1"/>
  <c r="J48" i="1"/>
  <c r="I47" i="1"/>
  <c r="D41" i="3"/>
  <c r="M47" i="1"/>
  <c r="O47" i="1"/>
  <c r="H48" i="1"/>
  <c r="F41" i="3"/>
  <c r="E41" i="3"/>
  <c r="L48" i="1"/>
  <c r="G48" i="1"/>
  <c r="G41" i="3"/>
  <c r="H41" i="3"/>
  <c r="I41" i="3"/>
  <c r="P47" i="1"/>
  <c r="F48" i="1"/>
  <c r="K48" i="1"/>
  <c r="C42" i="3"/>
  <c r="N48" i="1"/>
  <c r="J49" i="1"/>
  <c r="I48" i="1"/>
  <c r="D42" i="3"/>
  <c r="M48" i="1"/>
  <c r="O48" i="1"/>
  <c r="H49" i="1"/>
  <c r="F42" i="3"/>
  <c r="E42" i="3"/>
  <c r="L49" i="1"/>
  <c r="G49" i="1"/>
  <c r="G42" i="3"/>
  <c r="H42" i="3"/>
  <c r="I42" i="3"/>
  <c r="P48" i="1"/>
  <c r="F49" i="1"/>
  <c r="K49" i="1"/>
  <c r="C43" i="3"/>
  <c r="N49" i="1"/>
  <c r="J50" i="1"/>
  <c r="I49" i="1"/>
  <c r="D43" i="3"/>
  <c r="M49" i="1"/>
  <c r="O49" i="1"/>
  <c r="H50" i="1"/>
  <c r="F43" i="3"/>
  <c r="E43" i="3"/>
  <c r="L50" i="1"/>
  <c r="G50" i="1"/>
  <c r="G43" i="3"/>
  <c r="H43" i="3"/>
  <c r="I43" i="3"/>
  <c r="P49" i="1"/>
  <c r="F50" i="1"/>
  <c r="K50" i="1"/>
  <c r="C44" i="3"/>
  <c r="N50" i="1"/>
  <c r="J51" i="1"/>
  <c r="I50" i="1"/>
  <c r="D44" i="3"/>
  <c r="M50" i="1"/>
  <c r="O50" i="1"/>
  <c r="H51" i="1"/>
  <c r="F44" i="3"/>
  <c r="E44" i="3"/>
  <c r="L51" i="1"/>
  <c r="G51" i="1"/>
  <c r="G44" i="3"/>
  <c r="H44" i="3"/>
  <c r="I44" i="3"/>
  <c r="P50" i="1"/>
  <c r="F51" i="1"/>
  <c r="K51" i="1"/>
  <c r="C45" i="3"/>
  <c r="N51" i="1"/>
  <c r="I51" i="1"/>
  <c r="D45" i="3"/>
  <c r="M51" i="1"/>
  <c r="O51" i="1"/>
  <c r="F45" i="3"/>
  <c r="E45" i="3"/>
  <c r="G45" i="3"/>
  <c r="H45" i="3"/>
  <c r="I45" i="3"/>
  <c r="P51" i="1"/>
</calcChain>
</file>

<file path=xl/sharedStrings.xml><?xml version="1.0" encoding="utf-8"?>
<sst xmlns="http://schemas.openxmlformats.org/spreadsheetml/2006/main" count="68" uniqueCount="40">
  <si>
    <t>observed rate (US 2011 data)</t>
  </si>
  <si>
    <t>total N</t>
  </si>
  <si>
    <t>Exp Prev</t>
  </si>
  <si>
    <t>Imm %</t>
  </si>
  <si>
    <t>Age of cohort</t>
  </si>
  <si>
    <t>Immortal unexposed (N)</t>
  </si>
  <si>
    <t>Immortal exposed (N)</t>
  </si>
  <si>
    <t>Year of follow-up</t>
  </si>
  <si>
    <t>Mortal exposed (N)</t>
  </si>
  <si>
    <t>Mortal Unexposed (N)</t>
  </si>
  <si>
    <t>True rates in unexposed</t>
  </si>
  <si>
    <t>True rates in exposed</t>
  </si>
  <si>
    <t>Deaths in mortal exposed (N)</t>
  </si>
  <si>
    <t>Proportion exposed among mortals</t>
  </si>
  <si>
    <t>Deaths in mortal Unexposed (N)</t>
  </si>
  <si>
    <t>Observed rate in the exposed</t>
  </si>
  <si>
    <t>Observed rate in the unexposed</t>
  </si>
  <si>
    <t>Observed RR</t>
  </si>
  <si>
    <t>True RR</t>
  </si>
  <si>
    <r>
      <t xml:space="preserve">Inputs </t>
    </r>
    <r>
      <rPr>
        <b/>
        <sz val="11"/>
        <color rgb="FFFF0000"/>
        <rFont val="맑은 고딕"/>
        <family val="2"/>
        <scheme val="minor"/>
      </rPr>
      <t>(change total N, expsoure prevalence, percent immortal, or true RR here)</t>
    </r>
  </si>
  <si>
    <t>Results:</t>
  </si>
  <si>
    <t>Men with an entry age of 60</t>
  </si>
  <si>
    <t>Women with an entry age of 60</t>
  </si>
  <si>
    <t>True mortality rates in exposed</t>
  </si>
  <si>
    <t>True mortality rates in unexposed</t>
  </si>
  <si>
    <t>Imm proportion</t>
  </si>
  <si>
    <r>
      <t xml:space="preserve">Inputs </t>
    </r>
    <r>
      <rPr>
        <b/>
        <sz val="11"/>
        <color rgb="FFFF0000"/>
        <rFont val="맑은 고딕"/>
        <family val="2"/>
        <scheme val="minor"/>
      </rPr>
      <t>(change total N, exposure prevalence, proportion immortal, or true RR here)</t>
    </r>
  </si>
  <si>
    <t>Total population mortality rate (US 2011 data)</t>
  </si>
  <si>
    <t>Mortal unexposed (N)</t>
  </si>
  <si>
    <t>Deaths in mortal unexposed (N)</t>
  </si>
  <si>
    <t>Observed mortality rate in the exposed</t>
  </si>
  <si>
    <t>Observed mortality rate in the unexposed</t>
  </si>
  <si>
    <t>Cumulative RR</t>
  </si>
  <si>
    <t>Cumulative RR Calcuations</t>
  </si>
  <si>
    <t>Variance exposed</t>
  </si>
  <si>
    <t>Observed RR 95% Lower CI</t>
  </si>
  <si>
    <t>Observed RR 95% Upper CI</t>
  </si>
  <si>
    <t>Weight</t>
  </si>
  <si>
    <t>Weighted Observed RR</t>
  </si>
  <si>
    <t>Variance unexposed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</si>
</sst>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opLeftCell="A15" zoomScaleNormal="100" workbookViewId="0">
      <selection activeCell="P45" sqref="A45:P51"/>
    </sheetView>
  </sheetViews>
  <sheetFormatPr defaultRowHeight="16.5" x14ac:dyDescent="0.3"/>
  <cols>
    <col min="1" max="1" width="13.875" style="4" customWidth="1" collapsed="1"/>
    <col min="2" max="2" width="9.125" style="5" collapsed="1"/>
    <col min="3" max="3" width="15.25" style="4" customWidth="1" collapsed="1"/>
    <col min="4" max="4" width="13.5" style="4" customWidth="1" collapsed="1"/>
    <col min="5" max="5" width="15.25" style="4" customWidth="1" collapsed="1"/>
    <col min="6" max="6" width="11.75" style="4" customWidth="1" collapsed="1"/>
    <col min="7" max="7" width="13.125" style="4" customWidth="1" collapsed="1"/>
    <col min="8" max="8" width="12.875" style="4" customWidth="1" collapsed="1"/>
    <col min="9" max="9" width="13.25" style="4" customWidth="1" collapsed="1"/>
    <col min="10" max="10" width="15.25" style="4" customWidth="1" collapsed="1"/>
    <col min="11" max="11" width="14.875" style="4" customWidth="1" collapsed="1"/>
    <col min="12" max="12" width="15.875" style="4" customWidth="1" collapsed="1"/>
    <col min="13" max="13" width="13.5" style="4" customWidth="1" collapsed="1"/>
    <col min="14" max="14" width="15.25" style="4" customWidth="1" collapsed="1"/>
    <col min="15" max="16" width="13.5" style="4" customWidth="1" collapsed="1"/>
    <col min="17" max="17" width="12.25" bestFit="1" customWidth="1" collapsed="1"/>
    <col min="19" max="19" width="12" bestFit="1" customWidth="1" collapsed="1"/>
    <col min="21" max="21" width="12" bestFit="1" customWidth="1" collapsed="1"/>
  </cols>
  <sheetData>
    <row r="1" spans="1:24" x14ac:dyDescent="0.3">
      <c r="A1" s="6" t="s">
        <v>21</v>
      </c>
    </row>
    <row r="3" spans="1:24" x14ac:dyDescent="0.3">
      <c r="A3" s="7" t="s">
        <v>26</v>
      </c>
      <c r="B3"/>
    </row>
    <row r="4" spans="1:24" x14ac:dyDescent="0.3">
      <c r="A4" t="s">
        <v>1</v>
      </c>
      <c r="B4">
        <v>100000</v>
      </c>
    </row>
    <row r="5" spans="1:24" x14ac:dyDescent="0.3">
      <c r="A5" t="s">
        <v>2</v>
      </c>
      <c r="B5">
        <v>0.5</v>
      </c>
    </row>
    <row r="6" spans="1:24" x14ac:dyDescent="0.3">
      <c r="A6" t="s">
        <v>25</v>
      </c>
      <c r="B6">
        <v>0.05</v>
      </c>
    </row>
    <row r="7" spans="1:24" x14ac:dyDescent="0.3">
      <c r="A7" t="s">
        <v>18</v>
      </c>
      <c r="B7">
        <v>2</v>
      </c>
    </row>
    <row r="8" spans="1:24" x14ac:dyDescent="0.3">
      <c r="A8"/>
      <c r="B8"/>
    </row>
    <row r="9" spans="1:24" x14ac:dyDescent="0.3">
      <c r="A9" s="1" t="s">
        <v>20</v>
      </c>
      <c r="B9"/>
    </row>
    <row r="10" spans="1:24" ht="66" x14ac:dyDescent="0.3">
      <c r="A10" s="2" t="s">
        <v>7</v>
      </c>
      <c r="B10" s="2" t="s">
        <v>4</v>
      </c>
      <c r="C10" s="2" t="s">
        <v>27</v>
      </c>
      <c r="D10" s="2" t="s">
        <v>6</v>
      </c>
      <c r="E10" s="2" t="s">
        <v>5</v>
      </c>
      <c r="F10" s="2" t="s">
        <v>23</v>
      </c>
      <c r="G10" s="2" t="s">
        <v>24</v>
      </c>
      <c r="H10" s="2" t="s">
        <v>8</v>
      </c>
      <c r="I10" s="2" t="s">
        <v>12</v>
      </c>
      <c r="J10" s="2" t="s">
        <v>28</v>
      </c>
      <c r="K10" s="2" t="s">
        <v>29</v>
      </c>
      <c r="L10" s="2" t="s">
        <v>13</v>
      </c>
      <c r="M10" s="2" t="s">
        <v>30</v>
      </c>
      <c r="N10" s="2" t="s">
        <v>31</v>
      </c>
      <c r="O10" s="2" t="s">
        <v>17</v>
      </c>
      <c r="P10" s="2" t="s">
        <v>32</v>
      </c>
      <c r="S10" s="3"/>
      <c r="T10" s="3"/>
      <c r="U10" s="3"/>
      <c r="V10" s="3"/>
      <c r="W10" s="3"/>
      <c r="X10" s="3"/>
    </row>
    <row r="11" spans="1:24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S11" s="3"/>
      <c r="T11" s="3"/>
      <c r="U11" s="3"/>
      <c r="V11" s="3"/>
      <c r="W11" s="3"/>
      <c r="X11" s="3"/>
    </row>
    <row r="12" spans="1:24" x14ac:dyDescent="0.3">
      <c r="A12" s="4">
        <v>1</v>
      </c>
      <c r="B12" s="5">
        <v>60</v>
      </c>
      <c r="C12" s="4">
        <v>1.1034E-2</v>
      </c>
      <c r="D12" s="4">
        <f t="shared" ref="D12:D51" si="0">$B$4*$B$5*$B$6</f>
        <v>2500</v>
      </c>
      <c r="E12" s="4">
        <f t="shared" ref="E12:E51" si="1">$B$4*(1-$B$5)*$B$6</f>
        <v>2500</v>
      </c>
      <c r="F12" s="4">
        <f t="shared" ref="F12:F51" si="2">$O$12*G12</f>
        <v>1.4712000000000001E-2</v>
      </c>
      <c r="G12" s="4">
        <f t="shared" ref="G12:G51" si="3">C12/($O$12*L12 + (1-L12))</f>
        <v>7.3560000000000006E-3</v>
      </c>
      <c r="H12" s="4">
        <f>B4*B5-D12</f>
        <v>47500</v>
      </c>
      <c r="I12" s="4">
        <f t="shared" ref="I12:I51" si="4">F12*H12</f>
        <v>698.82</v>
      </c>
      <c r="J12" s="4">
        <f>B4*(1-B5)-E12</f>
        <v>47500</v>
      </c>
      <c r="K12" s="4">
        <f t="shared" ref="K12:K51" si="5">G12*J12</f>
        <v>349.41</v>
      </c>
      <c r="L12" s="4">
        <f t="shared" ref="L12:L51" si="6">H12/(J12+H12)</f>
        <v>0.5</v>
      </c>
      <c r="M12" s="4">
        <f t="shared" ref="M12:M51" si="7">I12/(H12+D12)</f>
        <v>1.3976400000000002E-2</v>
      </c>
      <c r="N12" s="4">
        <f t="shared" ref="N12:N51" si="8">K12/(J12+E12)</f>
        <v>6.9882000000000008E-3</v>
      </c>
      <c r="O12" s="4">
        <f>B7</f>
        <v>2</v>
      </c>
      <c r="P12" s="4">
        <f>'Men Cumulative RR Calcs'!I6</f>
        <v>2</v>
      </c>
    </row>
    <row r="13" spans="1:24" x14ac:dyDescent="0.3">
      <c r="A13" s="4">
        <v>2</v>
      </c>
      <c r="B13" s="5">
        <v>61</v>
      </c>
      <c r="C13" s="4">
        <v>1.1738E-2</v>
      </c>
      <c r="D13" s="4">
        <f t="shared" si="0"/>
        <v>2500</v>
      </c>
      <c r="E13" s="4">
        <f t="shared" si="1"/>
        <v>2500</v>
      </c>
      <c r="F13" s="4">
        <f t="shared" si="2"/>
        <v>1.5670092545271699E-2</v>
      </c>
      <c r="G13" s="4">
        <f t="shared" si="3"/>
        <v>7.8350462726358497E-3</v>
      </c>
      <c r="H13" s="4">
        <f>H12-I12</f>
        <v>46801.18</v>
      </c>
      <c r="I13" s="4">
        <f t="shared" si="4"/>
        <v>733.37882182791896</v>
      </c>
      <c r="J13" s="4">
        <f t="shared" ref="J13:J51" si="9">J12-K12</f>
        <v>47150.59</v>
      </c>
      <c r="K13" s="4">
        <f t="shared" si="5"/>
        <v>369.42705443208115</v>
      </c>
      <c r="L13" s="4">
        <f t="shared" si="6"/>
        <v>0.49814048207926265</v>
      </c>
      <c r="M13" s="4">
        <f t="shared" si="7"/>
        <v>1.4875482124929239E-2</v>
      </c>
      <c r="N13" s="4">
        <f t="shared" si="8"/>
        <v>7.4405370496520018E-3</v>
      </c>
      <c r="O13" s="4">
        <f t="shared" ref="O13:O51" si="10">M13/N13</f>
        <v>1.9992484447913574</v>
      </c>
      <c r="P13" s="4">
        <f>'Men Cumulative RR Calcs'!I7</f>
        <v>1.999614073381168</v>
      </c>
    </row>
    <row r="14" spans="1:24" x14ac:dyDescent="0.3">
      <c r="A14" s="4">
        <v>3</v>
      </c>
      <c r="B14" s="5">
        <v>62</v>
      </c>
      <c r="C14" s="4">
        <v>1.2489E-2</v>
      </c>
      <c r="D14" s="4">
        <f t="shared" si="0"/>
        <v>2500</v>
      </c>
      <c r="E14" s="4">
        <f t="shared" si="1"/>
        <v>2500</v>
      </c>
      <c r="F14" s="4">
        <f t="shared" si="2"/>
        <v>1.6694755459086809E-2</v>
      </c>
      <c r="G14" s="4">
        <f t="shared" si="3"/>
        <v>8.3473777295434044E-3</v>
      </c>
      <c r="H14" s="4">
        <f t="shared" ref="H14:H51" si="11">H13-I13</f>
        <v>46067.801178172078</v>
      </c>
      <c r="I14" s="4">
        <f t="shared" si="4"/>
        <v>769.09067520741405</v>
      </c>
      <c r="J14" s="4">
        <f t="shared" si="9"/>
        <v>46781.162945567914</v>
      </c>
      <c r="K14" s="4">
        <f t="shared" si="5"/>
        <v>390.50003773397475</v>
      </c>
      <c r="L14" s="4">
        <f t="shared" si="6"/>
        <v>0.49615848289677666</v>
      </c>
      <c r="M14" s="4">
        <f t="shared" si="7"/>
        <v>1.5835402397279371E-2</v>
      </c>
      <c r="N14" s="4">
        <f t="shared" si="8"/>
        <v>7.923920914067923E-3</v>
      </c>
      <c r="O14" s="4">
        <f t="shared" si="10"/>
        <v>1.9984301419724684</v>
      </c>
      <c r="P14" s="4">
        <f>'Men Cumulative RR Calcs'!I8</f>
        <v>1.9991980199199111</v>
      </c>
    </row>
    <row r="15" spans="1:24" x14ac:dyDescent="0.3">
      <c r="A15" s="4">
        <v>4</v>
      </c>
      <c r="B15" s="5">
        <v>63</v>
      </c>
      <c r="C15" s="4">
        <v>1.3335E-2</v>
      </c>
      <c r="D15" s="4">
        <f t="shared" si="0"/>
        <v>2500</v>
      </c>
      <c r="E15" s="4">
        <f t="shared" si="1"/>
        <v>2500</v>
      </c>
      <c r="F15" s="4">
        <f t="shared" si="2"/>
        <v>1.7850863513102343E-2</v>
      </c>
      <c r="G15" s="4">
        <f t="shared" si="3"/>
        <v>8.9254317565511717E-3</v>
      </c>
      <c r="H15" s="4">
        <f t="shared" si="11"/>
        <v>45298.710502964663</v>
      </c>
      <c r="I15" s="4">
        <f t="shared" si="4"/>
        <v>808.62109850795775</v>
      </c>
      <c r="J15" s="4">
        <f t="shared" si="9"/>
        <v>46390.662907833939</v>
      </c>
      <c r="K15" s="4">
        <f t="shared" si="5"/>
        <v>414.05669592504154</v>
      </c>
      <c r="L15" s="4">
        <f t="shared" si="6"/>
        <v>0.49404537099421009</v>
      </c>
      <c r="M15" s="4">
        <f t="shared" si="7"/>
        <v>1.6917215757479565E-2</v>
      </c>
      <c r="N15" s="4">
        <f t="shared" si="8"/>
        <v>8.4690341938214071E-3</v>
      </c>
      <c r="O15" s="4">
        <f t="shared" si="10"/>
        <v>1.9975377794343465</v>
      </c>
      <c r="P15" s="4">
        <f>'Men Cumulative RR Calcs'!I9</f>
        <v>1.9987479417832614</v>
      </c>
    </row>
    <row r="16" spans="1:24" x14ac:dyDescent="0.3">
      <c r="A16" s="4">
        <v>5</v>
      </c>
      <c r="B16" s="5">
        <v>64</v>
      </c>
      <c r="C16" s="4">
        <v>1.4319E-2</v>
      </c>
      <c r="D16" s="4">
        <f t="shared" si="0"/>
        <v>2500</v>
      </c>
      <c r="E16" s="4">
        <f t="shared" si="1"/>
        <v>2500</v>
      </c>
      <c r="F16" s="4">
        <f t="shared" si="2"/>
        <v>1.9197146913819484E-2</v>
      </c>
      <c r="G16" s="4">
        <f t="shared" si="3"/>
        <v>9.5985734569097418E-3</v>
      </c>
      <c r="H16" s="4">
        <f t="shared" si="11"/>
        <v>44490.089404456703</v>
      </c>
      <c r="I16" s="4">
        <f t="shared" si="4"/>
        <v>854.08278250631895</v>
      </c>
      <c r="J16" s="4">
        <f t="shared" si="9"/>
        <v>45976.606211908897</v>
      </c>
      <c r="K16" s="4">
        <f t="shared" si="5"/>
        <v>441.3098320244203</v>
      </c>
      <c r="L16" s="4">
        <f t="shared" si="6"/>
        <v>0.49178417650095269</v>
      </c>
      <c r="M16" s="4">
        <f t="shared" si="7"/>
        <v>1.8175806714368897E-2</v>
      </c>
      <c r="N16" s="4">
        <f t="shared" si="8"/>
        <v>9.1035628627815727E-3</v>
      </c>
      <c r="O16" s="4">
        <f t="shared" si="10"/>
        <v>1.9965596973771345</v>
      </c>
      <c r="P16" s="4">
        <f>'Men Cumulative RR Calcs'!I10</f>
        <v>1.9982581549689491</v>
      </c>
    </row>
    <row r="17" spans="1:22" x14ac:dyDescent="0.3">
      <c r="A17" s="4">
        <v>6</v>
      </c>
      <c r="B17" s="5">
        <v>65</v>
      </c>
      <c r="C17" s="4">
        <v>1.5481999999999999E-2</v>
      </c>
      <c r="D17" s="4">
        <f t="shared" si="0"/>
        <v>2500</v>
      </c>
      <c r="E17" s="4">
        <f t="shared" si="1"/>
        <v>2500</v>
      </c>
      <c r="F17" s="4">
        <f t="shared" si="2"/>
        <v>2.0790273020140398E-2</v>
      </c>
      <c r="G17" s="4">
        <f t="shared" si="3"/>
        <v>1.0395136510070199E-2</v>
      </c>
      <c r="H17" s="4">
        <f t="shared" si="11"/>
        <v>43636.006621950386</v>
      </c>
      <c r="I17" s="4">
        <f t="shared" si="4"/>
        <v>907.20449117900284</v>
      </c>
      <c r="J17" s="4">
        <f t="shared" si="9"/>
        <v>45535.296379884479</v>
      </c>
      <c r="K17" s="4">
        <f t="shared" si="5"/>
        <v>473.34562189540452</v>
      </c>
      <c r="L17" s="4">
        <f t="shared" si="6"/>
        <v>0.48935033080151913</v>
      </c>
      <c r="M17" s="4">
        <f t="shared" si="7"/>
        <v>1.9663697784094238E-2</v>
      </c>
      <c r="N17" s="4">
        <f t="shared" si="8"/>
        <v>9.8541209812046723E-3</v>
      </c>
      <c r="O17" s="4">
        <f t="shared" si="10"/>
        <v>1.9954796395944328</v>
      </c>
      <c r="P17" s="4">
        <f>'Men Cumulative RR Calcs'!I11</f>
        <v>1.997721119525101</v>
      </c>
    </row>
    <row r="18" spans="1:22" x14ac:dyDescent="0.3">
      <c r="A18" s="4">
        <v>7</v>
      </c>
      <c r="B18" s="5">
        <v>66</v>
      </c>
      <c r="C18" s="4">
        <v>1.6823999999999999E-2</v>
      </c>
      <c r="D18" s="4">
        <f t="shared" si="0"/>
        <v>2500</v>
      </c>
      <c r="E18" s="4">
        <f t="shared" si="1"/>
        <v>2500</v>
      </c>
      <c r="F18" s="4">
        <f t="shared" si="2"/>
        <v>2.2632495588564925E-2</v>
      </c>
      <c r="G18" s="4">
        <f t="shared" si="3"/>
        <v>1.1316247794282462E-2</v>
      </c>
      <c r="H18" s="4">
        <f t="shared" si="11"/>
        <v>42728.802130771386</v>
      </c>
      <c r="I18" s="4">
        <f t="shared" si="4"/>
        <v>967.05942572934691</v>
      </c>
      <c r="J18" s="4">
        <f t="shared" si="9"/>
        <v>45061.950757989078</v>
      </c>
      <c r="K18" s="4">
        <f t="shared" si="5"/>
        <v>509.93220087115884</v>
      </c>
      <c r="L18" s="4">
        <f t="shared" si="6"/>
        <v>0.48671187710296759</v>
      </c>
      <c r="M18" s="4">
        <f t="shared" si="7"/>
        <v>2.1381495422612765E-2</v>
      </c>
      <c r="N18" s="4">
        <f t="shared" si="8"/>
        <v>1.0721431580169249E-2</v>
      </c>
      <c r="O18" s="4">
        <f t="shared" si="10"/>
        <v>1.9942761619782901</v>
      </c>
      <c r="P18" s="4">
        <f>'Men Cumulative RR Calcs'!I12</f>
        <v>1.9971284729828946</v>
      </c>
    </row>
    <row r="19" spans="1:22" x14ac:dyDescent="0.3">
      <c r="A19" s="4">
        <v>8</v>
      </c>
      <c r="B19" s="5">
        <v>67</v>
      </c>
      <c r="C19" s="4">
        <v>1.8329999999999999E-2</v>
      </c>
      <c r="D19" s="4">
        <f t="shared" si="0"/>
        <v>2500</v>
      </c>
      <c r="E19" s="4">
        <f t="shared" si="1"/>
        <v>2500</v>
      </c>
      <c r="F19" s="4">
        <f t="shared" si="2"/>
        <v>2.4706227107106279E-2</v>
      </c>
      <c r="G19" s="4">
        <f t="shared" si="3"/>
        <v>1.235311355355314E-2</v>
      </c>
      <c r="H19" s="4">
        <f t="shared" si="11"/>
        <v>41761.742705042037</v>
      </c>
      <c r="I19" s="4">
        <f t="shared" si="4"/>
        <v>1031.7750996593074</v>
      </c>
      <c r="J19" s="4">
        <f t="shared" si="9"/>
        <v>44552.018557117917</v>
      </c>
      <c r="K19" s="4">
        <f t="shared" si="5"/>
        <v>550.35614427608436</v>
      </c>
      <c r="L19" s="4">
        <f t="shared" si="6"/>
        <v>0.48383643690603978</v>
      </c>
      <c r="M19" s="4">
        <f t="shared" si="7"/>
        <v>2.3310765383437414E-2</v>
      </c>
      <c r="N19" s="4">
        <f t="shared" si="8"/>
        <v>1.1696759483506321E-2</v>
      </c>
      <c r="O19" s="4">
        <f t="shared" si="10"/>
        <v>1.9929250846192128</v>
      </c>
      <c r="P19" s="4">
        <f>'Men Cumulative RR Calcs'!I13</f>
        <v>1.9964715146094387</v>
      </c>
    </row>
    <row r="20" spans="1:22" x14ac:dyDescent="0.3">
      <c r="A20" s="4">
        <v>9</v>
      </c>
      <c r="B20" s="5">
        <v>68</v>
      </c>
      <c r="C20" s="4">
        <v>1.9900000000000001E-2</v>
      </c>
      <c r="D20" s="4">
        <f t="shared" si="0"/>
        <v>2500</v>
      </c>
      <c r="E20" s="4">
        <f t="shared" si="1"/>
        <v>2500</v>
      </c>
      <c r="F20" s="4">
        <f t="shared" si="2"/>
        <v>2.6879291660564592E-2</v>
      </c>
      <c r="G20" s="4">
        <f t="shared" si="3"/>
        <v>1.3439645830282296E-2</v>
      </c>
      <c r="H20" s="4">
        <f t="shared" si="11"/>
        <v>40729.967605382728</v>
      </c>
      <c r="I20" s="4">
        <f t="shared" si="4"/>
        <v>1094.7926785904299</v>
      </c>
      <c r="J20" s="4">
        <f t="shared" si="9"/>
        <v>44001.662412841833</v>
      </c>
      <c r="K20" s="4">
        <f t="shared" si="5"/>
        <v>591.366758772239</v>
      </c>
      <c r="L20" s="4">
        <f t="shared" si="6"/>
        <v>0.48069378101922855</v>
      </c>
      <c r="M20" s="4">
        <f t="shared" si="7"/>
        <v>2.5324855400865789E-2</v>
      </c>
      <c r="N20" s="4">
        <f t="shared" si="8"/>
        <v>1.2717110057745548E-2</v>
      </c>
      <c r="O20" s="4">
        <f t="shared" si="10"/>
        <v>1.9914001912282975</v>
      </c>
      <c r="P20" s="4">
        <f>'Men Cumulative RR Calcs'!I14</f>
        <v>1.9957439190363553</v>
      </c>
    </row>
    <row r="21" spans="1:22" x14ac:dyDescent="0.3">
      <c r="A21" s="4">
        <v>10</v>
      </c>
      <c r="B21" s="5">
        <v>69</v>
      </c>
      <c r="C21" s="4">
        <v>2.1538999999999999E-2</v>
      </c>
      <c r="D21" s="4">
        <f t="shared" si="0"/>
        <v>2500</v>
      </c>
      <c r="E21" s="4">
        <f t="shared" si="1"/>
        <v>2500</v>
      </c>
      <c r="F21" s="4">
        <f t="shared" si="2"/>
        <v>2.9160531124358714E-2</v>
      </c>
      <c r="G21" s="4">
        <f t="shared" si="3"/>
        <v>1.4580265562179357E-2</v>
      </c>
      <c r="H21" s="4">
        <f t="shared" si="11"/>
        <v>39635.174926792301</v>
      </c>
      <c r="I21" s="4">
        <f t="shared" si="4"/>
        <v>1155.7827520721289</v>
      </c>
      <c r="J21" s="4">
        <f t="shared" si="9"/>
        <v>43410.295654069596</v>
      </c>
      <c r="K21" s="4">
        <f t="shared" si="5"/>
        <v>632.93363876905516</v>
      </c>
      <c r="L21" s="4">
        <f t="shared" si="6"/>
        <v>0.47727076082011333</v>
      </c>
      <c r="M21" s="4">
        <f t="shared" si="7"/>
        <v>2.7430353714687123E-2</v>
      </c>
      <c r="N21" s="4">
        <f t="shared" si="8"/>
        <v>1.3786311539750462E-2</v>
      </c>
      <c r="O21" s="4">
        <f t="shared" si="10"/>
        <v>1.9896803895368538</v>
      </c>
      <c r="P21" s="4">
        <f>'Men Cumulative RR Calcs'!I15</f>
        <v>1.9949387905462526</v>
      </c>
    </row>
    <row r="22" spans="1:22" x14ac:dyDescent="0.3">
      <c r="A22" s="4">
        <v>11</v>
      </c>
      <c r="B22" s="5">
        <v>70</v>
      </c>
      <c r="C22" s="4">
        <v>2.3396E-2</v>
      </c>
      <c r="D22" s="4">
        <f t="shared" si="0"/>
        <v>2500</v>
      </c>
      <c r="E22" s="4">
        <f t="shared" si="1"/>
        <v>2500</v>
      </c>
      <c r="F22" s="4">
        <f t="shared" si="2"/>
        <v>3.1754538270150026E-2</v>
      </c>
      <c r="G22" s="4">
        <f t="shared" si="3"/>
        <v>1.5877269135075013E-2</v>
      </c>
      <c r="H22" s="4">
        <f t="shared" si="11"/>
        <v>38479.392174720175</v>
      </c>
      <c r="I22" s="4">
        <f t="shared" si="4"/>
        <v>1221.8953314242633</v>
      </c>
      <c r="J22" s="4">
        <f t="shared" si="9"/>
        <v>42777.362015300539</v>
      </c>
      <c r="K22" s="4">
        <f t="shared" si="5"/>
        <v>679.18768960546151</v>
      </c>
      <c r="L22" s="4">
        <f t="shared" si="6"/>
        <v>0.4735531533136958</v>
      </c>
      <c r="M22" s="4">
        <f t="shared" si="7"/>
        <v>2.9817312228902208E-2</v>
      </c>
      <c r="N22" s="4">
        <f t="shared" si="8"/>
        <v>1.5000602053095412E-2</v>
      </c>
      <c r="O22" s="4">
        <f t="shared" si="10"/>
        <v>1.9877410335506722</v>
      </c>
      <c r="P22" s="4">
        <f>'Men Cumulative RR Calcs'!I16</f>
        <v>1.9940435508324441</v>
      </c>
    </row>
    <row r="23" spans="1:22" x14ac:dyDescent="0.3">
      <c r="A23" s="4">
        <v>12</v>
      </c>
      <c r="B23" s="5">
        <v>71</v>
      </c>
      <c r="C23" s="4">
        <v>2.5475999999999999E-2</v>
      </c>
      <c r="D23" s="4">
        <f t="shared" si="0"/>
        <v>2500</v>
      </c>
      <c r="E23" s="4">
        <f t="shared" si="1"/>
        <v>2500</v>
      </c>
      <c r="F23" s="4">
        <f t="shared" si="2"/>
        <v>3.4673015289117301E-2</v>
      </c>
      <c r="G23" s="4">
        <f t="shared" si="3"/>
        <v>1.7336507644558651E-2</v>
      </c>
      <c r="H23" s="4">
        <f t="shared" si="11"/>
        <v>37257.496843295914</v>
      </c>
      <c r="I23" s="4">
        <f t="shared" si="4"/>
        <v>1291.8297576818388</v>
      </c>
      <c r="J23" s="4">
        <f t="shared" si="9"/>
        <v>42098.174325695079</v>
      </c>
      <c r="K23" s="4">
        <f t="shared" si="5"/>
        <v>729.83532101937544</v>
      </c>
      <c r="L23" s="4">
        <f t="shared" si="6"/>
        <v>0.46950011630491573</v>
      </c>
      <c r="M23" s="4">
        <f t="shared" si="7"/>
        <v>3.2492733704377393E-2</v>
      </c>
      <c r="N23" s="4">
        <f t="shared" si="8"/>
        <v>1.6364690529470472E-2</v>
      </c>
      <c r="O23" s="4">
        <f t="shared" si="10"/>
        <v>1.9855391488071599</v>
      </c>
      <c r="P23" s="4">
        <f>'Men Cumulative RR Calcs'!I17</f>
        <v>1.9930438818292671</v>
      </c>
    </row>
    <row r="24" spans="1:22" x14ac:dyDescent="0.3">
      <c r="A24" s="4">
        <v>13</v>
      </c>
      <c r="B24" s="5">
        <v>72</v>
      </c>
      <c r="C24" s="4">
        <v>2.7793999999999999E-2</v>
      </c>
      <c r="D24" s="4">
        <f t="shared" si="0"/>
        <v>2500</v>
      </c>
      <c r="E24" s="4">
        <f t="shared" si="1"/>
        <v>2500</v>
      </c>
      <c r="F24" s="4">
        <f t="shared" si="2"/>
        <v>3.7942234165784773E-2</v>
      </c>
      <c r="G24" s="4">
        <f t="shared" si="3"/>
        <v>1.8971117082892387E-2</v>
      </c>
      <c r="H24" s="4">
        <f t="shared" si="11"/>
        <v>35965.667085614077</v>
      </c>
      <c r="I24" s="4">
        <f t="shared" si="4"/>
        <v>1364.6177624910274</v>
      </c>
      <c r="J24" s="4">
        <f t="shared" si="9"/>
        <v>41368.339004675705</v>
      </c>
      <c r="K24" s="4">
        <f t="shared" si="5"/>
        <v>784.80360278248668</v>
      </c>
      <c r="L24" s="4">
        <f t="shared" si="6"/>
        <v>0.46506923543600054</v>
      </c>
      <c r="M24" s="4">
        <f t="shared" si="7"/>
        <v>3.5476253653778073E-2</v>
      </c>
      <c r="N24" s="4">
        <f t="shared" si="8"/>
        <v>1.7889977614580721E-2</v>
      </c>
      <c r="O24" s="4">
        <f t="shared" si="10"/>
        <v>1.9830239264728959</v>
      </c>
      <c r="P24" s="4">
        <f>'Men Cumulative RR Calcs'!I18</f>
        <v>1.9919231224692269</v>
      </c>
      <c r="Q24" s="1"/>
      <c r="R24" s="1"/>
      <c r="S24" s="1"/>
      <c r="V24" s="1"/>
    </row>
    <row r="25" spans="1:22" x14ac:dyDescent="0.3">
      <c r="A25" s="4">
        <v>14</v>
      </c>
      <c r="B25" s="5">
        <v>73</v>
      </c>
      <c r="C25" s="4">
        <v>3.0349999999999999E-2</v>
      </c>
      <c r="D25" s="4">
        <f t="shared" si="0"/>
        <v>2500</v>
      </c>
      <c r="E25" s="4">
        <f t="shared" si="1"/>
        <v>2500</v>
      </c>
      <c r="F25" s="4">
        <f t="shared" si="2"/>
        <v>4.1569230185502896E-2</v>
      </c>
      <c r="G25" s="4">
        <f t="shared" si="3"/>
        <v>2.0784615092751448E-2</v>
      </c>
      <c r="H25" s="4">
        <f t="shared" si="11"/>
        <v>34601.04932312305</v>
      </c>
      <c r="I25" s="4">
        <f t="shared" si="4"/>
        <v>1438.3389839728413</v>
      </c>
      <c r="J25" s="4">
        <f t="shared" si="9"/>
        <v>40583.535401893219</v>
      </c>
      <c r="K25" s="4">
        <f t="shared" si="5"/>
        <v>843.51316243140252</v>
      </c>
      <c r="L25" s="4">
        <f t="shared" si="6"/>
        <v>0.46021467631529256</v>
      </c>
      <c r="M25" s="4">
        <f t="shared" si="7"/>
        <v>3.8768148346586075E-2</v>
      </c>
      <c r="N25" s="4">
        <f t="shared" si="8"/>
        <v>1.9578550241128447E-2</v>
      </c>
      <c r="O25" s="4">
        <f t="shared" si="10"/>
        <v>1.9801337621590718</v>
      </c>
      <c r="P25" s="4">
        <f>'Men Cumulative RR Calcs'!I19</f>
        <v>1.9906624431905877</v>
      </c>
    </row>
    <row r="26" spans="1:22" x14ac:dyDescent="0.3">
      <c r="A26" s="4">
        <v>15</v>
      </c>
      <c r="B26" s="5">
        <v>74</v>
      </c>
      <c r="C26" s="4">
        <v>3.3203999999999997E-2</v>
      </c>
      <c r="D26" s="4">
        <f t="shared" si="0"/>
        <v>2500</v>
      </c>
      <c r="E26" s="4">
        <f t="shared" si="1"/>
        <v>2500</v>
      </c>
      <c r="F26" s="4">
        <f t="shared" si="2"/>
        <v>4.5644693803185116E-2</v>
      </c>
      <c r="G26" s="4">
        <f t="shared" si="3"/>
        <v>2.2822346901592558E-2</v>
      </c>
      <c r="H26" s="4">
        <f t="shared" si="11"/>
        <v>33162.71033915021</v>
      </c>
      <c r="I26" s="4">
        <f t="shared" si="4"/>
        <v>1513.7017591142326</v>
      </c>
      <c r="J26" s="4">
        <f t="shared" si="9"/>
        <v>39740.022239461818</v>
      </c>
      <c r="K26" s="4">
        <f t="shared" si="5"/>
        <v>906.96057342600079</v>
      </c>
      <c r="L26" s="4">
        <f t="shared" si="6"/>
        <v>0.45488981230422881</v>
      </c>
      <c r="M26" s="4">
        <f t="shared" si="7"/>
        <v>4.2444944445304937E-2</v>
      </c>
      <c r="N26" s="4">
        <f t="shared" si="8"/>
        <v>2.1471593179671497E-2</v>
      </c>
      <c r="O26" s="4">
        <f t="shared" si="10"/>
        <v>1.9767952983335315</v>
      </c>
      <c r="P26" s="4">
        <f>'Men Cumulative RR Calcs'!I20</f>
        <v>1.9892380983426456</v>
      </c>
    </row>
    <row r="27" spans="1:22" x14ac:dyDescent="0.3">
      <c r="A27" s="4">
        <v>16</v>
      </c>
      <c r="B27" s="8">
        <v>75</v>
      </c>
      <c r="C27" s="9">
        <v>3.6345000000000002E-2</v>
      </c>
      <c r="D27" s="9">
        <f t="shared" si="0"/>
        <v>2500</v>
      </c>
      <c r="E27" s="9">
        <f t="shared" si="1"/>
        <v>2500</v>
      </c>
      <c r="F27" s="9">
        <f t="shared" si="2"/>
        <v>5.0164374498678839E-2</v>
      </c>
      <c r="G27" s="9">
        <f t="shared" si="3"/>
        <v>2.5082187249339419E-2</v>
      </c>
      <c r="H27" s="9">
        <f t="shared" si="11"/>
        <v>31649.008580035978</v>
      </c>
      <c r="I27" s="9">
        <f t="shared" si="4"/>
        <v>1587.6527189208246</v>
      </c>
      <c r="J27" s="9">
        <f t="shared" si="9"/>
        <v>38833.061666035814</v>
      </c>
      <c r="K27" s="9">
        <f t="shared" si="5"/>
        <v>974.01812417265489</v>
      </c>
      <c r="L27" s="9">
        <f t="shared" si="6"/>
        <v>0.44903630766719549</v>
      </c>
      <c r="M27" s="9">
        <f t="shared" si="7"/>
        <v>4.6491912501641114E-2</v>
      </c>
      <c r="N27" s="9">
        <f t="shared" si="8"/>
        <v>2.356510950102263E-2</v>
      </c>
      <c r="O27" s="9">
        <f t="shared" si="10"/>
        <v>1.9729130687732876</v>
      </c>
      <c r="P27" s="4">
        <f>'Men Cumulative RR Calcs'!I21</f>
        <v>1.9876233539502079</v>
      </c>
    </row>
    <row r="28" spans="1:22" x14ac:dyDescent="0.3">
      <c r="A28" s="4">
        <v>17</v>
      </c>
      <c r="B28" s="5">
        <v>76</v>
      </c>
      <c r="C28" s="4">
        <v>3.9787999999999997E-2</v>
      </c>
      <c r="D28" s="4">
        <f t="shared" si="0"/>
        <v>2500</v>
      </c>
      <c r="E28" s="4">
        <f t="shared" si="1"/>
        <v>2500</v>
      </c>
      <c r="F28" s="4">
        <f t="shared" si="2"/>
        <v>5.51616337993086E-2</v>
      </c>
      <c r="G28" s="4">
        <f t="shared" si="3"/>
        <v>2.75808168996543E-2</v>
      </c>
      <c r="H28" s="4">
        <f t="shared" si="11"/>
        <v>30061.355861115153</v>
      </c>
      <c r="I28" s="4">
        <f t="shared" si="4"/>
        <v>1658.2335035215333</v>
      </c>
      <c r="J28" s="4">
        <f t="shared" si="9"/>
        <v>37859.04354186316</v>
      </c>
      <c r="K28" s="4">
        <f t="shared" si="5"/>
        <v>1044.1833479241675</v>
      </c>
      <c r="L28" s="4">
        <f t="shared" si="6"/>
        <v>0.44259686523275898</v>
      </c>
      <c r="M28" s="4">
        <f t="shared" si="7"/>
        <v>5.0926426730951942E-2</v>
      </c>
      <c r="N28" s="4">
        <f t="shared" si="8"/>
        <v>2.5872351182977593E-2</v>
      </c>
      <c r="O28" s="4">
        <f t="shared" si="10"/>
        <v>1.9683725831790031</v>
      </c>
      <c r="P28" s="4">
        <f>'Men Cumulative RR Calcs'!I22</f>
        <v>1.9857868332656494</v>
      </c>
    </row>
    <row r="29" spans="1:22" x14ac:dyDescent="0.3">
      <c r="A29" s="4">
        <v>18</v>
      </c>
      <c r="B29" s="5">
        <v>77</v>
      </c>
      <c r="C29" s="4">
        <v>4.3720000000000002E-2</v>
      </c>
      <c r="D29" s="4">
        <f t="shared" si="0"/>
        <v>2500</v>
      </c>
      <c r="E29" s="4">
        <f t="shared" si="1"/>
        <v>2500</v>
      </c>
      <c r="F29" s="4">
        <f t="shared" si="2"/>
        <v>6.0912124459985027E-2</v>
      </c>
      <c r="G29" s="4">
        <f t="shared" si="3"/>
        <v>3.0456062229992514E-2</v>
      </c>
      <c r="H29" s="4">
        <f t="shared" si="11"/>
        <v>28403.12235759362</v>
      </c>
      <c r="I29" s="4">
        <f t="shared" si="4"/>
        <v>1730.0945240979258</v>
      </c>
      <c r="J29" s="4">
        <f t="shared" si="9"/>
        <v>36814.860193938992</v>
      </c>
      <c r="K29" s="4">
        <f t="shared" si="5"/>
        <v>1121.2356730550803</v>
      </c>
      <c r="L29" s="4">
        <f t="shared" si="6"/>
        <v>0.43551059456876978</v>
      </c>
      <c r="M29" s="4">
        <f t="shared" si="7"/>
        <v>5.5984456977461412E-2</v>
      </c>
      <c r="N29" s="4">
        <f t="shared" si="8"/>
        <v>2.8519385991049168E-2</v>
      </c>
      <c r="O29" s="4">
        <f t="shared" si="10"/>
        <v>1.9630316373231942</v>
      </c>
      <c r="P29" s="4">
        <f>'Men Cumulative RR Calcs'!I23</f>
        <v>1.9836837763476303</v>
      </c>
    </row>
    <row r="30" spans="1:22" x14ac:dyDescent="0.3">
      <c r="A30" s="4">
        <v>19</v>
      </c>
      <c r="B30" s="5">
        <v>78</v>
      </c>
      <c r="C30" s="4">
        <v>4.8335000000000003E-2</v>
      </c>
      <c r="D30" s="4">
        <f t="shared" si="0"/>
        <v>2500</v>
      </c>
      <c r="E30" s="4">
        <f t="shared" si="1"/>
        <v>2500</v>
      </c>
      <c r="F30" s="4">
        <f t="shared" si="2"/>
        <v>6.771120774891165E-2</v>
      </c>
      <c r="G30" s="4">
        <f t="shared" si="3"/>
        <v>3.3855603874455825E-2</v>
      </c>
      <c r="H30" s="4">
        <f t="shared" si="11"/>
        <v>26673.027833495693</v>
      </c>
      <c r="I30" s="4">
        <f t="shared" si="4"/>
        <v>1806.0629289263297</v>
      </c>
      <c r="J30" s="4">
        <f t="shared" si="9"/>
        <v>35693.62452088391</v>
      </c>
      <c r="K30" s="4">
        <f t="shared" si="5"/>
        <v>1208.4292126226087</v>
      </c>
      <c r="L30" s="4">
        <f t="shared" si="6"/>
        <v>0.42768092925581919</v>
      </c>
      <c r="M30" s="4">
        <f t="shared" si="7"/>
        <v>6.1908655461969442E-2</v>
      </c>
      <c r="N30" s="4">
        <f t="shared" si="8"/>
        <v>3.1639553139604523E-2</v>
      </c>
      <c r="O30" s="4">
        <f t="shared" si="10"/>
        <v>1.9566855191919839</v>
      </c>
      <c r="P30" s="4">
        <f>'Men Cumulative RR Calcs'!I24</f>
        <v>1.9812523492789758</v>
      </c>
    </row>
    <row r="31" spans="1:22" x14ac:dyDescent="0.3">
      <c r="A31" s="4">
        <v>20</v>
      </c>
      <c r="B31" s="5">
        <v>79</v>
      </c>
      <c r="C31" s="4">
        <v>5.3650000000000003E-2</v>
      </c>
      <c r="D31" s="4">
        <f t="shared" si="0"/>
        <v>2500</v>
      </c>
      <c r="E31" s="4">
        <f t="shared" si="1"/>
        <v>2500</v>
      </c>
      <c r="F31" s="4">
        <f t="shared" si="2"/>
        <v>7.5618059222999162E-2</v>
      </c>
      <c r="G31" s="4">
        <f t="shared" si="3"/>
        <v>3.7809029611499581E-2</v>
      </c>
      <c r="H31" s="4">
        <f t="shared" si="11"/>
        <v>24866.964904569362</v>
      </c>
      <c r="I31" s="4">
        <f t="shared" si="4"/>
        <v>1880.3916248499677</v>
      </c>
      <c r="J31" s="4">
        <f t="shared" si="9"/>
        <v>34485.195308261304</v>
      </c>
      <c r="K31" s="4">
        <f t="shared" si="5"/>
        <v>1303.851770568398</v>
      </c>
      <c r="L31" s="4">
        <f t="shared" si="6"/>
        <v>0.41897320696330198</v>
      </c>
      <c r="M31" s="4">
        <f t="shared" si="7"/>
        <v>6.8710272820059981E-2</v>
      </c>
      <c r="N31" s="4">
        <f t="shared" si="8"/>
        <v>3.5253342849785069E-2</v>
      </c>
      <c r="O31" s="4">
        <f t="shared" si="10"/>
        <v>1.9490427649041768</v>
      </c>
      <c r="P31" s="4">
        <f>'Men Cumulative RR Calcs'!I25</f>
        <v>1.9784180491628272</v>
      </c>
    </row>
    <row r="32" spans="1:22" x14ac:dyDescent="0.3">
      <c r="A32" s="4">
        <v>21</v>
      </c>
      <c r="B32" s="5">
        <v>80</v>
      </c>
      <c r="C32" s="4">
        <v>5.9565E-2</v>
      </c>
      <c r="D32" s="4">
        <f t="shared" si="0"/>
        <v>2500</v>
      </c>
      <c r="E32" s="4">
        <f t="shared" si="1"/>
        <v>2500</v>
      </c>
      <c r="F32" s="4">
        <f t="shared" si="2"/>
        <v>8.4534483416510542E-2</v>
      </c>
      <c r="G32" s="4">
        <f t="shared" si="3"/>
        <v>4.2267241708255271E-2</v>
      </c>
      <c r="H32" s="4">
        <f t="shared" si="11"/>
        <v>22986.573279719396</v>
      </c>
      <c r="I32" s="4">
        <f t="shared" si="4"/>
        <v>1943.1580977168437</v>
      </c>
      <c r="J32" s="4">
        <f t="shared" si="9"/>
        <v>33181.343537692905</v>
      </c>
      <c r="K32" s="4">
        <f t="shared" si="5"/>
        <v>1402.4838675123201</v>
      </c>
      <c r="L32" s="4">
        <f t="shared" si="6"/>
        <v>0.40924738858382326</v>
      </c>
      <c r="M32" s="4">
        <f t="shared" si="7"/>
        <v>7.6242422878523494E-2</v>
      </c>
      <c r="N32" s="4">
        <f t="shared" si="8"/>
        <v>3.9305803214241923E-2</v>
      </c>
      <c r="O32" s="4">
        <f t="shared" si="10"/>
        <v>1.9397243318741821</v>
      </c>
      <c r="P32" s="4">
        <f>'Men Cumulative RR Calcs'!I26</f>
        <v>1.9750968418097321</v>
      </c>
    </row>
    <row r="33" spans="1:16" x14ac:dyDescent="0.3">
      <c r="A33" s="4">
        <v>22</v>
      </c>
      <c r="B33" s="5">
        <v>81</v>
      </c>
      <c r="C33" s="4">
        <v>6.5848000000000004E-2</v>
      </c>
      <c r="D33" s="4">
        <f t="shared" si="0"/>
        <v>2500</v>
      </c>
      <c r="E33" s="4">
        <f t="shared" si="1"/>
        <v>2500</v>
      </c>
      <c r="F33" s="4">
        <f t="shared" si="2"/>
        <v>9.4177449716012801E-2</v>
      </c>
      <c r="G33" s="4">
        <f t="shared" si="3"/>
        <v>4.7088724858006401E-2</v>
      </c>
      <c r="H33" s="4">
        <f t="shared" si="11"/>
        <v>21043.415182002551</v>
      </c>
      <c r="I33" s="4">
        <f t="shared" si="4"/>
        <v>1981.8151751562257</v>
      </c>
      <c r="J33" s="4">
        <f t="shared" si="9"/>
        <v>31778.859670180584</v>
      </c>
      <c r="K33" s="4">
        <f t="shared" si="5"/>
        <v>1496.4259793103295</v>
      </c>
      <c r="L33" s="4">
        <f t="shared" si="6"/>
        <v>0.39838146389738133</v>
      </c>
      <c r="M33" s="4">
        <f t="shared" si="7"/>
        <v>8.4177047375488576E-2</v>
      </c>
      <c r="N33" s="4">
        <f t="shared" si="8"/>
        <v>4.365448540903713E-2</v>
      </c>
      <c r="O33" s="4">
        <f t="shared" si="10"/>
        <v>1.9282565488233352</v>
      </c>
      <c r="P33" s="4">
        <f>'Men Cumulative RR Calcs'!I27</f>
        <v>1.9712011389764224</v>
      </c>
    </row>
    <row r="34" spans="1:16" x14ac:dyDescent="0.3">
      <c r="A34" s="4">
        <v>23</v>
      </c>
      <c r="B34" s="5">
        <v>82</v>
      </c>
      <c r="C34" s="4">
        <v>7.2955999999999993E-2</v>
      </c>
      <c r="D34" s="4">
        <f t="shared" si="0"/>
        <v>2500</v>
      </c>
      <c r="E34" s="4">
        <f t="shared" si="1"/>
        <v>2500</v>
      </c>
      <c r="F34" s="4">
        <f t="shared" si="2"/>
        <v>0.10525283160151416</v>
      </c>
      <c r="G34" s="4">
        <f t="shared" si="3"/>
        <v>5.2626415800757081E-2</v>
      </c>
      <c r="H34" s="4">
        <f t="shared" si="11"/>
        <v>19061.600006846325</v>
      </c>
      <c r="I34" s="4">
        <f t="shared" si="4"/>
        <v>2006.2873755760174</v>
      </c>
      <c r="J34" s="4">
        <f t="shared" si="9"/>
        <v>30282.433690870253</v>
      </c>
      <c r="K34" s="4">
        <f t="shared" si="5"/>
        <v>1593.6559468745929</v>
      </c>
      <c r="L34" s="4">
        <f t="shared" si="6"/>
        <v>0.38629999573237994</v>
      </c>
      <c r="M34" s="4">
        <f t="shared" si="7"/>
        <v>9.304909537970156E-2</v>
      </c>
      <c r="N34" s="4">
        <f t="shared" si="8"/>
        <v>4.8613106699226492E-2</v>
      </c>
      <c r="O34" s="4">
        <f t="shared" si="10"/>
        <v>1.9140742424754786</v>
      </c>
      <c r="P34" s="4">
        <f>'Men Cumulative RR Calcs'!I28</f>
        <v>1.9665985566641395</v>
      </c>
    </row>
    <row r="35" spans="1:16" x14ac:dyDescent="0.3">
      <c r="A35" s="4">
        <v>24</v>
      </c>
      <c r="B35" s="5">
        <v>83</v>
      </c>
      <c r="C35" s="4">
        <v>8.0740999999999993E-2</v>
      </c>
      <c r="D35" s="4">
        <f t="shared" si="0"/>
        <v>2500</v>
      </c>
      <c r="E35" s="4">
        <f t="shared" si="1"/>
        <v>2500</v>
      </c>
      <c r="F35" s="4">
        <f t="shared" si="2"/>
        <v>0.11762607363018818</v>
      </c>
      <c r="G35" s="4">
        <f t="shared" si="3"/>
        <v>5.8813036815094089E-2</v>
      </c>
      <c r="H35" s="4">
        <f t="shared" si="11"/>
        <v>17055.31263127031</v>
      </c>
      <c r="I35" s="4">
        <f t="shared" si="4"/>
        <v>2006.14945935168</v>
      </c>
      <c r="J35" s="4">
        <f t="shared" si="9"/>
        <v>28688.777743995659</v>
      </c>
      <c r="K35" s="4">
        <f t="shared" si="5"/>
        <v>1687.2741416376687</v>
      </c>
      <c r="L35" s="4">
        <f t="shared" si="6"/>
        <v>0.37284187949427877</v>
      </c>
      <c r="M35" s="4">
        <f t="shared" si="7"/>
        <v>0.10258846264332828</v>
      </c>
      <c r="N35" s="4">
        <f t="shared" si="8"/>
        <v>5.4098758068917785E-2</v>
      </c>
      <c r="O35" s="4">
        <f t="shared" si="10"/>
        <v>1.8963182576693947</v>
      </c>
      <c r="P35" s="4">
        <f>'Men Cumulative RR Calcs'!I29</f>
        <v>1.9611379164835561</v>
      </c>
    </row>
    <row r="36" spans="1:16" x14ac:dyDescent="0.3">
      <c r="A36" s="4">
        <v>25</v>
      </c>
      <c r="B36" s="5">
        <v>84</v>
      </c>
      <c r="C36" s="4">
        <v>8.9357000000000006E-2</v>
      </c>
      <c r="D36" s="4">
        <f t="shared" si="0"/>
        <v>2500</v>
      </c>
      <c r="E36" s="4">
        <f t="shared" si="1"/>
        <v>2500</v>
      </c>
      <c r="F36" s="4">
        <f t="shared" si="2"/>
        <v>0.13161235101714736</v>
      </c>
      <c r="G36" s="4">
        <f t="shared" si="3"/>
        <v>6.5806175508573678E-2</v>
      </c>
      <c r="H36" s="4">
        <f t="shared" si="11"/>
        <v>15049.16317191863</v>
      </c>
      <c r="I36" s="4">
        <f t="shared" si="4"/>
        <v>1980.6557458968814</v>
      </c>
      <c r="J36" s="4">
        <f t="shared" si="9"/>
        <v>27001.503602357989</v>
      </c>
      <c r="K36" s="4">
        <f t="shared" si="5"/>
        <v>1776.8656850521543</v>
      </c>
      <c r="L36" s="4">
        <f t="shared" si="6"/>
        <v>0.35788167766044932</v>
      </c>
      <c r="M36" s="4">
        <f t="shared" si="7"/>
        <v>0.11286325886274944</v>
      </c>
      <c r="N36" s="4">
        <f t="shared" si="8"/>
        <v>6.0229665206289126E-2</v>
      </c>
      <c r="O36" s="4">
        <f t="shared" si="10"/>
        <v>1.8738815578035848</v>
      </c>
      <c r="P36" s="4">
        <f>'Men Cumulative RR Calcs'!I30</f>
        <v>1.9546256921453784</v>
      </c>
    </row>
    <row r="37" spans="1:16" x14ac:dyDescent="0.3">
      <c r="A37" s="4">
        <v>26</v>
      </c>
      <c r="B37" s="5">
        <v>85</v>
      </c>
      <c r="C37" s="4">
        <v>9.9650000000000002E-2</v>
      </c>
      <c r="D37" s="4">
        <f t="shared" si="0"/>
        <v>2500</v>
      </c>
      <c r="E37" s="4">
        <f t="shared" si="1"/>
        <v>2500</v>
      </c>
      <c r="F37" s="4">
        <f t="shared" si="2"/>
        <v>0.14858991982204217</v>
      </c>
      <c r="G37" s="4">
        <f t="shared" si="3"/>
        <v>7.4294959911021086E-2</v>
      </c>
      <c r="H37" s="4">
        <f t="shared" si="11"/>
        <v>13068.507426021748</v>
      </c>
      <c r="I37" s="4">
        <f t="shared" si="4"/>
        <v>1941.8484706263343</v>
      </c>
      <c r="J37" s="4">
        <f t="shared" si="9"/>
        <v>25224.637917305834</v>
      </c>
      <c r="K37" s="4">
        <f t="shared" si="5"/>
        <v>1874.0634628362593</v>
      </c>
      <c r="L37" s="4">
        <f t="shared" si="6"/>
        <v>0.34127537210256559</v>
      </c>
      <c r="M37" s="4">
        <f t="shared" si="7"/>
        <v>0.12472926385869598</v>
      </c>
      <c r="N37" s="4">
        <f t="shared" si="8"/>
        <v>6.7595597404230157E-2</v>
      </c>
      <c r="O37" s="4">
        <f t="shared" si="10"/>
        <v>1.845227627959249</v>
      </c>
      <c r="P37" s="4">
        <f>'Men Cumulative RR Calcs'!I31</f>
        <v>1.946759980788888</v>
      </c>
    </row>
    <row r="38" spans="1:16" x14ac:dyDescent="0.3">
      <c r="A38" s="4">
        <v>27</v>
      </c>
      <c r="B38" s="4">
        <v>86</v>
      </c>
      <c r="C38" s="4">
        <v>0.110901</v>
      </c>
      <c r="D38" s="4">
        <f t="shared" si="0"/>
        <v>2500</v>
      </c>
      <c r="E38" s="4">
        <f t="shared" si="1"/>
        <v>2500</v>
      </c>
      <c r="F38" s="4">
        <f t="shared" si="2"/>
        <v>0.16768567173007815</v>
      </c>
      <c r="G38" s="4">
        <f t="shared" si="3"/>
        <v>8.3842835865039073E-2</v>
      </c>
      <c r="H38" s="4">
        <f t="shared" si="11"/>
        <v>11126.658955395415</v>
      </c>
      <c r="I38" s="4">
        <f t="shared" si="4"/>
        <v>1865.7812810469698</v>
      </c>
      <c r="J38" s="4">
        <f t="shared" si="9"/>
        <v>23350.574454469574</v>
      </c>
      <c r="K38" s="4">
        <f t="shared" si="5"/>
        <v>1957.7783813404667</v>
      </c>
      <c r="L38" s="4">
        <f t="shared" si="6"/>
        <v>0.32272482026390603</v>
      </c>
      <c r="M38" s="4">
        <f t="shared" si="7"/>
        <v>0.13692140437023428</v>
      </c>
      <c r="N38" s="4">
        <f t="shared" si="8"/>
        <v>7.5734424578791759E-2</v>
      </c>
      <c r="O38" s="4">
        <f t="shared" si="10"/>
        <v>1.8079150284925645</v>
      </c>
      <c r="P38" s="4">
        <f>'Men Cumulative RR Calcs'!I32</f>
        <v>1.9372307387514831</v>
      </c>
    </row>
    <row r="39" spans="1:16" x14ac:dyDescent="0.3">
      <c r="A39" s="4">
        <v>28</v>
      </c>
      <c r="B39" s="4">
        <v>87</v>
      </c>
      <c r="C39" s="4">
        <v>0.12314600000000001</v>
      </c>
      <c r="D39" s="4">
        <f t="shared" si="0"/>
        <v>2500</v>
      </c>
      <c r="E39" s="4">
        <f t="shared" si="1"/>
        <v>2500</v>
      </c>
      <c r="F39" s="4">
        <f t="shared" si="2"/>
        <v>0.18914792589865859</v>
      </c>
      <c r="G39" s="4">
        <f t="shared" si="3"/>
        <v>9.4573962949329293E-2</v>
      </c>
      <c r="H39" s="4">
        <f t="shared" si="11"/>
        <v>9260.877674348445</v>
      </c>
      <c r="I39" s="4">
        <f t="shared" si="4"/>
        <v>1751.6758041042012</v>
      </c>
      <c r="J39" s="4">
        <f t="shared" si="9"/>
        <v>21392.796073129106</v>
      </c>
      <c r="K39" s="4">
        <f t="shared" si="5"/>
        <v>2023.2015032026693</v>
      </c>
      <c r="L39" s="4">
        <f t="shared" si="6"/>
        <v>0.30211314149941032</v>
      </c>
      <c r="M39" s="4">
        <f t="shared" si="7"/>
        <v>0.14894090837495633</v>
      </c>
      <c r="N39" s="4">
        <f t="shared" si="8"/>
        <v>8.4678306256422253E-2</v>
      </c>
      <c r="O39" s="4">
        <f t="shared" si="10"/>
        <v>1.7589027811200488</v>
      </c>
      <c r="P39" s="4">
        <f>'Men Cumulative RR Calcs'!I33</f>
        <v>1.9256722435646978</v>
      </c>
    </row>
    <row r="40" spans="1:16" x14ac:dyDescent="0.3">
      <c r="A40" s="4">
        <v>29</v>
      </c>
      <c r="B40" s="4">
        <v>88</v>
      </c>
      <c r="C40" s="4">
        <v>0.13641200000000001</v>
      </c>
      <c r="D40" s="4">
        <f t="shared" si="0"/>
        <v>2500</v>
      </c>
      <c r="E40" s="4">
        <f t="shared" si="1"/>
        <v>2500</v>
      </c>
      <c r="F40" s="4">
        <f t="shared" si="2"/>
        <v>0.21324825870344891</v>
      </c>
      <c r="G40" s="4">
        <f t="shared" si="3"/>
        <v>0.10662412935172445</v>
      </c>
      <c r="H40" s="4">
        <f t="shared" si="11"/>
        <v>7509.2018702442438</v>
      </c>
      <c r="I40" s="4">
        <f t="shared" si="4"/>
        <v>1601.3242230822668</v>
      </c>
      <c r="J40" s="4">
        <f t="shared" si="9"/>
        <v>19369.594569926438</v>
      </c>
      <c r="K40" s="4">
        <f t="shared" si="5"/>
        <v>2065.2661569142961</v>
      </c>
      <c r="L40" s="4">
        <f t="shared" si="6"/>
        <v>0.27937269761906647</v>
      </c>
      <c r="M40" s="4">
        <f t="shared" si="7"/>
        <v>0.15998520599756785</v>
      </c>
      <c r="N40" s="4">
        <f t="shared" si="8"/>
        <v>9.4435502693511655E-2</v>
      </c>
      <c r="O40" s="4">
        <f t="shared" si="10"/>
        <v>1.6941213996265401</v>
      </c>
      <c r="P40" s="4">
        <f>'Men Cumulative RR Calcs'!I34</f>
        <v>1.9116768971979636</v>
      </c>
    </row>
    <row r="41" spans="1:16" x14ac:dyDescent="0.3">
      <c r="A41" s="4">
        <v>30</v>
      </c>
      <c r="B41" s="4">
        <v>89</v>
      </c>
      <c r="C41" s="4">
        <v>0.15071000000000001</v>
      </c>
      <c r="D41" s="4">
        <f t="shared" si="0"/>
        <v>2500</v>
      </c>
      <c r="E41" s="4">
        <f t="shared" si="1"/>
        <v>2500</v>
      </c>
      <c r="F41" s="4">
        <f t="shared" si="2"/>
        <v>0.24026796148580623</v>
      </c>
      <c r="G41" s="4">
        <f t="shared" si="3"/>
        <v>0.12013398074290312</v>
      </c>
      <c r="H41" s="4">
        <f t="shared" si="11"/>
        <v>5907.8776471619767</v>
      </c>
      <c r="I41" s="4">
        <f t="shared" si="4"/>
        <v>1419.4737189911693</v>
      </c>
      <c r="J41" s="4">
        <f t="shared" si="9"/>
        <v>17304.328413012143</v>
      </c>
      <c r="K41" s="4">
        <f t="shared" si="5"/>
        <v>2078.8378563376718</v>
      </c>
      <c r="L41" s="4">
        <f t="shared" si="6"/>
        <v>0.25451599179529516</v>
      </c>
      <c r="M41" s="4">
        <f t="shared" si="7"/>
        <v>0.16882663836935155</v>
      </c>
      <c r="N41" s="4">
        <f t="shared" si="8"/>
        <v>0.10496886402731041</v>
      </c>
      <c r="O41" s="4">
        <f t="shared" si="10"/>
        <v>1.6083496752468127</v>
      </c>
      <c r="P41" s="4">
        <f>'Men Cumulative RR Calcs'!I35</f>
        <v>1.8948402700117242</v>
      </c>
    </row>
    <row r="42" spans="1:16" x14ac:dyDescent="0.3">
      <c r="A42" s="4">
        <v>31</v>
      </c>
      <c r="B42" s="4">
        <v>90</v>
      </c>
      <c r="C42" s="4">
        <v>0.16603799999999999</v>
      </c>
      <c r="D42" s="4">
        <f t="shared" si="0"/>
        <v>2500</v>
      </c>
      <c r="E42" s="4">
        <f t="shared" si="1"/>
        <v>2500</v>
      </c>
      <c r="F42" s="4">
        <f t="shared" si="2"/>
        <v>0.27049130265366628</v>
      </c>
      <c r="G42" s="4">
        <f t="shared" si="3"/>
        <v>0.13524565132683314</v>
      </c>
      <c r="H42" s="4">
        <f t="shared" si="11"/>
        <v>4488.4039281708074</v>
      </c>
      <c r="I42" s="4">
        <f t="shared" si="4"/>
        <v>1214.0742253667545</v>
      </c>
      <c r="J42" s="4">
        <f t="shared" si="9"/>
        <v>15225.490556674471</v>
      </c>
      <c r="K42" s="4">
        <f t="shared" si="5"/>
        <v>2059.1813871079862</v>
      </c>
      <c r="L42" s="4">
        <f t="shared" si="6"/>
        <v>0.22767718127035691</v>
      </c>
      <c r="M42" s="4">
        <f t="shared" si="7"/>
        <v>0.17372696796656609</v>
      </c>
      <c r="N42" s="4">
        <f t="shared" si="8"/>
        <v>0.11617062898903008</v>
      </c>
      <c r="O42" s="4">
        <f t="shared" si="10"/>
        <v>1.4954465640619974</v>
      </c>
      <c r="P42" s="4">
        <f>'Men Cumulative RR Calcs'!I36</f>
        <v>1.8748614012050697</v>
      </c>
    </row>
    <row r="43" spans="1:16" x14ac:dyDescent="0.3">
      <c r="A43" s="4">
        <v>32</v>
      </c>
      <c r="B43" s="4">
        <v>91</v>
      </c>
      <c r="C43" s="4">
        <v>0.18237400000000001</v>
      </c>
      <c r="D43" s="4">
        <f t="shared" si="0"/>
        <v>2500</v>
      </c>
      <c r="E43" s="4">
        <f t="shared" si="1"/>
        <v>2500</v>
      </c>
      <c r="F43" s="4">
        <f t="shared" si="2"/>
        <v>0.30416939923356201</v>
      </c>
      <c r="G43" s="4">
        <f t="shared" si="3"/>
        <v>0.15208469961678101</v>
      </c>
      <c r="H43" s="4">
        <f t="shared" si="11"/>
        <v>3274.3297028040529</v>
      </c>
      <c r="I43" s="4">
        <f t="shared" si="4"/>
        <v>995.95089859451639</v>
      </c>
      <c r="J43" s="4">
        <f t="shared" si="9"/>
        <v>13166.309169566484</v>
      </c>
      <c r="K43" s="4">
        <f t="shared" si="5"/>
        <v>2002.3941751151881</v>
      </c>
      <c r="L43" s="4">
        <f t="shared" si="6"/>
        <v>0.19916073385121041</v>
      </c>
      <c r="M43" s="4">
        <f t="shared" si="7"/>
        <v>0.17247904949225121</v>
      </c>
      <c r="N43" s="4">
        <f t="shared" si="8"/>
        <v>0.12781531076924343</v>
      </c>
      <c r="O43" s="4">
        <f t="shared" si="10"/>
        <v>1.3494396598827136</v>
      </c>
      <c r="P43" s="4">
        <f>'Men Cumulative RR Calcs'!I37</f>
        <v>1.8517255804878598</v>
      </c>
    </row>
    <row r="44" spans="1:16" x14ac:dyDescent="0.3">
      <c r="A44" s="4">
        <v>33</v>
      </c>
      <c r="B44" s="4">
        <v>92</v>
      </c>
      <c r="C44" s="4">
        <v>0.19967599999999999</v>
      </c>
      <c r="D44" s="4">
        <f t="shared" si="0"/>
        <v>2500</v>
      </c>
      <c r="E44" s="4">
        <f t="shared" si="1"/>
        <v>2500</v>
      </c>
      <c r="F44" s="4">
        <f t="shared" si="2"/>
        <v>0.34147437890810373</v>
      </c>
      <c r="G44" s="4">
        <f t="shared" si="3"/>
        <v>0.17073718945405186</v>
      </c>
      <c r="H44" s="4">
        <f t="shared" si="11"/>
        <v>2278.3788042095366</v>
      </c>
      <c r="I44" s="4">
        <f t="shared" si="4"/>
        <v>778.00798708483956</v>
      </c>
      <c r="J44" s="4">
        <f t="shared" si="9"/>
        <v>11163.914994451296</v>
      </c>
      <c r="K44" s="4">
        <f t="shared" si="5"/>
        <v>1906.0954694565612</v>
      </c>
      <c r="L44" s="4">
        <f t="shared" si="6"/>
        <v>0.16949330511110511</v>
      </c>
      <c r="M44" s="4">
        <f t="shared" si="7"/>
        <v>0.16281839907699439</v>
      </c>
      <c r="N44" s="4">
        <f t="shared" si="8"/>
        <v>0.13949848709031029</v>
      </c>
      <c r="O44" s="4">
        <f t="shared" si="10"/>
        <v>1.1671696408548642</v>
      </c>
      <c r="P44" s="4">
        <f>'Men Cumulative RR Calcs'!I38</f>
        <v>1.8259634749765066</v>
      </c>
    </row>
    <row r="45" spans="1:16" x14ac:dyDescent="0.3">
      <c r="A45" s="4">
        <v>34</v>
      </c>
      <c r="B45" s="4">
        <v>93</v>
      </c>
      <c r="C45" s="4">
        <v>0.21787999999999999</v>
      </c>
      <c r="D45" s="4">
        <f t="shared" si="0"/>
        <v>2500</v>
      </c>
      <c r="E45" s="4">
        <f t="shared" si="1"/>
        <v>2500</v>
      </c>
      <c r="F45" s="4">
        <f t="shared" si="2"/>
        <v>0.38242571559442534</v>
      </c>
      <c r="G45" s="4">
        <f t="shared" si="3"/>
        <v>0.19121285779721267</v>
      </c>
      <c r="H45" s="4">
        <f t="shared" si="11"/>
        <v>1500.3708171246972</v>
      </c>
      <c r="I45" s="4">
        <f t="shared" si="4"/>
        <v>573.78038339590501</v>
      </c>
      <c r="J45" s="4">
        <f t="shared" si="9"/>
        <v>9257.8195249947348</v>
      </c>
      <c r="K45" s="4">
        <f t="shared" si="5"/>
        <v>1770.2141283450771</v>
      </c>
      <c r="L45" s="4">
        <f t="shared" si="6"/>
        <v>0.13946312245941489</v>
      </c>
      <c r="M45" s="4">
        <f t="shared" si="7"/>
        <v>0.14343179910714249</v>
      </c>
      <c r="N45" s="4">
        <f t="shared" si="8"/>
        <v>0.15055632760665885</v>
      </c>
      <c r="O45" s="4">
        <f t="shared" si="10"/>
        <v>0.95267865115487016</v>
      </c>
      <c r="P45" s="4">
        <f>'Men Cumulative RR Calcs'!I39</f>
        <v>1.7988849771892155</v>
      </c>
    </row>
    <row r="46" spans="1:16" x14ac:dyDescent="0.3">
      <c r="A46" s="4">
        <v>35</v>
      </c>
      <c r="B46" s="4">
        <v>94</v>
      </c>
      <c r="C46" s="4">
        <v>0.236903</v>
      </c>
      <c r="D46" s="4">
        <f t="shared" si="0"/>
        <v>2500</v>
      </c>
      <c r="E46" s="4">
        <f t="shared" si="1"/>
        <v>2500</v>
      </c>
      <c r="F46" s="4">
        <f t="shared" si="2"/>
        <v>0.42680523425822398</v>
      </c>
      <c r="G46" s="4">
        <f t="shared" si="3"/>
        <v>0.21340261712911199</v>
      </c>
      <c r="H46" s="4">
        <f t="shared" si="11"/>
        <v>926.59043372879216</v>
      </c>
      <c r="I46" s="4">
        <f t="shared" si="4"/>
        <v>395.47364712904647</v>
      </c>
      <c r="J46" s="4">
        <f t="shared" si="9"/>
        <v>7487.6053966496575</v>
      </c>
      <c r="K46" s="4">
        <f t="shared" si="5"/>
        <v>1597.8745876750995</v>
      </c>
      <c r="L46" s="4">
        <f t="shared" si="6"/>
        <v>0.11012228053730909</v>
      </c>
      <c r="M46" s="4">
        <f t="shared" si="7"/>
        <v>0.11541316500399343</v>
      </c>
      <c r="N46" s="4">
        <f t="shared" si="8"/>
        <v>0.1599857547647113</v>
      </c>
      <c r="O46" s="4">
        <f t="shared" si="10"/>
        <v>0.72139650916876863</v>
      </c>
      <c r="P46" s="4">
        <f>'Men Cumulative RR Calcs'!I40</f>
        <v>1.7725585849688354</v>
      </c>
    </row>
    <row r="47" spans="1:16" x14ac:dyDescent="0.3">
      <c r="A47" s="4">
        <v>36</v>
      </c>
      <c r="B47" s="4">
        <v>95</v>
      </c>
      <c r="C47" s="4">
        <v>0.25663599999999998</v>
      </c>
      <c r="D47" s="4">
        <f t="shared" si="0"/>
        <v>2500</v>
      </c>
      <c r="E47" s="4">
        <f t="shared" si="1"/>
        <v>2500</v>
      </c>
      <c r="F47" s="4">
        <f t="shared" si="2"/>
        <v>0.47405900057919831</v>
      </c>
      <c r="G47" s="4">
        <f t="shared" si="3"/>
        <v>0.23702950028959915</v>
      </c>
      <c r="H47" s="4">
        <f t="shared" si="11"/>
        <v>531.11678659974564</v>
      </c>
      <c r="I47" s="4">
        <f t="shared" si="4"/>
        <v>251.78069304631077</v>
      </c>
      <c r="J47" s="4">
        <f t="shared" si="9"/>
        <v>5889.7308089745584</v>
      </c>
      <c r="K47" s="4">
        <f t="shared" si="5"/>
        <v>1396.0399504914963</v>
      </c>
      <c r="L47" s="4">
        <f t="shared" si="6"/>
        <v>8.2717550711813859E-2</v>
      </c>
      <c r="M47" s="4">
        <f t="shared" si="7"/>
        <v>8.3065322378671522E-2</v>
      </c>
      <c r="N47" s="4">
        <f t="shared" si="8"/>
        <v>0.16639865834528825</v>
      </c>
      <c r="O47" s="4">
        <f t="shared" si="10"/>
        <v>0.49919466421601472</v>
      </c>
      <c r="P47" s="4">
        <f>'Men Cumulative RR Calcs'!I41</f>
        <v>1.7493393418394823</v>
      </c>
    </row>
    <row r="48" spans="1:16" x14ac:dyDescent="0.3">
      <c r="A48" s="4">
        <v>37</v>
      </c>
      <c r="B48" s="4">
        <v>96</v>
      </c>
      <c r="C48" s="4">
        <v>0.27695399999999998</v>
      </c>
      <c r="D48" s="4">
        <f t="shared" si="0"/>
        <v>2500</v>
      </c>
      <c r="E48" s="4">
        <f t="shared" si="1"/>
        <v>2500</v>
      </c>
      <c r="F48" s="4">
        <f t="shared" si="2"/>
        <v>0.52328341987544769</v>
      </c>
      <c r="G48" s="4">
        <f t="shared" si="3"/>
        <v>0.26164170993772384</v>
      </c>
      <c r="H48" s="4">
        <f t="shared" si="11"/>
        <v>279.33609355343486</v>
      </c>
      <c r="I48" s="4">
        <f t="shared" si="4"/>
        <v>146.1719463292894</v>
      </c>
      <c r="J48" s="4">
        <f t="shared" si="9"/>
        <v>4493.6908584830617</v>
      </c>
      <c r="K48" s="4">
        <f t="shared" si="5"/>
        <v>1175.7369601450264</v>
      </c>
      <c r="L48" s="4">
        <f t="shared" si="6"/>
        <v>5.85238877468E-2</v>
      </c>
      <c r="M48" s="4">
        <f t="shared" si="7"/>
        <v>5.2592396676432805E-2</v>
      </c>
      <c r="N48" s="4">
        <f t="shared" si="8"/>
        <v>0.1681139449735479</v>
      </c>
      <c r="O48" s="4">
        <f t="shared" si="10"/>
        <v>0.31283779989047322</v>
      </c>
      <c r="P48" s="4">
        <f>'Men Cumulative RR Calcs'!I42</f>
        <v>1.7310729248957188</v>
      </c>
    </row>
    <row r="49" spans="1:16" x14ac:dyDescent="0.3">
      <c r="A49" s="4">
        <v>38</v>
      </c>
      <c r="B49" s="4">
        <v>97</v>
      </c>
      <c r="C49" s="4">
        <v>0.29771300000000001</v>
      </c>
      <c r="D49" s="4">
        <f t="shared" si="0"/>
        <v>2500</v>
      </c>
      <c r="E49" s="4">
        <f t="shared" si="1"/>
        <v>2500</v>
      </c>
      <c r="F49" s="4">
        <f t="shared" si="2"/>
        <v>0.5733045845364908</v>
      </c>
      <c r="G49" s="4">
        <f t="shared" si="3"/>
        <v>0.2866522922682454</v>
      </c>
      <c r="H49" s="4">
        <f t="shared" si="11"/>
        <v>133.16414722414547</v>
      </c>
      <c r="I49" s="4">
        <f t="shared" si="4"/>
        <v>76.34361609949481</v>
      </c>
      <c r="J49" s="4">
        <f t="shared" si="9"/>
        <v>3317.9538983380353</v>
      </c>
      <c r="K49" s="4">
        <f t="shared" si="5"/>
        <v>951.0990905989587</v>
      </c>
      <c r="L49" s="4">
        <f t="shared" si="6"/>
        <v>3.8585798997916712E-2</v>
      </c>
      <c r="M49" s="4">
        <f t="shared" si="7"/>
        <v>2.8993109366150023E-2</v>
      </c>
      <c r="N49" s="4">
        <f t="shared" si="8"/>
        <v>0.16347656018220616</v>
      </c>
      <c r="O49" s="4">
        <f t="shared" si="10"/>
        <v>0.17735331189887502</v>
      </c>
      <c r="P49" s="4">
        <f>'Men Cumulative RR Calcs'!I43</f>
        <v>1.7184451348717582</v>
      </c>
    </row>
    <row r="50" spans="1:16" x14ac:dyDescent="0.3">
      <c r="A50" s="4">
        <v>39</v>
      </c>
      <c r="B50" s="4">
        <v>98</v>
      </c>
      <c r="C50" s="4">
        <v>0.31875500000000001</v>
      </c>
      <c r="D50" s="4">
        <f t="shared" si="0"/>
        <v>2500</v>
      </c>
      <c r="E50" s="4">
        <f t="shared" si="1"/>
        <v>2500</v>
      </c>
      <c r="F50" s="4">
        <f t="shared" si="2"/>
        <v>0.62290660668838538</v>
      </c>
      <c r="G50" s="4">
        <f t="shared" si="3"/>
        <v>0.31145330334419269</v>
      </c>
      <c r="H50" s="4">
        <f t="shared" si="11"/>
        <v>56.820531124650657</v>
      </c>
      <c r="I50" s="4">
        <f t="shared" si="4"/>
        <v>35.393884233087924</v>
      </c>
      <c r="J50" s="4">
        <f t="shared" si="9"/>
        <v>2366.8548077390765</v>
      </c>
      <c r="K50" s="4">
        <f t="shared" si="5"/>
        <v>737.16474840641945</v>
      </c>
      <c r="L50" s="4">
        <f t="shared" si="6"/>
        <v>2.3443953162179464E-2</v>
      </c>
      <c r="M50" s="4">
        <f t="shared" si="7"/>
        <v>1.3842928669506368E-2</v>
      </c>
      <c r="N50" s="4">
        <f t="shared" si="8"/>
        <v>0.15146635302006745</v>
      </c>
      <c r="O50" s="4">
        <f t="shared" si="10"/>
        <v>9.1392764092447301E-2</v>
      </c>
      <c r="P50" s="4">
        <f>'Men Cumulative RR Calcs'!I44</f>
        <v>1.7108793268775722</v>
      </c>
    </row>
    <row r="51" spans="1:16" x14ac:dyDescent="0.3">
      <c r="A51" s="4">
        <v>40</v>
      </c>
      <c r="B51" s="4">
        <v>99</v>
      </c>
      <c r="C51" s="4">
        <v>0.33991399999999999</v>
      </c>
      <c r="D51" s="4">
        <f t="shared" si="0"/>
        <v>2500</v>
      </c>
      <c r="E51" s="4">
        <f t="shared" si="1"/>
        <v>2500</v>
      </c>
      <c r="F51" s="4">
        <f t="shared" si="2"/>
        <v>0.67111884787197806</v>
      </c>
      <c r="G51" s="4">
        <f t="shared" si="3"/>
        <v>0.33555942393598903</v>
      </c>
      <c r="H51" s="4">
        <f t="shared" si="11"/>
        <v>21.426646891562733</v>
      </c>
      <c r="I51" s="4">
        <f t="shared" si="4"/>
        <v>14.379826575625282</v>
      </c>
      <c r="J51" s="4">
        <f t="shared" si="9"/>
        <v>1629.690059332657</v>
      </c>
      <c r="K51" s="4">
        <f t="shared" si="5"/>
        <v>546.85785750387413</v>
      </c>
      <c r="L51" s="4">
        <f t="shared" si="6"/>
        <v>1.2977063832490239E-2</v>
      </c>
      <c r="M51" s="4">
        <f t="shared" si="7"/>
        <v>5.7030517200858735E-3</v>
      </c>
      <c r="N51" s="4">
        <f t="shared" si="8"/>
        <v>0.13242104120333048</v>
      </c>
      <c r="O51" s="4">
        <f t="shared" si="10"/>
        <v>4.306756440110545E-2</v>
      </c>
      <c r="P51" s="4">
        <f>'Men Cumulative RR Calcs'!I45</f>
        <v>1.7070001245480881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1"/>
  <sheetViews>
    <sheetView topLeftCell="A7" workbookViewId="0">
      <selection activeCell="B54" sqref="B54"/>
    </sheetView>
  </sheetViews>
  <sheetFormatPr defaultRowHeight="16.5" x14ac:dyDescent="0.3"/>
  <cols>
    <col min="1" max="1" width="10.75" style="4" customWidth="1" collapsed="1"/>
    <col min="2" max="2" width="9.125" style="5" collapsed="1"/>
    <col min="3" max="3" width="15.25" style="4" customWidth="1" collapsed="1"/>
    <col min="4" max="4" width="13.5" style="4" customWidth="1" collapsed="1"/>
    <col min="5" max="5" width="15.25" style="4" customWidth="1" collapsed="1"/>
    <col min="6" max="6" width="11.75" style="4" customWidth="1" collapsed="1"/>
    <col min="7" max="7" width="13.125" style="4" customWidth="1" collapsed="1"/>
    <col min="8" max="8" width="12.875" style="4" customWidth="1" collapsed="1"/>
    <col min="9" max="9" width="13.25" style="4" customWidth="1" collapsed="1"/>
    <col min="10" max="10" width="15.25" style="4" customWidth="1" collapsed="1"/>
    <col min="11" max="11" width="14.875" style="4" customWidth="1" collapsed="1"/>
    <col min="12" max="12" width="15.875" style="4" customWidth="1" collapsed="1"/>
    <col min="13" max="13" width="13.5" style="4" customWidth="1" collapsed="1"/>
    <col min="14" max="14" width="15.25" style="4" customWidth="1" collapsed="1"/>
    <col min="15" max="16" width="13.5" style="4" customWidth="1" collapsed="1"/>
  </cols>
  <sheetData>
    <row r="1" spans="1:16" x14ac:dyDescent="0.3">
      <c r="A1" s="6" t="s">
        <v>22</v>
      </c>
      <c r="B1" s="4"/>
    </row>
    <row r="2" spans="1:16" x14ac:dyDescent="0.3">
      <c r="B2" s="4"/>
    </row>
    <row r="3" spans="1:16" x14ac:dyDescent="0.3">
      <c r="A3" s="7" t="s">
        <v>19</v>
      </c>
      <c r="B3"/>
    </row>
    <row r="4" spans="1:16" x14ac:dyDescent="0.3">
      <c r="A4" t="s">
        <v>1</v>
      </c>
      <c r="B4">
        <v>100000</v>
      </c>
    </row>
    <row r="5" spans="1:16" x14ac:dyDescent="0.3">
      <c r="A5" t="s">
        <v>2</v>
      </c>
      <c r="B5">
        <v>0.5</v>
      </c>
    </row>
    <row r="6" spans="1:16" x14ac:dyDescent="0.3">
      <c r="A6" t="s">
        <v>3</v>
      </c>
      <c r="B6">
        <v>0.05</v>
      </c>
    </row>
    <row r="7" spans="1:16" x14ac:dyDescent="0.3">
      <c r="A7" t="s">
        <v>18</v>
      </c>
      <c r="B7">
        <v>2</v>
      </c>
    </row>
    <row r="8" spans="1:16" x14ac:dyDescent="0.3">
      <c r="A8"/>
      <c r="B8"/>
    </row>
    <row r="9" spans="1:16" x14ac:dyDescent="0.3">
      <c r="A9" s="1" t="s">
        <v>20</v>
      </c>
    </row>
    <row r="10" spans="1:16" ht="49.5" x14ac:dyDescent="0.3">
      <c r="A10" s="2" t="s">
        <v>7</v>
      </c>
      <c r="B10" s="2" t="s">
        <v>4</v>
      </c>
      <c r="C10" s="2" t="s">
        <v>0</v>
      </c>
      <c r="D10" s="2" t="s">
        <v>6</v>
      </c>
      <c r="E10" s="2" t="s">
        <v>5</v>
      </c>
      <c r="F10" s="2" t="s">
        <v>11</v>
      </c>
      <c r="G10" s="2" t="s">
        <v>10</v>
      </c>
      <c r="H10" s="2" t="s">
        <v>8</v>
      </c>
      <c r="I10" s="2" t="s">
        <v>12</v>
      </c>
      <c r="J10" s="2" t="s">
        <v>9</v>
      </c>
      <c r="K10" s="2" t="s">
        <v>14</v>
      </c>
      <c r="L10" s="2" t="s">
        <v>13</v>
      </c>
      <c r="M10" s="2" t="s">
        <v>15</v>
      </c>
      <c r="N10" s="2" t="s">
        <v>16</v>
      </c>
      <c r="O10" s="2" t="s">
        <v>17</v>
      </c>
      <c r="P10" s="2" t="s">
        <v>32</v>
      </c>
    </row>
    <row r="11" spans="1:16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4">
        <v>1</v>
      </c>
      <c r="B12" s="5">
        <v>60</v>
      </c>
      <c r="C12" s="4">
        <v>6.5890000000000002E-3</v>
      </c>
      <c r="D12" s="4">
        <f t="shared" ref="D12:D51" si="0">$B$4*$B$5*$B$6</f>
        <v>2500</v>
      </c>
      <c r="E12" s="4">
        <f t="shared" ref="E12:E51" si="1">$B$4*(1-$B$5)*$B$6</f>
        <v>2500</v>
      </c>
      <c r="F12" s="4">
        <f t="shared" ref="F12:F51" si="2">$O$12*G12</f>
        <v>8.7853333333333342E-3</v>
      </c>
      <c r="G12" s="4">
        <f t="shared" ref="G12:G51" si="3">C12/($O$12*L12 + (1-L12))</f>
        <v>4.3926666666666671E-3</v>
      </c>
      <c r="H12" s="4">
        <f>B4*B5-D12</f>
        <v>47500</v>
      </c>
      <c r="I12" s="4">
        <f t="shared" ref="I12:I51" si="4">F12*H12</f>
        <v>417.3033333333334</v>
      </c>
      <c r="J12" s="4">
        <f>B4*(1-B5)-E12</f>
        <v>47500</v>
      </c>
      <c r="K12" s="4">
        <f t="shared" ref="K12:K51" si="5">G12*J12</f>
        <v>208.6516666666667</v>
      </c>
      <c r="L12" s="4">
        <f t="shared" ref="L12:L51" si="6">H12/(J12+H12)</f>
        <v>0.5</v>
      </c>
      <c r="M12" s="4">
        <f t="shared" ref="M12:M51" si="7">I12/(H12+D12)</f>
        <v>8.3460666666666673E-3</v>
      </c>
      <c r="N12" s="4">
        <f t="shared" ref="N12:N51" si="8">K12/(J12+E12)</f>
        <v>4.1730333333333336E-3</v>
      </c>
      <c r="O12" s="4">
        <f>B7</f>
        <v>2</v>
      </c>
      <c r="P12" s="4">
        <f>'Women Cumulative RR Calcs'!I6</f>
        <v>2</v>
      </c>
    </row>
    <row r="13" spans="1:16" x14ac:dyDescent="0.3">
      <c r="A13" s="4">
        <v>2</v>
      </c>
      <c r="B13" s="5">
        <v>61</v>
      </c>
      <c r="C13" s="4">
        <v>7.1040000000000001E-3</v>
      </c>
      <c r="D13" s="4">
        <f t="shared" si="0"/>
        <v>2500</v>
      </c>
      <c r="E13" s="4">
        <f t="shared" si="1"/>
        <v>2500</v>
      </c>
      <c r="F13" s="4">
        <f t="shared" si="2"/>
        <v>9.4789856995268693E-3</v>
      </c>
      <c r="G13" s="4">
        <f t="shared" si="3"/>
        <v>4.7394928497634346E-3</v>
      </c>
      <c r="H13" s="4">
        <f t="shared" ref="H13:H51" si="9">H12-I12</f>
        <v>47082.696666666663</v>
      </c>
      <c r="I13" s="4">
        <f t="shared" si="4"/>
        <v>446.29620839849468</v>
      </c>
      <c r="J13" s="4">
        <f t="shared" ref="J13:J51" si="10">J12-K12</f>
        <v>47291.348333333335</v>
      </c>
      <c r="K13" s="4">
        <f t="shared" si="5"/>
        <v>224.13700728150528</v>
      </c>
      <c r="L13" s="4">
        <f t="shared" si="6"/>
        <v>0.49889454952012141</v>
      </c>
      <c r="M13" s="4">
        <f t="shared" si="7"/>
        <v>9.001047510562887E-3</v>
      </c>
      <c r="N13" s="4">
        <f t="shared" si="8"/>
        <v>4.5015251601743514E-3</v>
      </c>
      <c r="O13" s="4">
        <f t="shared" ref="O13:O51" si="11">M13/N13</f>
        <v>1.9995550819523269</v>
      </c>
      <c r="P13" s="4">
        <f>'Women Cumulative RR Calcs'!I7</f>
        <v>1.9997696835721808</v>
      </c>
    </row>
    <row r="14" spans="1:16" x14ac:dyDescent="0.3">
      <c r="A14" s="4">
        <v>3</v>
      </c>
      <c r="B14" s="5">
        <v>62</v>
      </c>
      <c r="C14" s="4">
        <v>7.6649999999999999E-3</v>
      </c>
      <c r="D14" s="4">
        <f t="shared" si="0"/>
        <v>2500</v>
      </c>
      <c r="E14" s="4">
        <f t="shared" si="1"/>
        <v>2500</v>
      </c>
      <c r="F14" s="4">
        <f t="shared" si="2"/>
        <v>1.0235686499517822E-2</v>
      </c>
      <c r="G14" s="4">
        <f t="shared" si="3"/>
        <v>5.117843249758911E-3</v>
      </c>
      <c r="H14" s="4">
        <f t="shared" si="9"/>
        <v>46636.400458268166</v>
      </c>
      <c r="I14" s="4">
        <f t="shared" si="4"/>
        <v>477.35557455680225</v>
      </c>
      <c r="J14" s="4">
        <f t="shared" si="10"/>
        <v>47067.211326051831</v>
      </c>
      <c r="K14" s="4">
        <f t="shared" si="5"/>
        <v>240.88260977001053</v>
      </c>
      <c r="L14" s="4">
        <f t="shared" si="6"/>
        <v>0.49770120457696293</v>
      </c>
      <c r="M14" s="4">
        <f t="shared" si="7"/>
        <v>9.7149072806467195E-3</v>
      </c>
      <c r="N14" s="4">
        <f t="shared" si="8"/>
        <v>4.8597168032208024E-3</v>
      </c>
      <c r="O14" s="4">
        <f t="shared" si="11"/>
        <v>1.9990686029704683</v>
      </c>
      <c r="P14" s="4">
        <f>'Women Cumulative RR Calcs'!I8</f>
        <v>1.9995192314049095</v>
      </c>
    </row>
    <row r="15" spans="1:16" x14ac:dyDescent="0.3">
      <c r="A15" s="4">
        <v>4</v>
      </c>
      <c r="B15" s="5">
        <v>63</v>
      </c>
      <c r="C15" s="4">
        <v>8.3029999999999996E-3</v>
      </c>
      <c r="D15" s="4">
        <f t="shared" si="0"/>
        <v>2500</v>
      </c>
      <c r="E15" s="4">
        <f t="shared" si="1"/>
        <v>2500</v>
      </c>
      <c r="F15" s="4">
        <f t="shared" si="2"/>
        <v>1.1097212024946016E-2</v>
      </c>
      <c r="G15" s="4">
        <f t="shared" si="3"/>
        <v>5.5486060124730081E-3</v>
      </c>
      <c r="H15" s="4">
        <f t="shared" si="9"/>
        <v>46159.044883711365</v>
      </c>
      <c r="I15" s="4">
        <f t="shared" si="4"/>
        <v>512.23670794354462</v>
      </c>
      <c r="J15" s="4">
        <f t="shared" si="10"/>
        <v>46826.328716281823</v>
      </c>
      <c r="K15" s="4">
        <f t="shared" si="5"/>
        <v>259.82084905719881</v>
      </c>
      <c r="L15" s="4">
        <f t="shared" si="6"/>
        <v>0.49641188819953025</v>
      </c>
      <c r="M15" s="4">
        <f t="shared" si="7"/>
        <v>1.0527060470827614E-2</v>
      </c>
      <c r="N15" s="4">
        <f t="shared" si="8"/>
        <v>5.2673867246770412E-3</v>
      </c>
      <c r="O15" s="4">
        <f t="shared" si="11"/>
        <v>1.9985357106038306</v>
      </c>
      <c r="P15" s="4">
        <f>'Women Cumulative RR Calcs'!I9</f>
        <v>1.9992458747026773</v>
      </c>
    </row>
    <row r="16" spans="1:16" x14ac:dyDescent="0.3">
      <c r="A16" s="4">
        <v>5</v>
      </c>
      <c r="B16" s="5">
        <v>64</v>
      </c>
      <c r="C16" s="4">
        <v>9.0500000000000008E-3</v>
      </c>
      <c r="D16" s="4">
        <f t="shared" si="0"/>
        <v>2500</v>
      </c>
      <c r="E16" s="4">
        <f t="shared" si="1"/>
        <v>2500</v>
      </c>
      <c r="F16" s="4">
        <f t="shared" si="2"/>
        <v>1.2106916556448558E-2</v>
      </c>
      <c r="G16" s="4">
        <f t="shared" si="3"/>
        <v>6.053458278224279E-3</v>
      </c>
      <c r="H16" s="4">
        <f t="shared" si="9"/>
        <v>45646.808175767823</v>
      </c>
      <c r="I16" s="4">
        <f t="shared" si="4"/>
        <v>552.64209765223484</v>
      </c>
      <c r="J16" s="4">
        <f t="shared" si="10"/>
        <v>46566.507867224624</v>
      </c>
      <c r="K16" s="4">
        <f t="shared" si="5"/>
        <v>281.88841253684689</v>
      </c>
      <c r="L16" s="4">
        <f t="shared" si="6"/>
        <v>0.49501319478074074</v>
      </c>
      <c r="M16" s="4">
        <f t="shared" si="7"/>
        <v>1.1478270701449703E-2</v>
      </c>
      <c r="N16" s="4">
        <f t="shared" si="8"/>
        <v>5.7450270008952949E-3</v>
      </c>
      <c r="O16" s="4">
        <f t="shared" si="11"/>
        <v>1.9979489564907091</v>
      </c>
      <c r="P16" s="4">
        <f>'Women Cumulative RR Calcs'!I10</f>
        <v>1.9989456548154716</v>
      </c>
    </row>
    <row r="17" spans="1:18" x14ac:dyDescent="0.3">
      <c r="A17" s="4">
        <v>6</v>
      </c>
      <c r="B17" s="5">
        <v>65</v>
      </c>
      <c r="C17" s="4">
        <v>9.953E-3</v>
      </c>
      <c r="D17" s="4">
        <f t="shared" si="0"/>
        <v>2500</v>
      </c>
      <c r="E17" s="4">
        <f t="shared" si="1"/>
        <v>2500</v>
      </c>
      <c r="F17" s="4">
        <f t="shared" si="2"/>
        <v>1.3328546670565673E-2</v>
      </c>
      <c r="G17" s="4">
        <f t="shared" si="3"/>
        <v>6.6642733352828363E-3</v>
      </c>
      <c r="H17" s="4">
        <f t="shared" si="9"/>
        <v>45094.166078115588</v>
      </c>
      <c r="I17" s="4">
        <f t="shared" si="4"/>
        <v>601.03969714240304</v>
      </c>
      <c r="J17" s="4">
        <f t="shared" si="10"/>
        <v>46284.619454687774</v>
      </c>
      <c r="K17" s="4">
        <f t="shared" si="5"/>
        <v>308.45335526558893</v>
      </c>
      <c r="L17" s="4">
        <f t="shared" si="6"/>
        <v>0.49348616109509996</v>
      </c>
      <c r="M17" s="4">
        <f t="shared" si="7"/>
        <v>1.2628432151871842E-2</v>
      </c>
      <c r="N17" s="4">
        <f t="shared" si="8"/>
        <v>6.3227582527744667E-3</v>
      </c>
      <c r="O17" s="4">
        <f t="shared" si="11"/>
        <v>1.9972979587398276</v>
      </c>
      <c r="P17" s="4">
        <f>'Women Cumulative RR Calcs'!I11</f>
        <v>1.9986129395486065</v>
      </c>
    </row>
    <row r="18" spans="1:18" x14ac:dyDescent="0.3">
      <c r="A18" s="4">
        <v>7</v>
      </c>
      <c r="B18" s="5">
        <v>66</v>
      </c>
      <c r="C18" s="4">
        <v>1.1001E-2</v>
      </c>
      <c r="D18" s="4">
        <f t="shared" si="0"/>
        <v>2500</v>
      </c>
      <c r="E18" s="4">
        <f t="shared" si="1"/>
        <v>2500</v>
      </c>
      <c r="F18" s="4">
        <f t="shared" si="2"/>
        <v>1.4748589940420949E-2</v>
      </c>
      <c r="G18" s="4">
        <f t="shared" si="3"/>
        <v>7.3742949702104744E-3</v>
      </c>
      <c r="H18" s="4">
        <f t="shared" si="9"/>
        <v>44493.126380973183</v>
      </c>
      <c r="I18" s="4">
        <f t="shared" si="4"/>
        <v>656.21087616029899</v>
      </c>
      <c r="J18" s="4">
        <f t="shared" si="10"/>
        <v>45976.166099422182</v>
      </c>
      <c r="K18" s="4">
        <f t="shared" si="5"/>
        <v>339.04181041653032</v>
      </c>
      <c r="L18" s="4">
        <f t="shared" si="6"/>
        <v>0.49180362928796878</v>
      </c>
      <c r="M18" s="4">
        <f t="shared" si="7"/>
        <v>1.396397572786281E-2</v>
      </c>
      <c r="N18" s="4">
        <f t="shared" si="8"/>
        <v>6.9939897829620562E-3</v>
      </c>
      <c r="O18" s="4">
        <f t="shared" si="11"/>
        <v>1.9965679334963031</v>
      </c>
      <c r="P18" s="4">
        <f>'Women Cumulative RR Calcs'!I12</f>
        <v>1.9982418516775626</v>
      </c>
    </row>
    <row r="19" spans="1:18" x14ac:dyDescent="0.3">
      <c r="A19" s="4">
        <v>8</v>
      </c>
      <c r="B19" s="5">
        <v>67</v>
      </c>
      <c r="C19" s="4">
        <v>1.2123999999999999E-2</v>
      </c>
      <c r="D19" s="4">
        <f t="shared" si="0"/>
        <v>2500</v>
      </c>
      <c r="E19" s="4">
        <f t="shared" si="1"/>
        <v>2500</v>
      </c>
      <c r="F19" s="4">
        <f t="shared" si="2"/>
        <v>1.6274480308542092E-2</v>
      </c>
      <c r="G19" s="4">
        <f t="shared" si="3"/>
        <v>8.137240154271046E-3</v>
      </c>
      <c r="H19" s="4">
        <f t="shared" si="9"/>
        <v>43836.915504812881</v>
      </c>
      <c r="I19" s="4">
        <f t="shared" si="4"/>
        <v>713.42301817030079</v>
      </c>
      <c r="J19" s="4">
        <f t="shared" si="10"/>
        <v>45637.124289005653</v>
      </c>
      <c r="K19" s="4">
        <f t="shared" si="5"/>
        <v>371.36024028995524</v>
      </c>
      <c r="L19" s="4">
        <f t="shared" si="6"/>
        <v>0.4899400497153078</v>
      </c>
      <c r="M19" s="4">
        <f t="shared" si="7"/>
        <v>1.5396428752280665E-2</v>
      </c>
      <c r="N19" s="4">
        <f t="shared" si="8"/>
        <v>7.7146328488669732E-3</v>
      </c>
      <c r="O19" s="4">
        <f t="shared" si="11"/>
        <v>1.9957435504583858</v>
      </c>
      <c r="P19" s="4">
        <f>'Women Cumulative RR Calcs'!I13</f>
        <v>1.9978280931542765</v>
      </c>
    </row>
    <row r="20" spans="1:18" x14ac:dyDescent="0.3">
      <c r="A20" s="4">
        <v>9</v>
      </c>
      <c r="B20" s="5">
        <v>68</v>
      </c>
      <c r="C20" s="4">
        <v>1.325E-2</v>
      </c>
      <c r="D20" s="4">
        <f t="shared" si="0"/>
        <v>2500</v>
      </c>
      <c r="E20" s="4">
        <f t="shared" si="1"/>
        <v>2500</v>
      </c>
      <c r="F20" s="4">
        <f t="shared" si="2"/>
        <v>1.7810556889774593E-2</v>
      </c>
      <c r="G20" s="4">
        <f t="shared" si="3"/>
        <v>8.9052784448872963E-3</v>
      </c>
      <c r="H20" s="4">
        <f t="shared" si="9"/>
        <v>43123.492486642579</v>
      </c>
      <c r="I20" s="4">
        <f t="shared" si="4"/>
        <v>768.05341621911487</v>
      </c>
      <c r="J20" s="4">
        <f t="shared" si="10"/>
        <v>45265.764048715697</v>
      </c>
      <c r="K20" s="4">
        <f t="shared" si="5"/>
        <v>403.10423287438221</v>
      </c>
      <c r="L20" s="4">
        <f t="shared" si="6"/>
        <v>0.4878816066225416</v>
      </c>
      <c r="M20" s="4">
        <f t="shared" si="7"/>
        <v>1.6834603717459415E-2</v>
      </c>
      <c r="N20" s="4">
        <f t="shared" si="8"/>
        <v>8.4391873741046265E-3</v>
      </c>
      <c r="O20" s="4">
        <f t="shared" si="11"/>
        <v>1.9948133595322046</v>
      </c>
      <c r="P20" s="4">
        <f>'Women Cumulative RR Calcs'!I14</f>
        <v>1.9973693328784468</v>
      </c>
    </row>
    <row r="21" spans="1:18" x14ac:dyDescent="0.3">
      <c r="A21" s="4">
        <v>10</v>
      </c>
      <c r="B21" s="5">
        <v>69</v>
      </c>
      <c r="C21" s="4">
        <v>1.4419E-2</v>
      </c>
      <c r="D21" s="4">
        <f t="shared" si="0"/>
        <v>2500</v>
      </c>
      <c r="E21" s="4">
        <f t="shared" si="1"/>
        <v>2500</v>
      </c>
      <c r="F21" s="4">
        <f t="shared" si="2"/>
        <v>1.9411336414406177E-2</v>
      </c>
      <c r="G21" s="4">
        <f t="shared" si="3"/>
        <v>9.7056682072030886E-3</v>
      </c>
      <c r="H21" s="4">
        <f t="shared" si="9"/>
        <v>42355.439070423461</v>
      </c>
      <c r="I21" s="4">
        <f t="shared" si="4"/>
        <v>822.17567677587306</v>
      </c>
      <c r="J21" s="4">
        <f t="shared" si="10"/>
        <v>44862.659815841318</v>
      </c>
      <c r="K21" s="4">
        <f t="shared" si="5"/>
        <v>435.42209106517868</v>
      </c>
      <c r="L21" s="4">
        <f t="shared" si="6"/>
        <v>0.48562671751944886</v>
      </c>
      <c r="M21" s="4">
        <f t="shared" si="7"/>
        <v>1.832945332415651E-2</v>
      </c>
      <c r="N21" s="4">
        <f t="shared" si="8"/>
        <v>9.1933622976035582E-3</v>
      </c>
      <c r="O21" s="4">
        <f t="shared" si="11"/>
        <v>1.9937703672283713</v>
      </c>
      <c r="P21" s="4">
        <f>'Women Cumulative RR Calcs'!I15</f>
        <v>1.996862063302977</v>
      </c>
    </row>
    <row r="22" spans="1:18" x14ac:dyDescent="0.3">
      <c r="A22" s="4">
        <v>11</v>
      </c>
      <c r="B22" s="5">
        <v>70</v>
      </c>
      <c r="C22" s="4">
        <v>1.5717999999999999E-2</v>
      </c>
      <c r="D22" s="4">
        <f t="shared" si="0"/>
        <v>2500</v>
      </c>
      <c r="E22" s="4">
        <f t="shared" si="1"/>
        <v>2500</v>
      </c>
      <c r="F22" s="4">
        <f t="shared" si="2"/>
        <v>2.1195188043121236E-2</v>
      </c>
      <c r="G22" s="4">
        <f t="shared" si="3"/>
        <v>1.0597594021560618E-2</v>
      </c>
      <c r="H22" s="4">
        <f t="shared" si="9"/>
        <v>41533.26339364759</v>
      </c>
      <c r="I22" s="4">
        <f t="shared" si="4"/>
        <v>880.30532767284433</v>
      </c>
      <c r="J22" s="4">
        <f t="shared" si="10"/>
        <v>44427.23772477614</v>
      </c>
      <c r="K22" s="4">
        <f t="shared" si="5"/>
        <v>470.82182890653996</v>
      </c>
      <c r="L22" s="4">
        <f t="shared" si="6"/>
        <v>0.48316683655007048</v>
      </c>
      <c r="M22" s="4">
        <f t="shared" si="7"/>
        <v>1.9991825720549264E-2</v>
      </c>
      <c r="N22" s="4">
        <f t="shared" si="8"/>
        <v>1.0033018173110166E-2</v>
      </c>
      <c r="O22" s="4">
        <f t="shared" si="11"/>
        <v>1.9926033597875898</v>
      </c>
      <c r="P22" s="4">
        <f>'Women Cumulative RR Calcs'!I16</f>
        <v>1.9962998032403949</v>
      </c>
    </row>
    <row r="23" spans="1:18" x14ac:dyDescent="0.3">
      <c r="A23" s="4">
        <v>12</v>
      </c>
      <c r="B23" s="5">
        <v>71</v>
      </c>
      <c r="C23" s="4">
        <v>1.7201000000000001E-2</v>
      </c>
      <c r="D23" s="4">
        <f t="shared" si="0"/>
        <v>2500</v>
      </c>
      <c r="E23" s="4">
        <f t="shared" si="1"/>
        <v>2500</v>
      </c>
      <c r="F23" s="4">
        <f t="shared" si="2"/>
        <v>2.3237086807460477E-2</v>
      </c>
      <c r="G23" s="4">
        <f t="shared" si="3"/>
        <v>1.1618543403730239E-2</v>
      </c>
      <c r="H23" s="4">
        <f t="shared" si="9"/>
        <v>40652.958065974744</v>
      </c>
      <c r="I23" s="4">
        <f t="shared" si="4"/>
        <v>944.65631555910579</v>
      </c>
      <c r="J23" s="4">
        <f t="shared" si="10"/>
        <v>43956.415895869599</v>
      </c>
      <c r="K23" s="4">
        <f t="shared" si="5"/>
        <v>510.70952595857875</v>
      </c>
      <c r="L23" s="4">
        <f t="shared" si="6"/>
        <v>0.48047818063643527</v>
      </c>
      <c r="M23" s="4">
        <f t="shared" si="7"/>
        <v>2.1890882059924153E-2</v>
      </c>
      <c r="N23" s="4">
        <f t="shared" si="8"/>
        <v>1.0993304500788781E-2</v>
      </c>
      <c r="O23" s="4">
        <f t="shared" si="11"/>
        <v>1.9912922505106139</v>
      </c>
      <c r="P23" s="4">
        <f>'Women Cumulative RR Calcs'!I17</f>
        <v>1.9956736553038641</v>
      </c>
    </row>
    <row r="24" spans="1:18" x14ac:dyDescent="0.3">
      <c r="A24" s="4">
        <v>13</v>
      </c>
      <c r="B24" s="5">
        <v>72</v>
      </c>
      <c r="C24" s="4">
        <v>1.8896E-2</v>
      </c>
      <c r="D24" s="4">
        <f t="shared" si="0"/>
        <v>2500</v>
      </c>
      <c r="E24" s="4">
        <f t="shared" si="1"/>
        <v>2500</v>
      </c>
      <c r="F24" s="4">
        <f t="shared" si="2"/>
        <v>2.5577870692725227E-2</v>
      </c>
      <c r="G24" s="4">
        <f t="shared" si="3"/>
        <v>1.2788935346362613E-2</v>
      </c>
      <c r="H24" s="4">
        <f t="shared" si="9"/>
        <v>39708.301750415638</v>
      </c>
      <c r="I24" s="4">
        <f t="shared" si="4"/>
        <v>1015.653807599846</v>
      </c>
      <c r="J24" s="4">
        <f t="shared" si="10"/>
        <v>43445.706369911022</v>
      </c>
      <c r="K24" s="4">
        <f t="shared" si="5"/>
        <v>555.62432984184647</v>
      </c>
      <c r="L24" s="4">
        <f t="shared" si="6"/>
        <v>0.47752721303531614</v>
      </c>
      <c r="M24" s="4">
        <f t="shared" si="7"/>
        <v>2.4062892025496965E-2</v>
      </c>
      <c r="N24" s="4">
        <f t="shared" si="8"/>
        <v>1.209306317696999E-2</v>
      </c>
      <c r="O24" s="4">
        <f t="shared" si="11"/>
        <v>1.9898095026347251</v>
      </c>
      <c r="P24" s="4">
        <f>'Women Cumulative RR Calcs'!I18</f>
        <v>1.9949728346225528</v>
      </c>
      <c r="Q24" s="1"/>
      <c r="R24" s="1"/>
    </row>
    <row r="25" spans="1:18" x14ac:dyDescent="0.3">
      <c r="A25" s="4">
        <v>14</v>
      </c>
      <c r="B25" s="5">
        <v>73</v>
      </c>
      <c r="C25" s="4">
        <v>2.0818E-2</v>
      </c>
      <c r="D25" s="4">
        <f t="shared" si="0"/>
        <v>2500</v>
      </c>
      <c r="E25" s="4">
        <f t="shared" si="1"/>
        <v>2500</v>
      </c>
      <c r="F25" s="4">
        <f t="shared" si="2"/>
        <v>2.8241678422874995E-2</v>
      </c>
      <c r="G25" s="4">
        <f t="shared" si="3"/>
        <v>1.4120839211437497E-2</v>
      </c>
      <c r="H25" s="4">
        <f t="shared" si="9"/>
        <v>38692.647942815791</v>
      </c>
      <c r="I25" s="4">
        <f t="shared" si="4"/>
        <v>1092.7453205305192</v>
      </c>
      <c r="J25" s="4">
        <f t="shared" si="10"/>
        <v>42890.082040069174</v>
      </c>
      <c r="K25" s="4">
        <f t="shared" si="5"/>
        <v>605.64395225317992</v>
      </c>
      <c r="L25" s="4">
        <f t="shared" si="6"/>
        <v>0.47427498382234851</v>
      </c>
      <c r="M25" s="4">
        <f t="shared" si="7"/>
        <v>2.6527678483973242E-2</v>
      </c>
      <c r="N25" s="4">
        <f t="shared" si="8"/>
        <v>1.3343090054751022E-2</v>
      </c>
      <c r="O25" s="4">
        <f t="shared" si="11"/>
        <v>1.9881210705407506</v>
      </c>
      <c r="P25" s="4">
        <f>'Women Cumulative RR Calcs'!I19</f>
        <v>1.9941848557461803</v>
      </c>
    </row>
    <row r="26" spans="1:18" x14ac:dyDescent="0.3">
      <c r="A26" s="4">
        <v>15</v>
      </c>
      <c r="B26" s="5">
        <v>74</v>
      </c>
      <c r="C26" s="4">
        <v>2.2995999999999999E-2</v>
      </c>
      <c r="D26" s="4">
        <f t="shared" si="0"/>
        <v>2500</v>
      </c>
      <c r="E26" s="4">
        <f t="shared" si="1"/>
        <v>2500</v>
      </c>
      <c r="F26" s="4">
        <f t="shared" si="2"/>
        <v>3.1272624257743034E-2</v>
      </c>
      <c r="G26" s="4">
        <f t="shared" si="3"/>
        <v>1.5636312128871517E-2</v>
      </c>
      <c r="H26" s="4">
        <f t="shared" si="9"/>
        <v>37599.90262228527</v>
      </c>
      <c r="I26" s="4">
        <f t="shared" si="4"/>
        <v>1175.8476268344543</v>
      </c>
      <c r="J26" s="4">
        <f t="shared" si="10"/>
        <v>42284.438087815994</v>
      </c>
      <c r="K26" s="4">
        <f t="shared" si="5"/>
        <v>661.17267213503396</v>
      </c>
      <c r="L26" s="4">
        <f t="shared" si="6"/>
        <v>0.47067926314538405</v>
      </c>
      <c r="M26" s="4">
        <f t="shared" si="7"/>
        <v>2.9322954669246115E-2</v>
      </c>
      <c r="N26" s="4">
        <f t="shared" si="8"/>
        <v>1.4763446866042335E-2</v>
      </c>
      <c r="O26" s="4">
        <f t="shared" si="11"/>
        <v>1.9861862162211159</v>
      </c>
      <c r="P26" s="4">
        <f>'Women Cumulative RR Calcs'!I20</f>
        <v>1.993294782496442</v>
      </c>
    </row>
    <row r="27" spans="1:18" x14ac:dyDescent="0.3">
      <c r="A27" s="4">
        <v>16</v>
      </c>
      <c r="B27" s="5">
        <v>75</v>
      </c>
      <c r="C27" s="4">
        <v>2.5387E-2</v>
      </c>
      <c r="D27" s="4">
        <f t="shared" si="0"/>
        <v>2500</v>
      </c>
      <c r="E27" s="4">
        <f t="shared" si="1"/>
        <v>2500</v>
      </c>
      <c r="F27" s="4">
        <f t="shared" si="2"/>
        <v>3.461803994649066E-2</v>
      </c>
      <c r="G27" s="4">
        <f t="shared" si="3"/>
        <v>1.730901997324533E-2</v>
      </c>
      <c r="H27" s="4">
        <f t="shared" si="9"/>
        <v>36424.054995450817</v>
      </c>
      <c r="I27" s="4">
        <f t="shared" si="4"/>
        <v>1260.9293908456891</v>
      </c>
      <c r="J27" s="4">
        <f t="shared" si="10"/>
        <v>41623.265415680959</v>
      </c>
      <c r="K27" s="4">
        <f t="shared" si="5"/>
        <v>720.45793243171329</v>
      </c>
      <c r="L27" s="4">
        <f t="shared" si="6"/>
        <v>0.46669193514369145</v>
      </c>
      <c r="M27" s="4">
        <f t="shared" si="7"/>
        <v>3.2394605109695225E-2</v>
      </c>
      <c r="N27" s="4">
        <f t="shared" si="8"/>
        <v>1.6328300402165381E-2</v>
      </c>
      <c r="O27" s="4">
        <f t="shared" si="11"/>
        <v>1.9839545030295502</v>
      </c>
      <c r="P27" s="4">
        <f>'Women Cumulative RR Calcs'!I21</f>
        <v>1.9922874112444309</v>
      </c>
    </row>
    <row r="28" spans="1:18" x14ac:dyDescent="0.3">
      <c r="A28" s="4">
        <v>17</v>
      </c>
      <c r="B28" s="5">
        <v>76</v>
      </c>
      <c r="C28" s="4">
        <v>2.809E-2</v>
      </c>
      <c r="D28" s="4">
        <f t="shared" si="0"/>
        <v>2500</v>
      </c>
      <c r="E28" s="4">
        <f t="shared" si="1"/>
        <v>2500</v>
      </c>
      <c r="F28" s="4">
        <f t="shared" si="2"/>
        <v>3.8419673519770263E-2</v>
      </c>
      <c r="G28" s="4">
        <f t="shared" si="3"/>
        <v>1.9209836759885131E-2</v>
      </c>
      <c r="H28" s="4">
        <f t="shared" si="9"/>
        <v>35163.125604605128</v>
      </c>
      <c r="I28" s="4">
        <f t="shared" si="4"/>
        <v>1350.9558056636033</v>
      </c>
      <c r="J28" s="4">
        <f t="shared" si="10"/>
        <v>40902.807483249242</v>
      </c>
      <c r="K28" s="4">
        <f t="shared" si="5"/>
        <v>785.73625477422593</v>
      </c>
      <c r="L28" s="4">
        <f t="shared" si="6"/>
        <v>0.46227166587166613</v>
      </c>
      <c r="M28" s="4">
        <f t="shared" si="7"/>
        <v>3.5869455441542533E-2</v>
      </c>
      <c r="N28" s="4">
        <f t="shared" si="8"/>
        <v>1.8103350919810218E-2</v>
      </c>
      <c r="O28" s="4">
        <f t="shared" si="11"/>
        <v>1.9813710511621989</v>
      </c>
      <c r="P28" s="4">
        <f>'Women Cumulative RR Calcs'!I22</f>
        <v>1.9911419276082383</v>
      </c>
    </row>
    <row r="29" spans="1:18" x14ac:dyDescent="0.3">
      <c r="A29" s="4">
        <v>18</v>
      </c>
      <c r="B29" s="5">
        <v>77</v>
      </c>
      <c r="C29" s="4">
        <v>3.1224999999999999E-2</v>
      </c>
      <c r="D29" s="4">
        <f t="shared" si="0"/>
        <v>2500</v>
      </c>
      <c r="E29" s="4">
        <f t="shared" si="1"/>
        <v>2500</v>
      </c>
      <c r="F29" s="4">
        <f t="shared" si="2"/>
        <v>4.2851500335400104E-2</v>
      </c>
      <c r="G29" s="4">
        <f t="shared" si="3"/>
        <v>2.1425750167700052E-2</v>
      </c>
      <c r="H29" s="4">
        <f t="shared" si="9"/>
        <v>33812.169798941526</v>
      </c>
      <c r="I29" s="4">
        <f t="shared" si="4"/>
        <v>1448.9022054799482</v>
      </c>
      <c r="J29" s="4">
        <f t="shared" si="10"/>
        <v>40117.071228475019</v>
      </c>
      <c r="K29" s="4">
        <f t="shared" si="5"/>
        <v>859.53834560113353</v>
      </c>
      <c r="L29" s="4">
        <f t="shared" si="6"/>
        <v>0.45735854080258087</v>
      </c>
      <c r="M29" s="4">
        <f t="shared" si="7"/>
        <v>3.9901284156315622E-2</v>
      </c>
      <c r="N29" s="4">
        <f t="shared" si="8"/>
        <v>2.0168874134805032E-2</v>
      </c>
      <c r="O29" s="4">
        <f t="shared" si="11"/>
        <v>1.9783595202004238</v>
      </c>
      <c r="P29" s="4">
        <f>'Women Cumulative RR Calcs'!I23</f>
        <v>1.9898299818321332</v>
      </c>
    </row>
    <row r="30" spans="1:18" x14ac:dyDescent="0.3">
      <c r="A30" s="4">
        <v>19</v>
      </c>
      <c r="B30" s="5">
        <v>78</v>
      </c>
      <c r="C30" s="4">
        <v>3.4785999999999997E-2</v>
      </c>
      <c r="D30" s="4">
        <f t="shared" si="0"/>
        <v>2500</v>
      </c>
      <c r="E30" s="4">
        <f t="shared" si="1"/>
        <v>2500</v>
      </c>
      <c r="F30" s="4">
        <f t="shared" si="2"/>
        <v>4.7918901647462118E-2</v>
      </c>
      <c r="G30" s="4">
        <f t="shared" si="3"/>
        <v>2.3959450823731059E-2</v>
      </c>
      <c r="H30" s="4">
        <f t="shared" si="9"/>
        <v>32363.267593461576</v>
      </c>
      <c r="I30" s="4">
        <f t="shared" si="4"/>
        <v>1550.8122368015834</v>
      </c>
      <c r="J30" s="4">
        <f t="shared" si="10"/>
        <v>39257.532882873886</v>
      </c>
      <c r="K30" s="4">
        <f t="shared" si="5"/>
        <v>940.58892856822183</v>
      </c>
      <c r="L30" s="4">
        <f t="shared" si="6"/>
        <v>0.45186967163477693</v>
      </c>
      <c r="M30" s="4">
        <f t="shared" si="7"/>
        <v>4.4482698950812923E-2</v>
      </c>
      <c r="N30" s="4">
        <f t="shared" si="8"/>
        <v>2.2525011983023254E-2</v>
      </c>
      <c r="O30" s="4">
        <f t="shared" si="11"/>
        <v>1.9748135532331272</v>
      </c>
      <c r="P30" s="4">
        <f>'Women Cumulative RR Calcs'!I24</f>
        <v>1.9883191632857489</v>
      </c>
    </row>
    <row r="31" spans="1:18" x14ac:dyDescent="0.3">
      <c r="A31" s="4">
        <v>20</v>
      </c>
      <c r="B31" s="5">
        <v>79</v>
      </c>
      <c r="C31" s="4">
        <v>3.8792E-2</v>
      </c>
      <c r="D31" s="4">
        <f t="shared" si="0"/>
        <v>2500</v>
      </c>
      <c r="E31" s="4">
        <f t="shared" si="1"/>
        <v>2500</v>
      </c>
      <c r="F31" s="4">
        <f t="shared" si="2"/>
        <v>5.3664556596219694E-2</v>
      </c>
      <c r="G31" s="4">
        <f t="shared" si="3"/>
        <v>2.6832278298109847E-2</v>
      </c>
      <c r="H31" s="4">
        <f t="shared" si="9"/>
        <v>30812.455356659993</v>
      </c>
      <c r="I31" s="4">
        <f t="shared" si="4"/>
        <v>1653.5367543559728</v>
      </c>
      <c r="J31" s="4">
        <f t="shared" si="10"/>
        <v>38316.943954305665</v>
      </c>
      <c r="K31" s="4">
        <f t="shared" si="5"/>
        <v>1028.1309037150072</v>
      </c>
      <c r="L31" s="4">
        <f t="shared" si="6"/>
        <v>0.44572143926863783</v>
      </c>
      <c r="M31" s="4">
        <f t="shared" si="7"/>
        <v>4.9637192355002718E-2</v>
      </c>
      <c r="N31" s="4">
        <f t="shared" si="8"/>
        <v>2.5188826112655417E-2</v>
      </c>
      <c r="O31" s="4">
        <f t="shared" si="11"/>
        <v>1.970603637224043</v>
      </c>
      <c r="P31" s="4">
        <f>'Women Cumulative RR Calcs'!I25</f>
        <v>1.9865710563414858</v>
      </c>
    </row>
    <row r="32" spans="1:18" x14ac:dyDescent="0.3">
      <c r="A32" s="4">
        <v>21</v>
      </c>
      <c r="B32" s="5">
        <v>80</v>
      </c>
      <c r="C32" s="4">
        <v>4.3109000000000001E-2</v>
      </c>
      <c r="D32" s="4">
        <f t="shared" si="0"/>
        <v>2500</v>
      </c>
      <c r="E32" s="4">
        <f t="shared" si="1"/>
        <v>2500</v>
      </c>
      <c r="F32" s="4">
        <f t="shared" si="2"/>
        <v>5.9922510749588306E-2</v>
      </c>
      <c r="G32" s="4">
        <f t="shared" si="3"/>
        <v>2.9961255374794153E-2</v>
      </c>
      <c r="H32" s="4">
        <f t="shared" si="9"/>
        <v>29158.91860230402</v>
      </c>
      <c r="I32" s="4">
        <f t="shared" si="4"/>
        <v>1747.2756133929331</v>
      </c>
      <c r="J32" s="4">
        <f t="shared" si="10"/>
        <v>37288.813050590659</v>
      </c>
      <c r="K32" s="4">
        <f t="shared" si="5"/>
        <v>1117.2196504317037</v>
      </c>
      <c r="L32" s="4">
        <f t="shared" si="6"/>
        <v>0.43882489103800371</v>
      </c>
      <c r="M32" s="4">
        <f t="shared" si="7"/>
        <v>5.5190628440030573E-2</v>
      </c>
      <c r="N32" s="4">
        <f t="shared" si="8"/>
        <v>2.8078737835460985E-2</v>
      </c>
      <c r="O32" s="4">
        <f t="shared" si="11"/>
        <v>1.9655665708139363</v>
      </c>
      <c r="P32" s="4">
        <f>'Women Cumulative RR Calcs'!I26</f>
        <v>1.9845466140611114</v>
      </c>
    </row>
    <row r="33" spans="1:16" x14ac:dyDescent="0.3">
      <c r="A33" s="4">
        <v>22</v>
      </c>
      <c r="B33" s="5">
        <v>81</v>
      </c>
      <c r="C33" s="4">
        <v>4.7800000000000002E-2</v>
      </c>
      <c r="D33" s="4">
        <f t="shared" si="0"/>
        <v>2500</v>
      </c>
      <c r="E33" s="4">
        <f t="shared" si="1"/>
        <v>2500</v>
      </c>
      <c r="F33" s="4">
        <f t="shared" si="2"/>
        <v>6.680109298838173E-2</v>
      </c>
      <c r="G33" s="4">
        <f t="shared" si="3"/>
        <v>3.3400546494190865E-2</v>
      </c>
      <c r="H33" s="4">
        <f t="shared" si="9"/>
        <v>27411.642988911088</v>
      </c>
      <c r="I33" s="4">
        <f t="shared" si="4"/>
        <v>1831.1277122665717</v>
      </c>
      <c r="J33" s="4">
        <f t="shared" si="10"/>
        <v>36171.593400158956</v>
      </c>
      <c r="K33" s="4">
        <f t="shared" si="5"/>
        <v>1208.1509871309765</v>
      </c>
      <c r="L33" s="4">
        <f t="shared" si="6"/>
        <v>0.43111430851329152</v>
      </c>
      <c r="M33" s="4">
        <f t="shared" si="7"/>
        <v>6.1217891405878695E-2</v>
      </c>
      <c r="N33" s="4">
        <f t="shared" si="8"/>
        <v>3.1241303522962945E-2</v>
      </c>
      <c r="O33" s="4">
        <f t="shared" si="11"/>
        <v>1.9595178338471824</v>
      </c>
      <c r="P33" s="4">
        <f>'Women Cumulative RR Calcs'!I27</f>
        <v>1.9821972454469832</v>
      </c>
    </row>
    <row r="34" spans="1:16" x14ac:dyDescent="0.3">
      <c r="A34" s="4">
        <v>23</v>
      </c>
      <c r="B34" s="5">
        <v>82</v>
      </c>
      <c r="C34" s="4">
        <v>5.3180999999999999E-2</v>
      </c>
      <c r="D34" s="4">
        <f t="shared" si="0"/>
        <v>2500</v>
      </c>
      <c r="E34" s="4">
        <f t="shared" si="1"/>
        <v>2500</v>
      </c>
      <c r="F34" s="4">
        <f t="shared" si="2"/>
        <v>7.4770575725989552E-2</v>
      </c>
      <c r="G34" s="4">
        <f t="shared" si="3"/>
        <v>3.7385287862994776E-2</v>
      </c>
      <c r="H34" s="4">
        <f t="shared" si="9"/>
        <v>25580.515276644517</v>
      </c>
      <c r="I34" s="4">
        <f t="shared" si="4"/>
        <v>1912.6698546021814</v>
      </c>
      <c r="J34" s="4">
        <f t="shared" si="10"/>
        <v>34963.44241302798</v>
      </c>
      <c r="K34" s="4">
        <f t="shared" si="5"/>
        <v>1307.1183592922916</v>
      </c>
      <c r="L34" s="4">
        <f t="shared" si="6"/>
        <v>0.42251144875201979</v>
      </c>
      <c r="M34" s="4">
        <f t="shared" si="7"/>
        <v>6.8113773403332509E-2</v>
      </c>
      <c r="N34" s="4">
        <f t="shared" si="8"/>
        <v>3.4890503250649997E-2</v>
      </c>
      <c r="O34" s="4">
        <f t="shared" si="11"/>
        <v>1.95221527514263</v>
      </c>
      <c r="P34" s="4">
        <f>'Women Cumulative RR Calcs'!I28</f>
        <v>1.9794501060798975</v>
      </c>
    </row>
    <row r="35" spans="1:16" x14ac:dyDescent="0.3">
      <c r="A35" s="4">
        <v>24</v>
      </c>
      <c r="B35" s="5">
        <v>83</v>
      </c>
      <c r="C35" s="4">
        <v>5.9365000000000001E-2</v>
      </c>
      <c r="D35" s="4">
        <f t="shared" si="0"/>
        <v>2500</v>
      </c>
      <c r="E35" s="4">
        <f t="shared" si="1"/>
        <v>2500</v>
      </c>
      <c r="F35" s="4">
        <f t="shared" si="2"/>
        <v>8.4034193376294045E-2</v>
      </c>
      <c r="G35" s="4">
        <f t="shared" si="3"/>
        <v>4.2017096688147022E-2</v>
      </c>
      <c r="H35" s="4">
        <f t="shared" si="9"/>
        <v>23667.845422042337</v>
      </c>
      <c r="I35" s="4">
        <f t="shared" si="4"/>
        <v>1988.9082989961414</v>
      </c>
      <c r="J35" s="4">
        <f t="shared" si="10"/>
        <v>33656.324053735691</v>
      </c>
      <c r="K35" s="4">
        <f t="shared" si="5"/>
        <v>1414.1410219334209</v>
      </c>
      <c r="L35" s="4">
        <f t="shared" si="6"/>
        <v>0.41287724948275156</v>
      </c>
      <c r="M35" s="4">
        <f t="shared" si="7"/>
        <v>7.6005810448604827E-2</v>
      </c>
      <c r="N35" s="4">
        <f t="shared" si="8"/>
        <v>3.9111858269433537E-2</v>
      </c>
      <c r="O35" s="4">
        <f t="shared" si="11"/>
        <v>1.9432932571246411</v>
      </c>
      <c r="P35" s="4">
        <f>'Women Cumulative RR Calcs'!I29</f>
        <v>1.976211626872745</v>
      </c>
    </row>
    <row r="36" spans="1:16" x14ac:dyDescent="0.3">
      <c r="A36" s="4">
        <v>25</v>
      </c>
      <c r="B36" s="5">
        <v>84</v>
      </c>
      <c r="C36" s="4">
        <v>6.6859000000000002E-2</v>
      </c>
      <c r="D36" s="4">
        <f t="shared" si="0"/>
        <v>2500</v>
      </c>
      <c r="E36" s="4">
        <f t="shared" si="1"/>
        <v>2500</v>
      </c>
      <c r="F36" s="4">
        <f t="shared" si="2"/>
        <v>9.5373265636060384E-2</v>
      </c>
      <c r="G36" s="4">
        <f t="shared" si="3"/>
        <v>4.7686632818030192E-2</v>
      </c>
      <c r="H36" s="4">
        <f t="shared" si="9"/>
        <v>21678.937123046195</v>
      </c>
      <c r="I36" s="4">
        <f t="shared" si="4"/>
        <v>2067.5910289437352</v>
      </c>
      <c r="J36" s="4">
        <f t="shared" si="10"/>
        <v>32242.183031802269</v>
      </c>
      <c r="K36" s="4">
        <f t="shared" si="5"/>
        <v>1537.5211434892783</v>
      </c>
      <c r="L36" s="4">
        <f t="shared" si="6"/>
        <v>0.40204908690304486</v>
      </c>
      <c r="M36" s="4">
        <f t="shared" si="7"/>
        <v>8.551207269458537E-2</v>
      </c>
      <c r="N36" s="4">
        <f t="shared" si="8"/>
        <v>4.4255167905881548E-2</v>
      </c>
      <c r="O36" s="4">
        <f t="shared" si="11"/>
        <v>1.9322505537985033</v>
      </c>
      <c r="P36" s="4">
        <f>'Women Cumulative RR Calcs'!I30</f>
        <v>1.9723394600392388</v>
      </c>
    </row>
    <row r="37" spans="1:16" x14ac:dyDescent="0.3">
      <c r="A37" s="4">
        <v>26</v>
      </c>
      <c r="B37" s="5">
        <v>85</v>
      </c>
      <c r="C37" s="4">
        <v>7.5391E-2</v>
      </c>
      <c r="D37" s="4">
        <f t="shared" si="0"/>
        <v>2500</v>
      </c>
      <c r="E37" s="4">
        <f t="shared" si="1"/>
        <v>2500</v>
      </c>
      <c r="F37" s="4">
        <f t="shared" si="2"/>
        <v>0.10849471449045216</v>
      </c>
      <c r="G37" s="4">
        <f t="shared" si="3"/>
        <v>5.4247357245226079E-2</v>
      </c>
      <c r="H37" s="4">
        <f t="shared" si="9"/>
        <v>19611.34609410246</v>
      </c>
      <c r="I37" s="4">
        <f t="shared" si="4"/>
        <v>2127.7273952530904</v>
      </c>
      <c r="J37" s="4">
        <f t="shared" si="10"/>
        <v>30704.661888312992</v>
      </c>
      <c r="K37" s="4">
        <f t="shared" si="5"/>
        <v>1665.6467625491928</v>
      </c>
      <c r="L37" s="4">
        <f t="shared" si="6"/>
        <v>0.38976355399570406</v>
      </c>
      <c r="M37" s="4">
        <f t="shared" si="7"/>
        <v>9.6227854523094736E-2</v>
      </c>
      <c r="N37" s="4">
        <f t="shared" si="8"/>
        <v>5.0163039399460006E-2</v>
      </c>
      <c r="O37" s="4">
        <f t="shared" si="11"/>
        <v>1.9183019146190454</v>
      </c>
      <c r="P37" s="4">
        <f>'Women Cumulative RR Calcs'!I31</f>
        <v>1.9676728129992997</v>
      </c>
    </row>
    <row r="38" spans="1:16" x14ac:dyDescent="0.3">
      <c r="A38" s="4">
        <v>27</v>
      </c>
      <c r="B38" s="4">
        <v>86</v>
      </c>
      <c r="C38" s="4">
        <v>8.4744E-2</v>
      </c>
      <c r="D38" s="4">
        <f t="shared" si="0"/>
        <v>2500</v>
      </c>
      <c r="E38" s="4">
        <f t="shared" si="1"/>
        <v>2500</v>
      </c>
      <c r="F38" s="4">
        <f t="shared" si="2"/>
        <v>0.12319152974587366</v>
      </c>
      <c r="G38" s="4">
        <f t="shared" si="3"/>
        <v>6.1595764872936831E-2</v>
      </c>
      <c r="H38" s="4">
        <f t="shared" si="9"/>
        <v>17483.618698849372</v>
      </c>
      <c r="I38" s="4">
        <f t="shared" si="4"/>
        <v>2153.8337330048153</v>
      </c>
      <c r="J38" s="4">
        <f t="shared" si="10"/>
        <v>29039.015125763799</v>
      </c>
      <c r="K38" s="4">
        <f t="shared" si="5"/>
        <v>1788.6803478282031</v>
      </c>
      <c r="L38" s="4">
        <f t="shared" si="6"/>
        <v>0.37580887541237024</v>
      </c>
      <c r="M38" s="4">
        <f t="shared" si="7"/>
        <v>0.10777996545384595</v>
      </c>
      <c r="N38" s="4">
        <f t="shared" si="8"/>
        <v>5.6713259456445557E-2</v>
      </c>
      <c r="O38" s="4">
        <f t="shared" si="11"/>
        <v>1.9004368023780827</v>
      </c>
      <c r="P38" s="4">
        <f>'Women Cumulative RR Calcs'!I32</f>
        <v>1.9620260771889568</v>
      </c>
    </row>
    <row r="39" spans="1:16" x14ac:dyDescent="0.3">
      <c r="A39" s="4">
        <v>28</v>
      </c>
      <c r="B39" s="4">
        <v>87</v>
      </c>
      <c r="C39" s="4">
        <v>9.5072000000000004E-2</v>
      </c>
      <c r="D39" s="4">
        <f t="shared" si="0"/>
        <v>2500</v>
      </c>
      <c r="E39" s="4">
        <f t="shared" si="1"/>
        <v>2500</v>
      </c>
      <c r="F39" s="4">
        <f t="shared" si="2"/>
        <v>0.13980949077983387</v>
      </c>
      <c r="G39" s="4">
        <f t="shared" si="3"/>
        <v>6.9904745389916936E-2</v>
      </c>
      <c r="H39" s="4">
        <f t="shared" si="9"/>
        <v>15329.784965844556</v>
      </c>
      <c r="I39" s="4">
        <f t="shared" si="4"/>
        <v>2143.2494298390802</v>
      </c>
      <c r="J39" s="4">
        <f t="shared" si="10"/>
        <v>27250.334777935597</v>
      </c>
      <c r="K39" s="4">
        <f t="shared" si="5"/>
        <v>1904.9277144415867</v>
      </c>
      <c r="L39" s="4">
        <f t="shared" si="6"/>
        <v>0.36002211966733227</v>
      </c>
      <c r="M39" s="4">
        <f t="shared" si="7"/>
        <v>0.1202061288986252</v>
      </c>
      <c r="N39" s="4">
        <f t="shared" si="8"/>
        <v>6.4030463141355326E-2</v>
      </c>
      <c r="O39" s="4">
        <f t="shared" si="11"/>
        <v>1.8773271814894577</v>
      </c>
      <c r="P39" s="4">
        <f>'Women Cumulative RR Calcs'!I33</f>
        <v>1.9551593812743877</v>
      </c>
    </row>
    <row r="40" spans="1:16" x14ac:dyDescent="0.3">
      <c r="A40" s="4">
        <v>29</v>
      </c>
      <c r="B40" s="4">
        <v>88</v>
      </c>
      <c r="C40" s="4">
        <v>0.10642699999999999</v>
      </c>
      <c r="D40" s="4">
        <f t="shared" si="0"/>
        <v>2500</v>
      </c>
      <c r="E40" s="4">
        <f t="shared" si="1"/>
        <v>2500</v>
      </c>
      <c r="F40" s="4">
        <f t="shared" si="2"/>
        <v>0.15858312939110586</v>
      </c>
      <c r="G40" s="4">
        <f t="shared" si="3"/>
        <v>7.929156469555293E-2</v>
      </c>
      <c r="H40" s="4">
        <f t="shared" si="9"/>
        <v>13186.535536005475</v>
      </c>
      <c r="I40" s="4">
        <f t="shared" si="4"/>
        <v>2091.1620711267715</v>
      </c>
      <c r="J40" s="4">
        <f t="shared" si="10"/>
        <v>25345.407063494011</v>
      </c>
      <c r="K40" s="4">
        <f t="shared" si="5"/>
        <v>2009.6769839101596</v>
      </c>
      <c r="L40" s="4">
        <f t="shared" si="6"/>
        <v>0.34222348125725599</v>
      </c>
      <c r="M40" s="4">
        <f t="shared" si="7"/>
        <v>0.13330936371048308</v>
      </c>
      <c r="N40" s="4">
        <f t="shared" si="8"/>
        <v>7.2172655954629364E-2</v>
      </c>
      <c r="O40" s="4">
        <f t="shared" si="11"/>
        <v>1.8470896206769321</v>
      </c>
      <c r="P40" s="4">
        <f>'Women Cumulative RR Calcs'!I34</f>
        <v>1.9467732329477339</v>
      </c>
    </row>
    <row r="41" spans="1:16" x14ac:dyDescent="0.3">
      <c r="A41" s="4">
        <v>30</v>
      </c>
      <c r="B41" s="4">
        <v>89</v>
      </c>
      <c r="C41" s="4">
        <v>0.118857</v>
      </c>
      <c r="D41" s="4">
        <f t="shared" si="0"/>
        <v>2500</v>
      </c>
      <c r="E41" s="4">
        <f t="shared" si="1"/>
        <v>2500</v>
      </c>
      <c r="F41" s="4">
        <f t="shared" si="2"/>
        <v>0.17978011666242044</v>
      </c>
      <c r="G41" s="4">
        <f t="shared" si="3"/>
        <v>8.9890058331210221E-2</v>
      </c>
      <c r="H41" s="4">
        <f t="shared" si="9"/>
        <v>11095.373464878703</v>
      </c>
      <c r="I41" s="4">
        <f t="shared" si="4"/>
        <v>1994.7275359290174</v>
      </c>
      <c r="J41" s="4">
        <f t="shared" si="10"/>
        <v>23335.730079583853</v>
      </c>
      <c r="K41" s="4">
        <f t="shared" si="5"/>
        <v>2097.6501380551695</v>
      </c>
      <c r="L41" s="4">
        <f t="shared" si="6"/>
        <v>0.3222485579223654</v>
      </c>
      <c r="M41" s="4">
        <f t="shared" si="7"/>
        <v>0.14672105485605461</v>
      </c>
      <c r="N41" s="4">
        <f t="shared" si="8"/>
        <v>8.1191827426343718E-2</v>
      </c>
      <c r="O41" s="4">
        <f t="shared" si="11"/>
        <v>1.8070914217217027</v>
      </c>
      <c r="P41" s="4">
        <f>'Women Cumulative RR Calcs'!I35</f>
        <v>1.9364999835451624</v>
      </c>
    </row>
    <row r="42" spans="1:16" x14ac:dyDescent="0.3">
      <c r="A42" s="4">
        <v>31</v>
      </c>
      <c r="B42" s="4">
        <v>90</v>
      </c>
      <c r="C42" s="4">
        <v>0.13239600000000001</v>
      </c>
      <c r="D42" s="4">
        <f t="shared" si="0"/>
        <v>2500</v>
      </c>
      <c r="E42" s="4">
        <f t="shared" si="1"/>
        <v>2500</v>
      </c>
      <c r="F42" s="4">
        <f t="shared" si="2"/>
        <v>0.20369117291092881</v>
      </c>
      <c r="G42" s="4">
        <f t="shared" si="3"/>
        <v>0.1018455864554644</v>
      </c>
      <c r="H42" s="4">
        <f t="shared" si="9"/>
        <v>9100.6459289496852</v>
      </c>
      <c r="I42" s="4">
        <f t="shared" si="4"/>
        <v>1853.7212435148306</v>
      </c>
      <c r="J42" s="4">
        <f t="shared" si="10"/>
        <v>21238.079941528682</v>
      </c>
      <c r="K42" s="4">
        <f t="shared" si="5"/>
        <v>2163.0047068330236</v>
      </c>
      <c r="L42" s="4">
        <f t="shared" si="6"/>
        <v>0.29996796727067665</v>
      </c>
      <c r="M42" s="4">
        <f t="shared" si="7"/>
        <v>0.15979465754478597</v>
      </c>
      <c r="N42" s="4">
        <f t="shared" si="8"/>
        <v>9.1119615072529359E-2</v>
      </c>
      <c r="O42" s="4">
        <f t="shared" si="11"/>
        <v>1.7536801205491559</v>
      </c>
      <c r="P42" s="4">
        <f>'Women Cumulative RR Calcs'!I36</f>
        <v>1.9239042662498738</v>
      </c>
    </row>
    <row r="43" spans="1:16" x14ac:dyDescent="0.3">
      <c r="A43" s="4">
        <v>32</v>
      </c>
      <c r="B43" s="4">
        <v>91</v>
      </c>
      <c r="C43" s="4">
        <v>0.147063</v>
      </c>
      <c r="D43" s="4">
        <f t="shared" si="0"/>
        <v>2500</v>
      </c>
      <c r="E43" s="4">
        <f t="shared" si="1"/>
        <v>2500</v>
      </c>
      <c r="F43" s="4">
        <f t="shared" si="2"/>
        <v>0.23062950748278571</v>
      </c>
      <c r="G43" s="4">
        <f t="shared" si="3"/>
        <v>0.11531475374139286</v>
      </c>
      <c r="H43" s="4">
        <f t="shared" si="9"/>
        <v>7246.9246854348548</v>
      </c>
      <c r="I43" s="4">
        <f t="shared" si="4"/>
        <v>1671.3546709666823</v>
      </c>
      <c r="J43" s="4">
        <f t="shared" si="10"/>
        <v>19075.075234695658</v>
      </c>
      <c r="K43" s="4">
        <f t="shared" si="5"/>
        <v>2199.6376032874714</v>
      </c>
      <c r="L43" s="4">
        <f t="shared" si="6"/>
        <v>0.27531816379547053</v>
      </c>
      <c r="M43" s="4">
        <f t="shared" si="7"/>
        <v>0.17147507802786674</v>
      </c>
      <c r="N43" s="4">
        <f t="shared" si="8"/>
        <v>0.10195271994927529</v>
      </c>
      <c r="O43" s="4">
        <f t="shared" si="11"/>
        <v>1.6819078305432265</v>
      </c>
      <c r="P43" s="4">
        <f>'Women Cumulative RR Calcs'!I37</f>
        <v>1.9085053441205657</v>
      </c>
    </row>
    <row r="44" spans="1:16" x14ac:dyDescent="0.3">
      <c r="A44" s="4">
        <v>33</v>
      </c>
      <c r="B44" s="4">
        <v>92</v>
      </c>
      <c r="C44" s="4">
        <v>0.162859</v>
      </c>
      <c r="D44" s="4">
        <f t="shared" si="0"/>
        <v>2500</v>
      </c>
      <c r="E44" s="4">
        <f t="shared" si="1"/>
        <v>2500</v>
      </c>
      <c r="F44" s="4">
        <f t="shared" si="2"/>
        <v>0.26092009509767811</v>
      </c>
      <c r="G44" s="4">
        <f t="shared" si="3"/>
        <v>0.13046004754883905</v>
      </c>
      <c r="H44" s="4">
        <f t="shared" si="9"/>
        <v>5575.5700144681723</v>
      </c>
      <c r="I44" s="4">
        <f t="shared" si="4"/>
        <v>1454.778258398798</v>
      </c>
      <c r="J44" s="4">
        <f t="shared" si="10"/>
        <v>16875.437631408186</v>
      </c>
      <c r="K44" s="4">
        <f t="shared" si="5"/>
        <v>2201.5703958009799</v>
      </c>
      <c r="L44" s="4">
        <f t="shared" si="6"/>
        <v>0.24834386511343304</v>
      </c>
      <c r="M44" s="4">
        <f t="shared" si="7"/>
        <v>0.18014558177223661</v>
      </c>
      <c r="N44" s="4">
        <f t="shared" si="8"/>
        <v>0.11362687324451273</v>
      </c>
      <c r="O44" s="4">
        <f t="shared" si="11"/>
        <v>1.5854135261170377</v>
      </c>
      <c r="P44" s="4">
        <f>'Women Cumulative RR Calcs'!I38</f>
        <v>1.8898465613421913</v>
      </c>
    </row>
    <row r="45" spans="1:16" x14ac:dyDescent="0.3">
      <c r="A45" s="4">
        <v>34</v>
      </c>
      <c r="B45" s="4">
        <v>93</v>
      </c>
      <c r="C45" s="4">
        <v>0.17976500000000001</v>
      </c>
      <c r="D45" s="4">
        <f t="shared" si="0"/>
        <v>2500</v>
      </c>
      <c r="E45" s="4">
        <f t="shared" si="1"/>
        <v>2500</v>
      </c>
      <c r="F45" s="4">
        <f t="shared" si="2"/>
        <v>0.29487719101236304</v>
      </c>
      <c r="G45" s="4">
        <f t="shared" si="3"/>
        <v>0.14743859550618152</v>
      </c>
      <c r="H45" s="4">
        <f t="shared" si="9"/>
        <v>4120.7917560693741</v>
      </c>
      <c r="I45" s="4">
        <f t="shared" si="4"/>
        <v>1215.1274977766398</v>
      </c>
      <c r="J45" s="4">
        <f t="shared" si="10"/>
        <v>14673.867235607206</v>
      </c>
      <c r="K45" s="4">
        <f t="shared" si="5"/>
        <v>2163.4943758621007</v>
      </c>
      <c r="L45" s="4">
        <f t="shared" si="6"/>
        <v>0.21925333989269566</v>
      </c>
      <c r="M45" s="4">
        <f t="shared" si="7"/>
        <v>0.18353205213903837</v>
      </c>
      <c r="N45" s="4">
        <f t="shared" si="8"/>
        <v>0.12597595790052743</v>
      </c>
      <c r="O45" s="4">
        <f t="shared" si="11"/>
        <v>1.4568815764350695</v>
      </c>
      <c r="P45" s="4">
        <f>'Women Cumulative RR Calcs'!I39</f>
        <v>1.8676493358773061</v>
      </c>
    </row>
    <row r="46" spans="1:16" x14ac:dyDescent="0.3">
      <c r="A46" s="4">
        <v>35</v>
      </c>
      <c r="B46" s="4">
        <v>94</v>
      </c>
      <c r="C46" s="4">
        <v>0.197737</v>
      </c>
      <c r="D46" s="4">
        <f t="shared" si="0"/>
        <v>2500</v>
      </c>
      <c r="E46" s="4">
        <f t="shared" si="1"/>
        <v>2500</v>
      </c>
      <c r="F46" s="4">
        <f t="shared" si="2"/>
        <v>0.33275522496480714</v>
      </c>
      <c r="G46" s="4">
        <f t="shared" si="3"/>
        <v>0.16637761248240357</v>
      </c>
      <c r="H46" s="4">
        <f t="shared" si="9"/>
        <v>2905.6642582927343</v>
      </c>
      <c r="I46" s="4">
        <f t="shared" si="4"/>
        <v>966.87496394039829</v>
      </c>
      <c r="J46" s="4">
        <f t="shared" si="10"/>
        <v>12510.372859745105</v>
      </c>
      <c r="K46" s="4">
        <f t="shared" si="5"/>
        <v>2081.4459676690499</v>
      </c>
      <c r="L46" s="4">
        <f t="shared" si="6"/>
        <v>0.18848321627955245</v>
      </c>
      <c r="M46" s="4">
        <f t="shared" si="7"/>
        <v>0.17886330296172806</v>
      </c>
      <c r="N46" s="4">
        <f t="shared" si="8"/>
        <v>0.1386671728355984</v>
      </c>
      <c r="O46" s="4">
        <f t="shared" si="11"/>
        <v>1.2898748802918594</v>
      </c>
      <c r="P46" s="4">
        <f>'Women Cumulative RR Calcs'!I40</f>
        <v>1.8420835046740436</v>
      </c>
    </row>
    <row r="47" spans="1:16" x14ac:dyDescent="0.3">
      <c r="A47" s="4">
        <v>36</v>
      </c>
      <c r="B47" s="4">
        <v>95</v>
      </c>
      <c r="C47" s="4">
        <v>0.21670600000000001</v>
      </c>
      <c r="D47" s="4">
        <f t="shared" si="0"/>
        <v>2500</v>
      </c>
      <c r="E47" s="4">
        <f t="shared" si="1"/>
        <v>2500</v>
      </c>
      <c r="F47" s="4">
        <f t="shared" si="2"/>
        <v>0.37467686396187522</v>
      </c>
      <c r="G47" s="4">
        <f t="shared" si="3"/>
        <v>0.18733843198093761</v>
      </c>
      <c r="H47" s="4">
        <f t="shared" si="9"/>
        <v>1938.7892943523361</v>
      </c>
      <c r="I47" s="4">
        <f t="shared" si="4"/>
        <v>726.41949269079032</v>
      </c>
      <c r="J47" s="4">
        <f t="shared" si="10"/>
        <v>10428.926892076055</v>
      </c>
      <c r="K47" s="4">
        <f t="shared" si="5"/>
        <v>1953.7388112053611</v>
      </c>
      <c r="L47" s="4">
        <f t="shared" si="6"/>
        <v>0.15676211073470867</v>
      </c>
      <c r="M47" s="4">
        <f t="shared" si="7"/>
        <v>0.16365261888304661</v>
      </c>
      <c r="N47" s="4">
        <f t="shared" si="8"/>
        <v>0.15111376431425089</v>
      </c>
      <c r="O47" s="4">
        <f t="shared" si="11"/>
        <v>1.0829762571642405</v>
      </c>
      <c r="P47" s="4">
        <f>'Women Cumulative RR Calcs'!I41</f>
        <v>1.8141121473403818</v>
      </c>
    </row>
    <row r="48" spans="1:16" x14ac:dyDescent="0.3">
      <c r="A48" s="4">
        <v>37</v>
      </c>
      <c r="B48" s="4">
        <v>96</v>
      </c>
      <c r="C48" s="4">
        <v>0.23657700000000001</v>
      </c>
      <c r="D48" s="4">
        <f t="shared" si="0"/>
        <v>2500</v>
      </c>
      <c r="E48" s="4">
        <f t="shared" si="1"/>
        <v>2500</v>
      </c>
      <c r="F48" s="4">
        <f t="shared" si="2"/>
        <v>0.42052634615168955</v>
      </c>
      <c r="G48" s="4">
        <f t="shared" si="3"/>
        <v>0.21026317307584477</v>
      </c>
      <c r="H48" s="4">
        <f t="shared" si="9"/>
        <v>1212.3698016615458</v>
      </c>
      <c r="I48" s="4">
        <f t="shared" si="4"/>
        <v>509.83344287737839</v>
      </c>
      <c r="J48" s="4">
        <f t="shared" si="10"/>
        <v>8475.1880808706937</v>
      </c>
      <c r="K48" s="4">
        <f t="shared" si="5"/>
        <v>1782.0199382984513</v>
      </c>
      <c r="L48" s="4">
        <f t="shared" si="6"/>
        <v>0.12514710274377669</v>
      </c>
      <c r="M48" s="4">
        <f t="shared" si="7"/>
        <v>0.13733368983046682</v>
      </c>
      <c r="N48" s="4">
        <f t="shared" si="8"/>
        <v>0.16236805466727622</v>
      </c>
      <c r="O48" s="4">
        <f t="shared" si="11"/>
        <v>0.84581717821211999</v>
      </c>
      <c r="P48" s="4">
        <f>'Women Cumulative RR Calcs'!I42</f>
        <v>1.7856958275585484</v>
      </c>
    </row>
    <row r="49" spans="1:16" x14ac:dyDescent="0.3">
      <c r="A49" s="4">
        <v>38</v>
      </c>
      <c r="B49" s="4">
        <v>97</v>
      </c>
      <c r="C49" s="4">
        <v>0.25722800000000001</v>
      </c>
      <c r="D49" s="4">
        <f t="shared" si="0"/>
        <v>2500</v>
      </c>
      <c r="E49" s="4">
        <f t="shared" si="1"/>
        <v>2500</v>
      </c>
      <c r="F49" s="4">
        <f t="shared" si="2"/>
        <v>0.4698260548999979</v>
      </c>
      <c r="G49" s="4">
        <f t="shared" si="3"/>
        <v>0.23491302744999895</v>
      </c>
      <c r="H49" s="4">
        <f t="shared" si="9"/>
        <v>702.53635878416742</v>
      </c>
      <c r="I49" s="4">
        <f t="shared" si="4"/>
        <v>330.06988587137488</v>
      </c>
      <c r="J49" s="4">
        <f t="shared" si="10"/>
        <v>6693.1681425722427</v>
      </c>
      <c r="K49" s="4">
        <f t="shared" si="5"/>
        <v>1572.3123916035318</v>
      </c>
      <c r="L49" s="4">
        <f t="shared" si="6"/>
        <v>9.4992486335185325E-2</v>
      </c>
      <c r="M49" s="4">
        <f t="shared" si="7"/>
        <v>0.1030651486488306</v>
      </c>
      <c r="N49" s="4">
        <f t="shared" si="8"/>
        <v>0.17103052693253579</v>
      </c>
      <c r="O49" s="4">
        <f t="shared" si="11"/>
        <v>0.60261258909343929</v>
      </c>
      <c r="P49" s="4">
        <f>'Women Cumulative RR Calcs'!I43</f>
        <v>1.7595087441878583</v>
      </c>
    </row>
    <row r="50" spans="1:16" x14ac:dyDescent="0.3">
      <c r="A50" s="4">
        <v>39</v>
      </c>
      <c r="B50" s="4">
        <v>98</v>
      </c>
      <c r="C50" s="4">
        <v>0.27851500000000001</v>
      </c>
      <c r="D50" s="4">
        <f t="shared" si="0"/>
        <v>2500</v>
      </c>
      <c r="E50" s="4">
        <f t="shared" si="1"/>
        <v>2500</v>
      </c>
      <c r="F50" s="4">
        <f t="shared" si="2"/>
        <v>0.52165964997017378</v>
      </c>
      <c r="G50" s="4">
        <f t="shared" si="3"/>
        <v>0.26082982498508689</v>
      </c>
      <c r="H50" s="4">
        <f t="shared" si="9"/>
        <v>372.46647291279254</v>
      </c>
      <c r="I50" s="4">
        <f t="shared" si="4"/>
        <v>194.30072988531256</v>
      </c>
      <c r="J50" s="4">
        <f t="shared" si="10"/>
        <v>5120.8557509687107</v>
      </c>
      <c r="K50" s="4">
        <f t="shared" si="5"/>
        <v>1335.6719092990445</v>
      </c>
      <c r="L50" s="4">
        <f t="shared" si="6"/>
        <v>6.7803499910044057E-2</v>
      </c>
      <c r="M50" s="4">
        <f t="shared" si="7"/>
        <v>6.7642470927879644E-2</v>
      </c>
      <c r="N50" s="4">
        <f t="shared" si="8"/>
        <v>0.17526534459457038</v>
      </c>
      <c r="O50" s="4">
        <f t="shared" si="11"/>
        <v>0.38594321703673051</v>
      </c>
      <c r="P50" s="4">
        <f>'Women Cumulative RR Calcs'!I44</f>
        <v>1.7380675920290114</v>
      </c>
    </row>
    <row r="51" spans="1:16" x14ac:dyDescent="0.3">
      <c r="A51" s="4">
        <v>40</v>
      </c>
      <c r="B51" s="4">
        <v>99</v>
      </c>
      <c r="C51" s="4">
        <v>0.30027100000000001</v>
      </c>
      <c r="D51" s="4">
        <f t="shared" si="0"/>
        <v>2500</v>
      </c>
      <c r="E51" s="4">
        <f t="shared" si="1"/>
        <v>2500</v>
      </c>
      <c r="F51" s="4">
        <f t="shared" si="2"/>
        <v>0.5747070088959122</v>
      </c>
      <c r="G51" s="4">
        <f t="shared" si="3"/>
        <v>0.2873535044479561</v>
      </c>
      <c r="H51" s="4">
        <f t="shared" si="9"/>
        <v>178.16574302747998</v>
      </c>
      <c r="I51" s="4">
        <f t="shared" si="4"/>
        <v>102.39310126304075</v>
      </c>
      <c r="J51" s="4">
        <f t="shared" si="10"/>
        <v>3785.1838416696664</v>
      </c>
      <c r="K51" s="4">
        <f t="shared" si="5"/>
        <v>1087.6858418835561</v>
      </c>
      <c r="L51" s="4">
        <f t="shared" si="6"/>
        <v>4.495332526693939E-2</v>
      </c>
      <c r="M51" s="4">
        <f t="shared" si="7"/>
        <v>3.8232548351280336E-2</v>
      </c>
      <c r="N51" s="4">
        <f t="shared" si="8"/>
        <v>0.17305553334373289</v>
      </c>
      <c r="O51" s="4">
        <f t="shared" si="11"/>
        <v>0.22092647147745714</v>
      </c>
      <c r="P51" s="4">
        <f>'Women Cumulative RR Calcs'!I45</f>
        <v>1.722746420767153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abSelected="1" workbookViewId="0">
      <selection activeCell="T8" sqref="T8"/>
    </sheetView>
  </sheetViews>
  <sheetFormatPr defaultRowHeight="16.5" x14ac:dyDescent="0.3"/>
  <cols>
    <col min="1" max="1" width="10.75" style="4" customWidth="1" collapsed="1"/>
    <col min="2" max="2" width="9.125" style="5" collapsed="1"/>
    <col min="3" max="3" width="10.5" style="4" customWidth="1" collapsed="1"/>
    <col min="4" max="4" width="12" style="4" bestFit="1" customWidth="1" collapsed="1"/>
    <col min="5" max="5" width="13.875" style="4" customWidth="1" collapsed="1"/>
    <col min="6" max="6" width="14.25" style="4" customWidth="1" collapsed="1"/>
    <col min="7" max="7" width="9.125" style="4" collapsed="1"/>
    <col min="8" max="8" width="13.75" style="4" customWidth="1" collapsed="1"/>
    <col min="9" max="9" width="18.25" style="4" customWidth="1" collapsed="1"/>
  </cols>
  <sheetData>
    <row r="1" spans="1:9" x14ac:dyDescent="0.3">
      <c r="A1" s="6" t="s">
        <v>21</v>
      </c>
    </row>
    <row r="2" spans="1:9" x14ac:dyDescent="0.3">
      <c r="A2" s="10" t="s">
        <v>33</v>
      </c>
    </row>
    <row r="3" spans="1:9" x14ac:dyDescent="0.3">
      <c r="A3" s="6"/>
      <c r="B3" s="4"/>
    </row>
    <row r="4" spans="1:9" ht="32.25" customHeight="1" x14ac:dyDescent="0.3">
      <c r="A4" s="2" t="s">
        <v>7</v>
      </c>
      <c r="B4" s="2" t="s">
        <v>4</v>
      </c>
      <c r="C4" s="2" t="s">
        <v>39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32</v>
      </c>
    </row>
    <row r="5" spans="1:9" x14ac:dyDescent="0.3">
      <c r="D5" s="11"/>
      <c r="E5" s="11"/>
      <c r="F5" s="11"/>
      <c r="G5" s="11"/>
      <c r="H5" s="11"/>
    </row>
    <row r="6" spans="1:9" x14ac:dyDescent="0.3">
      <c r="B6" s="5">
        <v>60</v>
      </c>
      <c r="C6" s="4">
        <f>(('Men Entry Age 60'!E12+'Men Entry Age 60'!J12-'Men Entry Age 60'!K12)/'Men Entry Age 60'!K12)/('Men Entry Age 60'!E12+'Men Entry Age 60'!J12)</f>
        <v>2.8419673163332469E-3</v>
      </c>
      <c r="D6" s="4">
        <f>(('Men Entry Age 60'!D12+'Men Entry Age 60'!H12-'Men Entry Age 60'!I12)/'Men Entry Age 60'!I12)/('Men Entry Age 60'!H12+'Men Entry Age 60'!D12)</f>
        <v>1.4109836581666236E-3</v>
      </c>
      <c r="E6" s="4">
        <f>EXP(LN('Men Entry Age 60'!O12)-1.96*SQRT(C6+D6))</f>
        <v>1.7600222667822767</v>
      </c>
      <c r="F6" s="4">
        <f>EXP(LN('Men Entry Age 60'!O12)+1.96*SQRT(C6+D6))</f>
        <v>2.2726985194982303</v>
      </c>
      <c r="G6" s="4">
        <f>((2*1.96)^2)/((LN(F6)-LN(E6))^2)</f>
        <v>235.13085525694203</v>
      </c>
      <c r="H6" s="4">
        <f>LN('Men Entry Age 60'!O12)*G6</f>
        <v>162.98028938399796</v>
      </c>
      <c r="I6" s="4">
        <f>EXP(H6/G6)</f>
        <v>2</v>
      </c>
    </row>
    <row r="7" spans="1:9" x14ac:dyDescent="0.3">
      <c r="A7" s="4">
        <v>2</v>
      </c>
      <c r="B7" s="5">
        <v>61</v>
      </c>
      <c r="C7" s="4">
        <f>(('Men Entry Age 60'!E13+'Men Entry Age 60'!J13-'Men Entry Age 60'!K13)/'Men Entry Age 60'!K13)/('Men Entry Age 60'!E13+'Men Entry Age 60'!J13)</f>
        <v>2.6867535851596088E-3</v>
      </c>
      <c r="D7" s="4">
        <f>(('Men Entry Age 60'!D13+'Men Entry Age 60'!H13-'Men Entry Age 60'!I13)/'Men Entry Age 60'!I13)/('Men Entry Age 60'!H13+'Men Entry Age 60'!D13)</f>
        <v>1.3432682926671992E-3</v>
      </c>
      <c r="E7" s="4">
        <f>EXP(LN('Men Entry Age 60'!O13)-1.96*SQRT(C7+D7))</f>
        <v>1.7653442676405455</v>
      </c>
      <c r="F7" s="4">
        <f>EXP(LN('Men Entry Age 60'!O13)+1.96*SQRT(C7+D7))</f>
        <v>2.2641444035971561</v>
      </c>
      <c r="G7" s="4">
        <f t="shared" ref="G7:G45" si="0">((2*1.96)^2)/((LN(F7)-LN(E7))^2)</f>
        <v>248.13761074152066</v>
      </c>
      <c r="H7" s="4">
        <f>LN('Men Entry Age 60'!O13)*G7</f>
        <v>171.90262319546147</v>
      </c>
      <c r="I7" s="4">
        <f>EXP(SUM($H$6:H7)/SUM($G$6:G7))</f>
        <v>1.999614073381168</v>
      </c>
    </row>
    <row r="8" spans="1:9" x14ac:dyDescent="0.3">
      <c r="A8" s="4">
        <v>3</v>
      </c>
      <c r="B8" s="5">
        <v>62</v>
      </c>
      <c r="C8" s="4">
        <f>(('Men Entry Age 60'!E14+'Men Entry Age 60'!J14-'Men Entry Age 60'!K14)/'Men Entry Age 60'!K14)/('Men Entry Age 60'!E14+'Men Entry Age 60'!J14)</f>
        <v>2.5405274858431039E-3</v>
      </c>
      <c r="D8" s="4">
        <f>(('Men Entry Age 60'!D14+'Men Entry Age 60'!H14-'Men Entry Age 60'!I14)/'Men Entry Age 60'!I14)/('Men Entry Age 60'!H14+'Men Entry Age 60'!D14)</f>
        <v>1.279647029054544E-3</v>
      </c>
      <c r="E8" s="4">
        <f>EXP(LN('Men Entry Age 60'!O14)-1.96*SQRT(C8+D8))</f>
        <v>1.7704241047116145</v>
      </c>
      <c r="F8" s="4">
        <f>EXP(LN('Men Entry Age 60'!O14)+1.96*SQRT(C8+D8))</f>
        <v>2.2558001903135181</v>
      </c>
      <c r="G8" s="4">
        <f t="shared" si="0"/>
        <v>261.76814595780115</v>
      </c>
      <c r="H8" s="4">
        <f>LN('Men Entry Age 60'!O14)*G8</f>
        <v>181.23830223673809</v>
      </c>
      <c r="I8" s="4">
        <f>EXP(SUM($H$6:H8)/SUM($G$6:G8))</f>
        <v>1.9991980199199111</v>
      </c>
    </row>
    <row r="9" spans="1:9" x14ac:dyDescent="0.3">
      <c r="A9" s="4">
        <v>4</v>
      </c>
      <c r="B9" s="5">
        <v>63</v>
      </c>
      <c r="C9" s="4">
        <f>(('Men Entry Age 60'!E15+'Men Entry Age 60'!J15-'Men Entry Age 60'!K15)/'Men Entry Age 60'!K15)/('Men Entry Age 60'!E15+'Men Entry Age 60'!J15)</f>
        <v>2.3946743901605196E-3</v>
      </c>
      <c r="D9" s="4">
        <f>(('Men Entry Age 60'!D15+'Men Entry Age 60'!H15-'Men Entry Age 60'!I15)/'Men Entry Age 60'!I15)/('Men Entry Age 60'!H15+'Men Entry Age 60'!D15)</f>
        <v>1.2157520822254995E-3</v>
      </c>
      <c r="E9" s="4">
        <f>EXP(LN('Men Entry Age 60'!O15)-1.96*SQRT(C9+D9))</f>
        <v>1.7756119710293417</v>
      </c>
      <c r="F9" s="4">
        <f>EXP(LN('Men Entry Age 60'!O15)+1.96*SQRT(C9+D9))</f>
        <v>2.2472011032648997</v>
      </c>
      <c r="G9" s="4">
        <f t="shared" si="0"/>
        <v>276.97558935167302</v>
      </c>
      <c r="H9" s="4">
        <f>LN('Men Entry Age 60'!O15)*G9</f>
        <v>191.64365127786232</v>
      </c>
      <c r="I9" s="4">
        <f>EXP(SUM($H$6:H9)/SUM($G$6:G9))</f>
        <v>1.9987479417832614</v>
      </c>
    </row>
    <row r="10" spans="1:9" x14ac:dyDescent="0.3">
      <c r="A10" s="4">
        <v>5</v>
      </c>
      <c r="B10" s="5">
        <v>64</v>
      </c>
      <c r="C10" s="4">
        <f>(('Men Entry Age 60'!E16+'Men Entry Age 60'!J16-'Men Entry Age 60'!K16)/'Men Entry Age 60'!K16)/('Men Entry Age 60'!E16+'Men Entry Age 60'!J16)</f>
        <v>2.2453531855197513E-3</v>
      </c>
      <c r="D10" s="4">
        <f>(('Men Entry Age 60'!D16+'Men Entry Age 60'!H16-'Men Entry Age 60'!I16)/'Men Entry Age 60'!I16)/('Men Entry Age 60'!H16+'Men Entry Age 60'!D16)</f>
        <v>1.149565608153876E-3</v>
      </c>
      <c r="E10" s="4">
        <f>EXP(LN('Men Entry Age 60'!O16)-1.96*SQRT(C10+D10))</f>
        <v>1.7810878369961911</v>
      </c>
      <c r="F10" s="4">
        <f>EXP(LN('Men Entry Age 60'!O16)+1.96*SQRT(C10+D10))</f>
        <v>2.2380988418367371</v>
      </c>
      <c r="G10" s="4">
        <f t="shared" si="0"/>
        <v>294.55785565872225</v>
      </c>
      <c r="H10" s="4">
        <f>LN('Men Entry Age 60'!O16)*G10</f>
        <v>203.66482679288706</v>
      </c>
      <c r="I10" s="4">
        <f>EXP(SUM($H$6:H10)/SUM($G$6:G10))</f>
        <v>1.9982581549689491</v>
      </c>
    </row>
    <row r="11" spans="1:9" x14ac:dyDescent="0.3">
      <c r="A11" s="4">
        <v>6</v>
      </c>
      <c r="B11" s="5">
        <v>65</v>
      </c>
      <c r="C11" s="4">
        <f>(('Men Entry Age 60'!E17+'Men Entry Age 60'!J17-'Men Entry Age 60'!K17)/'Men Entry Age 60'!K17)/('Men Entry Age 60'!E17+'Men Entry Age 60'!J17)</f>
        <v>2.0918031840116789E-3</v>
      </c>
      <c r="D11" s="4">
        <f>(('Men Entry Age 60'!D17+'Men Entry Age 60'!H17-'Men Entry Age 60'!I17)/'Men Entry Age 60'!I17)/('Men Entry Age 60'!H17+'Men Entry Age 60'!D17)</f>
        <v>1.0806122674082673E-3</v>
      </c>
      <c r="E11" s="4">
        <f>EXP(LN('Men Entry Age 60'!O17)-1.96*SQRT(C11+D11))</f>
        <v>1.7869120371986562</v>
      </c>
      <c r="F11" s="4">
        <f>EXP(LN('Men Entry Age 60'!O17)+1.96*SQRT(C11+D11))</f>
        <v>2.2283911625993729</v>
      </c>
      <c r="G11" s="4">
        <f t="shared" si="0"/>
        <v>315.21722653078359</v>
      </c>
      <c r="H11" s="4">
        <f>LN('Men Entry Age 60'!O17)*G11</f>
        <v>217.77867775340428</v>
      </c>
      <c r="I11" s="4">
        <f>EXP(SUM($H$6:H11)/SUM($G$6:G11))</f>
        <v>1.997721119525101</v>
      </c>
    </row>
    <row r="12" spans="1:9" x14ac:dyDescent="0.3">
      <c r="A12" s="4">
        <v>7</v>
      </c>
      <c r="B12" s="5">
        <v>66</v>
      </c>
      <c r="C12" s="4">
        <f>(('Men Entry Age 60'!E18+'Men Entry Age 60'!J18-'Men Entry Age 60'!K18)/'Men Entry Age 60'!K18)/('Men Entry Age 60'!E18+'Men Entry Age 60'!J18)</f>
        <v>1.9400198040636879E-3</v>
      </c>
      <c r="D12" s="4">
        <f>(('Men Entry Age 60'!D18+'Men Entry Age 60'!H18-'Men Entry Age 60'!I18)/'Men Entry Age 60'!I18)/('Men Entry Age 60'!H18+'Men Entry Age 60'!D18)</f>
        <v>1.01195281131697E-3</v>
      </c>
      <c r="E12" s="4">
        <f>EXP(LN('Men Entry Age 60'!O18)-1.96*SQRT(C12+D12))</f>
        <v>1.7928209393826871</v>
      </c>
      <c r="F12" s="4">
        <f>EXP(LN('Men Entry Age 60'!O18)+1.96*SQRT(C12+D12))</f>
        <v>2.2183684510089932</v>
      </c>
      <c r="G12" s="4">
        <f t="shared" si="0"/>
        <v>338.75653005373454</v>
      </c>
      <c r="H12" s="4">
        <f>LN('Men Entry Age 60'!O18)*G12</f>
        <v>233.83724999070256</v>
      </c>
      <c r="I12" s="4">
        <f>EXP(SUM($H$6:H12)/SUM($G$6:G12))</f>
        <v>1.9971284729828946</v>
      </c>
    </row>
    <row r="13" spans="1:9" x14ac:dyDescent="0.3">
      <c r="A13" s="4">
        <v>8</v>
      </c>
      <c r="B13" s="5">
        <v>67</v>
      </c>
      <c r="C13" s="4">
        <f>(('Men Entry Age 60'!E19+'Men Entry Age 60'!J19-'Men Entry Age 60'!K19)/'Men Entry Age 60'!K19)/('Men Entry Age 60'!E19+'Men Entry Age 60'!J19)</f>
        <v>1.7957521702905066E-3</v>
      </c>
      <c r="D13" s="4">
        <f>(('Men Entry Age 60'!D19+'Men Entry Age 60'!H19-'Men Entry Age 60'!I19)/'Men Entry Age 60'!I19)/('Men Entry Age 60'!H19+'Men Entry Age 60'!D19)</f>
        <v>9.4661058881830517E-4</v>
      </c>
      <c r="E13" s="4">
        <f>EXP(LN('Men Entry Age 60'!O19)-1.96*SQRT(C13+D13))</f>
        <v>1.7985180263972782</v>
      </c>
      <c r="F13" s="4">
        <f>EXP(LN('Men Entry Age 60'!O19)+1.96*SQRT(C13+D13))</f>
        <v>2.2083461686845327</v>
      </c>
      <c r="G13" s="4">
        <f t="shared" si="0"/>
        <v>364.64905916567068</v>
      </c>
      <c r="H13" s="4">
        <f>LN('Men Entry Age 60'!O19)*G13</f>
        <v>251.4632497035102</v>
      </c>
      <c r="I13" s="4">
        <f>EXP(SUM($H$6:H13)/SUM($G$6:G13))</f>
        <v>1.9964715146094387</v>
      </c>
    </row>
    <row r="14" spans="1:9" x14ac:dyDescent="0.3">
      <c r="A14" s="4">
        <v>9</v>
      </c>
      <c r="B14" s="5">
        <v>68</v>
      </c>
      <c r="C14" s="4">
        <f>(('Men Entry Age 60'!E20+'Men Entry Age 60'!J20-'Men Entry Age 60'!K20)/'Men Entry Age 60'!K20)/('Men Entry Age 60'!E20+'Men Entry Age 60'!J20)</f>
        <v>1.6694933817247241E-3</v>
      </c>
      <c r="D14" s="4">
        <f>(('Men Entry Age 60'!D20+'Men Entry Age 60'!H20-'Men Entry Age 60'!I20)/'Men Entry Age 60'!I20)/('Men Entry Age 60'!H20+'Men Entry Age 60'!D20)</f>
        <v>8.9028284867053581E-4</v>
      </c>
      <c r="E14" s="4">
        <f>EXP(LN('Men Entry Age 60'!O20)-1.96*SQRT(C14+D14))</f>
        <v>1.8033991700205252</v>
      </c>
      <c r="F14" s="4">
        <f>EXP(LN('Men Entry Age 60'!O20)+1.96*SQRT(C14+D14))</f>
        <v>2.1989999704718532</v>
      </c>
      <c r="G14" s="4">
        <f t="shared" si="0"/>
        <v>390.65914751680782</v>
      </c>
      <c r="H14" s="4">
        <f>LN('Men Entry Age 60'!O20)*G14</f>
        <v>269.10086781005174</v>
      </c>
      <c r="I14" s="4">
        <f>EXP(SUM($H$6:H14)/SUM($G$6:G14))</f>
        <v>1.9957439190363553</v>
      </c>
    </row>
    <row r="15" spans="1:9" x14ac:dyDescent="0.3">
      <c r="A15" s="4">
        <v>10</v>
      </c>
      <c r="B15" s="5">
        <v>69</v>
      </c>
      <c r="C15" s="4">
        <f>(('Men Entry Age 60'!E21+'Men Entry Age 60'!J21-'Men Entry Age 60'!K21)/'Men Entry Age 60'!K21)/('Men Entry Age 60'!E21+'Men Entry Age 60'!J21)</f>
        <v>1.5581628595033471E-3</v>
      </c>
      <c r="D15" s="4">
        <f>(('Men Entry Age 60'!D21+'Men Entry Age 60'!H21-'Men Entry Age 60'!I21)/'Men Entry Age 60'!I21)/('Men Entry Age 60'!H21+'Men Entry Age 60'!D21)</f>
        <v>8.4148136364005691E-4</v>
      </c>
      <c r="E15" s="4">
        <f>EXP(LN('Men Entry Age 60'!O21)-1.96*SQRT(C15+D15))</f>
        <v>1.8075297550927374</v>
      </c>
      <c r="F15" s="4">
        <f>EXP(LN('Men Entry Age 60'!O21)+1.96*SQRT(C15+D15))</f>
        <v>2.1901869340482389</v>
      </c>
      <c r="G15" s="4">
        <f t="shared" si="0"/>
        <v>416.72844263973985</v>
      </c>
      <c r="H15" s="4">
        <f>LN('Men Entry Age 60'!O21)*G15</f>
        <v>286.69834091628974</v>
      </c>
      <c r="I15" s="4">
        <f>EXP(SUM($H$6:H15)/SUM($G$6:G15))</f>
        <v>1.9949387905462526</v>
      </c>
    </row>
    <row r="16" spans="1:9" x14ac:dyDescent="0.3">
      <c r="A16" s="4">
        <v>11</v>
      </c>
      <c r="B16" s="5">
        <v>70</v>
      </c>
      <c r="C16" s="4">
        <f>(('Men Entry Age 60'!E22+'Men Entry Age 60'!J22-'Men Entry Age 60'!K22)/'Men Entry Age 60'!K22)/('Men Entry Age 60'!E22+'Men Entry Age 60'!J22)</f>
        <v>1.4502609706001713E-3</v>
      </c>
      <c r="D16" s="4">
        <f>(('Men Entry Age 60'!D22+'Men Entry Age 60'!H22-'Men Entry Age 60'!I22)/'Men Entry Age 60'!I22)/('Men Entry Age 60'!H22+'Men Entry Age 60'!D22)</f>
        <v>7.9399819511564496E-4</v>
      </c>
      <c r="E16" s="4">
        <f>EXP(LN('Men Entry Age 60'!O22)-1.96*SQRT(C16+D16))</f>
        <v>1.811484281666933</v>
      </c>
      <c r="F16" s="4">
        <f>EXP(LN('Men Entry Age 60'!O22)+1.96*SQRT(C16+D16))</f>
        <v>2.1811475023262514</v>
      </c>
      <c r="G16" s="4">
        <f t="shared" si="0"/>
        <v>445.58133716301126</v>
      </c>
      <c r="H16" s="4">
        <f>LN('Men Entry Age 60'!O22)*G16</f>
        <v>306.11385950005308</v>
      </c>
      <c r="I16" s="4">
        <f>EXP(SUM($H$6:H16)/SUM($G$6:G16))</f>
        <v>1.9940435508324441</v>
      </c>
    </row>
    <row r="17" spans="1:9" x14ac:dyDescent="0.3">
      <c r="A17" s="4">
        <v>12</v>
      </c>
      <c r="B17" s="5">
        <v>71</v>
      </c>
      <c r="C17" s="4">
        <f>(('Men Entry Age 60'!E23+'Men Entry Age 60'!J23-'Men Entry Age 60'!K23)/'Men Entry Age 60'!K23)/('Men Entry Age 60'!E23+'Men Entry Age 60'!J23)</f>
        <v>1.347749665084264E-3</v>
      </c>
      <c r="D17" s="4">
        <f>(('Men Entry Age 60'!D23+'Men Entry Age 60'!H23-'Men Entry Age 60'!I23)/'Men Entry Age 60'!I23)/('Men Entry Age 60'!H23+'Men Entry Age 60'!D23)</f>
        <v>7.4894331899568096E-4</v>
      </c>
      <c r="E17" s="4">
        <f>EXP(LN('Men Entry Age 60'!O23)-1.96*SQRT(C17+D17))</f>
        <v>1.8151039788459105</v>
      </c>
      <c r="F17" s="4">
        <f>EXP(LN('Men Entry Age 60'!O23)+1.96*SQRT(C17+D17))</f>
        <v>2.1719778907390843</v>
      </c>
      <c r="G17" s="4">
        <f t="shared" si="0"/>
        <v>476.94154918862108</v>
      </c>
      <c r="H17" s="4">
        <f>LN('Men Entry Age 60'!O23)*G17</f>
        <v>327.12967227777625</v>
      </c>
      <c r="I17" s="4">
        <f>EXP(SUM($H$6:H17)/SUM($G$6:G17))</f>
        <v>1.9930438818292671</v>
      </c>
    </row>
    <row r="18" spans="1:9" x14ac:dyDescent="0.3">
      <c r="A18" s="4">
        <v>13</v>
      </c>
      <c r="B18" s="5">
        <v>72</v>
      </c>
      <c r="C18" s="4">
        <f>(('Men Entry Age 60'!E24+'Men Entry Age 60'!J24-'Men Entry Age 60'!K24)/'Men Entry Age 60'!K24)/('Men Entry Age 60'!E24+'Men Entry Age 60'!J24)</f>
        <v>1.2514086567688928E-3</v>
      </c>
      <c r="D18" s="4">
        <f>(('Men Entry Age 60'!D24+'Men Entry Age 60'!H24-'Men Entry Age 60'!I24)/'Men Entry Age 60'!I24)/('Men Entry Age 60'!H24+'Men Entry Age 60'!D24)</f>
        <v>7.0680872905064783E-4</v>
      </c>
      <c r="E18" s="4">
        <f>EXP(LN('Men Entry Age 60'!O24)-1.96*SQRT(C18+D18))</f>
        <v>1.8182772467463599</v>
      </c>
      <c r="F18" s="4">
        <f>EXP(LN('Men Entry Age 60'!O24)+1.96*SQRT(C18+D18))</f>
        <v>2.1626976304084655</v>
      </c>
      <c r="G18" s="4">
        <f t="shared" si="0"/>
        <v>510.66853314729627</v>
      </c>
      <c r="H18" s="4">
        <f>LN('Men Entry Age 60'!O24)*G18</f>
        <v>349.61537989514574</v>
      </c>
      <c r="I18" s="4">
        <f>EXP(SUM($H$6:H18)/SUM($G$6:G18))</f>
        <v>1.9919231224692269</v>
      </c>
    </row>
    <row r="19" spans="1:9" x14ac:dyDescent="0.3">
      <c r="A19" s="4">
        <v>14</v>
      </c>
      <c r="B19" s="5">
        <v>73</v>
      </c>
      <c r="C19" s="4">
        <f>(('Men Entry Age 60'!E25+'Men Entry Age 60'!J25-'Men Entry Age 60'!K25)/'Men Entry Age 60'!K25)/('Men Entry Age 60'!E25+'Men Entry Age 60'!J25)</f>
        <v>1.162307232921932E-3</v>
      </c>
      <c r="D19" s="4">
        <f>(('Men Entry Age 60'!D25+'Men Entry Age 60'!H25-'Men Entry Age 60'!I25)/'Men Entry Age 60'!I25)/('Men Entry Age 60'!H25+'Men Entry Age 60'!D25)</f>
        <v>6.6829298403523201E-4</v>
      </c>
      <c r="E19" s="4">
        <f>EXP(LN('Men Entry Age 60'!O25)-1.96*SQRT(C19+D19))</f>
        <v>1.8208524880133918</v>
      </c>
      <c r="F19" s="4">
        <f>EXP(LN('Men Entry Age 60'!O25)+1.96*SQRT(C19+D19))</f>
        <v>2.1533483584494526</v>
      </c>
      <c r="G19" s="4">
        <f t="shared" si="0"/>
        <v>546.26891810501684</v>
      </c>
      <c r="H19" s="4">
        <f>LN('Men Entry Age 60'!O25)*G19</f>
        <v>373.19147716815638</v>
      </c>
      <c r="I19" s="4">
        <f>EXP(SUM($H$6:H19)/SUM($G$6:G19))</f>
        <v>1.9906624431905877</v>
      </c>
    </row>
    <row r="20" spans="1:9" x14ac:dyDescent="0.3">
      <c r="A20" s="4">
        <v>15</v>
      </c>
      <c r="B20" s="5">
        <v>74</v>
      </c>
      <c r="C20" s="4">
        <f>(('Men Entry Age 60'!E26+'Men Entry Age 60'!J26-'Men Entry Age 60'!K26)/'Men Entry Age 60'!K26)/('Men Entry Age 60'!E26+'Men Entry Age 60'!J26)</f>
        <v>1.0789095309005367E-3</v>
      </c>
      <c r="D20" s="4">
        <f>(('Men Entry Age 60'!D26+'Men Entry Age 60'!H26-'Men Entry Age 60'!I26)/'Men Entry Age 60'!I26)/('Men Entry Age 60'!H26+'Men Entry Age 60'!D26)</f>
        <v>6.3259162499422874E-4</v>
      </c>
      <c r="E20" s="4">
        <f>EXP(LN('Men Entry Age 60'!O26)-1.96*SQRT(C20+D20))</f>
        <v>1.8228317940492522</v>
      </c>
      <c r="F20" s="4">
        <f>EXP(LN('Men Entry Age 60'!O26)+1.96*SQRT(C20+D20))</f>
        <v>2.1437631624983444</v>
      </c>
      <c r="G20" s="4">
        <f t="shared" si="0"/>
        <v>584.28239826528511</v>
      </c>
      <c r="H20" s="4">
        <f>LN('Men Entry Age 60'!O26)*G20</f>
        <v>398.17501432549255</v>
      </c>
      <c r="I20" s="4">
        <f>EXP(SUM($H$6:H20)/SUM($G$6:G20))</f>
        <v>1.9892380983426456</v>
      </c>
    </row>
    <row r="21" spans="1:9" x14ac:dyDescent="0.3">
      <c r="A21" s="4">
        <v>16</v>
      </c>
      <c r="B21" s="5">
        <v>75</v>
      </c>
      <c r="C21" s="4">
        <f>(('Men Entry Age 60'!E27+'Men Entry Age 60'!J27-'Men Entry Age 60'!K27)/'Men Entry Age 60'!K27)/('Men Entry Age 60'!E27+'Men Entry Age 60'!J27)</f>
        <v>1.0024812334250713E-3</v>
      </c>
      <c r="D21" s="4">
        <f>(('Men Entry Age 60'!D27+'Men Entry Age 60'!H27-'Men Entry Age 60'!I27)/'Men Entry Age 60'!I27)/('Men Entry Age 60'!H27+'Men Entry Age 60'!D27)</f>
        <v>6.005772396790194E-4</v>
      </c>
      <c r="E21" s="4">
        <f>EXP(LN('Men Entry Age 60'!O27)-1.96*SQRT(C21+D21))</f>
        <v>1.8240079839801733</v>
      </c>
      <c r="F21" s="4">
        <f>EXP(LN('Men Entry Age 60'!O27)+1.96*SQRT(C21+D21))</f>
        <v>2.1339741991933856</v>
      </c>
      <c r="G21" s="4">
        <f t="shared" si="0"/>
        <v>623.80756334086936</v>
      </c>
      <c r="H21" s="4">
        <f>LN('Men Entry Age 60'!O27)*G21</f>
        <v>423.88420450120111</v>
      </c>
      <c r="I21" s="4">
        <f>EXP(SUM($H$6:H21)/SUM($G$6:G21))</f>
        <v>1.9876233539502079</v>
      </c>
    </row>
    <row r="22" spans="1:9" x14ac:dyDescent="0.3">
      <c r="A22" s="4">
        <v>17</v>
      </c>
      <c r="B22" s="5">
        <v>76</v>
      </c>
      <c r="C22" s="4">
        <f>(('Men Entry Age 60'!E28+'Men Entry Age 60'!J28-'Men Entry Age 60'!K28)/'Men Entry Age 60'!K28)/('Men Entry Age 60'!E28+'Men Entry Age 60'!J28)</f>
        <v>9.3290862256478659E-4</v>
      </c>
      <c r="D22" s="4">
        <f>(('Men Entry Age 60'!D28+'Men Entry Age 60'!H28-'Men Entry Age 60'!I28)/'Men Entry Age 60'!I28)/('Men Entry Age 60'!H28+'Men Entry Age 60'!D28)</f>
        <v>5.7234012655849324E-4</v>
      </c>
      <c r="E22" s="4">
        <f>EXP(LN('Men Entry Age 60'!O28)-1.96*SQRT(C22+D22))</f>
        <v>1.8242408577674187</v>
      </c>
      <c r="F22" s="4">
        <f>EXP(LN('Men Entry Age 60'!O28)+1.96*SQRT(C22+D22))</f>
        <v>2.1238920341651286</v>
      </c>
      <c r="G22" s="4">
        <f t="shared" si="0"/>
        <v>664.34202359074675</v>
      </c>
      <c r="H22" s="4">
        <f>LN('Men Entry Age 60'!O28)*G22</f>
        <v>449.89713615548771</v>
      </c>
      <c r="I22" s="4">
        <f>EXP(SUM($H$6:H22)/SUM($G$6:G22))</f>
        <v>1.9857868332656494</v>
      </c>
    </row>
    <row r="23" spans="1:9" x14ac:dyDescent="0.3">
      <c r="A23" s="4">
        <v>18</v>
      </c>
      <c r="B23" s="5">
        <v>77</v>
      </c>
      <c r="C23" s="4">
        <f>(('Men Entry Age 60'!E29+'Men Entry Age 60'!J29-'Men Entry Age 60'!K29)/'Men Entry Age 60'!K29)/('Men Entry Age 60'!E29+'Men Entry Age 60'!J29)</f>
        <v>8.6643748264083925E-4</v>
      </c>
      <c r="D23" s="4">
        <f>(('Men Entry Age 60'!D29+'Men Entry Age 60'!H29-'Men Entry Age 60'!I29)/'Men Entry Age 60'!I29)/('Men Entry Age 60'!H29+'Men Entry Age 60'!D29)</f>
        <v>5.4564391128556964E-4</v>
      </c>
      <c r="E23" s="4">
        <f>EXP(LN('Men Entry Age 60'!O29)-1.96*SQRT(C23+D23))</f>
        <v>1.8236460036759057</v>
      </c>
      <c r="F23" s="4">
        <f>EXP(LN('Men Entry Age 60'!O29)+1.96*SQRT(C23+D23))</f>
        <v>2.1130708489280985</v>
      </c>
      <c r="G23" s="4">
        <f t="shared" si="0"/>
        <v>708.17447514085393</v>
      </c>
      <c r="H23" s="4">
        <f>LN('Men Entry Age 60'!O29)*G23</f>
        <v>477.65662439032172</v>
      </c>
      <c r="I23" s="4">
        <f>EXP(SUM($H$6:H23)/SUM($G$6:G23))</f>
        <v>1.9836837763476303</v>
      </c>
    </row>
    <row r="24" spans="1:9" x14ac:dyDescent="0.3">
      <c r="A24" s="4">
        <v>19</v>
      </c>
      <c r="B24" s="5">
        <v>78</v>
      </c>
      <c r="C24" s="4">
        <f>(('Men Entry Age 60'!E30+'Men Entry Age 60'!J30-'Men Entry Age 60'!K30)/'Men Entry Age 60'!K30)/('Men Entry Age 60'!E30+'Men Entry Age 60'!J30)</f>
        <v>8.013381642428182E-4</v>
      </c>
      <c r="D24" s="4">
        <f>(('Men Entry Age 60'!D30+'Men Entry Age 60'!H30-'Men Entry Age 60'!I30)/'Men Entry Age 60'!I30)/('Men Entry Age 60'!H30+'Men Entry Age 60'!D30)</f>
        <v>5.1941232473871109E-4</v>
      </c>
      <c r="E24" s="4">
        <f>EXP(LN('Men Entry Age 60'!O30)-1.96*SQRT(C24+D24))</f>
        <v>1.8221578001564844</v>
      </c>
      <c r="F24" s="4">
        <f>EXP(LN('Men Entry Age 60'!O30)+1.96*SQRT(C24+D24))</f>
        <v>2.1011452579391348</v>
      </c>
      <c r="G24" s="4">
        <f t="shared" si="0"/>
        <v>757.14528091610271</v>
      </c>
      <c r="H24" s="4">
        <f>LN('Men Entry Age 60'!O30)*G24</f>
        <v>508.23526907384178</v>
      </c>
      <c r="I24" s="4">
        <f>EXP(SUM($H$6:H24)/SUM($G$6:G24))</f>
        <v>1.9812523492789758</v>
      </c>
    </row>
    <row r="25" spans="1:9" x14ac:dyDescent="0.3">
      <c r="A25" s="4">
        <v>20</v>
      </c>
      <c r="B25" s="5">
        <v>79</v>
      </c>
      <c r="C25" s="4">
        <f>(('Men Entry Age 60'!E31+'Men Entry Age 60'!J31-'Men Entry Age 60'!K31)/'Men Entry Age 60'!K31)/('Men Entry Age 60'!E31+'Men Entry Age 60'!J31)</f>
        <v>7.3992050241236055E-4</v>
      </c>
      <c r="D25" s="4">
        <f>(('Men Entry Age 60'!D31+'Men Entry Age 60'!H31-'Men Entry Age 60'!I31)/'Men Entry Age 60'!I31)/('Men Entry Age 60'!H31+'Men Entry Age 60'!D31)</f>
        <v>4.952637072366485E-4</v>
      </c>
      <c r="E25" s="4">
        <f>EXP(LN('Men Entry Age 60'!O31)-1.96*SQRT(C25+D25))</f>
        <v>1.8193036074760518</v>
      </c>
      <c r="F25" s="4">
        <f>EXP(LN('Men Entry Age 60'!O31)+1.96*SQRT(C25+D25))</f>
        <v>2.0880339509112544</v>
      </c>
      <c r="G25" s="4">
        <f t="shared" si="0"/>
        <v>809.59584180902198</v>
      </c>
      <c r="H25" s="4">
        <f>LN('Men Entry Age 60'!O31)*G25</f>
        <v>540.27436316297997</v>
      </c>
      <c r="I25" s="4">
        <f>EXP(SUM($H$6:H25)/SUM($G$6:G25))</f>
        <v>1.9784180491628272</v>
      </c>
    </row>
    <row r="26" spans="1:9" x14ac:dyDescent="0.3">
      <c r="A26" s="4">
        <v>21</v>
      </c>
      <c r="B26" s="5">
        <v>80</v>
      </c>
      <c r="C26" s="4">
        <f>(('Men Entry Age 60'!E32+'Men Entry Age 60'!J32-'Men Entry Age 60'!K32)/'Men Entry Age 60'!K32)/('Men Entry Age 60'!E32+'Men Entry Age 60'!J32)</f>
        <v>6.8499482884591472E-4</v>
      </c>
      <c r="D26" s="4">
        <f>(('Men Entry Age 60'!D32+'Men Entry Age 60'!H32-'Men Entry Age 60'!I32)/'Men Entry Age 60'!I32)/('Men Entry Age 60'!H32+'Men Entry Age 60'!D32)</f>
        <v>4.7538981939084917E-4</v>
      </c>
      <c r="E26" s="4">
        <f>EXP(LN('Men Entry Age 60'!O32)-1.96*SQRT(C26+D26))</f>
        <v>1.8144449432993739</v>
      </c>
      <c r="F26" s="4">
        <f>EXP(LN('Men Entry Age 60'!O32)+1.96*SQRT(C26+D26))</f>
        <v>2.0736537074654819</v>
      </c>
      <c r="G26" s="4">
        <f t="shared" si="0"/>
        <v>861.78320397423965</v>
      </c>
      <c r="H26" s="4">
        <f>LN('Men Entry Age 60'!O32)*G26</f>
        <v>570.97089918691245</v>
      </c>
      <c r="I26" s="4">
        <f>EXP(SUM($H$6:H26)/SUM($G$6:G26))</f>
        <v>1.9750968418097321</v>
      </c>
    </row>
    <row r="27" spans="1:9" x14ac:dyDescent="0.3">
      <c r="A27" s="4">
        <v>22</v>
      </c>
      <c r="B27" s="5">
        <v>81</v>
      </c>
      <c r="C27" s="4">
        <f>(('Men Entry Age 60'!E33+'Men Entry Age 60'!J33-'Men Entry Age 60'!K33)/'Men Entry Age 60'!K33)/('Men Entry Age 60'!E33+'Men Entry Age 60'!J33)</f>
        <v>6.3908641510736263E-4</v>
      </c>
      <c r="D27" s="4">
        <f>(('Men Entry Age 60'!D33+'Men Entry Age 60'!H33-'Men Entry Age 60'!I33)/'Men Entry Age 60'!I33)/('Men Entry Age 60'!H33+'Men Entry Age 60'!D33)</f>
        <v>4.6211320011328374E-4</v>
      </c>
      <c r="E27" s="4">
        <f>EXP(LN('Men Entry Age 60'!O33)-1.96*SQRT(C27+D27))</f>
        <v>1.8068318806951342</v>
      </c>
      <c r="F27" s="4">
        <f>EXP(LN('Men Entry Age 60'!O33)+1.96*SQRT(C27+D27))</f>
        <v>2.0578413286849928</v>
      </c>
      <c r="G27" s="4">
        <f t="shared" si="0"/>
        <v>908.10057157496351</v>
      </c>
      <c r="H27" s="4">
        <f>LN('Men Entry Age 60'!O33)*G27</f>
        <v>596.27359381782367</v>
      </c>
      <c r="I27" s="4">
        <f>EXP(SUM($H$6:H27)/SUM($G$6:G27))</f>
        <v>1.9712011389764224</v>
      </c>
    </row>
    <row r="28" spans="1:9" x14ac:dyDescent="0.3">
      <c r="A28" s="4">
        <v>23</v>
      </c>
      <c r="B28" s="5">
        <v>82</v>
      </c>
      <c r="C28" s="4">
        <f>(('Men Entry Age 60'!E34+'Men Entry Age 60'!J34-'Men Entry Age 60'!K34)/'Men Entry Age 60'!K34)/('Men Entry Age 60'!E34+'Men Entry Age 60'!J34)</f>
        <v>5.9698386917614874E-4</v>
      </c>
      <c r="D28" s="4">
        <f>(('Men Entry Age 60'!D34+'Men Entry Age 60'!H34-'Men Entry Age 60'!I34)/'Men Entry Age 60'!I34)/('Men Entry Age 60'!H34+'Men Entry Age 60'!D34)</f>
        <v>4.5205433461889148E-4</v>
      </c>
      <c r="E28" s="4">
        <f>EXP(LN('Men Entry Age 60'!O34)-1.96*SQRT(C28+D28))</f>
        <v>1.7963411779901146</v>
      </c>
      <c r="F28" s="4">
        <f>EXP(LN('Men Entry Age 60'!O34)+1.96*SQRT(C28+D28))</f>
        <v>2.0395235886132088</v>
      </c>
      <c r="G28" s="4">
        <f t="shared" si="0"/>
        <v>953.25412971840694</v>
      </c>
      <c r="H28" s="4">
        <f>LN('Men Entry Age 60'!O34)*G28</f>
        <v>618.88506929674338</v>
      </c>
      <c r="I28" s="4">
        <f>EXP(SUM($H$6:H28)/SUM($G$6:G28))</f>
        <v>1.9665985566641395</v>
      </c>
    </row>
    <row r="29" spans="1:9" x14ac:dyDescent="0.3">
      <c r="A29" s="4">
        <v>24</v>
      </c>
      <c r="B29" s="5">
        <v>83</v>
      </c>
      <c r="C29" s="4">
        <f>(('Men Entry Age 60'!E35+'Men Entry Age 60'!J35-'Men Entry Age 60'!K35)/'Men Entry Age 60'!K35)/('Men Entry Age 60'!E35+'Men Entry Age 60'!J35)</f>
        <v>5.6060910233175873E-4</v>
      </c>
      <c r="D29" s="4">
        <f>(('Men Entry Age 60'!D35+'Men Entry Age 60'!H35-'Men Entry Age 60'!I35)/'Men Entry Age 60'!I35)/('Men Entry Age 60'!H35+'Men Entry Age 60'!D35)</f>
        <v>4.4733034878003801E-4</v>
      </c>
      <c r="E29" s="4">
        <f>EXP(LN('Men Entry Age 60'!O35)-1.96*SQRT(C29+D29))</f>
        <v>1.7819139604856911</v>
      </c>
      <c r="F29" s="4">
        <f>EXP(LN('Men Entry Age 60'!O35)+1.96*SQRT(C29+D29))</f>
        <v>2.0180676587718809</v>
      </c>
      <c r="G29" s="4">
        <f t="shared" si="0"/>
        <v>992.12308725187881</v>
      </c>
      <c r="H29" s="4">
        <f>LN('Men Entry Age 60'!O35)*G29</f>
        <v>634.87369847570289</v>
      </c>
      <c r="I29" s="4">
        <f>EXP(SUM($H$6:H29)/SUM($G$6:G29))</f>
        <v>1.9611379164835561</v>
      </c>
    </row>
    <row r="30" spans="1:9" x14ac:dyDescent="0.3">
      <c r="A30" s="4">
        <v>25</v>
      </c>
      <c r="B30" s="5">
        <v>84</v>
      </c>
      <c r="C30" s="4">
        <f>(('Men Entry Age 60'!E36+'Men Entry Age 60'!J36-'Men Entry Age 60'!K36)/'Men Entry Age 60'!K36)/('Men Entry Age 60'!E36+'Men Entry Age 60'!J36)</f>
        <v>5.2889216258691311E-4</v>
      </c>
      <c r="D30" s="4">
        <f>(('Men Entry Age 60'!D36+'Men Entry Age 60'!H36-'Men Entry Age 60'!I36)/'Men Entry Age 60'!I36)/('Men Entry Age 60'!H36+'Men Entry Age 60'!D36)</f>
        <v>4.479005213172655E-4</v>
      </c>
      <c r="E30" s="4">
        <f>EXP(LN('Men Entry Age 60'!O36)-1.96*SQRT(C30+D30))</f>
        <v>1.7625379031339972</v>
      </c>
      <c r="F30" s="4">
        <f>EXP(LN('Men Entry Age 60'!O36)+1.96*SQRT(C30+D30))</f>
        <v>1.9922590523770609</v>
      </c>
      <c r="G30" s="4">
        <f t="shared" si="0"/>
        <v>1023.7586915608978</v>
      </c>
      <c r="H30" s="4">
        <f>LN('Men Entry Age 60'!O36)*G30</f>
        <v>642.93272184338628</v>
      </c>
      <c r="I30" s="4">
        <f>EXP(SUM($H$6:H30)/SUM($G$6:G30))</f>
        <v>1.9546256921453784</v>
      </c>
    </row>
    <row r="31" spans="1:9" x14ac:dyDescent="0.3">
      <c r="A31" s="4">
        <v>26</v>
      </c>
      <c r="B31" s="5">
        <v>85</v>
      </c>
      <c r="C31" s="4">
        <f>(('Men Entry Age 60'!E37+'Men Entry Age 60'!J37-'Men Entry Age 60'!K37)/'Men Entry Age 60'!K37)/('Men Entry Age 60'!E37+'Men Entry Age 60'!J37)</f>
        <v>4.9753085799167298E-4</v>
      </c>
      <c r="D31" s="4">
        <f>(('Men Entry Age 60'!D37+'Men Entry Age 60'!H37-'Men Entry Age 60'!I37)/'Men Entry Age 60'!I37)/('Men Entry Age 60'!H37+'Men Entry Age 60'!D37)</f>
        <v>4.5074100754060876E-4</v>
      </c>
      <c r="E31" s="4">
        <f>EXP(LN('Men Entry Age 60'!O37)-1.96*SQRT(C31+D31))</f>
        <v>1.7371509044642242</v>
      </c>
      <c r="F31" s="4">
        <f>EXP(LN('Men Entry Age 60'!O37)+1.96*SQRT(C31+D31))</f>
        <v>1.9600283373390937</v>
      </c>
      <c r="G31" s="4">
        <f t="shared" si="0"/>
        <v>1054.5498989772116</v>
      </c>
      <c r="H31" s="4">
        <f>LN('Men Entry Age 60'!O37)*G31</f>
        <v>646.02005789357941</v>
      </c>
      <c r="I31" s="4">
        <f>EXP(SUM($H$6:H31)/SUM($G$6:G31))</f>
        <v>1.946759980788888</v>
      </c>
    </row>
    <row r="32" spans="1:9" x14ac:dyDescent="0.3">
      <c r="A32" s="4">
        <v>27</v>
      </c>
      <c r="B32" s="4">
        <v>86</v>
      </c>
      <c r="C32" s="4">
        <f>(('Men Entry Age 60'!E38+'Men Entry Age 60'!J38-'Men Entry Age 60'!K38)/'Men Entry Age 60'!K38)/('Men Entry Age 60'!E38+'Men Entry Age 60'!J38)</f>
        <v>4.7209918355946653E-4</v>
      </c>
      <c r="D32" s="4">
        <f>(('Men Entry Age 60'!D38+'Men Entry Age 60'!H38-'Men Entry Age 60'!I38)/'Men Entry Age 60'!I38)/('Men Entry Age 60'!H38+'Men Entry Age 60'!D38)</f>
        <v>4.6258294281174015E-4</v>
      </c>
      <c r="E32" s="4">
        <f>EXP(LN('Men Entry Age 60'!O38)-1.96*SQRT(C32+D32))</f>
        <v>1.7027626551016897</v>
      </c>
      <c r="F32" s="4">
        <f>EXP(LN('Men Entry Age 60'!O38)+1.96*SQRT(C32+D32))</f>
        <v>1.9195609795976354</v>
      </c>
      <c r="G32" s="4">
        <f t="shared" si="0"/>
        <v>1069.8824464338281</v>
      </c>
      <c r="H32" s="4">
        <f>LN('Men Entry Age 60'!O38)*G32</f>
        <v>633.5568495884678</v>
      </c>
      <c r="I32" s="4">
        <f>EXP(SUM($H$6:H32)/SUM($G$6:G32))</f>
        <v>1.9372307387514831</v>
      </c>
    </row>
    <row r="33" spans="1:9" x14ac:dyDescent="0.3">
      <c r="A33" s="4">
        <v>28</v>
      </c>
      <c r="B33" s="4">
        <v>87</v>
      </c>
      <c r="C33" s="4">
        <f>(('Men Entry Age 60'!E39+'Men Entry Age 60'!J39-'Men Entry Age 60'!K39)/'Men Entry Age 60'!K39)/('Men Entry Age 60'!E39+'Men Entry Age 60'!J39)</f>
        <v>4.5241252158751864E-4</v>
      </c>
      <c r="D33" s="4">
        <f>(('Men Entry Age 60'!D39+'Men Entry Age 60'!H39-'Men Entry Age 60'!I39)/'Men Entry Age 60'!I39)/('Men Entry Age 60'!H39+'Men Entry Age 60'!D39)</f>
        <v>4.8585422578253365E-4</v>
      </c>
      <c r="E33" s="4">
        <f>EXP(LN('Men Entry Age 60'!O39)-1.96*SQRT(C33+D33))</f>
        <v>1.656410911448865</v>
      </c>
      <c r="F33" s="4">
        <f>EXP(LN('Men Entry Age 60'!O39)+1.96*SQRT(C33+D33))</f>
        <v>1.8677364246083987</v>
      </c>
      <c r="G33" s="4">
        <f t="shared" si="0"/>
        <v>1065.794991459501</v>
      </c>
      <c r="H33" s="4">
        <f>LN('Men Entry Age 60'!O39)*G33</f>
        <v>601.84398137074197</v>
      </c>
      <c r="I33" s="4">
        <f>EXP(SUM($H$6:H33)/SUM($G$6:G33))</f>
        <v>1.9256722435646978</v>
      </c>
    </row>
    <row r="34" spans="1:9" x14ac:dyDescent="0.3">
      <c r="A34" s="4">
        <v>29</v>
      </c>
      <c r="B34" s="4">
        <v>88</v>
      </c>
      <c r="C34" s="4">
        <f>(('Men Entry Age 60'!E40+'Men Entry Age 60'!J40-'Men Entry Age 60'!K40)/'Men Entry Age 60'!K40)/('Men Entry Age 60'!E40+'Men Entry Age 60'!J40)</f>
        <v>4.3847350825691533E-4</v>
      </c>
      <c r="D34" s="4">
        <f>(('Men Entry Age 60'!D40+'Men Entry Age 60'!H40-'Men Entry Age 60'!I40)/'Men Entry Age 60'!I40)/('Men Entry Age 60'!H40+'Men Entry Age 60'!D40)</f>
        <v>5.2457508722721482E-4</v>
      </c>
      <c r="E34" s="4">
        <f>EXP(LN('Men Entry Age 60'!O40)-1.96*SQRT(C34+D34))</f>
        <v>1.5941481695030761</v>
      </c>
      <c r="F34" s="4">
        <f>EXP(LN('Men Entry Age 60'!O40)+1.96*SQRT(C34+D34))</f>
        <v>1.8003642143046406</v>
      </c>
      <c r="G34" s="4">
        <f t="shared" si="0"/>
        <v>1038.3692003592962</v>
      </c>
      <c r="H34" s="4">
        <f>LN('Men Entry Age 60'!O40)*G34</f>
        <v>547.39112918341857</v>
      </c>
      <c r="I34" s="4">
        <f>EXP(SUM($H$6:H34)/SUM($G$6:G34))</f>
        <v>1.9116768971979636</v>
      </c>
    </row>
    <row r="35" spans="1:9" x14ac:dyDescent="0.3">
      <c r="A35" s="4">
        <v>30</v>
      </c>
      <c r="B35" s="4">
        <v>89</v>
      </c>
      <c r="C35" s="4">
        <f>(('Men Entry Age 60'!E41+'Men Entry Age 60'!J41-'Men Entry Age 60'!K41)/'Men Entry Age 60'!K41)/('Men Entry Age 60'!E41+'Men Entry Age 60'!J41)</f>
        <v>4.3054398554656062E-4</v>
      </c>
      <c r="D35" s="4">
        <f>(('Men Entry Age 60'!D41+'Men Entry Age 60'!H41-'Men Entry Age 60'!I41)/'Men Entry Age 60'!I41)/('Men Entry Age 60'!H41+'Men Entry Age 60'!D41)</f>
        <v>5.8555037019027698E-4</v>
      </c>
      <c r="E35" s="4">
        <f>EXP(LN('Men Entry Age 60'!O41)-1.96*SQRT(C35+D35))</f>
        <v>1.5109388102999686</v>
      </c>
      <c r="F35" s="4">
        <f>EXP(LN('Men Entry Age 60'!O41)+1.96*SQRT(C35+D35))</f>
        <v>1.7120406599079745</v>
      </c>
      <c r="G35" s="4">
        <f t="shared" si="0"/>
        <v>984.16056968925204</v>
      </c>
      <c r="H35" s="4">
        <f>LN('Men Entry Age 60'!O41)*G35</f>
        <v>467.68157323522775</v>
      </c>
      <c r="I35" s="4">
        <f>EXP(SUM($H$6:H35)/SUM($G$6:G35))</f>
        <v>1.8948402700117242</v>
      </c>
    </row>
    <row r="36" spans="1:9" x14ac:dyDescent="0.3">
      <c r="A36" s="4">
        <v>31</v>
      </c>
      <c r="B36" s="4">
        <v>90</v>
      </c>
      <c r="C36" s="4">
        <f>(('Men Entry Age 60'!E42+'Men Entry Age 60'!J42-'Men Entry Age 60'!K42)/'Men Entry Age 60'!K42)/('Men Entry Age 60'!E42+'Men Entry Age 60'!J42)</f>
        <v>4.2921394712695153E-4</v>
      </c>
      <c r="D36" s="4">
        <f>(('Men Entry Age 60'!D42+'Men Entry Age 60'!H42-'Men Entry Age 60'!I42)/'Men Entry Age 60'!I42)/('Men Entry Age 60'!H42+'Men Entry Age 60'!D42)</f>
        <v>6.8057867860906818E-4</v>
      </c>
      <c r="E36" s="4">
        <f>EXP(LN('Men Entry Age 60'!O42)-1.96*SQRT(C36+D36))</f>
        <v>1.4009216044548363</v>
      </c>
      <c r="F36" s="4">
        <f>EXP(LN('Men Entry Age 60'!O42)+1.96*SQRT(C36+D36))</f>
        <v>1.5963494451462223</v>
      </c>
      <c r="G36" s="4">
        <f t="shared" si="0"/>
        <v>901.06924195571787</v>
      </c>
      <c r="H36" s="4">
        <f>LN('Men Entry Age 60'!O42)*G36</f>
        <v>362.6126701197698</v>
      </c>
      <c r="I36" s="4">
        <f>EXP(SUM($H$6:H36)/SUM($G$6:G36))</f>
        <v>1.8748614012050697</v>
      </c>
    </row>
    <row r="37" spans="1:9" x14ac:dyDescent="0.3">
      <c r="A37" s="4">
        <v>32</v>
      </c>
      <c r="B37" s="4">
        <v>91</v>
      </c>
      <c r="C37" s="4">
        <f>(('Men Entry Age 60'!E43+'Men Entry Age 60'!J43-'Men Entry Age 60'!K43)/'Men Entry Age 60'!K43)/('Men Entry Age 60'!E43+'Men Entry Age 60'!J43)</f>
        <v>4.3557092807692768E-4</v>
      </c>
      <c r="D37" s="4">
        <f>(('Men Entry Age 60'!D43+'Men Entry Age 60'!H43-'Men Entry Age 60'!I43)/'Men Entry Age 60'!I43)/('Men Entry Age 60'!H43+'Men Entry Age 60'!D43)</f>
        <v>8.3088528930045096E-4</v>
      </c>
      <c r="E37" s="4">
        <f>EXP(LN('Men Entry Age 60'!O43)-1.96*SQRT(C37+D37))</f>
        <v>1.2585223861276325</v>
      </c>
      <c r="F37" s="4">
        <f>EXP(LN('Men Entry Age 60'!O43)+1.96*SQRT(C37+D37))</f>
        <v>1.4469249142777658</v>
      </c>
      <c r="G37" s="4">
        <f t="shared" si="0"/>
        <v>789.60487246123273</v>
      </c>
      <c r="H37" s="4">
        <f>LN('Men Entry Age 60'!O43)*G37</f>
        <v>236.63624168023088</v>
      </c>
      <c r="I37" s="4">
        <f>EXP(SUM($H$6:H37)/SUM($G$6:G37))</f>
        <v>1.8517255804878598</v>
      </c>
    </row>
    <row r="38" spans="1:9" x14ac:dyDescent="0.3">
      <c r="A38" s="4">
        <v>33</v>
      </c>
      <c r="B38" s="4">
        <v>92</v>
      </c>
      <c r="C38" s="4">
        <f>(('Men Entry Age 60'!E44+'Men Entry Age 60'!J44-'Men Entry Age 60'!K44)/'Men Entry Age 60'!K44)/('Men Entry Age 60'!E44+'Men Entry Age 60'!J44)</f>
        <v>4.5144722638421872E-4</v>
      </c>
      <c r="D38" s="4">
        <f>(('Men Entry Age 60'!D44+'Men Entry Age 60'!H44-'Men Entry Age 60'!I44)/'Men Entry Age 60'!I44)/('Men Entry Age 60'!H44+'Men Entry Age 60'!D44)</f>
        <v>1.0760578487887854E-3</v>
      </c>
      <c r="E38" s="4">
        <f>EXP(LN('Men Entry Age 60'!O44)-1.96*SQRT(C38+D38))</f>
        <v>1.0810993295836473</v>
      </c>
      <c r="F38" s="4">
        <f>EXP(LN('Men Entry Age 60'!O44)+1.96*SQRT(C38+D38))</f>
        <v>1.2600923275550597</v>
      </c>
      <c r="G38" s="4">
        <f t="shared" si="0"/>
        <v>654.66230931294263</v>
      </c>
      <c r="H38" s="4">
        <f>LN('Men Entry Age 60'!O44)*G38</f>
        <v>101.19881771040886</v>
      </c>
      <c r="I38" s="4">
        <f>EXP(SUM($H$6:H38)/SUM($G$6:G38))</f>
        <v>1.8259634749765066</v>
      </c>
    </row>
    <row r="39" spans="1:9" x14ac:dyDescent="0.3">
      <c r="A39" s="4">
        <v>34</v>
      </c>
      <c r="B39" s="4">
        <v>93</v>
      </c>
      <c r="C39" s="4">
        <f>(('Men Entry Age 60'!E45+'Men Entry Age 60'!J45-'Men Entry Age 60'!K45)/'Men Entry Age 60'!K45)/('Men Entry Age 60'!E45+'Men Entry Age 60'!J45)</f>
        <v>4.7985362832205045E-4</v>
      </c>
      <c r="D39" s="4">
        <f>(('Men Entry Age 60'!D45+'Men Entry Age 60'!H45-'Men Entry Age 60'!I45)/'Men Entry Age 60'!I45)/('Men Entry Age 60'!H45+'Men Entry Age 60'!D45)</f>
        <v>1.4928502710798159E-3</v>
      </c>
      <c r="E39" s="4">
        <f>EXP(LN('Men Entry Age 60'!O45)-1.96*SQRT(C39+D39))</f>
        <v>0.87325184116523857</v>
      </c>
      <c r="F39" s="4">
        <f>EXP(LN('Men Entry Age 60'!O45)+1.96*SQRT(C39+D39))</f>
        <v>1.0393297438173112</v>
      </c>
      <c r="G39" s="4">
        <f t="shared" si="0"/>
        <v>506.91844848241226</v>
      </c>
      <c r="H39" s="4">
        <f>LN('Men Entry Age 60'!O45)*G39</f>
        <v>-24.574204631332311</v>
      </c>
      <c r="I39" s="4">
        <f>EXP(SUM($H$6:H39)/SUM($G$6:G39))</f>
        <v>1.7988849771892155</v>
      </c>
    </row>
    <row r="40" spans="1:9" x14ac:dyDescent="0.3">
      <c r="A40" s="4">
        <v>35</v>
      </c>
      <c r="B40" s="4">
        <v>94</v>
      </c>
      <c r="C40" s="4">
        <f>(('Men Entry Age 60'!E46+'Men Entry Age 60'!J46-'Men Entry Age 60'!K46)/'Men Entry Age 60'!K46)/('Men Entry Age 60'!E46+'Men Entry Age 60'!J46)</f>
        <v>5.2570724368143661E-4</v>
      </c>
      <c r="D40" s="4">
        <f>(('Men Entry Age 60'!D46+'Men Entry Age 60'!H46-'Men Entry Age 60'!I46)/'Men Entry Age 60'!I46)/('Men Entry Age 60'!H46+'Men Entry Age 60'!D46)</f>
        <v>2.2367782061274949E-3</v>
      </c>
      <c r="E40" s="4">
        <f>EXP(LN('Men Entry Age 60'!O46)-1.96*SQRT(C40+D40))</f>
        <v>0.6507806226129027</v>
      </c>
      <c r="F40" s="4">
        <f>EXP(LN('Men Entry Age 60'!O46)+1.96*SQRT(C40+D40))</f>
        <v>0.79967489098156086</v>
      </c>
      <c r="G40" s="4">
        <f t="shared" si="0"/>
        <v>361.99285685619259</v>
      </c>
      <c r="H40" s="4">
        <f>LN('Men Entry Age 60'!O46)*G40</f>
        <v>-118.21468580571157</v>
      </c>
      <c r="I40" s="4">
        <f>EXP(SUM($H$6:H40)/SUM($G$6:G40))</f>
        <v>1.7725585849688354</v>
      </c>
    </row>
    <row r="41" spans="1:9" x14ac:dyDescent="0.3">
      <c r="A41" s="4">
        <v>36</v>
      </c>
      <c r="B41" s="4">
        <v>95</v>
      </c>
      <c r="C41" s="4">
        <f>(('Men Entry Age 60'!E47+'Men Entry Age 60'!J47-'Men Entry Age 60'!K47)/'Men Entry Age 60'!K47)/('Men Entry Age 60'!E47+'Men Entry Age 60'!J47)</f>
        <v>5.9711854332050469E-4</v>
      </c>
      <c r="D41" s="4">
        <f>(('Men Entry Age 60'!D47+'Men Entry Age 60'!H47-'Men Entry Age 60'!I47)/'Men Entry Age 60'!I47)/('Men Entry Age 60'!H47+'Men Entry Age 60'!D47)</f>
        <v>3.6417990058223962E-3</v>
      </c>
      <c r="E41" s="4">
        <f>EXP(LN('Men Entry Age 60'!O47)-1.96*SQRT(C41+D41))</f>
        <v>0.43938958945382767</v>
      </c>
      <c r="F41" s="4">
        <f>EXP(LN('Men Entry Age 60'!O47)+1.96*SQRT(C41+D41))</f>
        <v>0.56713977473042931</v>
      </c>
      <c r="G41" s="4">
        <f t="shared" si="0"/>
        <v>235.90928306737106</v>
      </c>
      <c r="H41" s="4">
        <f>LN('Men Entry Age 60'!O47)*G41</f>
        <v>-163.90013313525381</v>
      </c>
      <c r="I41" s="4">
        <f>EXP(SUM($H$6:H41)/SUM($G$6:G41))</f>
        <v>1.7493393418394823</v>
      </c>
    </row>
    <row r="42" spans="1:9" x14ac:dyDescent="0.3">
      <c r="A42" s="4">
        <v>37</v>
      </c>
      <c r="B42" s="4">
        <v>96</v>
      </c>
      <c r="C42" s="4">
        <f>(('Men Entry Age 60'!E48+'Men Entry Age 60'!J48-'Men Entry Age 60'!K48)/'Men Entry Age 60'!K48)/('Men Entry Age 60'!E48+'Men Entry Age 60'!J48)</f>
        <v>7.0754436002746699E-4</v>
      </c>
      <c r="D42" s="4">
        <f>(('Men Entry Age 60'!D48+'Men Entry Age 60'!H48-'Men Entry Age 60'!I48)/'Men Entry Age 60'!I48)/('Men Entry Age 60'!H48+'Men Entry Age 60'!D48)</f>
        <v>6.4814598636409419E-3</v>
      </c>
      <c r="E42" s="4">
        <f>EXP(LN('Men Entry Age 60'!O48)-1.96*SQRT(C42+D42))</f>
        <v>0.26493920202296367</v>
      </c>
      <c r="F42" s="4">
        <f>EXP(LN('Men Entry Age 60'!O48)+1.96*SQRT(C42+D42))</f>
        <v>0.36939602857197817</v>
      </c>
      <c r="G42" s="4">
        <f t="shared" si="0"/>
        <v>139.10132319962926</v>
      </c>
      <c r="H42" s="4">
        <f>LN('Men Entry Age 60'!O48)*G42</f>
        <v>-161.64553501672339</v>
      </c>
      <c r="I42" s="4">
        <f>EXP(SUM($H$6:H42)/SUM($G$6:G42))</f>
        <v>1.7310729248957188</v>
      </c>
    </row>
    <row r="43" spans="1:9" x14ac:dyDescent="0.3">
      <c r="A43" s="4">
        <v>38</v>
      </c>
      <c r="B43" s="4">
        <v>97</v>
      </c>
      <c r="C43" s="4">
        <f>(('Men Entry Age 60'!E49+'Men Entry Age 60'!J49-'Men Entry Age 60'!K49)/'Men Entry Age 60'!K49)/('Men Entry Age 60'!E49+'Men Entry Age 60'!J49)</f>
        <v>8.7953342410514732E-4</v>
      </c>
      <c r="D43" s="4">
        <f>(('Men Entry Age 60'!D49+'Men Entry Age 60'!H49-'Men Entry Age 60'!I49)/'Men Entry Age 60'!I49)/('Men Entry Age 60'!H49+'Men Entry Age 60'!D49)</f>
        <v>1.2718900940825036E-2</v>
      </c>
      <c r="E43" s="4">
        <f>EXP(LN('Men Entry Age 60'!O49)-1.96*SQRT(C43+D43))</f>
        <v>0.14111620476406142</v>
      </c>
      <c r="F43" s="4">
        <f>EXP(LN('Men Entry Age 60'!O49)+1.96*SQRT(C43+D43))</f>
        <v>0.22289571416754961</v>
      </c>
      <c r="G43" s="4">
        <f t="shared" si="0"/>
        <v>73.537877461758441</v>
      </c>
      <c r="H43" s="4">
        <f>LN('Men Entry Age 60'!O49)*G43</f>
        <v>-127.19195292298529</v>
      </c>
      <c r="I43" s="4">
        <f>EXP(SUM($H$6:H43)/SUM($G$6:G43))</f>
        <v>1.7184451348717582</v>
      </c>
    </row>
    <row r="44" spans="1:9" x14ac:dyDescent="0.3">
      <c r="A44" s="4">
        <v>39</v>
      </c>
      <c r="B44" s="4">
        <v>98</v>
      </c>
      <c r="C44" s="4">
        <f>(('Men Entry Age 60'!E50+'Men Entry Age 60'!J50-'Men Entry Age 60'!K50)/'Men Entry Age 60'!K50)/('Men Entry Age 60'!E50+'Men Entry Age 60'!J50)</f>
        <v>1.1510773525379055E-3</v>
      </c>
      <c r="D44" s="4">
        <f>(('Men Entry Age 60'!D50+'Men Entry Age 60'!H50-'Men Entry Age 60'!I50)/'Men Entry Age 60'!I50)/('Men Entry Age 60'!H50+'Men Entry Age 60'!D50)</f>
        <v>2.7862357938340829E-2</v>
      </c>
      <c r="E44" s="4">
        <f>EXP(LN('Men Entry Age 60'!O50)-1.96*SQRT(C44+D44))</f>
        <v>6.5451736727181728E-2</v>
      </c>
      <c r="F44" s="4">
        <f>EXP(LN('Men Entry Age 60'!O50)+1.96*SQRT(C44+D44))</f>
        <v>0.12761521307331369</v>
      </c>
      <c r="G44" s="4">
        <f t="shared" si="0"/>
        <v>34.466790642829523</v>
      </c>
      <c r="H44" s="4">
        <f>LN('Men Entry Age 60'!O50)*G44</f>
        <v>-82.464863162440437</v>
      </c>
      <c r="I44" s="4">
        <f>EXP(SUM($H$6:H44)/SUM($G$6:G44))</f>
        <v>1.7108793268775722</v>
      </c>
    </row>
    <row r="45" spans="1:9" x14ac:dyDescent="0.3">
      <c r="A45" s="4">
        <v>40</v>
      </c>
      <c r="B45" s="4">
        <v>99</v>
      </c>
      <c r="C45" s="4">
        <f>(('Men Entry Age 60'!E51+'Men Entry Age 60'!J51-'Men Entry Age 60'!K51)/'Men Entry Age 60'!K51)/('Men Entry Age 60'!E51+'Men Entry Age 60'!J51)</f>
        <v>1.5864798263240155E-3</v>
      </c>
      <c r="D45" s="4">
        <f>(('Men Entry Age 60'!D51+'Men Entry Age 60'!H51-'Men Entry Age 60'!I51)/'Men Entry Age 60'!I51)/('Men Entry Age 60'!H51+'Men Entry Age 60'!D51)</f>
        <v>6.9145267020487608E-2</v>
      </c>
      <c r="E45" s="4">
        <f>EXP(LN('Men Entry Age 60'!O51)-1.96*SQRT(C45+D45))</f>
        <v>2.5572038515709192E-2</v>
      </c>
      <c r="F45" s="4">
        <f>EXP(LN('Men Entry Age 60'!O51)+1.96*SQRT(C45+D45))</f>
        <v>7.2532938752768228E-2</v>
      </c>
      <c r="G45" s="4">
        <f t="shared" si="0"/>
        <v>14.13792313323982</v>
      </c>
      <c r="H45" s="4">
        <f>LN('Men Entry Age 60'!O51)*G45</f>
        <v>-44.463558041389817</v>
      </c>
      <c r="I45" s="4">
        <f>EXP(SUM($H$6:H45)/SUM($G$6:G45))</f>
        <v>1.7070001245480881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workbookViewId="0">
      <selection activeCell="A6" sqref="A6:J9"/>
    </sheetView>
  </sheetViews>
  <sheetFormatPr defaultRowHeight="16.5" x14ac:dyDescent="0.3"/>
  <cols>
    <col min="1" max="1" width="10.75" style="4" customWidth="1" collapsed="1"/>
    <col min="2" max="2" width="9.125" style="5" collapsed="1"/>
    <col min="3" max="3" width="10.5" style="4" customWidth="1" collapsed="1"/>
    <col min="4" max="4" width="12" style="4" bestFit="1" customWidth="1" collapsed="1"/>
    <col min="5" max="5" width="13.875" style="4" customWidth="1" collapsed="1"/>
    <col min="6" max="6" width="14.25" style="4" customWidth="1" collapsed="1"/>
    <col min="7" max="7" width="9.125" style="4" collapsed="1"/>
    <col min="8" max="8" width="13.75" style="4" customWidth="1" collapsed="1"/>
    <col min="9" max="9" width="18.25" style="4" customWidth="1" collapsed="1"/>
  </cols>
  <sheetData>
    <row r="1" spans="1:9" x14ac:dyDescent="0.3">
      <c r="A1" s="6" t="s">
        <v>22</v>
      </c>
    </row>
    <row r="2" spans="1:9" x14ac:dyDescent="0.3">
      <c r="A2" s="10" t="s">
        <v>33</v>
      </c>
    </row>
    <row r="3" spans="1:9" x14ac:dyDescent="0.3">
      <c r="A3" s="6"/>
      <c r="B3" s="4"/>
    </row>
    <row r="4" spans="1:9" ht="32.25" customHeight="1" x14ac:dyDescent="0.3">
      <c r="A4" s="2" t="s">
        <v>7</v>
      </c>
      <c r="B4" s="2" t="s">
        <v>4</v>
      </c>
      <c r="C4" s="2" t="s">
        <v>39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32</v>
      </c>
    </row>
    <row r="5" spans="1:9" x14ac:dyDescent="0.3">
      <c r="D5" s="11"/>
      <c r="E5" s="11"/>
      <c r="F5" s="11"/>
      <c r="G5" s="11"/>
      <c r="H5" s="11"/>
    </row>
    <row r="6" spans="1:9" x14ac:dyDescent="0.3">
      <c r="A6" s="4">
        <v>1</v>
      </c>
      <c r="B6" s="5">
        <v>60</v>
      </c>
      <c r="C6" s="4">
        <f>(('Women Entry Age 60'!E12+'Women Entry Age 60'!J12-'Women Entry Age 60'!K12)/'Women Entry Age 60'!K12)/('Women Entry Age 60'!E12+'Women Entry Age 60'!J12)</f>
        <v>4.7726767898650857E-3</v>
      </c>
      <c r="D6" s="4">
        <f>(('Women Entry Age 60'!D12+'Women Entry Age 60'!H12-'Women Entry Age 60'!I12)/'Women Entry Age 60'!I12)/('Women Entry Age 60'!H12+'Women Entry Age 60'!D12)</f>
        <v>2.3763383949325424E-3</v>
      </c>
      <c r="E6" s="4">
        <f>EXP(LN('Women Entry Age 60'!O12)-1.96*SQRT(C6+D6))</f>
        <v>1.6945641283383888</v>
      </c>
      <c r="F6" s="4">
        <f>EXP(LN('Women Entry Age 60'!O12)+1.96*SQRT(C6+D6))</f>
        <v>2.3604890090068262</v>
      </c>
      <c r="G6" s="4">
        <f>((2*1.96)^2)/((LN(F6)-LN(E6))^2)</f>
        <v>139.87940634487671</v>
      </c>
      <c r="H6" s="4">
        <f>LN('Women Entry Age 60'!O12)*G6</f>
        <v>96.957016126350211</v>
      </c>
      <c r="I6" s="4">
        <f>EXP(H6/G6)</f>
        <v>2</v>
      </c>
    </row>
    <row r="7" spans="1:9" x14ac:dyDescent="0.3">
      <c r="A7" s="4">
        <v>2</v>
      </c>
      <c r="B7" s="5">
        <v>61</v>
      </c>
      <c r="C7" s="4">
        <f>(('Women Entry Age 60'!E13+'Women Entry Age 60'!J13-'Women Entry Age 60'!K13)/'Women Entry Age 60'!K13)/('Women Entry Age 60'!E13+'Women Entry Age 60'!J13)</f>
        <v>4.4414730388075878E-3</v>
      </c>
      <c r="D7" s="4">
        <f>(('Women Entry Age 60'!D13+'Women Entry Age 60'!H13-'Women Entry Age 60'!I13)/'Women Entry Age 60'!I13)/('Women Entry Age 60'!H13+'Women Entry Age 60'!D13)</f>
        <v>2.2204960155175263E-3</v>
      </c>
      <c r="E7" s="4">
        <f>EXP(LN('Women Entry Age 60'!O13)-1.96*SQRT(C7+D7))</f>
        <v>1.7039477417563249</v>
      </c>
      <c r="F7" s="4">
        <f>EXP(LN('Women Entry Age 60'!O13)+1.96*SQRT(C7+D7))</f>
        <v>2.3464455087338867</v>
      </c>
      <c r="G7" s="4">
        <f t="shared" ref="G7:G45" si="0">((2*1.96)^2)/((LN(F7)-LN(E7))^2)</f>
        <v>150.10577080822313</v>
      </c>
      <c r="H7" s="4">
        <f>LN('Women Entry Age 60'!O13)*G7</f>
        <v>104.01199572348155</v>
      </c>
      <c r="I7" s="4">
        <f>EXP(SUM($H$6:H7)/SUM($G$6:G7))</f>
        <v>1.9997696835721808</v>
      </c>
    </row>
    <row r="8" spans="1:9" x14ac:dyDescent="0.3">
      <c r="A8" s="4">
        <v>3</v>
      </c>
      <c r="B8" s="5">
        <v>62</v>
      </c>
      <c r="C8" s="4">
        <f>(('Women Entry Age 60'!E14+'Women Entry Age 60'!J14-'Women Entry Age 60'!K14)/'Women Entry Age 60'!K14)/('Women Entry Age 60'!E14+'Women Entry Age 60'!J14)</f>
        <v>4.1312250981792231E-3</v>
      </c>
      <c r="D8" s="4">
        <f>(('Women Entry Age 60'!D14+'Women Entry Age 60'!H14-'Women Entry Age 60'!I14)/'Women Entry Age 60'!I14)/('Women Entry Age 60'!H14+'Women Entry Age 60'!D14)</f>
        <v>2.0745229457910432E-3</v>
      </c>
      <c r="E8" s="4">
        <f>EXP(LN('Women Entry Age 60'!O14)-1.96*SQRT(C8+D8))</f>
        <v>1.7130566605501574</v>
      </c>
      <c r="F8" s="4">
        <f>EXP(LN('Women Entry Age 60'!O14)+1.96*SQRT(C8+D8))</f>
        <v>2.3328330996937803</v>
      </c>
      <c r="G8" s="4">
        <f t="shared" si="0"/>
        <v>161.14092820310958</v>
      </c>
      <c r="H8" s="4">
        <f>LN('Women Entry Age 60'!O14)*G8</f>
        <v>111.61931948671092</v>
      </c>
      <c r="I8" s="4">
        <f>EXP(SUM($H$6:H8)/SUM($G$6:G8))</f>
        <v>1.9995192314049095</v>
      </c>
    </row>
    <row r="9" spans="1:9" x14ac:dyDescent="0.3">
      <c r="A9" s="4">
        <v>4</v>
      </c>
      <c r="B9" s="5">
        <v>63</v>
      </c>
      <c r="C9" s="4">
        <f>(('Women Entry Age 60'!E15+'Women Entry Age 60'!J15-'Women Entry Age 60'!K15)/'Women Entry Age 60'!K15)/('Women Entry Age 60'!E15+'Women Entry Age 60'!J15)</f>
        <v>3.8285326865987396E-3</v>
      </c>
      <c r="D9" s="4">
        <f>(('Women Entry Age 60'!D15+'Women Entry Age 60'!H15-'Women Entry Age 60'!I15)/'Women Entry Age 60'!I15)/('Women Entry Age 60'!H15+'Women Entry Age 60'!D15)</f>
        <v>1.9316712843590771E-3</v>
      </c>
      <c r="E9" s="4">
        <f>EXP(LN('Women Entry Age 60'!O15)-1.96*SQRT(C9+D9))</f>
        <v>1.7222965311882874</v>
      </c>
      <c r="F9" s="4">
        <f>EXP(LN('Women Entry Age 60'!O15)+1.96*SQRT(C9+D9))</f>
        <v>2.3190808982254776</v>
      </c>
      <c r="G9" s="4">
        <f t="shared" si="0"/>
        <v>173.60496347731222</v>
      </c>
      <c r="H9" s="4">
        <f>LN('Women Entry Age 60'!O15)*G9</f>
        <v>120.20664045997405</v>
      </c>
      <c r="I9" s="4">
        <f>EXP(SUM($H$6:H9)/SUM($G$6:G9))</f>
        <v>1.9992458747026773</v>
      </c>
    </row>
    <row r="10" spans="1:9" x14ac:dyDescent="0.3">
      <c r="A10" s="4">
        <v>5</v>
      </c>
      <c r="B10" s="5">
        <v>64</v>
      </c>
      <c r="C10" s="4">
        <f>(('Women Entry Age 60'!E16+'Women Entry Age 60'!J16-'Women Entry Age 60'!K16)/'Women Entry Age 60'!K16)/('Women Entry Age 60'!E16+'Women Entry Age 60'!J16)</f>
        <v>3.527122537784845E-3</v>
      </c>
      <c r="D10" s="4">
        <f>(('Women Entry Age 60'!D16+'Women Entry Age 60'!H16-'Women Entry Age 60'!I16)/'Women Entry Age 60'!I16)/('Women Entry Age 60'!H16+'Women Entry Age 60'!D16)</f>
        <v>1.7887195591831382E-3</v>
      </c>
      <c r="E10" s="4">
        <f>EXP(LN('Women Entry Age 60'!O16)-1.96*SQRT(C10+D10))</f>
        <v>1.7318979396608505</v>
      </c>
      <c r="F10" s="4">
        <f>EXP(LN('Women Entry Age 60'!O16)+1.96*SQRT(C10+D10))</f>
        <v>2.304870247448882</v>
      </c>
      <c r="G10" s="4">
        <f t="shared" si="0"/>
        <v>188.11694963068484</v>
      </c>
      <c r="H10" s="4">
        <f>LN('Women Entry Age 60'!O16)*G10</f>
        <v>130.1997162392849</v>
      </c>
      <c r="I10" s="4">
        <f>EXP(SUM($H$6:H10)/SUM($G$6:G10))</f>
        <v>1.9989456548154716</v>
      </c>
    </row>
    <row r="11" spans="1:9" x14ac:dyDescent="0.3">
      <c r="A11" s="4">
        <v>6</v>
      </c>
      <c r="B11" s="5">
        <v>65</v>
      </c>
      <c r="C11" s="4">
        <f>(('Women Entry Age 60'!E17+'Women Entry Age 60'!J17-'Women Entry Age 60'!K17)/'Women Entry Age 60'!K17)/('Women Entry Age 60'!E17+'Women Entry Age 60'!J17)</f>
        <v>3.2214830047532965E-3</v>
      </c>
      <c r="D11" s="4">
        <f>(('Women Entry Age 60'!D17+'Women Entry Age 60'!H17-'Women Entry Age 60'!I17)/'Women Entry Age 60'!I17)/('Women Entry Age 60'!H17+'Women Entry Age 60'!D17)</f>
        <v>1.6427726363874302E-3</v>
      </c>
      <c r="E11" s="4">
        <f>EXP(LN('Women Entry Age 60'!O17)-1.96*SQRT(C11+D11))</f>
        <v>1.742109235587034</v>
      </c>
      <c r="F11" s="4">
        <f>EXP(LN('Women Entry Age 60'!O17)+1.96*SQRT(C11+D11))</f>
        <v>2.2898673943612109</v>
      </c>
      <c r="G11" s="4">
        <f t="shared" si="0"/>
        <v>205.58130036222505</v>
      </c>
      <c r="H11" s="4">
        <f>LN('Women Entry Age 60'!O17)*G11</f>
        <v>142.22016635549045</v>
      </c>
      <c r="I11" s="4">
        <f>EXP(SUM($H$6:H11)/SUM($G$6:G11))</f>
        <v>1.9986129395486065</v>
      </c>
    </row>
    <row r="12" spans="1:9" x14ac:dyDescent="0.3">
      <c r="A12" s="4">
        <v>7</v>
      </c>
      <c r="B12" s="5">
        <v>66</v>
      </c>
      <c r="C12" s="4">
        <f>(('Women Entry Age 60'!E18+'Women Entry Age 60'!J18-'Women Entry Age 60'!K18)/'Women Entry Age 60'!K18)/('Women Entry Age 60'!E18+'Women Entry Age 60'!J18)</f>
        <v>2.9288600394065819E-3</v>
      </c>
      <c r="D12" s="4">
        <f>(('Women Entry Age 60'!D18+'Women Entry Age 60'!H18-'Women Entry Age 60'!I18)/'Women Entry Age 60'!I18)/('Women Entry Age 60'!H18+'Women Entry Age 60'!D18)</f>
        <v>1.5026206667615009E-3</v>
      </c>
      <c r="E12" s="4">
        <f>EXP(LN('Women Entry Age 60'!O18)-1.96*SQRT(C12+D12))</f>
        <v>1.7523429353045501</v>
      </c>
      <c r="F12" s="4">
        <f>EXP(LN('Women Entry Age 60'!O18)+1.96*SQRT(C12+D12))</f>
        <v>2.2748307039414626</v>
      </c>
      <c r="G12" s="4">
        <f t="shared" si="0"/>
        <v>225.65820914172568</v>
      </c>
      <c r="H12" s="4">
        <f>LN('Women Entry Age 60'!O18)*G12</f>
        <v>156.02678180998004</v>
      </c>
      <c r="I12" s="4">
        <f>EXP(SUM($H$6:H12)/SUM($G$6:G12))</f>
        <v>1.9982418516775626</v>
      </c>
    </row>
    <row r="13" spans="1:9" x14ac:dyDescent="0.3">
      <c r="A13" s="4">
        <v>8</v>
      </c>
      <c r="B13" s="5">
        <v>67</v>
      </c>
      <c r="C13" s="4">
        <f>(('Women Entry Age 60'!E19+'Women Entry Age 60'!J19-'Women Entry Age 60'!K19)/'Women Entry Age 60'!K19)/('Women Entry Age 60'!E19+'Women Entry Age 60'!J19)</f>
        <v>2.6720290959968253E-3</v>
      </c>
      <c r="D13" s="4">
        <f>(('Women Entry Age 60'!D19+'Women Entry Age 60'!H19-'Women Entry Age 60'!I19)/'Women Entry Age 60'!I19)/('Women Entry Age 60'!H19+'Women Entry Age 60'!D19)</f>
        <v>1.3801118637479749E-3</v>
      </c>
      <c r="E13" s="4">
        <f>EXP(LN('Women Entry Age 60'!O19)-1.96*SQRT(C13+D13))</f>
        <v>1.7616486207796813</v>
      </c>
      <c r="F13" s="4">
        <f>EXP(LN('Women Entry Age 60'!O19)+1.96*SQRT(C13+D13))</f>
        <v>2.2609459526800677</v>
      </c>
      <c r="G13" s="4">
        <f t="shared" si="0"/>
        <v>246.78312278232738</v>
      </c>
      <c r="H13" s="4">
        <f>LN('Women Entry Age 60'!O19)*G13</f>
        <v>170.53125613478915</v>
      </c>
      <c r="I13" s="4">
        <f>EXP(SUM($H$6:H13)/SUM($G$6:G13))</f>
        <v>1.9978280931542765</v>
      </c>
    </row>
    <row r="14" spans="1:9" x14ac:dyDescent="0.3">
      <c r="A14" s="4">
        <v>9</v>
      </c>
      <c r="B14" s="5">
        <v>68</v>
      </c>
      <c r="C14" s="4">
        <f>(('Women Entry Age 60'!E20+'Women Entry Age 60'!J20-'Women Entry Age 60'!K20)/'Women Entry Age 60'!K20)/('Women Entry Age 60'!E20+'Women Entry Age 60'!J20)</f>
        <v>2.4598124548468625E-3</v>
      </c>
      <c r="D14" s="4">
        <f>(('Women Entry Age 60'!D20+'Women Entry Age 60'!H20-'Women Entry Age 60'!I20)/'Women Entry Age 60'!I20)/('Women Entry Age 60'!H20+'Women Entry Age 60'!D20)</f>
        <v>1.280074244213839E-3</v>
      </c>
      <c r="E14" s="4">
        <f>EXP(LN('Women Entry Age 60'!O20)-1.96*SQRT(C14+D14))</f>
        <v>1.7694830649689239</v>
      </c>
      <c r="F14" s="4">
        <f>EXP(LN('Women Entry Age 60'!O20)+1.96*SQRT(C14+D14))</f>
        <v>2.2488377640607968</v>
      </c>
      <c r="G14" s="4">
        <f t="shared" si="0"/>
        <v>267.38777948838884</v>
      </c>
      <c r="H14" s="4">
        <f>LN('Women Entry Age 60'!O20)*G14</f>
        <v>184.64476263936257</v>
      </c>
      <c r="I14" s="4">
        <f>EXP(SUM($H$6:H14)/SUM($G$6:G14))</f>
        <v>1.9973693328784468</v>
      </c>
    </row>
    <row r="15" spans="1:9" x14ac:dyDescent="0.3">
      <c r="A15" s="4">
        <v>10</v>
      </c>
      <c r="B15" s="5">
        <v>69</v>
      </c>
      <c r="C15" s="4">
        <f>(('Women Entry Age 60'!E21+'Women Entry Age 60'!J21-'Women Entry Age 60'!K21)/'Women Entry Age 60'!K21)/('Women Entry Age 60'!E21+'Women Entry Age 60'!J21)</f>
        <v>2.2755084274171146E-3</v>
      </c>
      <c r="D15" s="4">
        <f>(('Women Entry Age 60'!D21+'Women Entry Age 60'!H21-'Women Entry Age 60'!I21)/'Women Entry Age 60'!I21)/('Women Entry Age 60'!H21+'Women Entry Age 60'!D21)</f>
        <v>1.1939912288884815E-3</v>
      </c>
      <c r="E15" s="4">
        <f>EXP(LN('Women Entry Age 60'!O21)-1.96*SQRT(C15+D15))</f>
        <v>1.7763819506109719</v>
      </c>
      <c r="F15" s="4">
        <f>EXP(LN('Women Entry Age 60'!O21)+1.96*SQRT(C15+D15))</f>
        <v>2.2377621411153972</v>
      </c>
      <c r="G15" s="4">
        <f t="shared" si="0"/>
        <v>288.22599771196491</v>
      </c>
      <c r="H15" s="4">
        <f>LN('Women Entry Age 60'!O21)*G15</f>
        <v>198.88386551141429</v>
      </c>
      <c r="I15" s="4">
        <f>EXP(SUM($H$6:H15)/SUM($G$6:G15))</f>
        <v>1.996862063302977</v>
      </c>
    </row>
    <row r="16" spans="1:9" x14ac:dyDescent="0.3">
      <c r="A16" s="4">
        <v>11</v>
      </c>
      <c r="B16" s="5">
        <v>70</v>
      </c>
      <c r="C16" s="4">
        <f>(('Women Entry Age 60'!E22+'Women Entry Age 60'!J22-'Women Entry Age 60'!K22)/'Women Entry Age 60'!K22)/('Women Entry Age 60'!E22+'Women Entry Age 60'!J22)</f>
        <v>2.1026361163543296E-3</v>
      </c>
      <c r="D16" s="4">
        <f>(('Women Entry Age 60'!D22+'Women Entry Age 60'!H22-'Women Entry Age 60'!I22)/'Women Entry Age 60'!I22)/('Women Entry Age 60'!H22+'Women Entry Age 60'!D22)</f>
        <v>1.113259392477129E-3</v>
      </c>
      <c r="E16" s="4">
        <f>EXP(LN('Women Entry Age 60'!O22)-1.96*SQRT(C16+D16))</f>
        <v>1.7829915986528506</v>
      </c>
      <c r="F16" s="4">
        <f>EXP(LN('Women Entry Age 60'!O22)+1.96*SQRT(C16+D16))</f>
        <v>2.2268574638471099</v>
      </c>
      <c r="G16" s="4">
        <f t="shared" si="0"/>
        <v>310.95537689387317</v>
      </c>
      <c r="H16" s="4">
        <f>LN('Women Entry Age 60'!O22)*G16</f>
        <v>214.38569843651456</v>
      </c>
      <c r="I16" s="4">
        <f>EXP(SUM($H$6:H16)/SUM($G$6:G16))</f>
        <v>1.9962998032403949</v>
      </c>
    </row>
    <row r="17" spans="1:9" x14ac:dyDescent="0.3">
      <c r="A17" s="4">
        <v>12</v>
      </c>
      <c r="B17" s="5">
        <v>71</v>
      </c>
      <c r="C17" s="4">
        <f>(('Women Entry Age 60'!E23+'Women Entry Age 60'!J23-'Women Entry Age 60'!K23)/'Women Entry Age 60'!K23)/('Women Entry Age 60'!E23+'Women Entry Age 60'!J23)</f>
        <v>1.9365346546902377E-3</v>
      </c>
      <c r="D17" s="4">
        <f>(('Women Entry Age 60'!D23+'Women Entry Age 60'!H23-'Women Entry Age 60'!I23)/'Women Entry Age 60'!I23)/('Women Entry Age 60'!H23+'Women Entry Age 60'!D23)</f>
        <v>1.0354126700155184E-3</v>
      </c>
      <c r="E17" s="4">
        <f>EXP(LN('Women Entry Age 60'!O23)-1.96*SQRT(C17+D17))</f>
        <v>1.7894946897298478</v>
      </c>
      <c r="F17" s="4">
        <f>EXP(LN('Women Entry Age 60'!O23)+1.96*SQRT(C17+D17))</f>
        <v>2.2158460987342972</v>
      </c>
      <c r="G17" s="4">
        <f t="shared" si="0"/>
        <v>336.47971876453357</v>
      </c>
      <c r="H17" s="4">
        <f>LN('Women Entry Age 60'!O23)*G17</f>
        <v>231.76177934770163</v>
      </c>
      <c r="I17" s="4">
        <f>EXP(SUM($H$6:H17)/SUM($G$6:G17))</f>
        <v>1.9956736553038641</v>
      </c>
    </row>
    <row r="18" spans="1:9" x14ac:dyDescent="0.3">
      <c r="A18" s="4">
        <v>13</v>
      </c>
      <c r="B18" s="5">
        <v>72</v>
      </c>
      <c r="C18" s="4">
        <f>(('Women Entry Age 60'!E24+'Women Entry Age 60'!J24-'Women Entry Age 60'!K24)/'Women Entry Age 60'!K24)/('Women Entry Age 60'!E24+'Women Entry Age 60'!J24)</f>
        <v>1.7780123795231014E-3</v>
      </c>
      <c r="D18" s="4">
        <f>(('Women Entry Age 60'!D24+'Women Entry Age 60'!H24-'Women Entry Age 60'!I24)/'Women Entry Age 60'!I24)/('Women Entry Age 60'!H24+'Women Entry Age 60'!D24)</f>
        <v>9.6089543570047745E-4</v>
      </c>
      <c r="E18" s="4">
        <f>EXP(LN('Women Entry Age 60'!O24)-1.96*SQRT(C18+D18))</f>
        <v>1.7958225074948735</v>
      </c>
      <c r="F18" s="4">
        <f>EXP(LN('Women Entry Age 60'!O24)+1.96*SQRT(C18+D18))</f>
        <v>2.2047512158084221</v>
      </c>
      <c r="G18" s="4">
        <f t="shared" si="0"/>
        <v>365.10903888102234</v>
      </c>
      <c r="H18" s="4">
        <f>LN('Women Entry Age 60'!O24)*G18</f>
        <v>251.20922398728163</v>
      </c>
      <c r="I18" s="4">
        <f>EXP(SUM($H$6:H18)/SUM($G$6:G18))</f>
        <v>1.9949728346225528</v>
      </c>
    </row>
    <row r="19" spans="1:9" x14ac:dyDescent="0.3">
      <c r="A19" s="4">
        <v>14</v>
      </c>
      <c r="B19" s="5">
        <v>73</v>
      </c>
      <c r="C19" s="4">
        <f>(('Women Entry Age 60'!E25+'Women Entry Age 60'!J25-'Women Entry Age 60'!K25)/'Women Entry Age 60'!K25)/('Women Entry Age 60'!E25+'Women Entry Age 60'!J25)</f>
        <v>1.6291038757583311E-3</v>
      </c>
      <c r="D19" s="4">
        <f>(('Women Entry Age 60'!D25+'Women Entry Age 60'!H25-'Women Entry Age 60'!I25)/'Women Entry Age 60'!I25)/('Women Entry Age 60'!H25+'Women Entry Age 60'!D25)</f>
        <v>8.9085013975938483E-4</v>
      </c>
      <c r="E19" s="4">
        <f>EXP(LN('Women Entry Age 60'!O25)-1.96*SQRT(C19+D19))</f>
        <v>1.8018243612485707</v>
      </c>
      <c r="F19" s="4">
        <f>EXP(LN('Women Entry Age 60'!O25)+1.96*SQRT(C19+D19))</f>
        <v>2.1936796261257872</v>
      </c>
      <c r="G19" s="4">
        <f t="shared" si="0"/>
        <v>396.83263815214951</v>
      </c>
      <c r="H19" s="4">
        <f>LN('Women Entry Age 60'!O25)*G19</f>
        <v>272.69942341120503</v>
      </c>
      <c r="I19" s="4">
        <f>EXP(SUM($H$6:H19)/SUM($G$6:G19))</f>
        <v>1.9941848557461803</v>
      </c>
    </row>
    <row r="20" spans="1:9" x14ac:dyDescent="0.3">
      <c r="A20" s="4">
        <v>15</v>
      </c>
      <c r="B20" s="5">
        <v>74</v>
      </c>
      <c r="C20" s="4">
        <f>(('Women Entry Age 60'!E26+'Women Entry Age 60'!J26-'Women Entry Age 60'!K26)/'Women Entry Age 60'!K26)/('Women Entry Age 60'!E26+'Women Entry Age 60'!J26)</f>
        <v>1.4901350201793257E-3</v>
      </c>
      <c r="D20" s="4">
        <f>(('Women Entry Age 60'!D26+'Women Entry Age 60'!H26-'Women Entry Age 60'!I26)/'Women Entry Age 60'!I26)/('Women Entry Age 60'!H26+'Women Entry Age 60'!D26)</f>
        <v>8.2551261165016057E-4</v>
      </c>
      <c r="E20" s="4">
        <f>EXP(LN('Women Entry Age 60'!O26)-1.96*SQRT(C20+D20))</f>
        <v>1.8074171182922338</v>
      </c>
      <c r="F20" s="4">
        <f>EXP(LN('Women Entry Age 60'!O26)+1.96*SQRT(C20+D20))</f>
        <v>2.1826371154624158</v>
      </c>
      <c r="G20" s="4">
        <f t="shared" si="0"/>
        <v>431.84463225518721</v>
      </c>
      <c r="H20" s="4">
        <f>LN('Women Entry Age 60'!O26)*G20</f>
        <v>296.3388368147406</v>
      </c>
      <c r="I20" s="4">
        <f>EXP(SUM($H$6:H20)/SUM($G$6:G20))</f>
        <v>1.993294782496442</v>
      </c>
    </row>
    <row r="21" spans="1:9" x14ac:dyDescent="0.3">
      <c r="A21" s="4">
        <v>16</v>
      </c>
      <c r="B21" s="5">
        <v>75</v>
      </c>
      <c r="C21" s="4">
        <f>(('Women Entry Age 60'!E27+'Women Entry Age 60'!J27-'Women Entry Age 60'!K27)/'Women Entry Age 60'!K27)/('Women Entry Age 60'!E27+'Women Entry Age 60'!J27)</f>
        <v>1.3653423126007004E-3</v>
      </c>
      <c r="D21" s="4">
        <f>(('Women Entry Age 60'!D27+'Women Entry Age 60'!H27-'Women Entry Age 60'!I27)/'Women Entry Age 60'!I27)/('Women Entry Age 60'!H27+'Women Entry Age 60'!D27)</f>
        <v>7.6737476492743522E-4</v>
      </c>
      <c r="E21" s="4">
        <f>EXP(LN('Women Entry Age 60'!O27)-1.96*SQRT(C21+D21))</f>
        <v>1.8122635261020066</v>
      </c>
      <c r="F21" s="4">
        <f>EXP(LN('Women Entry Age 60'!O27)+1.96*SQRT(C21+D21))</f>
        <v>2.1719112112559729</v>
      </c>
      <c r="G21" s="4">
        <f t="shared" si="0"/>
        <v>468.88544689622972</v>
      </c>
      <c r="H21" s="4">
        <f>LN('Women Entry Age 60'!O27)*G21</f>
        <v>321.22970452931622</v>
      </c>
      <c r="I21" s="4">
        <f>EXP(SUM($H$6:H21)/SUM($G$6:G21))</f>
        <v>1.9922874112444309</v>
      </c>
    </row>
    <row r="22" spans="1:9" x14ac:dyDescent="0.3">
      <c r="A22" s="4">
        <v>17</v>
      </c>
      <c r="B22" s="5">
        <v>76</v>
      </c>
      <c r="C22" s="4">
        <f>(('Women Entry Age 60'!E28+'Women Entry Age 60'!J28-'Women Entry Age 60'!K28)/'Women Entry Age 60'!K28)/('Women Entry Age 60'!E28+'Women Entry Age 60'!J28)</f>
        <v>1.2496517032452941E-3</v>
      </c>
      <c r="D22" s="4">
        <f>(('Women Entry Age 60'!D28+'Women Entry Age 60'!H28-'Women Entry Age 60'!I28)/'Women Entry Age 60'!I28)/('Women Entry Age 60'!H28+'Women Entry Age 60'!D28)</f>
        <v>7.1366549558211988E-4</v>
      </c>
      <c r="E22" s="4">
        <f>EXP(LN('Women Entry Age 60'!O28)-1.96*SQRT(C22+D22))</f>
        <v>1.8165566487947915</v>
      </c>
      <c r="F22" s="4">
        <f>EXP(LN('Women Entry Age 60'!O28)+1.96*SQRT(C22+D22))</f>
        <v>2.1611389025430174</v>
      </c>
      <c r="G22" s="4">
        <f t="shared" si="0"/>
        <v>509.34204651049123</v>
      </c>
      <c r="H22" s="4">
        <f>LN('Women Entry Age 60'!O28)*G22</f>
        <v>348.28251673433715</v>
      </c>
      <c r="I22" s="4">
        <f>EXP(SUM($H$6:H22)/SUM($G$6:G22))</f>
        <v>1.9911419276082383</v>
      </c>
    </row>
    <row r="23" spans="1:9" x14ac:dyDescent="0.3">
      <c r="A23" s="4">
        <v>18</v>
      </c>
      <c r="B23" s="5">
        <v>77</v>
      </c>
      <c r="C23" s="4">
        <f>(('Women Entry Age 60'!E29+'Women Entry Age 60'!J29-'Women Entry Age 60'!K29)/'Women Entry Age 60'!K29)/('Women Entry Age 60'!E29+'Women Entry Age 60'!J29)</f>
        <v>1.1399504523325629E-3</v>
      </c>
      <c r="D23" s="4">
        <f>(('Women Entry Age 60'!D29+'Women Entry Age 60'!H29-'Women Entry Age 60'!I29)/'Women Entry Age 60'!I29)/('Women Entry Age 60'!H29+'Women Entry Age 60'!D29)</f>
        <v>6.6263872897180946E-4</v>
      </c>
      <c r="E23" s="4">
        <f>EXP(LN('Women Entry Age 60'!O29)-1.96*SQRT(C23+D23))</f>
        <v>1.8203930387407756</v>
      </c>
      <c r="F23" s="4">
        <f>EXP(LN('Women Entry Age 60'!O29)+1.96*SQRT(C23+D23))</f>
        <v>2.1500337058391663</v>
      </c>
      <c r="G23" s="4">
        <f t="shared" si="0"/>
        <v>554.75757336809727</v>
      </c>
      <c r="H23" s="4">
        <f>LN('Women Entry Age 60'!O29)*G23</f>
        <v>378.49332682934619</v>
      </c>
      <c r="I23" s="4">
        <f>EXP(SUM($H$6:H23)/SUM($G$6:G23))</f>
        <v>1.9898299818321332</v>
      </c>
    </row>
    <row r="24" spans="1:9" x14ac:dyDescent="0.3">
      <c r="A24" s="4">
        <v>19</v>
      </c>
      <c r="B24" s="5">
        <v>78</v>
      </c>
      <c r="C24" s="4">
        <f>(('Women Entry Age 60'!E30+'Women Entry Age 60'!J30-'Women Entry Age 60'!K30)/'Women Entry Age 60'!K30)/('Women Entry Age 60'!E30+'Women Entry Age 60'!J30)</f>
        <v>1.0392159192272265E-3</v>
      </c>
      <c r="D24" s="4">
        <f>(('Women Entry Age 60'!D30+'Women Entry Age 60'!H30-'Women Entry Age 60'!I30)/'Women Entry Age 60'!I30)/('Women Entry Age 60'!H30+'Women Entry Age 60'!D30)</f>
        <v>6.1613990293232356E-4</v>
      </c>
      <c r="E24" s="4">
        <f>EXP(LN('Women Entry Age 60'!O30)-1.96*SQRT(C24+D24))</f>
        <v>1.8234481646894343</v>
      </c>
      <c r="F24" s="4">
        <f>EXP(LN('Women Entry Age 60'!O30)+1.96*SQRT(C24+D24))</f>
        <v>2.1387438620705019</v>
      </c>
      <c r="G24" s="4">
        <f t="shared" si="0"/>
        <v>604.09972684629054</v>
      </c>
      <c r="H24" s="4">
        <f>LN('Women Entry Age 60'!O30)*G24</f>
        <v>411.07415176925645</v>
      </c>
      <c r="I24" s="4">
        <f>EXP(SUM($H$6:H24)/SUM($G$6:G24))</f>
        <v>1.9883191632857489</v>
      </c>
    </row>
    <row r="25" spans="1:9" x14ac:dyDescent="0.3">
      <c r="A25" s="4">
        <v>20</v>
      </c>
      <c r="B25" s="5">
        <v>79</v>
      </c>
      <c r="C25" s="4">
        <f>(('Women Entry Age 60'!E31+'Women Entry Age 60'!J31-'Women Entry Age 60'!K31)/'Women Entry Age 60'!K31)/('Women Entry Age 60'!E31+'Women Entry Age 60'!J31)</f>
        <v>9.4813916240140317E-4</v>
      </c>
      <c r="D25" s="4">
        <f>(('Women Entry Age 60'!D31+'Women Entry Age 60'!H31-'Women Entry Age 60'!I31)/'Women Entry Age 60'!I31)/('Women Entry Age 60'!H31+'Women Entry Age 60'!D31)</f>
        <v>5.7474549939178637E-4</v>
      </c>
      <c r="E25" s="4">
        <f>EXP(LN('Women Entry Age 60'!O31)-1.96*SQRT(C25+D25))</f>
        <v>1.8254975265012572</v>
      </c>
      <c r="F25" s="4">
        <f>EXP(LN('Women Entry Age 60'!O31)+1.96*SQRT(C25+D25))</f>
        <v>2.127244019050142</v>
      </c>
      <c r="G25" s="4">
        <f t="shared" si="0"/>
        <v>656.64854672743525</v>
      </c>
      <c r="H25" s="4">
        <f>LN('Women Entry Age 60'!O31)*G25</f>
        <v>445.43091651488339</v>
      </c>
      <c r="I25" s="4">
        <f>EXP(SUM($H$6:H25)/SUM($G$6:G25))</f>
        <v>1.9865710563414858</v>
      </c>
    </row>
    <row r="26" spans="1:9" x14ac:dyDescent="0.3">
      <c r="A26" s="4">
        <v>21</v>
      </c>
      <c r="B26" s="5">
        <v>80</v>
      </c>
      <c r="C26" s="4">
        <f>(('Women Entry Age 60'!E32+'Women Entry Age 60'!J32-'Women Entry Age 60'!K32)/'Women Entry Age 60'!K32)/('Women Entry Age 60'!E32+'Women Entry Age 60'!J32)</f>
        <v>8.6994644409358528E-4</v>
      </c>
      <c r="D26" s="4">
        <f>(('Women Entry Age 60'!D32+'Women Entry Age 60'!H32-'Women Entry Age 60'!I32)/'Women Entry Age 60'!I32)/('Women Entry Age 60'!H32+'Women Entry Age 60'!D32)</f>
        <v>5.407328782694443E-4</v>
      </c>
      <c r="E26" s="4">
        <f>EXP(LN('Women Entry Age 60'!O32)-1.96*SQRT(C26+D26))</f>
        <v>1.8260677291279583</v>
      </c>
      <c r="F26" s="4">
        <f>EXP(LN('Women Entry Age 60'!O32)+1.96*SQRT(C26+D26))</f>
        <v>2.1157221513061044</v>
      </c>
      <c r="G26" s="4">
        <f t="shared" si="0"/>
        <v>708.87832843888123</v>
      </c>
      <c r="H26" s="4">
        <f>LN('Women Entry Age 60'!O32)*G26</f>
        <v>479.0461760173751</v>
      </c>
      <c r="I26" s="4">
        <f>EXP(SUM($H$6:H26)/SUM($G$6:G26))</f>
        <v>1.9845466140611114</v>
      </c>
    </row>
    <row r="27" spans="1:9" x14ac:dyDescent="0.3">
      <c r="A27" s="4">
        <v>22</v>
      </c>
      <c r="B27" s="5">
        <v>81</v>
      </c>
      <c r="C27" s="4">
        <f>(('Women Entry Age 60'!E33+'Women Entry Age 60'!J33-'Women Entry Age 60'!K33)/'Women Entry Age 60'!K33)/('Women Entry Age 60'!E33+'Women Entry Age 60'!J33)</f>
        <v>8.0185234030853236E-4</v>
      </c>
      <c r="D27" s="4">
        <f>(('Women Entry Age 60'!D33+'Women Entry Age 60'!H33-'Women Entry Age 60'!I33)/'Women Entry Age 60'!I33)/('Women Entry Age 60'!H33+'Women Entry Age 60'!D33)</f>
        <v>5.1267975592597843E-4</v>
      </c>
      <c r="E27" s="4">
        <f>EXP(LN('Women Entry Age 60'!O33)-1.96*SQRT(C27+D27))</f>
        <v>1.8251017623691632</v>
      </c>
      <c r="F27" s="4">
        <f>EXP(LN('Women Entry Age 60'!O33)+1.96*SQRT(C27+D27))</f>
        <v>2.1038334521034208</v>
      </c>
      <c r="G27" s="4">
        <f t="shared" si="0"/>
        <v>760.72695589899217</v>
      </c>
      <c r="H27" s="4">
        <f>LN('Women Entry Age 60'!O33)*G27</f>
        <v>511.73983637710228</v>
      </c>
      <c r="I27" s="4">
        <f>EXP(SUM($H$6:H27)/SUM($G$6:G27))</f>
        <v>1.9821972454469832</v>
      </c>
    </row>
    <row r="28" spans="1:9" x14ac:dyDescent="0.3">
      <c r="A28" s="4">
        <v>23</v>
      </c>
      <c r="B28" s="5">
        <v>82</v>
      </c>
      <c r="C28" s="4">
        <f>(('Women Entry Age 60'!E34+'Women Entry Age 60'!J34-'Women Entry Age 60'!K34)/'Women Entry Age 60'!K34)/('Women Entry Age 60'!E34+'Women Entry Age 60'!J34)</f>
        <v>7.3834897191091839E-4</v>
      </c>
      <c r="D28" s="4">
        <f>(('Women Entry Age 60'!D34+'Women Entry Age 60'!H34-'Women Entry Age 60'!I34)/'Women Entry Age 60'!I34)/('Women Entry Age 60'!H34+'Women Entry Age 60'!D34)</f>
        <v>4.8721750089509918E-4</v>
      </c>
      <c r="E28" s="4">
        <f>EXP(LN('Women Entry Age 60'!O34)-1.96*SQRT(C28+D28))</f>
        <v>1.8227546611370342</v>
      </c>
      <c r="F28" s="4">
        <f>EXP(LN('Women Entry Age 60'!O34)+1.96*SQRT(C28+D28))</f>
        <v>2.0908707912028177</v>
      </c>
      <c r="G28" s="4">
        <f t="shared" si="0"/>
        <v>815.94921384429654</v>
      </c>
      <c r="H28" s="4">
        <f>LN('Women Entry Age 60'!O34)*G28</f>
        <v>545.84127515761827</v>
      </c>
      <c r="I28" s="4">
        <f>EXP(SUM($H$6:H28)/SUM($G$6:G28))</f>
        <v>1.9794501060798975</v>
      </c>
    </row>
    <row r="29" spans="1:9" x14ac:dyDescent="0.3">
      <c r="A29" s="4">
        <v>24</v>
      </c>
      <c r="B29" s="5">
        <v>83</v>
      </c>
      <c r="C29" s="4">
        <f>(('Women Entry Age 60'!E35+'Women Entry Age 60'!J35-'Women Entry Age 60'!K35)/'Women Entry Age 60'!K35)/('Women Entry Age 60'!E35+'Women Entry Age 60'!J35)</f>
        <v>6.7948537439132856E-4</v>
      </c>
      <c r="D29" s="4">
        <f>(('Women Entry Age 60'!D35+'Women Entry Age 60'!H35-'Women Entry Age 60'!I35)/'Women Entry Age 60'!I35)/('Women Entry Age 60'!H35+'Women Entry Age 60'!D35)</f>
        <v>4.6457355023243717E-4</v>
      </c>
      <c r="E29" s="4">
        <f>EXP(LN('Women Entry Age 60'!O35)-1.96*SQRT(C29+D29))</f>
        <v>1.8186403590896691</v>
      </c>
      <c r="F29" s="4">
        <f>EXP(LN('Women Entry Age 60'!O35)+1.96*SQRT(C29+D29))</f>
        <v>2.0764900901442598</v>
      </c>
      <c r="G29" s="4">
        <f t="shared" si="0"/>
        <v>874.08085237293221</v>
      </c>
      <c r="H29" s="4">
        <f>LN('Women Entry Age 60'!O35)*G29</f>
        <v>580.72541088239063</v>
      </c>
      <c r="I29" s="4">
        <f>EXP(SUM($H$6:H29)/SUM($G$6:G29))</f>
        <v>1.976211626872745</v>
      </c>
    </row>
    <row r="30" spans="1:9" x14ac:dyDescent="0.3">
      <c r="A30" s="4">
        <v>25</v>
      </c>
      <c r="B30" s="5">
        <v>84</v>
      </c>
      <c r="C30" s="4">
        <f>(('Women Entry Age 60'!E36+'Women Entry Age 60'!J36-'Women Entry Age 60'!K36)/'Women Entry Age 60'!K36)/('Women Entry Age 60'!E36+'Women Entry Age 60'!J36)</f>
        <v>6.2161410666856508E-4</v>
      </c>
      <c r="D30" s="4">
        <f>(('Women Entry Age 60'!D36+'Women Entry Age 60'!H36-'Women Entry Age 60'!I36)/'Women Entry Age 60'!I36)/('Women Entry Age 60'!H36+'Women Entry Age 60'!D36)</f>
        <v>4.4229633157800882E-4</v>
      </c>
      <c r="E30" s="4">
        <f>EXP(LN('Women Entry Age 60'!O36)-1.96*SQRT(C30+D30))</f>
        <v>1.8125865153975098</v>
      </c>
      <c r="F30" s="4">
        <f>EXP(LN('Women Entry Age 60'!O36)+1.96*SQRT(C30+D30))</f>
        <v>2.0598146190201718</v>
      </c>
      <c r="G30" s="4">
        <f t="shared" si="0"/>
        <v>939.92874216752489</v>
      </c>
      <c r="H30" s="4">
        <f>LN('Women Entry Age 60'!O36)*G30</f>
        <v>619.11735230127215</v>
      </c>
      <c r="I30" s="4">
        <f>EXP(SUM($H$6:H30)/SUM($G$6:G30))</f>
        <v>1.9723394600392388</v>
      </c>
    </row>
    <row r="31" spans="1:9" x14ac:dyDescent="0.3">
      <c r="A31" s="4">
        <v>26</v>
      </c>
      <c r="B31" s="5">
        <v>85</v>
      </c>
      <c r="C31" s="4">
        <f>(('Women Entry Age 60'!E37+'Women Entry Age 60'!J37-'Women Entry Age 60'!K37)/'Women Entry Age 60'!K37)/('Women Entry Age 60'!E37+'Women Entry Age 60'!J37)</f>
        <v>5.7025113725004924E-4</v>
      </c>
      <c r="D31" s="4">
        <f>(('Women Entry Age 60'!D37+'Women Entry Age 60'!H37-'Women Entry Age 60'!I37)/'Women Entry Age 60'!I37)/('Women Entry Age 60'!H37+'Women Entry Age 60'!D37)</f>
        <v>4.247593688426439E-4</v>
      </c>
      <c r="E31" s="4">
        <f>EXP(LN('Women Entry Age 60'!O37)-1.96*SQRT(C31+D31))</f>
        <v>1.8032932065266243</v>
      </c>
      <c r="F31" s="4">
        <f>EXP(LN('Women Entry Age 60'!O37)+1.96*SQRT(C31+D31))</f>
        <v>2.0406455380148767</v>
      </c>
      <c r="G31" s="4">
        <f t="shared" si="0"/>
        <v>1005.0145137933246</v>
      </c>
      <c r="H31" s="4">
        <f>LN('Women Entry Age 60'!O37)*G31</f>
        <v>654.70703198796764</v>
      </c>
      <c r="I31" s="4">
        <f>EXP(SUM($H$6:H31)/SUM($G$6:G31))</f>
        <v>1.9676728129992997</v>
      </c>
    </row>
    <row r="32" spans="1:9" x14ac:dyDescent="0.3">
      <c r="A32" s="4">
        <v>27</v>
      </c>
      <c r="B32" s="4">
        <v>86</v>
      </c>
      <c r="C32" s="4">
        <f>(('Women Entry Age 60'!E38+'Women Entry Age 60'!J38-'Women Entry Age 60'!K38)/'Women Entry Age 60'!K38)/('Women Entry Age 60'!E38+'Women Entry Age 60'!J38)</f>
        <v>5.2736462481341802E-4</v>
      </c>
      <c r="D32" s="4">
        <f>(('Women Entry Age 60'!D38+'Women Entry Age 60'!H38-'Women Entry Age 60'!I38)/'Women Entry Age 60'!I38)/('Women Entry Age 60'!H38+'Women Entry Age 60'!D38)</f>
        <v>4.1424740492917116E-4</v>
      </c>
      <c r="E32" s="4">
        <f>EXP(LN('Women Entry Age 60'!O38)-1.96*SQRT(C32+D32))</f>
        <v>1.7895063302905059</v>
      </c>
      <c r="F32" s="4">
        <f>EXP(LN('Women Entry Age 60'!O38)+1.96*SQRT(C32+D32))</f>
        <v>2.0182437908709265</v>
      </c>
      <c r="G32" s="4">
        <f t="shared" si="0"/>
        <v>1062.0085219953821</v>
      </c>
      <c r="H32" s="4">
        <f>LN('Women Entry Age 60'!O38)*G32</f>
        <v>681.89842042943462</v>
      </c>
      <c r="I32" s="4">
        <f>EXP(SUM($H$6:H32)/SUM($G$6:G32))</f>
        <v>1.9620260771889568</v>
      </c>
    </row>
    <row r="33" spans="1:9" x14ac:dyDescent="0.3">
      <c r="A33" s="4">
        <v>28</v>
      </c>
      <c r="B33" s="4">
        <v>87</v>
      </c>
      <c r="C33" s="4">
        <f>(('Women Entry Age 60'!E39+'Women Entry Age 60'!J39-'Women Entry Age 60'!K39)/'Women Entry Age 60'!K39)/('Women Entry Age 60'!E39+'Women Entry Age 60'!J39)</f>
        <v>4.9134123555602538E-4</v>
      </c>
      <c r="D33" s="4">
        <f>(('Women Entry Age 60'!D39+'Women Entry Age 60'!H39-'Women Entry Age 60'!I39)/'Women Entry Age 60'!I39)/('Women Entry Age 60'!H39+'Women Entry Age 60'!D39)</f>
        <v>4.1049532492698791E-4</v>
      </c>
      <c r="E33" s="4">
        <f>EXP(LN('Women Entry Age 60'!O39)-1.96*SQRT(C33+D33))</f>
        <v>1.7700168911148204</v>
      </c>
      <c r="F33" s="4">
        <f>EXP(LN('Women Entry Age 60'!O39)+1.96*SQRT(C33+D33))</f>
        <v>1.9911433410894648</v>
      </c>
      <c r="G33" s="4">
        <f t="shared" si="0"/>
        <v>1108.8483698913383</v>
      </c>
      <c r="H33" s="4">
        <f>LN('Women Entry Age 60'!O39)*G33</f>
        <v>698.40709600357013</v>
      </c>
      <c r="I33" s="4">
        <f>EXP(SUM($H$6:H33)/SUM($G$6:G33))</f>
        <v>1.9551593812743877</v>
      </c>
    </row>
    <row r="34" spans="1:9" x14ac:dyDescent="0.3">
      <c r="A34" s="4">
        <v>29</v>
      </c>
      <c r="B34" s="4">
        <v>88</v>
      </c>
      <c r="C34" s="4">
        <f>(('Women Entry Age 60'!E40+'Women Entry Age 60'!J40-'Women Entry Age 60'!K40)/'Women Entry Age 60'!K40)/('Women Entry Age 60'!E40+'Women Entry Age 60'!J40)</f>
        <v>4.6167983784146683E-4</v>
      </c>
      <c r="D34" s="4">
        <f>(('Women Entry Age 60'!D40+'Women Entry Age 60'!H40-'Women Entry Age 60'!I40)/'Women Entry Age 60'!I40)/('Women Entry Age 60'!H40+'Women Entry Age 60'!D40)</f>
        <v>4.1445407233429879E-4</v>
      </c>
      <c r="E34" s="4">
        <f>EXP(LN('Women Entry Age 60'!O40)-1.96*SQRT(C34+D34))</f>
        <v>1.7429796411593128</v>
      </c>
      <c r="F34" s="4">
        <f>EXP(LN('Women Entry Age 60'!O40)+1.96*SQRT(C34+D34))</f>
        <v>1.9574181971185809</v>
      </c>
      <c r="G34" s="4">
        <f t="shared" si="0"/>
        <v>1141.3780340945677</v>
      </c>
      <c r="H34" s="4">
        <f>LN('Women Entry Age 60'!O40)*G34</f>
        <v>700.3623706458178</v>
      </c>
      <c r="I34" s="4">
        <f>EXP(SUM($H$6:H34)/SUM($G$6:G34))</f>
        <v>1.9467732329477339</v>
      </c>
    </row>
    <row r="35" spans="1:9" x14ac:dyDescent="0.3">
      <c r="A35" s="4">
        <v>30</v>
      </c>
      <c r="B35" s="4">
        <v>89</v>
      </c>
      <c r="C35" s="4">
        <f>(('Women Entry Age 60'!E41+'Women Entry Age 60'!J41-'Women Entry Age 60'!K41)/'Women Entry Age 60'!K41)/('Women Entry Age 60'!E41+'Women Entry Age 60'!J41)</f>
        <v>4.3801783524564621E-4</v>
      </c>
      <c r="D35" s="4">
        <f>(('Women Entry Age 60'!D41+'Women Entry Age 60'!H41-'Women Entry Age 60'!I41)/'Women Entry Age 60'!I41)/('Women Entry Age 60'!H41+'Women Entry Age 60'!D41)</f>
        <v>4.277671660789213E-4</v>
      </c>
      <c r="E35" s="4">
        <f>EXP(LN('Women Entry Age 60'!O41)-1.96*SQRT(C35+D35))</f>
        <v>1.7058220289099817</v>
      </c>
      <c r="F35" s="4">
        <f>EXP(LN('Women Entry Age 60'!O41)+1.96*SQRT(C35+D35))</f>
        <v>1.9143728660526598</v>
      </c>
      <c r="G35" s="4">
        <f t="shared" si="0"/>
        <v>1155.0211639957915</v>
      </c>
      <c r="H35" s="4">
        <f>LN('Women Entry Age 60'!O41)*G35</f>
        <v>683.44751008564367</v>
      </c>
      <c r="I35" s="4">
        <f>EXP(SUM($H$6:H35)/SUM($G$6:G35))</f>
        <v>1.9364999835451624</v>
      </c>
    </row>
    <row r="36" spans="1:9" x14ac:dyDescent="0.3">
      <c r="A36" s="4">
        <v>31</v>
      </c>
      <c r="B36" s="4">
        <v>90</v>
      </c>
      <c r="C36" s="4">
        <f>(('Women Entry Age 60'!E42+'Women Entry Age 60'!J42-'Women Entry Age 60'!K42)/'Women Entry Age 60'!K42)/('Women Entry Age 60'!E42+'Women Entry Age 60'!J42)</f>
        <v>4.2019343834818248E-4</v>
      </c>
      <c r="D36" s="4">
        <f>(('Women Entry Age 60'!D42+'Women Entry Age 60'!H42-'Women Entry Age 60'!I42)/'Women Entry Age 60'!I42)/('Women Entry Age 60'!H42+'Women Entry Age 60'!D42)</f>
        <v>4.5325333859912257E-4</v>
      </c>
      <c r="E36" s="4">
        <f>EXP(LN('Women Entry Age 60'!O42)-1.96*SQRT(C36+D36))</f>
        <v>1.6549824511598499</v>
      </c>
      <c r="F36" s="4">
        <f>EXP(LN('Women Entry Age 60'!O42)+1.96*SQRT(C36+D36))</f>
        <v>1.8582637918933793</v>
      </c>
      <c r="G36" s="4">
        <f t="shared" si="0"/>
        <v>1144.8894499273324</v>
      </c>
      <c r="H36" s="4">
        <f>LN('Women Entry Age 60'!O42)*G36</f>
        <v>643.1033014659597</v>
      </c>
      <c r="I36" s="4">
        <f>EXP(SUM($H$6:H36)/SUM($G$6:G36))</f>
        <v>1.9239042662498738</v>
      </c>
    </row>
    <row r="37" spans="1:9" x14ac:dyDescent="0.3">
      <c r="A37" s="4">
        <v>32</v>
      </c>
      <c r="B37" s="4">
        <v>91</v>
      </c>
      <c r="C37" s="4">
        <f>(('Women Entry Age 60'!E43+'Women Entry Age 60'!J43-'Women Entry Age 60'!K43)/'Women Entry Age 60'!K43)/('Women Entry Age 60'!E43+'Women Entry Age 60'!J43)</f>
        <v>4.0827056180006509E-4</v>
      </c>
      <c r="D37" s="4">
        <f>(('Women Entry Age 60'!D43+'Women Entry Age 60'!H43-'Women Entry Age 60'!I43)/'Women Entry Age 60'!I43)/('Women Entry Age 60'!H43+'Women Entry Age 60'!D43)</f>
        <v>4.9572058903148836E-4</v>
      </c>
      <c r="E37" s="4">
        <f>EXP(LN('Women Entry Age 60'!O43)-1.96*SQRT(C37+D37))</f>
        <v>1.5856565190043015</v>
      </c>
      <c r="F37" s="4">
        <f>EXP(LN('Women Entry Age 60'!O43)+1.96*SQRT(C37+D37))</f>
        <v>1.7840017157176957</v>
      </c>
      <c r="G37" s="4">
        <f t="shared" si="0"/>
        <v>1106.2055188041727</v>
      </c>
      <c r="H37" s="4">
        <f>LN('Women Entry Age 60'!O43)*G37</f>
        <v>575.14806647645139</v>
      </c>
      <c r="I37" s="4">
        <f>EXP(SUM($H$6:H37)/SUM($G$6:G37))</f>
        <v>1.9085053441205657</v>
      </c>
    </row>
    <row r="38" spans="1:9" x14ac:dyDescent="0.3">
      <c r="A38" s="4">
        <v>33</v>
      </c>
      <c r="B38" s="4">
        <v>92</v>
      </c>
      <c r="C38" s="4">
        <f>(('Women Entry Age 60'!E44+'Women Entry Age 60'!J44-'Women Entry Age 60'!K44)/'Women Entry Age 60'!K44)/('Women Entry Age 60'!E44+'Women Entry Age 60'!J44)</f>
        <v>4.0260948659468377E-4</v>
      </c>
      <c r="D38" s="4">
        <f>(('Women Entry Age 60'!D44+'Women Entry Age 60'!H44-'Women Entry Age 60'!I44)/'Women Entry Age 60'!I44)/('Women Entry Age 60'!H44+'Women Entry Age 60'!D44)</f>
        <v>5.6355971330650516E-4</v>
      </c>
      <c r="E38" s="4">
        <f>EXP(LN('Women Entry Age 60'!O44)-1.96*SQRT(C38+D38))</f>
        <v>1.4917084574044384</v>
      </c>
      <c r="F38" s="4">
        <f>EXP(LN('Women Entry Age 60'!O44)+1.96*SQRT(C38+D38))</f>
        <v>1.6850048924227412</v>
      </c>
      <c r="G38" s="4">
        <f t="shared" si="0"/>
        <v>1035.0153990649587</v>
      </c>
      <c r="H38" s="4">
        <f>LN('Women Entry Age 60'!O44)*G38</f>
        <v>476.98195420257184</v>
      </c>
      <c r="I38" s="4">
        <f>EXP(SUM($H$6:H38)/SUM($G$6:G38))</f>
        <v>1.8898465613421913</v>
      </c>
    </row>
    <row r="39" spans="1:9" x14ac:dyDescent="0.3">
      <c r="A39" s="4">
        <v>34</v>
      </c>
      <c r="B39" s="4">
        <v>93</v>
      </c>
      <c r="C39" s="4">
        <f>(('Women Entry Age 60'!E45+'Women Entry Age 60'!J45-'Women Entry Age 60'!K45)/'Women Entry Age 60'!K45)/('Women Entry Age 60'!E45+'Women Entry Age 60'!J45)</f>
        <v>4.0398720322589002E-4</v>
      </c>
      <c r="D39" s="4">
        <f>(('Women Entry Age 60'!D45+'Women Entry Age 60'!H45-'Women Entry Age 60'!I45)/'Women Entry Age 60'!I45)/('Women Entry Age 60'!H45+'Women Entry Age 60'!D45)</f>
        <v>6.7191957169505337E-4</v>
      </c>
      <c r="E39" s="4">
        <f>EXP(LN('Women Entry Age 60'!O45)-1.96*SQRT(C39+D39))</f>
        <v>1.3661659635705592</v>
      </c>
      <c r="F39" s="4">
        <f>EXP(LN('Women Entry Age 60'!O45)+1.96*SQRT(C39+D39))</f>
        <v>1.5536208516047627</v>
      </c>
      <c r="G39" s="4">
        <f t="shared" si="0"/>
        <v>929.44855754205764</v>
      </c>
      <c r="H39" s="4">
        <f>LN('Women Entry Age 60'!O45)*G39</f>
        <v>349.74986089746602</v>
      </c>
      <c r="I39" s="4">
        <f>EXP(SUM($H$6:H39)/SUM($G$6:G39))</f>
        <v>1.8676493358773061</v>
      </c>
    </row>
    <row r="40" spans="1:9" x14ac:dyDescent="0.3">
      <c r="A40" s="4">
        <v>35</v>
      </c>
      <c r="B40" s="4">
        <v>94</v>
      </c>
      <c r="C40" s="4">
        <f>(('Women Entry Age 60'!E46+'Women Entry Age 60'!J46-'Women Entry Age 60'!K46)/'Women Entry Age 60'!K46)/('Women Entry Age 60'!E46+'Women Entry Age 60'!J46)</f>
        <v>4.1381464642533235E-4</v>
      </c>
      <c r="D40" s="4">
        <f>(('Women Entry Age 60'!D46+'Women Entry Age 60'!H46-'Women Entry Age 60'!I46)/'Women Entry Age 60'!I46)/('Women Entry Age 60'!H46+'Women Entry Age 60'!D46)</f>
        <v>8.4926875517783056E-4</v>
      </c>
      <c r="E40" s="4">
        <f>EXP(LN('Women Entry Age 60'!O46)-1.96*SQRT(C40+D40))</f>
        <v>1.2030825415310868</v>
      </c>
      <c r="F40" s="4">
        <f>EXP(LN('Women Entry Age 60'!O46)+1.96*SQRT(C40+D40))</f>
        <v>1.3829285600724908</v>
      </c>
      <c r="G40" s="4">
        <f t="shared" si="0"/>
        <v>791.7133569570733</v>
      </c>
      <c r="H40" s="4">
        <f>LN('Women Entry Age 60'!O46)*G40</f>
        <v>201.52685192811131</v>
      </c>
      <c r="I40" s="4">
        <f>EXP(SUM($H$6:H40)/SUM($G$6:G40))</f>
        <v>1.8420835046740436</v>
      </c>
    </row>
    <row r="41" spans="1:9" x14ac:dyDescent="0.3">
      <c r="A41" s="4">
        <v>36</v>
      </c>
      <c r="B41" s="4">
        <v>95</v>
      </c>
      <c r="C41" s="4">
        <f>(('Women Entry Age 60'!E47+'Women Entry Age 60'!J47-'Women Entry Age 60'!K47)/'Women Entry Age 60'!K47)/('Women Entry Age 60'!E47+'Women Entry Age 60'!J47)</f>
        <v>4.3449320391093012E-4</v>
      </c>
      <c r="D41" s="4">
        <f>(('Women Entry Age 60'!D47+'Women Entry Age 60'!H47-'Women Entry Age 60'!I47)/'Women Entry Age 60'!I47)/('Women Entry Age 60'!H47+'Women Entry Age 60'!D47)</f>
        <v>1.1513283846761465E-3</v>
      </c>
      <c r="E41" s="4">
        <f>EXP(LN('Women Entry Age 60'!O47)-1.96*SQRT(C41+D41))</f>
        <v>1.0016625691735008</v>
      </c>
      <c r="F41" s="4">
        <f>EXP(LN('Women Entry Age 60'!O47)+1.96*SQRT(C41+D41))</f>
        <v>1.1708908864880592</v>
      </c>
      <c r="G41" s="4">
        <f t="shared" si="0"/>
        <v>630.58795970294091</v>
      </c>
      <c r="H41" s="4">
        <f>LN('Women Entry Age 60'!O47)*G41</f>
        <v>50.266086136573428</v>
      </c>
      <c r="I41" s="4">
        <f>EXP(SUM($H$6:H41)/SUM($G$6:G41))</f>
        <v>1.8141121473403818</v>
      </c>
    </row>
    <row r="42" spans="1:9" x14ac:dyDescent="0.3">
      <c r="A42" s="4">
        <v>37</v>
      </c>
      <c r="B42" s="4">
        <v>96</v>
      </c>
      <c r="C42" s="4">
        <f>(('Women Entry Age 60'!E48+'Women Entry Age 60'!J48-'Women Entry Age 60'!K48)/'Women Entry Age 60'!K48)/('Women Entry Age 60'!E48+'Women Entry Age 60'!J48)</f>
        <v>4.7004633749077492E-4</v>
      </c>
      <c r="D42" s="4">
        <f>(('Women Entry Age 60'!D48+'Women Entry Age 60'!H48-'Women Entry Age 60'!I48)/'Women Entry Age 60'!I48)/('Women Entry Age 60'!H48+'Women Entry Age 60'!D48)</f>
        <v>1.6920551647236993E-3</v>
      </c>
      <c r="E42" s="4">
        <f>EXP(LN('Women Entry Age 60'!O48)-1.96*SQRT(C42+D42))</f>
        <v>0.77214037356118503</v>
      </c>
      <c r="F42" s="4">
        <f>EXP(LN('Women Entry Age 60'!O48)+1.96*SQRT(C42+D42))</f>
        <v>0.92652414438476927</v>
      </c>
      <c r="G42" s="4">
        <f t="shared" si="0"/>
        <v>462.51297590597716</v>
      </c>
      <c r="H42" s="4">
        <f>LN('Women Entry Age 60'!O48)*G42</f>
        <v>-77.448743253631704</v>
      </c>
      <c r="I42" s="4">
        <f>EXP(SUM($H$6:H42)/SUM($G$6:G42))</f>
        <v>1.7856958275585484</v>
      </c>
    </row>
    <row r="43" spans="1:9" x14ac:dyDescent="0.3">
      <c r="A43" s="4">
        <v>38</v>
      </c>
      <c r="B43" s="4">
        <v>97</v>
      </c>
      <c r="C43" s="4">
        <f>(('Women Entry Age 60'!E49+'Women Entry Age 60'!J49-'Women Entry Age 60'!K49)/'Women Entry Age 60'!K49)/('Women Entry Age 60'!E49+'Women Entry Age 60'!J49)</f>
        <v>5.2722949809104729E-4</v>
      </c>
      <c r="D43" s="4">
        <f>(('Women Entry Age 60'!D49+'Women Entry Age 60'!H49-'Women Entry Age 60'!I49)/'Women Entry Age 60'!I49)/('Women Entry Age 60'!H49+'Women Entry Age 60'!D49)</f>
        <v>2.7174089177608171E-3</v>
      </c>
      <c r="E43" s="4">
        <f>EXP(LN('Women Entry Age 60'!O49)-1.96*SQRT(C43+D43))</f>
        <v>0.53895362680474612</v>
      </c>
      <c r="F43" s="4">
        <f>EXP(LN('Women Entry Age 60'!O49)+1.96*SQRT(C43+D43))</f>
        <v>0.6737906834152515</v>
      </c>
      <c r="G43" s="4">
        <f t="shared" si="0"/>
        <v>308.20075208209443</v>
      </c>
      <c r="H43" s="4">
        <f>LN('Women Entry Age 60'!O49)*G43</f>
        <v>-156.0977515202481</v>
      </c>
      <c r="I43" s="4">
        <f>EXP(SUM($H$6:H43)/SUM($G$6:G43))</f>
        <v>1.7595087441878583</v>
      </c>
    </row>
    <row r="44" spans="1:9" x14ac:dyDescent="0.3">
      <c r="A44" s="4">
        <v>39</v>
      </c>
      <c r="B44" s="4">
        <v>98</v>
      </c>
      <c r="C44" s="4">
        <f>(('Women Entry Age 60'!E50+'Women Entry Age 60'!J50-'Women Entry Age 60'!K50)/'Women Entry Age 60'!K50)/('Women Entry Age 60'!E50+'Women Entry Age 60'!J50)</f>
        <v>6.1746799469507979E-4</v>
      </c>
      <c r="D44" s="4">
        <f>(('Women Entry Age 60'!D50+'Women Entry Age 60'!H50-'Women Entry Age 60'!I50)/'Women Entry Age 60'!I50)/('Women Entry Age 60'!H50+'Women Entry Age 60'!D50)</f>
        <v>4.798528186808414E-3</v>
      </c>
      <c r="E44" s="4">
        <f>EXP(LN('Women Entry Age 60'!O50)-1.96*SQRT(C44+D44))</f>
        <v>0.33410225090015611</v>
      </c>
      <c r="F44" s="4">
        <f>EXP(LN('Women Entry Age 60'!O50)+1.96*SQRT(C44+D44))</f>
        <v>0.44582808519052464</v>
      </c>
      <c r="G44" s="4">
        <f t="shared" si="0"/>
        <v>184.63823948310039</v>
      </c>
      <c r="H44" s="4">
        <f>LN('Women Entry Age 60'!O50)*G44</f>
        <v>-175.78761035917805</v>
      </c>
      <c r="I44" s="4">
        <f>EXP(SUM($H$6:H44)/SUM($G$6:G44))</f>
        <v>1.7380675920290114</v>
      </c>
    </row>
    <row r="45" spans="1:9" x14ac:dyDescent="0.3">
      <c r="A45" s="4">
        <v>40</v>
      </c>
      <c r="B45" s="4">
        <v>99</v>
      </c>
      <c r="C45" s="4">
        <f>(('Women Entry Age 60'!E51+'Women Entry Age 60'!J51-'Women Entry Age 60'!K51)/'Women Entry Age 60'!K51)/('Women Entry Age 60'!E51+'Women Entry Age 60'!J51)</f>
        <v>7.6027878162341375E-4</v>
      </c>
      <c r="D45" s="4">
        <f>(('Women Entry Age 60'!D51+'Women Entry Age 60'!H51-'Women Entry Age 60'!I51)/'Women Entry Age 60'!I51)/('Women Entry Age 60'!H51+'Women Entry Age 60'!D51)</f>
        <v>9.3928930737043129E-3</v>
      </c>
      <c r="E45" s="4">
        <f>EXP(LN('Women Entry Age 60'!O51)-1.96*SQRT(C45+D45))</f>
        <v>0.18133289813967821</v>
      </c>
      <c r="F45" s="4">
        <f>EXP(LN('Women Entry Age 60'!O51)+1.96*SQRT(C45+D45))</f>
        <v>0.26916520002831018</v>
      </c>
      <c r="G45" s="4">
        <f t="shared" si="0"/>
        <v>98.491389119476352</v>
      </c>
      <c r="H45" s="4">
        <f>LN('Women Entry Age 60'!O51)*G45</f>
        <v>-148.71464430876739</v>
      </c>
      <c r="I45" s="4">
        <f>EXP(SUM($H$6:H45)/SUM($G$6:G45))</f>
        <v>1.722746420767153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 Entry Age 60</vt:lpstr>
      <vt:lpstr>Women Entry Age 60</vt:lpstr>
      <vt:lpstr>Men Cumulative RR Calcs</vt:lpstr>
      <vt:lpstr>Women Cumulative RR Calcs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jun</cp:lastModifiedBy>
  <dcterms:created xsi:type="dcterms:W3CDTF">2021-12-20T00:24:10Z</dcterms:created>
  <dcterms:modified xsi:type="dcterms:W3CDTF">2021-12-20T08:03:20Z</dcterms:modified>
</cp:coreProperties>
</file>