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ttu/gc_pn_impact/data/"/>
    </mc:Choice>
  </mc:AlternateContent>
  <xr:revisionPtr revIDLastSave="0" documentId="13_ncr:1_{776320C4-AA0C-6447-9795-C5FEEAD4B820}" xr6:coauthVersionLast="47" xr6:coauthVersionMax="47" xr10:uidLastSave="{00000000-0000-0000-0000-000000000000}"/>
  <bookViews>
    <workbookView xWindow="4980" yWindow="500" windowWidth="23440" windowHeight="17500" xr2:uid="{E72E9C2C-512C-E344-9083-D47176145BD0}"/>
  </bookViews>
  <sheets>
    <sheet name="parameters" sheetId="1" r:id="rId1"/>
    <sheet name="ergm_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O16" i="2"/>
  <c r="F17" i="2"/>
  <c r="O17" i="2"/>
  <c r="L17" i="2"/>
  <c r="F16" i="2"/>
  <c r="G17" i="2"/>
  <c r="M17" i="2" s="1"/>
  <c r="G16" i="2"/>
  <c r="M16" i="2" s="1"/>
  <c r="H17" i="2"/>
  <c r="N17" i="2" s="1"/>
  <c r="H16" i="2"/>
  <c r="N16" i="2" s="1"/>
  <c r="G14" i="2"/>
  <c r="H14" i="2"/>
  <c r="I14" i="2"/>
  <c r="F14" i="2"/>
  <c r="B14" i="2"/>
  <c r="L16" i="2"/>
  <c r="B16" i="2"/>
  <c r="K16" i="2" s="1"/>
  <c r="B17" i="2"/>
  <c r="J2" i="2"/>
  <c r="G3" i="2"/>
  <c r="J3" i="2" s="1"/>
  <c r="H3" i="2"/>
  <c r="I3" i="2"/>
  <c r="F3" i="2"/>
  <c r="K8" i="2" l="1"/>
  <c r="K9" i="2"/>
  <c r="K17" i="2"/>
</calcChain>
</file>

<file path=xl/sharedStrings.xml><?xml version="1.0" encoding="utf-8"?>
<sst xmlns="http://schemas.openxmlformats.org/spreadsheetml/2006/main" count="130" uniqueCount="108">
  <si>
    <t>params</t>
  </si>
  <si>
    <t>timestep</t>
  </si>
  <si>
    <t>years</t>
  </si>
  <si>
    <t>popsize</t>
  </si>
  <si>
    <t>sympt_pr</t>
  </si>
  <si>
    <t>gc_prev_init</t>
  </si>
  <si>
    <t>clear_pr</t>
  </si>
  <si>
    <t>sympt_test_pr</t>
  </si>
  <si>
    <t>screen_pr</t>
  </si>
  <si>
    <t>pn_pr_main</t>
  </si>
  <si>
    <t>pn_por_cas</t>
  </si>
  <si>
    <t>index_interview</t>
  </si>
  <si>
    <t>partner_reached</t>
  </si>
  <si>
    <t>Fixed</t>
  </si>
  <si>
    <t>Du</t>
  </si>
  <si>
    <t>Mixed, old</t>
  </si>
  <si>
    <t>Barbee</t>
  </si>
  <si>
    <t>Assumption</t>
  </si>
  <si>
    <t>Beta</t>
  </si>
  <si>
    <t>Gamma</t>
  </si>
  <si>
    <t>partner_examined</t>
  </si>
  <si>
    <t xml:space="preserve"> 0.074, 0.042-0.117</t>
  </si>
  <si>
    <t>16.2 (13.8, 18.4)</t>
  </si>
  <si>
    <t>0.0812; 0.005-0.325</t>
  </si>
  <si>
    <t xml:space="preserve"> Kreisler</t>
  </si>
  <si>
    <t>1.670 (0.238-5.600)</t>
  </si>
  <si>
    <t>1+</t>
  </si>
  <si>
    <t>Kreisler</t>
  </si>
  <si>
    <t>0.411;  0.167-0.692</t>
  </si>
  <si>
    <t>Assume the same as in Kreisler</t>
  </si>
  <si>
    <t>0.0019; 0.0198-0.0743</t>
  </si>
  <si>
    <t>Kresiler min, recommend upper, 1 per year median</t>
  </si>
  <si>
    <t>Assume the ranges represent quantiles</t>
  </si>
  <si>
    <t>0.5506; 0.4055-0.6904</t>
  </si>
  <si>
    <t>Assume now there is none, can replace with RR beta(1,2) later</t>
  </si>
  <si>
    <t>Derived</t>
  </si>
  <si>
    <t>type</t>
  </si>
  <si>
    <t>shape1</t>
  </si>
  <si>
    <t>shape2</t>
  </si>
  <si>
    <t>summary</t>
  </si>
  <si>
    <t>reference</t>
  </si>
  <si>
    <t>assumptions</t>
  </si>
  <si>
    <t>data_range</t>
  </si>
  <si>
    <t>fixed</t>
  </si>
  <si>
    <t>trnsm_pr_cas</t>
  </si>
  <si>
    <t>trnsm_pr_main</t>
  </si>
  <si>
    <t>(0.40-0.47)</t>
  </si>
  <si>
    <t>(0.82-0.87)</t>
  </si>
  <si>
    <t>NA</t>
  </si>
  <si>
    <t>0.424 (0.335-0.538)</t>
  </si>
  <si>
    <t>0.846 (0.765-0.9092)</t>
  </si>
  <si>
    <t>description</t>
  </si>
  <si>
    <t>time step</t>
  </si>
  <si>
    <t>initial prev</t>
  </si>
  <si>
    <t>population size</t>
  </si>
  <si>
    <t>prob symptomatic</t>
  </si>
  <si>
    <t>prob casual partn trnsm</t>
  </si>
  <si>
    <t>prob clearance</t>
  </si>
  <si>
    <t>prob PN index interv</t>
  </si>
  <si>
    <t>prob PN partner reach</t>
  </si>
  <si>
    <t>prob PN partner (derived)</t>
  </si>
  <si>
    <t>trnsm_pr_inst</t>
  </si>
  <si>
    <t>prob inst partn trnsm</t>
  </si>
  <si>
    <t>RR to cas partn transm</t>
  </si>
  <si>
    <t>proportion having one-off partnerships</t>
  </si>
  <si>
    <t>pr_inst_type</t>
  </si>
  <si>
    <t>Overall mean degree</t>
  </si>
  <si>
    <t>Weiss</t>
  </si>
  <si>
    <t>Main mean degree</t>
  </si>
  <si>
    <t>Casual mean degree</t>
  </si>
  <si>
    <t>Mean</t>
  </si>
  <si>
    <t>95_LL</t>
  </si>
  <si>
    <t>95_UL</t>
  </si>
  <si>
    <t>TR</t>
  </si>
  <si>
    <t>HR</t>
  </si>
  <si>
    <t>MR</t>
  </si>
  <si>
    <t>LR</t>
  </si>
  <si>
    <t>Risk groups</t>
  </si>
  <si>
    <t>Proportion</t>
  </si>
  <si>
    <t>Population size</t>
  </si>
  <si>
    <t>Target_edges</t>
  </si>
  <si>
    <t>ALL</t>
  </si>
  <si>
    <t>Node_factor_TR</t>
  </si>
  <si>
    <t>Node_factor_MR</t>
  </si>
  <si>
    <t>Node_factor_HR</t>
  </si>
  <si>
    <t>Node_factor_LR</t>
  </si>
  <si>
    <t>Estimates from Weiss et al (2020) Egocentric sexual networks of men who have sex with men in the United
States: Results from the ARTnet study</t>
  </si>
  <si>
    <t>Main mean degree (assumption)</t>
  </si>
  <si>
    <t>Casual mean degree (assumption)</t>
  </si>
  <si>
    <t>Estimates broadly informed by GSS</t>
  </si>
  <si>
    <t xml:space="preserve">70% of partnerships are main or casual </t>
  </si>
  <si>
    <t>Assumes fewer partners are main partners than casual (30-40% of main+casual partnerships were main in  Weiss 2020)</t>
  </si>
  <si>
    <t>GSS, Weiss</t>
  </si>
  <si>
    <t>0.4736 (0.4031-0.5443)</t>
  </si>
  <si>
    <t>In GSS approx 60% report one off partners, we set the limit lower (in weiss, half of partnerships were one-time)</t>
  </si>
  <si>
    <t>act_pr_inst</t>
  </si>
  <si>
    <t>inst_acts</t>
  </si>
  <si>
    <t>Poisson</t>
  </si>
  <si>
    <t xml:space="preserve"> 2 (1-5)</t>
  </si>
  <si>
    <t>assumption</t>
  </si>
  <si>
    <t>0.163 per week (95 % CI = 0.152–0.175),</t>
  </si>
  <si>
    <t>0.163 (95%CI  0.152–0.175),</t>
  </si>
  <si>
    <t>0.1629 (0.1512-0.1751)</t>
  </si>
  <si>
    <t>0.0083 (0.0012-0.0275)</t>
  </si>
  <si>
    <t>prob of act</t>
  </si>
  <si>
    <t>prob asympt. testing</t>
  </si>
  <si>
    <t>prob sympt. testing</t>
  </si>
  <si>
    <t>number of acts in one-off pship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</si>
</sst>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711200</xdr:colOff>
      <xdr:row>27</xdr:row>
      <xdr:rowOff>152400</xdr:rowOff>
    </xdr:from>
    <xdr:to>
      <xdr:col>14</xdr:col>
      <xdr:colOff>363656</xdr:colOff>
      <xdr:row>40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FFDB-B250-45DB-90EB-A2D6C010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700" y="5461000"/>
          <a:ext cx="7247056" cy="260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D4AA-2429-584C-86C6-99206D36036F}">
  <dimension ref="A1:J20"/>
  <sheetViews>
    <sheetView tabSelected="1" workbookViewId="0">
      <selection activeCell="B27" sqref="B27"/>
    </sheetView>
  </sheetViews>
  <sheetFormatPr baseColWidth="10" defaultRowHeight="16"/>
  <cols>
    <col min="1" max="1" width="15.33203125" customWidth="1"/>
    <col min="2" max="2" width="17.6640625" customWidth="1"/>
    <col min="4" max="5" width="14" customWidth="1"/>
    <col min="8" max="8" width="24" customWidth="1"/>
    <col min="10" max="10" width="23" customWidth="1"/>
  </cols>
  <sheetData>
    <row r="1" spans="1:10">
      <c r="A1" s="1" t="s">
        <v>0</v>
      </c>
      <c r="B1" s="1" t="s">
        <v>51</v>
      </c>
      <c r="C1" s="1" t="s">
        <v>36</v>
      </c>
      <c r="D1" s="1" t="s">
        <v>42</v>
      </c>
      <c r="E1" s="1" t="s">
        <v>43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>
      <c r="A2" s="4" t="s">
        <v>2</v>
      </c>
      <c r="B2" s="4" t="s">
        <v>2</v>
      </c>
      <c r="C2" t="s">
        <v>13</v>
      </c>
      <c r="E2">
        <v>4</v>
      </c>
    </row>
    <row r="3" spans="1:10">
      <c r="A3" s="4" t="s">
        <v>1</v>
      </c>
      <c r="B3" s="4" t="s">
        <v>52</v>
      </c>
      <c r="C3" t="s">
        <v>13</v>
      </c>
      <c r="E3">
        <v>52</v>
      </c>
    </row>
    <row r="4" spans="1:10">
      <c r="A4" s="4" t="s">
        <v>5</v>
      </c>
      <c r="B4" s="4" t="s">
        <v>53</v>
      </c>
      <c r="C4" t="s">
        <v>13</v>
      </c>
      <c r="E4">
        <v>0.1</v>
      </c>
    </row>
    <row r="5" spans="1:10">
      <c r="A5" s="4" t="s">
        <v>3</v>
      </c>
      <c r="B5" s="4" t="s">
        <v>54</v>
      </c>
      <c r="C5" t="s">
        <v>13</v>
      </c>
      <c r="E5">
        <v>2000</v>
      </c>
    </row>
    <row r="6" spans="1:10">
      <c r="A6" s="5" t="s">
        <v>4</v>
      </c>
      <c r="B6" s="5" t="s">
        <v>55</v>
      </c>
      <c r="C6" t="s">
        <v>18</v>
      </c>
      <c r="F6">
        <v>5.044664</v>
      </c>
      <c r="G6">
        <v>7.0452839999999997</v>
      </c>
      <c r="H6" t="s">
        <v>28</v>
      </c>
      <c r="I6" t="s">
        <v>27</v>
      </c>
      <c r="J6" t="s">
        <v>29</v>
      </c>
    </row>
    <row r="7" spans="1:10">
      <c r="A7" s="5" t="s">
        <v>44</v>
      </c>
      <c r="B7" s="5" t="s">
        <v>56</v>
      </c>
      <c r="C7" t="s">
        <v>18</v>
      </c>
      <c r="F7">
        <v>2</v>
      </c>
      <c r="G7">
        <v>200</v>
      </c>
      <c r="H7" t="s">
        <v>103</v>
      </c>
      <c r="J7" t="s">
        <v>17</v>
      </c>
    </row>
    <row r="8" spans="1:10">
      <c r="A8" s="5" t="s">
        <v>61</v>
      </c>
      <c r="B8" s="5" t="s">
        <v>62</v>
      </c>
      <c r="C8" t="s">
        <v>18</v>
      </c>
      <c r="F8">
        <v>2</v>
      </c>
      <c r="G8">
        <v>200</v>
      </c>
      <c r="H8" t="s">
        <v>103</v>
      </c>
      <c r="J8" t="s">
        <v>17</v>
      </c>
    </row>
    <row r="9" spans="1:10">
      <c r="A9" s="5" t="s">
        <v>45</v>
      </c>
      <c r="B9" s="5" t="s">
        <v>63</v>
      </c>
      <c r="C9" t="s">
        <v>19</v>
      </c>
      <c r="D9" t="s">
        <v>26</v>
      </c>
      <c r="F9">
        <v>2</v>
      </c>
      <c r="G9">
        <v>2.9</v>
      </c>
      <c r="H9" s="2" t="s">
        <v>25</v>
      </c>
      <c r="J9" t="s">
        <v>17</v>
      </c>
    </row>
    <row r="10" spans="1:10">
      <c r="A10" s="4" t="s">
        <v>6</v>
      </c>
      <c r="B10" s="4" t="s">
        <v>57</v>
      </c>
      <c r="C10" t="s">
        <v>18</v>
      </c>
      <c r="F10">
        <v>14.117610000000001</v>
      </c>
      <c r="G10">
        <v>172.70822000000001</v>
      </c>
      <c r="H10" t="s">
        <v>21</v>
      </c>
      <c r="I10" t="s">
        <v>16</v>
      </c>
    </row>
    <row r="11" spans="1:10">
      <c r="A11" s="5" t="s">
        <v>7</v>
      </c>
      <c r="B11" s="5" t="s">
        <v>105</v>
      </c>
      <c r="C11" t="s">
        <v>18</v>
      </c>
      <c r="D11" s="3" t="s">
        <v>22</v>
      </c>
      <c r="E11" s="3"/>
      <c r="F11">
        <v>1.192882</v>
      </c>
      <c r="G11">
        <v>10.27914</v>
      </c>
      <c r="H11" t="s">
        <v>23</v>
      </c>
      <c r="I11" t="s">
        <v>24</v>
      </c>
    </row>
    <row r="12" spans="1:10">
      <c r="A12" t="s">
        <v>8</v>
      </c>
      <c r="B12" t="s">
        <v>106</v>
      </c>
      <c r="C12" t="s">
        <v>18</v>
      </c>
      <c r="F12">
        <v>1.538222</v>
      </c>
      <c r="G12">
        <v>60.905862999999997</v>
      </c>
      <c r="H12" t="s">
        <v>30</v>
      </c>
      <c r="J12" t="s">
        <v>31</v>
      </c>
    </row>
    <row r="13" spans="1:10">
      <c r="A13" t="s">
        <v>11</v>
      </c>
      <c r="B13" t="s">
        <v>58</v>
      </c>
      <c r="C13" t="s">
        <v>18</v>
      </c>
      <c r="D13" t="s">
        <v>46</v>
      </c>
      <c r="F13">
        <v>39.838949999999997</v>
      </c>
      <c r="G13">
        <v>51.690910000000002</v>
      </c>
      <c r="H13" t="s">
        <v>49</v>
      </c>
      <c r="I13" s="6" t="s">
        <v>14</v>
      </c>
      <c r="J13" s="6" t="s">
        <v>15</v>
      </c>
    </row>
    <row r="14" spans="1:10">
      <c r="A14" t="s">
        <v>12</v>
      </c>
      <c r="B14" t="s">
        <v>59</v>
      </c>
      <c r="C14" t="s">
        <v>18</v>
      </c>
      <c r="D14" t="s">
        <v>47</v>
      </c>
      <c r="F14">
        <v>80.096450000000004</v>
      </c>
      <c r="G14">
        <v>14.839180000000001</v>
      </c>
      <c r="H14" t="s">
        <v>50</v>
      </c>
      <c r="I14" s="6" t="s">
        <v>14</v>
      </c>
      <c r="J14" s="6" t="s">
        <v>32</v>
      </c>
    </row>
    <row r="15" spans="1:10">
      <c r="A15" t="s">
        <v>20</v>
      </c>
      <c r="C15" t="s">
        <v>48</v>
      </c>
      <c r="D15" t="s">
        <v>48</v>
      </c>
      <c r="H15" t="s">
        <v>33</v>
      </c>
      <c r="I15" s="6" t="s">
        <v>14</v>
      </c>
      <c r="J15" s="6"/>
    </row>
    <row r="16" spans="1:10">
      <c r="A16" s="5" t="s">
        <v>9</v>
      </c>
      <c r="B16" s="5" t="s">
        <v>60</v>
      </c>
      <c r="C16" t="s">
        <v>35</v>
      </c>
    </row>
    <row r="17" spans="1:10">
      <c r="A17" s="5" t="s">
        <v>10</v>
      </c>
      <c r="B17" s="5"/>
      <c r="C17" t="s">
        <v>13</v>
      </c>
      <c r="D17">
        <v>0</v>
      </c>
      <c r="F17">
        <v>1</v>
      </c>
      <c r="G17">
        <v>2</v>
      </c>
      <c r="J17" s="6" t="s">
        <v>34</v>
      </c>
    </row>
    <row r="18" spans="1:10">
      <c r="A18" t="s">
        <v>65</v>
      </c>
      <c r="B18" t="s">
        <v>64</v>
      </c>
      <c r="C18" t="s">
        <v>18</v>
      </c>
      <c r="F18">
        <v>90</v>
      </c>
      <c r="G18">
        <v>100</v>
      </c>
      <c r="H18" t="s">
        <v>93</v>
      </c>
      <c r="I18" s="6" t="s">
        <v>92</v>
      </c>
      <c r="J18" s="6" t="s">
        <v>94</v>
      </c>
    </row>
    <row r="19" spans="1:10">
      <c r="A19" t="s">
        <v>96</v>
      </c>
      <c r="B19" t="s">
        <v>107</v>
      </c>
      <c r="C19" t="s">
        <v>97</v>
      </c>
      <c r="D19" t="s">
        <v>26</v>
      </c>
      <c r="F19" s="2"/>
      <c r="G19">
        <v>1.5</v>
      </c>
      <c r="H19" t="s">
        <v>98</v>
      </c>
      <c r="I19" t="s">
        <v>99</v>
      </c>
    </row>
    <row r="20" spans="1:10">
      <c r="A20" t="s">
        <v>95</v>
      </c>
      <c r="B20" t="s">
        <v>104</v>
      </c>
      <c r="C20" t="s">
        <v>18</v>
      </c>
      <c r="D20" s="8" t="s">
        <v>101</v>
      </c>
      <c r="F20">
        <v>593.10419999999999</v>
      </c>
      <c r="G20">
        <v>3045.5720000000001</v>
      </c>
      <c r="H20" t="s">
        <v>102</v>
      </c>
      <c r="I20" t="s">
        <v>67</v>
      </c>
      <c r="J20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CF40-A9B0-BE40-B5AB-2F7AB5F8A690}">
  <dimension ref="A1:O19"/>
  <sheetViews>
    <sheetView workbookViewId="0">
      <selection activeCell="D26" sqref="D26"/>
    </sheetView>
  </sheetViews>
  <sheetFormatPr baseColWidth="10" defaultRowHeight="16"/>
  <cols>
    <col min="1" max="1" width="31.33203125" customWidth="1"/>
    <col min="11" max="11" width="12.1640625" customWidth="1"/>
    <col min="12" max="12" width="11.6640625" customWidth="1"/>
  </cols>
  <sheetData>
    <row r="1" spans="1:15" ht="34">
      <c r="A1" t="s">
        <v>77</v>
      </c>
      <c r="F1" t="s">
        <v>73</v>
      </c>
      <c r="G1" t="s">
        <v>74</v>
      </c>
      <c r="H1" t="s">
        <v>75</v>
      </c>
      <c r="I1" t="s">
        <v>76</v>
      </c>
      <c r="J1" t="s">
        <v>81</v>
      </c>
      <c r="K1" t="s">
        <v>80</v>
      </c>
      <c r="L1" s="7" t="s">
        <v>82</v>
      </c>
      <c r="M1" s="7" t="s">
        <v>84</v>
      </c>
      <c r="N1" s="7" t="s">
        <v>83</v>
      </c>
      <c r="O1" s="7" t="s">
        <v>85</v>
      </c>
    </row>
    <row r="2" spans="1:15">
      <c r="A2" t="s">
        <v>78</v>
      </c>
      <c r="F2">
        <v>0.1</v>
      </c>
      <c r="G2">
        <v>0.2</v>
      </c>
      <c r="H2">
        <v>0.2</v>
      </c>
      <c r="I2">
        <v>0.5</v>
      </c>
      <c r="J2">
        <f>SUM(F2:I2)</f>
        <v>1</v>
      </c>
    </row>
    <row r="3" spans="1:15">
      <c r="A3" t="s">
        <v>79</v>
      </c>
      <c r="F3">
        <f>2000*F2</f>
        <v>200</v>
      </c>
      <c r="G3">
        <f t="shared" ref="G3:I3" si="0">2000*G2</f>
        <v>400</v>
      </c>
      <c r="H3">
        <f t="shared" si="0"/>
        <v>400</v>
      </c>
      <c r="I3">
        <f t="shared" si="0"/>
        <v>1000</v>
      </c>
      <c r="J3">
        <f>SUM(F3:I3)</f>
        <v>2000</v>
      </c>
    </row>
    <row r="5" spans="1:15">
      <c r="A5" s="1" t="s">
        <v>86</v>
      </c>
    </row>
    <row r="6" spans="1:15">
      <c r="B6" t="s">
        <v>70</v>
      </c>
      <c r="C6" t="s">
        <v>71</v>
      </c>
      <c r="D6" t="s">
        <v>72</v>
      </c>
    </row>
    <row r="7" spans="1:15">
      <c r="A7" t="s">
        <v>66</v>
      </c>
      <c r="B7">
        <v>1.19</v>
      </c>
      <c r="C7">
        <v>1.1599999999999999</v>
      </c>
      <c r="D7">
        <v>1.23</v>
      </c>
    </row>
    <row r="8" spans="1:15">
      <c r="A8" t="s">
        <v>68</v>
      </c>
      <c r="B8">
        <v>0.45</v>
      </c>
      <c r="C8">
        <v>0.43</v>
      </c>
      <c r="D8">
        <v>0.47</v>
      </c>
      <c r="K8" s="1">
        <f>B8*$J$3/2</f>
        <v>450</v>
      </c>
    </row>
    <row r="9" spans="1:15">
      <c r="A9" t="s">
        <v>69</v>
      </c>
      <c r="B9">
        <v>0.74</v>
      </c>
      <c r="C9">
        <v>0.72</v>
      </c>
      <c r="D9">
        <v>0.77</v>
      </c>
      <c r="K9" s="1">
        <f>B9*$J$3/2</f>
        <v>740</v>
      </c>
    </row>
    <row r="12" spans="1:15">
      <c r="A12" s="1" t="s">
        <v>89</v>
      </c>
    </row>
    <row r="13" spans="1:15">
      <c r="A13" t="s">
        <v>66</v>
      </c>
      <c r="B13">
        <v>8.3000000000000007</v>
      </c>
      <c r="F13">
        <v>46.3</v>
      </c>
      <c r="G13">
        <v>8.3000000000000007</v>
      </c>
      <c r="H13">
        <v>4.2</v>
      </c>
      <c r="I13">
        <v>2.2000000000000002</v>
      </c>
    </row>
    <row r="14" spans="1:15" ht="34">
      <c r="A14" s="7" t="s">
        <v>90</v>
      </c>
      <c r="B14">
        <f>0.7*B13</f>
        <v>5.8100000000000005</v>
      </c>
      <c r="F14">
        <f>F13*0.7</f>
        <v>32.409999999999997</v>
      </c>
      <c r="G14">
        <f t="shared" ref="G14:I14" si="1">G13*0.7</f>
        <v>5.8100000000000005</v>
      </c>
      <c r="H14">
        <f t="shared" si="1"/>
        <v>2.94</v>
      </c>
      <c r="I14">
        <f t="shared" si="1"/>
        <v>1.54</v>
      </c>
    </row>
    <row r="16" spans="1:15">
      <c r="A16" t="s">
        <v>87</v>
      </c>
      <c r="B16">
        <f>0.3*B13</f>
        <v>2.4900000000000002</v>
      </c>
      <c r="F16">
        <f>F14*0.2</f>
        <v>6.4819999999999993</v>
      </c>
      <c r="G16">
        <f>G14*0.3</f>
        <v>1.7430000000000001</v>
      </c>
      <c r="H16">
        <f>H14*0.5</f>
        <v>1.47</v>
      </c>
      <c r="I16">
        <f>I14*0.7</f>
        <v>1.0779999999999998</v>
      </c>
      <c r="K16">
        <f>B16*$J$3/2</f>
        <v>2490</v>
      </c>
      <c r="L16">
        <f>F16*F3</f>
        <v>1296.3999999999999</v>
      </c>
      <c r="M16">
        <f t="shared" ref="M16:O16" si="2">G16*G3</f>
        <v>697.2</v>
      </c>
      <c r="N16">
        <f t="shared" si="2"/>
        <v>588</v>
      </c>
      <c r="O16">
        <f t="shared" si="2"/>
        <v>1077.9999999999998</v>
      </c>
    </row>
    <row r="17" spans="1:15">
      <c r="A17" t="s">
        <v>88</v>
      </c>
      <c r="B17">
        <f>0.4*B13</f>
        <v>3.3200000000000003</v>
      </c>
      <c r="F17">
        <f>F14*0.8</f>
        <v>25.927999999999997</v>
      </c>
      <c r="G17">
        <f>G14*0.7</f>
        <v>4.0670000000000002</v>
      </c>
      <c r="H17">
        <f>H14*0.5</f>
        <v>1.47</v>
      </c>
      <c r="I17">
        <f>I13*0.3</f>
        <v>0.66</v>
      </c>
      <c r="K17">
        <f>B17*$J$3/2</f>
        <v>3320.0000000000005</v>
      </c>
      <c r="L17">
        <f>F17*F3</f>
        <v>5185.5999999999995</v>
      </c>
      <c r="M17">
        <f t="shared" ref="M17:O17" si="3">G17*G3</f>
        <v>1626.8000000000002</v>
      </c>
      <c r="N17">
        <f t="shared" si="3"/>
        <v>588</v>
      </c>
      <c r="O17">
        <f t="shared" si="3"/>
        <v>660</v>
      </c>
    </row>
    <row r="19" spans="1:15" ht="68">
      <c r="A19" s="7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ergm_statistics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Minttu Rönn</dc:creator>
  <cp:lastModifiedBy>Ronn, Minttu</cp:lastModifiedBy>
  <dcterms:created xsi:type="dcterms:W3CDTF">2023-01-19T22:54:46Z</dcterms:created>
  <dcterms:modified xsi:type="dcterms:W3CDTF">2023-10-10T15:06:50Z</dcterms:modified>
</cp:coreProperties>
</file>