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amh\Downloads\"/>
    </mc:Choice>
  </mc:AlternateContent>
  <xr:revisionPtr revIDLastSave="0" documentId="8_{090EA610-2A33-49E2-AF67-D4796EE1B99A}" xr6:coauthVersionLast="47" xr6:coauthVersionMax="47" xr10:uidLastSave="{00000000-0000-0000-0000-000000000000}"/>
  <bookViews>
    <workbookView xWindow="-98" yWindow="-98" windowWidth="19396" windowHeight="10395" xr2:uid="{02DDE7C9-D2BD-4C78-80A5-9CD0E38E0A7F}"/>
  </bookViews>
  <sheets>
    <sheet name="Sheet2" sheetId="5" r:id="rId1"/>
    <sheet name="Cover Page " sheetId="4" r:id="rId2"/>
    <sheet name="Sheet5" sheetId="2" r:id="rId3"/>
    <sheet name="Front page 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5" l="1"/>
  <c r="H13" i="5"/>
  <c r="F5" i="5"/>
  <c r="E5" i="5"/>
  <c r="D5" i="5"/>
  <c r="C5" i="5"/>
  <c r="B5" i="5"/>
  <c r="B5" i="2"/>
  <c r="C5" i="2"/>
  <c r="D5" i="2"/>
  <c r="E5" i="2"/>
  <c r="F5" i="2"/>
  <c r="Q14" i="3"/>
  <c r="Q19" i="3"/>
  <c r="O19" i="3"/>
  <c r="O14" i="3"/>
  <c r="M19" i="3"/>
  <c r="M14" i="3"/>
  <c r="Q15" i="3"/>
  <c r="Q20" i="3"/>
  <c r="O15" i="3"/>
  <c r="M15" i="3"/>
  <c r="O20" i="3"/>
  <c r="M20" i="3"/>
  <c r="H15" i="2" l="1"/>
  <c r="H13" i="2"/>
  <c r="B10" i="2"/>
  <c r="B12" i="2" s="1"/>
  <c r="B13" i="2" s="1"/>
  <c r="B14" i="2" s="1"/>
  <c r="H12" i="5" l="1"/>
  <c r="H16" i="5"/>
  <c r="J18" i="5" s="1"/>
  <c r="H14" i="5"/>
  <c r="B15" i="2"/>
  <c r="B16" i="2" s="1"/>
  <c r="B20" i="2" l="1"/>
  <c r="B24" i="2" s="1"/>
  <c r="H12" i="2"/>
  <c r="H16" i="2" l="1"/>
  <c r="J18" i="2" s="1"/>
  <c r="H14" i="2"/>
</calcChain>
</file>

<file path=xl/sharedStrings.xml><?xml version="1.0" encoding="utf-8"?>
<sst xmlns="http://schemas.openxmlformats.org/spreadsheetml/2006/main" count="115" uniqueCount="61">
  <si>
    <t>ENTERPRISE VALUE CALCULATION</t>
  </si>
  <si>
    <t>FCF in final period</t>
  </si>
  <si>
    <t>FCF at t+1</t>
  </si>
  <si>
    <t>Terminal value (TV)</t>
  </si>
  <si>
    <t>PV of TV</t>
  </si>
  <si>
    <t>PV of stage 1 FCFs</t>
  </si>
  <si>
    <t>Enterprise Value</t>
  </si>
  <si>
    <t>EBITDA</t>
  </si>
  <si>
    <t>EQUITY VALUE CALCULATION</t>
  </si>
  <si>
    <t>Net debt</t>
  </si>
  <si>
    <t>Equity Value</t>
  </si>
  <si>
    <t>Share price target (AUD)</t>
  </si>
  <si>
    <t>SHARE PRICE</t>
  </si>
  <si>
    <t>Shares outstanding</t>
  </si>
  <si>
    <t>Free Cash Flow</t>
  </si>
  <si>
    <t>Discount Rate</t>
  </si>
  <si>
    <t xml:space="preserve">Period </t>
  </si>
  <si>
    <t>PV FCF</t>
  </si>
  <si>
    <t>Year</t>
  </si>
  <si>
    <t xml:space="preserve">Key Changes (FYE Dec) </t>
  </si>
  <si>
    <t>Adj. EBITDA - 25E (A$ mn)</t>
  </si>
  <si>
    <t>Adj. EBITDA - 26E (A$ mn)</t>
  </si>
  <si>
    <t>Previous</t>
  </si>
  <si>
    <t>Current</t>
  </si>
  <si>
    <t>Half Yearly Forecats (FYE Dec)</t>
  </si>
  <si>
    <t>Adj. EBITDA (A$ mn)</t>
  </si>
  <si>
    <t>H1</t>
  </si>
  <si>
    <t>H2</t>
  </si>
  <si>
    <t>FY</t>
  </si>
  <si>
    <t>2024A</t>
  </si>
  <si>
    <t>2025E</t>
  </si>
  <si>
    <t>2026E</t>
  </si>
  <si>
    <t>Key Metrics</t>
  </si>
  <si>
    <t>Shares O/S</t>
  </si>
  <si>
    <t>Market Cap</t>
  </si>
  <si>
    <t>NPAT</t>
  </si>
  <si>
    <t>Net Debt</t>
  </si>
  <si>
    <t>A$m</t>
  </si>
  <si>
    <t>Shares issued</t>
  </si>
  <si>
    <t>Per share</t>
  </si>
  <si>
    <t>million</t>
  </si>
  <si>
    <t>A$/share</t>
  </si>
  <si>
    <t>LTM P/E</t>
  </si>
  <si>
    <t>LTM EV/EBIT</t>
  </si>
  <si>
    <t>LTM EV/EBITDA</t>
  </si>
  <si>
    <t>DCF</t>
  </si>
  <si>
    <t>Starhub</t>
  </si>
  <si>
    <t>singapore telecommunications</t>
  </si>
  <si>
    <t>spark new zealand ltd</t>
  </si>
  <si>
    <t>hutchison telecomm hong kon</t>
  </si>
  <si>
    <t>smartone telecommunications</t>
  </si>
  <si>
    <t>TPG</t>
  </si>
  <si>
    <t>telstra</t>
  </si>
  <si>
    <t>Min</t>
  </si>
  <si>
    <t>Max</t>
  </si>
  <si>
    <t>Difference</t>
  </si>
  <si>
    <t>Multiple</t>
  </si>
  <si>
    <t>Shares Outstanding</t>
  </si>
  <si>
    <t>EBIT</t>
  </si>
  <si>
    <t>Share Price</t>
  </si>
  <si>
    <t>Terminal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</si>
</sst>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#,##0.0"/>
  </numFmts>
  <fonts count="9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8000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89999084444715716"/>
        <bgColor indexed="64"/>
      </patternFill>
    </fill>
    <fill>
      <patternFill patternType="solid">
        <fgColor rgb="FF5ABEBC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3" xfId="0" applyFont="1" applyBorder="1"/>
    <xf numFmtId="3" fontId="3" fillId="0" borderId="2" xfId="0" applyNumberFormat="1" applyFont="1" applyBorder="1"/>
    <xf numFmtId="10" fontId="5" fillId="0" borderId="2" xfId="0" applyNumberFormat="1" applyFont="1" applyBorder="1"/>
    <xf numFmtId="2" fontId="0" fillId="0" borderId="0" xfId="0" applyNumberFormat="1"/>
    <xf numFmtId="0" fontId="4" fillId="4" borderId="4" xfId="0" applyFont="1" applyFill="1" applyBorder="1"/>
    <xf numFmtId="3" fontId="4" fillId="4" borderId="5" xfId="0" applyNumberFormat="1" applyFont="1" applyFill="1" applyBorder="1"/>
    <xf numFmtId="3" fontId="5" fillId="0" borderId="2" xfId="0" applyNumberFormat="1" applyFont="1" applyBorder="1"/>
    <xf numFmtId="0" fontId="4" fillId="0" borderId="6" xfId="0" applyFont="1" applyBorder="1"/>
    <xf numFmtId="3" fontId="4" fillId="0" borderId="1" xfId="0" applyNumberFormat="1" applyFont="1" applyBorder="1"/>
    <xf numFmtId="0" fontId="4" fillId="2" borderId="4" xfId="0" applyFont="1" applyFill="1" applyBorder="1"/>
    <xf numFmtId="3" fontId="4" fillId="2" borderId="5" xfId="0" applyNumberFormat="1" applyFont="1" applyFill="1" applyBorder="1"/>
    <xf numFmtId="8" fontId="4" fillId="2" borderId="5" xfId="0" applyNumberFormat="1" applyFont="1" applyFill="1" applyBorder="1"/>
    <xf numFmtId="10" fontId="0" fillId="0" borderId="0" xfId="0" applyNumberFormat="1"/>
    <xf numFmtId="3" fontId="0" fillId="0" borderId="0" xfId="0" applyNumberFormat="1"/>
    <xf numFmtId="4" fontId="0" fillId="0" borderId="0" xfId="0" applyNumberFormat="1"/>
    <xf numFmtId="8" fontId="0" fillId="0" borderId="0" xfId="0" applyNumberFormat="1"/>
    <xf numFmtId="0" fontId="7" fillId="0" borderId="0" xfId="0" applyFont="1"/>
    <xf numFmtId="0" fontId="8" fillId="0" borderId="0" xfId="0" applyFont="1"/>
    <xf numFmtId="10" fontId="0" fillId="0" borderId="0" xfId="1" applyNumberFormat="1" applyFont="1"/>
    <xf numFmtId="1" fontId="0" fillId="0" borderId="0" xfId="0" applyNumberFormat="1"/>
    <xf numFmtId="0" fontId="2" fillId="3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3" fillId="0" borderId="2" xfId="0" applyNumberFormat="1" applyFont="1" applyBorder="1"/>
    <xf numFmtId="164" fontId="5" fillId="0" borderId="2" xfId="0" applyNumberFormat="1" applyFont="1" applyBorder="1"/>
    <xf numFmtId="164" fontId="0" fillId="0" borderId="0" xfId="0" applyNumberFormat="1"/>
    <xf numFmtId="164" fontId="4" fillId="4" borderId="5" xfId="0" applyNumberFormat="1" applyFont="1" applyFill="1" applyBorder="1"/>
    <xf numFmtId="164" fontId="4" fillId="0" borderId="1" xfId="0" applyNumberFormat="1" applyFont="1" applyBorder="1"/>
    <xf numFmtId="164" fontId="4" fillId="2" borderId="5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5B51-2BB7-401F-ABD9-7600F8F8CFD4}">
  <dimension ref="A1:O26"/>
  <sheetViews>
    <sheetView tabSelected="1" topLeftCell="A3" zoomScale="79" zoomScaleNormal="79" workbookViewId="0">
      <selection activeCell="B23" sqref="B23"/>
    </sheetView>
  </sheetViews>
  <sheetFormatPr defaultRowHeight="14.25" x14ac:dyDescent="0.45"/>
  <cols>
    <col min="1" max="1" width="19.796875" bestFit="1" customWidth="1"/>
    <col min="2" max="2" width="11.796875" bestFit="1" customWidth="1"/>
    <col min="6" max="6" width="14.06640625" bestFit="1" customWidth="1"/>
  </cols>
  <sheetData>
    <row r="1" spans="1:8" x14ac:dyDescent="0.45">
      <c r="A1" t="s">
        <v>18</v>
      </c>
      <c r="B1">
        <v>2025</v>
      </c>
      <c r="C1">
        <v>2026</v>
      </c>
      <c r="D1">
        <v>2027</v>
      </c>
      <c r="E1">
        <v>2028</v>
      </c>
      <c r="F1">
        <v>2029</v>
      </c>
    </row>
    <row r="2" spans="1:8" x14ac:dyDescent="0.45">
      <c r="A2" t="s">
        <v>14</v>
      </c>
      <c r="B2" s="1">
        <v>552</v>
      </c>
      <c r="C2" s="1">
        <v>641</v>
      </c>
      <c r="D2" s="1">
        <v>870</v>
      </c>
      <c r="E2" s="1">
        <v>973</v>
      </c>
      <c r="F2" s="1">
        <v>871</v>
      </c>
    </row>
    <row r="3" spans="1:8" x14ac:dyDescent="0.45">
      <c r="A3" t="s">
        <v>15</v>
      </c>
      <c r="B3" s="15">
        <v>7.4999999999999997E-2</v>
      </c>
      <c r="C3" s="15">
        <v>7.4999999999999997E-2</v>
      </c>
      <c r="D3" s="15">
        <v>7.4999999999999997E-2</v>
      </c>
      <c r="E3" s="15">
        <v>7.4999999999999997E-2</v>
      </c>
      <c r="F3" s="15">
        <v>7.4999999999999997E-2</v>
      </c>
    </row>
    <row r="4" spans="1:8" x14ac:dyDescent="0.45">
      <c r="A4" t="s">
        <v>16</v>
      </c>
      <c r="B4">
        <v>1</v>
      </c>
      <c r="C4">
        <v>2</v>
      </c>
      <c r="D4">
        <v>3</v>
      </c>
      <c r="E4">
        <v>4</v>
      </c>
      <c r="F4">
        <v>5</v>
      </c>
    </row>
    <row r="5" spans="1:8" x14ac:dyDescent="0.45">
      <c r="A5" t="s">
        <v>17</v>
      </c>
      <c r="B5">
        <f>B2/(1+B3)^B4</f>
        <v>513.48837209302326</v>
      </c>
      <c r="C5">
        <f t="shared" ref="C5:F5" si="0">C2/(1+C3)^C4</f>
        <v>554.67820443482969</v>
      </c>
      <c r="D5">
        <f t="shared" si="0"/>
        <v>700.31569547335459</v>
      </c>
      <c r="E5">
        <f t="shared" si="0"/>
        <v>728.58291547241276</v>
      </c>
      <c r="F5">
        <f t="shared" si="0"/>
        <v>606.70256877695113</v>
      </c>
    </row>
    <row r="9" spans="1:8" ht="16.5" x14ac:dyDescent="0.6">
      <c r="A9" s="23" t="s">
        <v>0</v>
      </c>
      <c r="B9" s="24"/>
    </row>
    <row r="10" spans="1:8" x14ac:dyDescent="0.45">
      <c r="A10" s="3" t="s">
        <v>1</v>
      </c>
      <c r="B10" s="4">
        <v>871</v>
      </c>
    </row>
    <row r="11" spans="1:8" x14ac:dyDescent="0.45">
      <c r="A11" s="3" t="s">
        <v>60</v>
      </c>
      <c r="B11" s="5">
        <v>2.5000000000000001E-2</v>
      </c>
    </row>
    <row r="12" spans="1:8" x14ac:dyDescent="0.45">
      <c r="A12" s="3" t="s">
        <v>2</v>
      </c>
      <c r="B12" s="22">
        <v>892.8</v>
      </c>
      <c r="F12" s="19" t="s">
        <v>6</v>
      </c>
      <c r="G12" s="20" t="s">
        <v>37</v>
      </c>
      <c r="H12" s="16">
        <f>B16</f>
        <v>15541.2</v>
      </c>
    </row>
    <row r="13" spans="1:8" x14ac:dyDescent="0.45">
      <c r="A13" s="3" t="s">
        <v>3</v>
      </c>
      <c r="B13" s="4">
        <v>17855.5</v>
      </c>
      <c r="F13" s="19" t="s">
        <v>36</v>
      </c>
      <c r="G13" s="20" t="s">
        <v>37</v>
      </c>
      <c r="H13" s="16">
        <f>B19</f>
        <v>6262</v>
      </c>
    </row>
    <row r="14" spans="1:8" x14ac:dyDescent="0.45">
      <c r="A14" s="3" t="s">
        <v>4</v>
      </c>
      <c r="B14" s="4">
        <v>12437.4</v>
      </c>
      <c r="F14" s="19" t="s">
        <v>10</v>
      </c>
      <c r="G14" s="20" t="s">
        <v>37</v>
      </c>
      <c r="H14" s="16">
        <f>B20</f>
        <v>9279.2000000000007</v>
      </c>
    </row>
    <row r="15" spans="1:8" x14ac:dyDescent="0.45">
      <c r="A15" s="3" t="s">
        <v>5</v>
      </c>
      <c r="B15" s="4">
        <v>3103.8</v>
      </c>
      <c r="F15" s="19" t="s">
        <v>38</v>
      </c>
      <c r="G15" s="20" t="s">
        <v>40</v>
      </c>
      <c r="H15" s="16">
        <f>B23</f>
        <v>1853</v>
      </c>
    </row>
    <row r="16" spans="1:8" ht="14.65" thickBot="1" x14ac:dyDescent="0.5">
      <c r="A16" s="7" t="s">
        <v>6</v>
      </c>
      <c r="B16" s="8">
        <v>15541.2</v>
      </c>
      <c r="F16" s="19" t="s">
        <v>39</v>
      </c>
      <c r="G16" s="20" t="s">
        <v>41</v>
      </c>
      <c r="H16" s="18">
        <f>B24</f>
        <v>5.01</v>
      </c>
    </row>
    <row r="17" spans="1:15" ht="14.65" thickTop="1" x14ac:dyDescent="0.45">
      <c r="A17" s="2"/>
      <c r="B17" s="2"/>
    </row>
    <row r="18" spans="1:15" ht="16.5" x14ac:dyDescent="0.6">
      <c r="A18" s="25" t="s">
        <v>8</v>
      </c>
      <c r="B18" s="26"/>
      <c r="J18" s="18">
        <f>H16</f>
        <v>5.01</v>
      </c>
      <c r="K18" s="21">
        <v>7.2999999999999995E-2</v>
      </c>
      <c r="L18" s="21">
        <v>7.400000000000001E-2</v>
      </c>
      <c r="M18" s="21">
        <v>7.4999999999999997E-2</v>
      </c>
      <c r="N18" s="21">
        <v>7.5999999999999998E-2</v>
      </c>
      <c r="O18" s="21">
        <v>7.6999999999999999E-2</v>
      </c>
    </row>
    <row r="19" spans="1:15" x14ac:dyDescent="0.45">
      <c r="A19" s="10" t="s">
        <v>9</v>
      </c>
      <c r="B19" s="11">
        <v>6262</v>
      </c>
      <c r="J19" s="21">
        <v>2.3E-2</v>
      </c>
      <c r="K19" s="6">
        <f t="dataTable" ref="K19:O23" dt2D="1" dtr="1" r1="E3" r2="B11"/>
        <v>5.01</v>
      </c>
      <c r="L19" s="6">
        <v>5.01</v>
      </c>
      <c r="M19" s="6">
        <v>5.01</v>
      </c>
      <c r="N19" s="6">
        <v>5.01</v>
      </c>
      <c r="O19" s="6">
        <v>5.01</v>
      </c>
    </row>
    <row r="20" spans="1:15" ht="14.65" thickBot="1" x14ac:dyDescent="0.5">
      <c r="A20" s="12" t="s">
        <v>10</v>
      </c>
      <c r="B20" s="13">
        <v>9279.2000000000007</v>
      </c>
      <c r="J20" s="21">
        <v>2.4E-2</v>
      </c>
      <c r="K20" s="6">
        <v>5.01</v>
      </c>
      <c r="L20" s="6">
        <v>5.01</v>
      </c>
      <c r="M20" s="6">
        <v>5.01</v>
      </c>
      <c r="N20" s="6">
        <v>5.01</v>
      </c>
      <c r="O20" s="6">
        <v>5.01</v>
      </c>
    </row>
    <row r="21" spans="1:15" ht="14.65" thickTop="1" x14ac:dyDescent="0.45">
      <c r="A21" s="2"/>
      <c r="B21" s="2"/>
      <c r="J21" s="21">
        <v>2.5000000000000001E-2</v>
      </c>
      <c r="K21" s="6">
        <v>5.01</v>
      </c>
      <c r="L21" s="6">
        <v>5.01</v>
      </c>
      <c r="M21" s="6">
        <v>5.01</v>
      </c>
      <c r="N21" s="6">
        <v>5.01</v>
      </c>
      <c r="O21" s="6">
        <v>5.01</v>
      </c>
    </row>
    <row r="22" spans="1:15" ht="16.5" x14ac:dyDescent="0.6">
      <c r="A22" s="27" t="s">
        <v>12</v>
      </c>
      <c r="B22" s="28"/>
      <c r="J22" s="21">
        <v>2.6000000000000002E-2</v>
      </c>
      <c r="K22" s="6">
        <v>5.01</v>
      </c>
      <c r="L22" s="6">
        <v>5.01</v>
      </c>
      <c r="M22" s="6">
        <v>5.01</v>
      </c>
      <c r="N22" s="6">
        <v>5.01</v>
      </c>
      <c r="O22" s="6">
        <v>5.01</v>
      </c>
    </row>
    <row r="23" spans="1:15" x14ac:dyDescent="0.45">
      <c r="A23" s="3" t="s">
        <v>13</v>
      </c>
      <c r="B23" s="9">
        <v>1853</v>
      </c>
      <c r="J23" s="21">
        <v>2.7000000000000003E-2</v>
      </c>
      <c r="K23" s="6">
        <v>5.01</v>
      </c>
      <c r="L23" s="6">
        <v>5.01</v>
      </c>
      <c r="M23" s="6">
        <v>5.01</v>
      </c>
      <c r="N23" s="6">
        <v>5.01</v>
      </c>
      <c r="O23" s="6">
        <v>5.01</v>
      </c>
    </row>
    <row r="24" spans="1:15" ht="14.65" thickBot="1" x14ac:dyDescent="0.5">
      <c r="A24" s="12" t="s">
        <v>11</v>
      </c>
      <c r="B24" s="14">
        <v>5.01</v>
      </c>
    </row>
    <row r="25" spans="1:15" ht="14.65" thickTop="1" x14ac:dyDescent="0.45">
      <c r="L25" s="6"/>
    </row>
    <row r="26" spans="1:15" x14ac:dyDescent="0.45">
      <c r="L26" s="6"/>
    </row>
  </sheetData>
  <mergeCells count="3">
    <mergeCell ref="A9:B9"/>
    <mergeCell ref="A18:B18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0213-F3C2-4630-B34B-890FBA1251F3}">
  <dimension ref="A1:D5"/>
  <sheetViews>
    <sheetView workbookViewId="0">
      <selection sqref="A1:E4"/>
    </sheetView>
  </sheetViews>
  <sheetFormatPr defaultRowHeight="14.25" x14ac:dyDescent="0.45"/>
  <cols>
    <col min="1" max="1" width="26.06640625" bestFit="1" customWidth="1"/>
    <col min="2" max="2" width="7.19921875" bestFit="1" customWidth="1"/>
    <col min="3" max="3" width="10.59765625" bestFit="1" customWidth="1"/>
    <col min="4" max="4" width="13.06640625" bestFit="1" customWidth="1"/>
  </cols>
  <sheetData>
    <row r="1" spans="1:4" x14ac:dyDescent="0.45">
      <c r="B1" t="s">
        <v>53</v>
      </c>
      <c r="C1" t="s">
        <v>55</v>
      </c>
      <c r="D1" t="s">
        <v>54</v>
      </c>
    </row>
    <row r="2" spans="1:4" x14ac:dyDescent="0.45">
      <c r="A2" t="s">
        <v>42</v>
      </c>
      <c r="B2">
        <v>4.2</v>
      </c>
      <c r="C2">
        <v>1.8</v>
      </c>
      <c r="D2">
        <v>6</v>
      </c>
    </row>
    <row r="3" spans="1:4" x14ac:dyDescent="0.45">
      <c r="A3" t="s">
        <v>43</v>
      </c>
      <c r="B3">
        <v>3.5</v>
      </c>
      <c r="C3">
        <v>1.5</v>
      </c>
      <c r="D3">
        <v>5</v>
      </c>
    </row>
    <row r="4" spans="1:4" x14ac:dyDescent="0.45">
      <c r="A4" t="s">
        <v>44</v>
      </c>
      <c r="B4">
        <v>4.5</v>
      </c>
      <c r="C4">
        <v>1.8</v>
      </c>
      <c r="D4">
        <v>6.3</v>
      </c>
    </row>
    <row r="5" spans="1:4" x14ac:dyDescent="0.45">
      <c r="A5" t="s">
        <v>45</v>
      </c>
      <c r="B5">
        <v>4.7</v>
      </c>
      <c r="C5">
        <v>0.6</v>
      </c>
      <c r="D5">
        <v>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FF5A-4A4F-4A89-8BF1-96F397853368}">
  <dimension ref="A1:O26"/>
  <sheetViews>
    <sheetView topLeftCell="A2" zoomScale="79" zoomScaleNormal="79" workbookViewId="0">
      <selection activeCell="B23" sqref="B23"/>
    </sheetView>
  </sheetViews>
  <sheetFormatPr defaultRowHeight="14.25" x14ac:dyDescent="0.45"/>
  <cols>
    <col min="1" max="1" width="19.796875" bestFit="1" customWidth="1"/>
    <col min="2" max="2" width="11.796875" bestFit="1" customWidth="1"/>
    <col min="6" max="6" width="14.06640625" bestFit="1" customWidth="1"/>
  </cols>
  <sheetData>
    <row r="1" spans="1:8" x14ac:dyDescent="0.45">
      <c r="A1" t="s">
        <v>18</v>
      </c>
      <c r="B1">
        <v>2025</v>
      </c>
      <c r="C1">
        <v>2026</v>
      </c>
      <c r="D1">
        <v>2027</v>
      </c>
      <c r="E1">
        <v>2028</v>
      </c>
      <c r="F1">
        <v>2029</v>
      </c>
    </row>
    <row r="2" spans="1:8" x14ac:dyDescent="0.45">
      <c r="A2" t="s">
        <v>14</v>
      </c>
      <c r="B2" s="1">
        <v>552</v>
      </c>
      <c r="C2" s="1">
        <v>641</v>
      </c>
      <c r="D2" s="1">
        <v>870</v>
      </c>
      <c r="E2" s="1">
        <v>973</v>
      </c>
      <c r="F2" s="1">
        <v>871</v>
      </c>
    </row>
    <row r="3" spans="1:8" x14ac:dyDescent="0.45">
      <c r="A3" t="s">
        <v>15</v>
      </c>
      <c r="B3" s="15">
        <v>7.4999999999999997E-2</v>
      </c>
      <c r="C3" s="15">
        <v>7.4999999999999997E-2</v>
      </c>
      <c r="D3" s="15">
        <v>7.4999999999999997E-2</v>
      </c>
      <c r="E3" s="15">
        <v>7.4999999999999997E-2</v>
      </c>
      <c r="F3" s="15">
        <v>7.4999999999999997E-2</v>
      </c>
    </row>
    <row r="4" spans="1:8" x14ac:dyDescent="0.45">
      <c r="A4" t="s">
        <v>16</v>
      </c>
      <c r="B4">
        <v>1</v>
      </c>
      <c r="C4">
        <v>2</v>
      </c>
      <c r="D4">
        <v>3</v>
      </c>
      <c r="E4">
        <v>4</v>
      </c>
      <c r="F4">
        <v>5</v>
      </c>
    </row>
    <row r="5" spans="1:8" x14ac:dyDescent="0.45">
      <c r="A5" t="s">
        <v>17</v>
      </c>
      <c r="B5">
        <f>B2/(1+B3)^B4</f>
        <v>513.48837209302326</v>
      </c>
      <c r="C5">
        <f t="shared" ref="C5:F5" si="0">C2/(1+C3)^C4</f>
        <v>554.67820443482969</v>
      </c>
      <c r="D5">
        <f t="shared" si="0"/>
        <v>700.31569547335459</v>
      </c>
      <c r="E5">
        <f t="shared" si="0"/>
        <v>728.58291547241276</v>
      </c>
      <c r="F5">
        <f t="shared" si="0"/>
        <v>606.70256877695113</v>
      </c>
    </row>
    <row r="9" spans="1:8" ht="16.5" x14ac:dyDescent="0.6">
      <c r="A9" s="23" t="s">
        <v>0</v>
      </c>
      <c r="B9" s="24"/>
    </row>
    <row r="10" spans="1:8" x14ac:dyDescent="0.45">
      <c r="A10" s="3" t="s">
        <v>1</v>
      </c>
      <c r="B10" s="30">
        <f>F2</f>
        <v>871</v>
      </c>
    </row>
    <row r="11" spans="1:8" x14ac:dyDescent="0.45">
      <c r="A11" s="3" t="s">
        <v>60</v>
      </c>
      <c r="B11" s="31">
        <v>2.5000000000000001E-2</v>
      </c>
    </row>
    <row r="12" spans="1:8" x14ac:dyDescent="0.45">
      <c r="A12" s="3" t="s">
        <v>2</v>
      </c>
      <c r="B12" s="32">
        <f>B10*(1+B11)</f>
        <v>892.77499999999998</v>
      </c>
      <c r="F12" s="19" t="s">
        <v>6</v>
      </c>
      <c r="G12" s="20" t="s">
        <v>37</v>
      </c>
      <c r="H12" s="16">
        <f>B16</f>
        <v>15541.170416178069</v>
      </c>
    </row>
    <row r="13" spans="1:8" x14ac:dyDescent="0.45">
      <c r="A13" s="3" t="s">
        <v>3</v>
      </c>
      <c r="B13" s="30">
        <f>B12/(F3-B11)</f>
        <v>17855.5</v>
      </c>
      <c r="F13" s="19" t="s">
        <v>36</v>
      </c>
      <c r="G13" s="20" t="s">
        <v>37</v>
      </c>
      <c r="H13" s="16">
        <f>B19</f>
        <v>6262</v>
      </c>
    </row>
    <row r="14" spans="1:8" x14ac:dyDescent="0.45">
      <c r="A14" s="3" t="s">
        <v>4</v>
      </c>
      <c r="B14" s="30">
        <f>B13/(1+F3)^F4</f>
        <v>12437.402659927498</v>
      </c>
      <c r="F14" s="19" t="s">
        <v>10</v>
      </c>
      <c r="G14" s="20" t="s">
        <v>37</v>
      </c>
      <c r="H14" s="16">
        <f>B20</f>
        <v>9279.170416178069</v>
      </c>
    </row>
    <row r="15" spans="1:8" x14ac:dyDescent="0.45">
      <c r="A15" s="3" t="s">
        <v>5</v>
      </c>
      <c r="B15" s="30">
        <f>SUM(B5:F5)</f>
        <v>3103.7677562505714</v>
      </c>
      <c r="F15" s="19" t="s">
        <v>38</v>
      </c>
      <c r="G15" s="20" t="s">
        <v>40</v>
      </c>
      <c r="H15" s="16">
        <f>B23</f>
        <v>1853</v>
      </c>
    </row>
    <row r="16" spans="1:8" ht="14.65" thickBot="1" x14ac:dyDescent="0.5">
      <c r="A16" s="7" t="s">
        <v>6</v>
      </c>
      <c r="B16" s="33">
        <f>SUM(B14:B15)</f>
        <v>15541.170416178069</v>
      </c>
      <c r="F16" s="19" t="s">
        <v>39</v>
      </c>
      <c r="G16" s="20" t="s">
        <v>41</v>
      </c>
      <c r="H16" s="18">
        <f>B24</f>
        <v>5.0076472834204369</v>
      </c>
    </row>
    <row r="17" spans="1:15" ht="14.65" thickTop="1" x14ac:dyDescent="0.45">
      <c r="A17" s="2"/>
      <c r="B17" s="2"/>
    </row>
    <row r="18" spans="1:15" ht="16.5" x14ac:dyDescent="0.6">
      <c r="A18" s="25" t="s">
        <v>8</v>
      </c>
      <c r="B18" s="26"/>
      <c r="J18" s="18">
        <f>H16</f>
        <v>5.0076472834204369</v>
      </c>
      <c r="K18" s="21">
        <v>7.2999999999999995E-2</v>
      </c>
      <c r="L18" s="21">
        <v>7.400000000000001E-2</v>
      </c>
      <c r="M18" s="21">
        <v>7.4999999999999997E-2</v>
      </c>
      <c r="N18" s="21">
        <v>7.5999999999999998E-2</v>
      </c>
      <c r="O18" s="21">
        <v>7.6999999999999999E-2</v>
      </c>
    </row>
    <row r="19" spans="1:15" x14ac:dyDescent="0.45">
      <c r="A19" s="10" t="s">
        <v>9</v>
      </c>
      <c r="B19" s="34">
        <v>6262</v>
      </c>
      <c r="J19" s="21">
        <v>2.3E-2</v>
      </c>
      <c r="K19" s="6">
        <f t="dataTable" ref="K19:O23" dt2D="1" dtr="1" r1="E3" r2="B11"/>
        <v>4.7398388485848475</v>
      </c>
      <c r="L19" s="6">
        <v>4.7383655606256418</v>
      </c>
      <c r="M19" s="6">
        <v>4.7368991156113864</v>
      </c>
      <c r="N19" s="6">
        <v>4.7354394754375733</v>
      </c>
      <c r="O19" s="6">
        <v>4.7339866022470103</v>
      </c>
    </row>
    <row r="20" spans="1:15" ht="14.65" thickBot="1" x14ac:dyDescent="0.5">
      <c r="A20" s="12" t="s">
        <v>10</v>
      </c>
      <c r="B20" s="35">
        <f>B16-B19</f>
        <v>9279.170416178069</v>
      </c>
      <c r="J20" s="21">
        <v>2.4E-2</v>
      </c>
      <c r="K20" s="6">
        <v>4.8725585386873238</v>
      </c>
      <c r="L20" s="6">
        <v>4.8710852507281173</v>
      </c>
      <c r="M20" s="6">
        <v>4.8696188057138619</v>
      </c>
      <c r="N20" s="6">
        <v>4.8681591655400487</v>
      </c>
      <c r="O20" s="6">
        <v>4.8667062923494857</v>
      </c>
    </row>
    <row r="21" spans="1:15" ht="14.65" thickTop="1" x14ac:dyDescent="0.45">
      <c r="A21" s="2"/>
      <c r="B21" s="2"/>
      <c r="J21" s="21">
        <v>2.5000000000000001E-2</v>
      </c>
      <c r="K21" s="6">
        <v>5.0105870163938979</v>
      </c>
      <c r="L21" s="6">
        <v>5.0091137284346923</v>
      </c>
      <c r="M21" s="6">
        <v>5.0076472834204369</v>
      </c>
      <c r="N21" s="6">
        <v>5.0061876432466237</v>
      </c>
      <c r="O21" s="6">
        <v>5.0047347700560607</v>
      </c>
    </row>
    <row r="22" spans="1:15" ht="16.5" x14ac:dyDescent="0.6">
      <c r="A22" s="27" t="s">
        <v>12</v>
      </c>
      <c r="B22" s="28"/>
      <c r="J22" s="21">
        <v>2.6000000000000002E-2</v>
      </c>
      <c r="K22" s="6">
        <v>5.1542493095170698</v>
      </c>
      <c r="L22" s="6">
        <v>5.1527760215578633</v>
      </c>
      <c r="M22" s="6">
        <v>5.1513095765436079</v>
      </c>
      <c r="N22" s="6">
        <v>5.1498499363697947</v>
      </c>
      <c r="O22" s="6">
        <v>5.1483970631792317</v>
      </c>
    </row>
    <row r="23" spans="1:15" x14ac:dyDescent="0.45">
      <c r="A23" s="3" t="s">
        <v>13</v>
      </c>
      <c r="B23" s="31">
        <v>1853</v>
      </c>
      <c r="J23" s="21">
        <v>2.7000000000000003E-2</v>
      </c>
      <c r="K23" s="6">
        <v>5.3038975315203709</v>
      </c>
      <c r="L23" s="6">
        <v>5.3024242435611653</v>
      </c>
      <c r="M23" s="6">
        <v>5.3009577985469098</v>
      </c>
      <c r="N23" s="6">
        <v>5.2994981583730967</v>
      </c>
      <c r="O23" s="6">
        <v>5.2980452851825337</v>
      </c>
    </row>
    <row r="24" spans="1:15" ht="14.65" thickBot="1" x14ac:dyDescent="0.5">
      <c r="A24" s="12" t="s">
        <v>11</v>
      </c>
      <c r="B24" s="14">
        <f>B20/B23</f>
        <v>5.0076472834204369</v>
      </c>
    </row>
    <row r="25" spans="1:15" ht="14.65" thickTop="1" x14ac:dyDescent="0.45">
      <c r="L25" s="6"/>
    </row>
    <row r="26" spans="1:15" x14ac:dyDescent="0.45">
      <c r="L26" s="6"/>
    </row>
  </sheetData>
  <mergeCells count="3">
    <mergeCell ref="A9:B9"/>
    <mergeCell ref="A18:B18"/>
    <mergeCell ref="A22:B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3CA2-2E31-49A3-989D-0233F24AEB06}">
  <dimension ref="A1:Q20"/>
  <sheetViews>
    <sheetView topLeftCell="E1" zoomScale="82" workbookViewId="0">
      <selection activeCell="O9" sqref="O9"/>
    </sheetView>
  </sheetViews>
  <sheetFormatPr defaultRowHeight="14.25" x14ac:dyDescent="0.45"/>
  <cols>
    <col min="1" max="1" width="23.19921875" bestFit="1" customWidth="1"/>
    <col min="10" max="10" width="26.06640625" bestFit="1" customWidth="1"/>
    <col min="11" max="11" width="6.796875" bestFit="1" customWidth="1"/>
    <col min="12" max="12" width="6.796875" customWidth="1"/>
    <col min="15" max="15" width="10.59765625" bestFit="1" customWidth="1"/>
    <col min="16" max="16" width="18.73046875" bestFit="1" customWidth="1"/>
  </cols>
  <sheetData>
    <row r="1" spans="1:17" x14ac:dyDescent="0.45">
      <c r="A1" s="29" t="s">
        <v>19</v>
      </c>
      <c r="B1" s="29"/>
      <c r="C1" s="29"/>
      <c r="J1" t="s">
        <v>51</v>
      </c>
      <c r="K1">
        <v>16.649999999999999</v>
      </c>
      <c r="M1">
        <v>35.1</v>
      </c>
      <c r="N1">
        <v>9.1999999999999993</v>
      </c>
    </row>
    <row r="2" spans="1:17" x14ac:dyDescent="0.45">
      <c r="B2" t="s">
        <v>22</v>
      </c>
      <c r="C2" t="s">
        <v>23</v>
      </c>
      <c r="J2" t="s">
        <v>46</v>
      </c>
      <c r="K2">
        <v>13.6</v>
      </c>
      <c r="M2">
        <v>13.97</v>
      </c>
      <c r="N2">
        <v>6.86</v>
      </c>
    </row>
    <row r="3" spans="1:17" x14ac:dyDescent="0.45">
      <c r="A3" t="s">
        <v>20</v>
      </c>
      <c r="B3" s="16">
        <v>2023</v>
      </c>
      <c r="C3" s="16">
        <v>1988</v>
      </c>
      <c r="J3" t="s">
        <v>47</v>
      </c>
      <c r="N3">
        <v>62.47</v>
      </c>
    </row>
    <row r="4" spans="1:17" x14ac:dyDescent="0.45">
      <c r="A4" t="s">
        <v>21</v>
      </c>
      <c r="B4" s="16">
        <v>2099</v>
      </c>
      <c r="C4" s="16">
        <v>2139</v>
      </c>
      <c r="J4" t="s">
        <v>48</v>
      </c>
      <c r="K4">
        <v>19.7</v>
      </c>
      <c r="M4">
        <v>17.440000000000001</v>
      </c>
      <c r="N4">
        <v>7.3</v>
      </c>
    </row>
    <row r="5" spans="1:17" x14ac:dyDescent="0.45">
      <c r="J5" t="s">
        <v>49</v>
      </c>
      <c r="K5">
        <v>777.33</v>
      </c>
      <c r="N5">
        <v>1.85</v>
      </c>
    </row>
    <row r="6" spans="1:17" x14ac:dyDescent="0.45">
      <c r="A6" s="29" t="s">
        <v>24</v>
      </c>
      <c r="B6" s="29"/>
      <c r="C6" s="29"/>
      <c r="J6" t="s">
        <v>50</v>
      </c>
      <c r="K6">
        <v>9.51</v>
      </c>
      <c r="M6">
        <v>4.97</v>
      </c>
      <c r="N6">
        <v>1.59</v>
      </c>
    </row>
    <row r="7" spans="1:17" x14ac:dyDescent="0.45">
      <c r="A7" t="s">
        <v>25</v>
      </c>
      <c r="J7" t="s">
        <v>52</v>
      </c>
      <c r="K7">
        <v>30.5</v>
      </c>
      <c r="M7">
        <v>18.5</v>
      </c>
      <c r="N7">
        <v>9.4</v>
      </c>
    </row>
    <row r="8" spans="1:17" x14ac:dyDescent="0.45">
      <c r="B8" t="s">
        <v>29</v>
      </c>
      <c r="C8" t="s">
        <v>30</v>
      </c>
      <c r="D8" t="s">
        <v>31</v>
      </c>
      <c r="K8" t="s">
        <v>42</v>
      </c>
      <c r="M8" t="s">
        <v>43</v>
      </c>
      <c r="N8" t="s">
        <v>44</v>
      </c>
    </row>
    <row r="9" spans="1:17" x14ac:dyDescent="0.45">
      <c r="A9" t="s">
        <v>26</v>
      </c>
      <c r="B9">
        <v>974</v>
      </c>
      <c r="C9">
        <v>965</v>
      </c>
      <c r="D9" s="16">
        <v>1055</v>
      </c>
    </row>
    <row r="10" spans="1:17" x14ac:dyDescent="0.45">
      <c r="A10" t="s">
        <v>27</v>
      </c>
      <c r="B10">
        <v>738</v>
      </c>
      <c r="C10" s="16">
        <v>1023</v>
      </c>
      <c r="D10" s="16">
        <v>1084</v>
      </c>
    </row>
    <row r="11" spans="1:17" x14ac:dyDescent="0.45">
      <c r="A11" t="s">
        <v>28</v>
      </c>
      <c r="B11" s="16">
        <v>1712</v>
      </c>
      <c r="C11" s="16">
        <v>1988</v>
      </c>
      <c r="D11" s="16">
        <v>2139</v>
      </c>
      <c r="K11" t="s">
        <v>43</v>
      </c>
    </row>
    <row r="12" spans="1:17" x14ac:dyDescent="0.45">
      <c r="K12" t="s">
        <v>56</v>
      </c>
      <c r="L12" t="s">
        <v>58</v>
      </c>
      <c r="M12" t="s">
        <v>6</v>
      </c>
      <c r="N12" t="s">
        <v>36</v>
      </c>
      <c r="O12" t="s">
        <v>10</v>
      </c>
      <c r="P12" t="s">
        <v>57</v>
      </c>
      <c r="Q12" t="s">
        <v>59</v>
      </c>
    </row>
    <row r="13" spans="1:17" x14ac:dyDescent="0.45">
      <c r="A13" s="29" t="s">
        <v>32</v>
      </c>
      <c r="B13" s="29"/>
      <c r="C13" s="29"/>
      <c r="D13" s="29"/>
      <c r="J13" t="s">
        <v>46</v>
      </c>
      <c r="K13">
        <v>13.97</v>
      </c>
    </row>
    <row r="14" spans="1:17" x14ac:dyDescent="0.45">
      <c r="A14" t="s">
        <v>33</v>
      </c>
      <c r="J14" t="s">
        <v>48</v>
      </c>
      <c r="K14">
        <v>17.440000000000001</v>
      </c>
      <c r="L14">
        <v>476</v>
      </c>
      <c r="M14">
        <f>K14*L14</f>
        <v>8301.44</v>
      </c>
      <c r="N14">
        <v>2647</v>
      </c>
      <c r="O14">
        <f>M14-N14</f>
        <v>5654.4400000000005</v>
      </c>
      <c r="P14">
        <v>1822</v>
      </c>
      <c r="Q14">
        <f>O14/P14</f>
        <v>3.1034248079034032</v>
      </c>
    </row>
    <row r="15" spans="1:17" x14ac:dyDescent="0.45">
      <c r="A15" t="s">
        <v>34</v>
      </c>
      <c r="B15" s="17">
        <v>9083.9</v>
      </c>
      <c r="J15" t="s">
        <v>52</v>
      </c>
      <c r="K15">
        <v>18.5</v>
      </c>
      <c r="L15">
        <v>3812</v>
      </c>
      <c r="M15">
        <f>K15*L15</f>
        <v>70522</v>
      </c>
      <c r="N15">
        <v>16970</v>
      </c>
      <c r="O15">
        <f>M15-N15</f>
        <v>53552</v>
      </c>
      <c r="P15">
        <v>11574</v>
      </c>
      <c r="Q15">
        <f>O15/P15</f>
        <v>4.6269224123034389</v>
      </c>
    </row>
    <row r="16" spans="1:17" x14ac:dyDescent="0.45">
      <c r="A16" t="s">
        <v>7</v>
      </c>
    </row>
    <row r="17" spans="1:17" x14ac:dyDescent="0.45">
      <c r="A17" t="s">
        <v>35</v>
      </c>
      <c r="K17" t="s">
        <v>56</v>
      </c>
      <c r="L17" t="s">
        <v>7</v>
      </c>
      <c r="M17" t="s">
        <v>6</v>
      </c>
      <c r="N17" t="s">
        <v>36</v>
      </c>
      <c r="O17" t="s">
        <v>10</v>
      </c>
      <c r="P17" t="s">
        <v>57</v>
      </c>
      <c r="Q17" t="s">
        <v>59</v>
      </c>
    </row>
    <row r="18" spans="1:17" x14ac:dyDescent="0.45">
      <c r="A18" t="s">
        <v>36</v>
      </c>
      <c r="J18" t="s">
        <v>46</v>
      </c>
      <c r="K18">
        <v>13.97</v>
      </c>
    </row>
    <row r="19" spans="1:17" x14ac:dyDescent="0.45">
      <c r="J19" t="s">
        <v>48</v>
      </c>
      <c r="K19">
        <v>17.440000000000001</v>
      </c>
      <c r="L19">
        <v>811</v>
      </c>
      <c r="M19">
        <f>K19*L19</f>
        <v>14143.84</v>
      </c>
      <c r="N19">
        <v>2647</v>
      </c>
      <c r="O19">
        <f>M19-N19</f>
        <v>11496.84</v>
      </c>
      <c r="P19">
        <v>1822</v>
      </c>
      <c r="Q19">
        <f>O19/P19</f>
        <v>6.3100109769484085</v>
      </c>
    </row>
    <row r="20" spans="1:17" x14ac:dyDescent="0.45">
      <c r="J20" t="s">
        <v>52</v>
      </c>
      <c r="K20">
        <v>18.5</v>
      </c>
      <c r="L20">
        <v>6849</v>
      </c>
      <c r="M20">
        <f>K20*L20</f>
        <v>126706.5</v>
      </c>
      <c r="N20">
        <v>16970</v>
      </c>
      <c r="O20">
        <f>M20-N20</f>
        <v>109736.5</v>
      </c>
      <c r="P20">
        <v>11574</v>
      </c>
      <c r="Q20">
        <f>O20/P20</f>
        <v>9.4812942802833931</v>
      </c>
    </row>
  </sheetData>
  <mergeCells count="3">
    <mergeCell ref="A1:C1"/>
    <mergeCell ref="A6:C6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Cover Page </vt:lpstr>
      <vt:lpstr>Sheet5</vt:lpstr>
      <vt:lpstr>Front page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Ott</dc:creator>
  <cp:lastModifiedBy>Niamh O'Sullivan</cp:lastModifiedBy>
  <dcterms:created xsi:type="dcterms:W3CDTF">2025-04-16T07:53:21Z</dcterms:created>
  <dcterms:modified xsi:type="dcterms:W3CDTF">2025-04-28T09:31:42Z</dcterms:modified>
</cp:coreProperties>
</file>