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eb7a0542c45fb0/"/>
    </mc:Choice>
  </mc:AlternateContent>
  <xr:revisionPtr revIDLastSave="0" documentId="8_{3B34180D-096B-48E4-8BEC-843F98F05358}" xr6:coauthVersionLast="47" xr6:coauthVersionMax="47" xr10:uidLastSave="{00000000-0000-0000-0000-000000000000}"/>
  <bookViews>
    <workbookView xWindow="3940" yWindow="3110" windowWidth="12180" windowHeight="8170" xr2:uid="{02DDE7C9-D2BD-4C78-80A5-9CD0E38E0A7F}"/>
    <workbookView xWindow="-110" yWindow="-110" windowWidth="19420" windowHeight="11500" xr2:uid="{A124F699-F544-4474-B589-20D8B152A358}"/>
  </bookViews>
  <sheets>
    <sheet name="Sheet2" sheetId="2" r:id="rId1"/>
    <sheet name="Front pag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F8" i="2"/>
  <c r="B14" i="2"/>
  <c r="F6" i="2"/>
  <c r="F7" i="2" s="1"/>
  <c r="B10" i="2"/>
  <c r="B12" i="2" s="1"/>
  <c r="B13" i="2" s="1"/>
  <c r="C5" i="2"/>
  <c r="D5" i="2"/>
  <c r="E5" i="2"/>
  <c r="F5" i="2"/>
  <c r="B5" i="2"/>
  <c r="B15" i="2" s="1"/>
  <c r="B16" i="2" l="1"/>
  <c r="B20" i="2" s="1"/>
  <c r="B24" i="2" s="1"/>
</calcChain>
</file>

<file path=xl/sharedStrings.xml><?xml version="1.0" encoding="utf-8"?>
<sst xmlns="http://schemas.openxmlformats.org/spreadsheetml/2006/main" count="51" uniqueCount="45">
  <si>
    <t>ENTERPRISE VALUE CALCULATION</t>
  </si>
  <si>
    <t>FCF in final period</t>
  </si>
  <si>
    <t>FCF at t+1</t>
  </si>
  <si>
    <t>Terminal value (TV)</t>
  </si>
  <si>
    <t>PV of TV</t>
  </si>
  <si>
    <t>PV of stage 1 FCFs</t>
  </si>
  <si>
    <t>Enterprise Value</t>
  </si>
  <si>
    <t>EBITDA</t>
  </si>
  <si>
    <t>EQUITY VALUE CALCULATION</t>
  </si>
  <si>
    <t>Net debt</t>
  </si>
  <si>
    <t>Equity Value</t>
  </si>
  <si>
    <t>Share price target (AUD)</t>
  </si>
  <si>
    <t>SHARE PRICE</t>
  </si>
  <si>
    <t>Shares outstanding</t>
  </si>
  <si>
    <t>growth rate - inflation</t>
  </si>
  <si>
    <t>Free Cash Flow</t>
  </si>
  <si>
    <t>Discount Rate</t>
  </si>
  <si>
    <t xml:space="preserve">Period </t>
  </si>
  <si>
    <t>PV FCF</t>
  </si>
  <si>
    <t>Year</t>
  </si>
  <si>
    <t xml:space="preserve">Key Changes (FYE Dec) </t>
  </si>
  <si>
    <t>Adj. EBITDA - 25E (A$ mn)</t>
  </si>
  <si>
    <t>Adj. EBITDA - 26E (A$ mn)</t>
  </si>
  <si>
    <t>Previous</t>
  </si>
  <si>
    <t>Current</t>
  </si>
  <si>
    <t>Half Yearly Forecats (FYE Dec)</t>
  </si>
  <si>
    <t>Adj. EBITDA (A$ mn)</t>
  </si>
  <si>
    <t>H1</t>
  </si>
  <si>
    <t>H2</t>
  </si>
  <si>
    <t>FY</t>
  </si>
  <si>
    <t>2024A</t>
  </si>
  <si>
    <t>2025E</t>
  </si>
  <si>
    <t>2026E</t>
  </si>
  <si>
    <t>Key Metrics</t>
  </si>
  <si>
    <t>Shares O/S</t>
  </si>
  <si>
    <t>Market Cap</t>
  </si>
  <si>
    <t>NPAT</t>
  </si>
  <si>
    <t>Net Debt</t>
  </si>
  <si>
    <t>Terminal Value (TV)</t>
  </si>
  <si>
    <t xml:space="preserve">PV of TV </t>
  </si>
  <si>
    <t>A$m</t>
  </si>
  <si>
    <t>Shares issued</t>
  </si>
  <si>
    <t>Per share</t>
  </si>
  <si>
    <t>million</t>
  </si>
  <si>
    <t>A$/share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</si>
</sst>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Segoe U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8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rgb="FF5ABEBC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3" xfId="0" applyFont="1" applyBorder="1"/>
    <xf numFmtId="3" fontId="3" fillId="0" borderId="2" xfId="0" applyNumberFormat="1" applyFont="1" applyBorder="1"/>
    <xf numFmtId="10" fontId="5" fillId="0" borderId="2" xfId="0" applyNumberFormat="1" applyFont="1" applyBorder="1"/>
    <xf numFmtId="2" fontId="0" fillId="0" borderId="0" xfId="0" applyNumberFormat="1"/>
    <xf numFmtId="0" fontId="4" fillId="4" borderId="4" xfId="0" applyFont="1" applyFill="1" applyBorder="1"/>
    <xf numFmtId="3" fontId="4" fillId="4" borderId="5" xfId="0" applyNumberFormat="1" applyFont="1" applyFill="1" applyBorder="1"/>
    <xf numFmtId="3" fontId="5" fillId="0" borderId="2" xfId="0" applyNumberFormat="1" applyFont="1" applyBorder="1"/>
    <xf numFmtId="0" fontId="4" fillId="0" borderId="6" xfId="0" applyFont="1" applyBorder="1"/>
    <xf numFmtId="3" fontId="4" fillId="0" borderId="1" xfId="0" applyNumberFormat="1" applyFont="1" applyBorder="1"/>
    <xf numFmtId="0" fontId="4" fillId="2" borderId="4" xfId="0" applyFont="1" applyFill="1" applyBorder="1"/>
    <xf numFmtId="3" fontId="4" fillId="2" borderId="5" xfId="0" applyNumberFormat="1" applyFont="1" applyFill="1" applyBorder="1"/>
    <xf numFmtId="8" fontId="4" fillId="2" borderId="5" xfId="0" applyNumberFormat="1" applyFont="1" applyFill="1" applyBorder="1"/>
    <xf numFmtId="10" fontId="0" fillId="0" borderId="0" xfId="0" applyNumberFormat="1"/>
    <xf numFmtId="3" fontId="0" fillId="0" borderId="0" xfId="0" applyNumberFormat="1"/>
    <xf numFmtId="4" fontId="0" fillId="0" borderId="0" xfId="0" applyNumberFormat="1"/>
    <xf numFmtId="0" fontId="2" fillId="3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FF5A-4A4F-4A89-8BF1-96F397853368}">
  <dimension ref="A1:H25"/>
  <sheetViews>
    <sheetView tabSelected="1" workbookViewId="0">
      <selection activeCell="A4" sqref="A4"/>
    </sheetView>
    <sheetView tabSelected="1" zoomScale="58" workbookViewId="1">
      <selection activeCell="H17" sqref="H17"/>
    </sheetView>
  </sheetViews>
  <sheetFormatPr defaultRowHeight="14.5" x14ac:dyDescent="0.35"/>
  <cols>
    <col min="1" max="1" width="19.81640625" bestFit="1" customWidth="1"/>
    <col min="2" max="2" width="11.81640625" bestFit="1" customWidth="1"/>
    <col min="6" max="6" width="14.08984375" bestFit="1" customWidth="1"/>
  </cols>
  <sheetData>
    <row r="1" spans="1:8" x14ac:dyDescent="0.35">
      <c r="A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</row>
    <row r="2" spans="1:8" x14ac:dyDescent="0.35">
      <c r="A2" t="s">
        <v>15</v>
      </c>
      <c r="B2" s="1">
        <v>552</v>
      </c>
      <c r="C2" s="1">
        <v>641</v>
      </c>
      <c r="D2" s="1">
        <v>870</v>
      </c>
      <c r="E2" s="1">
        <v>973</v>
      </c>
      <c r="F2" s="1">
        <v>871</v>
      </c>
    </row>
    <row r="3" spans="1:8" x14ac:dyDescent="0.35">
      <c r="A3" t="s">
        <v>16</v>
      </c>
      <c r="B3" s="15">
        <v>7.4999999999999997E-2</v>
      </c>
      <c r="C3" s="15">
        <v>7.4999999999999997E-2</v>
      </c>
      <c r="D3" s="15">
        <v>7.4999999999999997E-2</v>
      </c>
      <c r="E3" s="15">
        <v>7.4999999999999997E-2</v>
      </c>
      <c r="F3" s="15">
        <v>7.4999999999999997E-2</v>
      </c>
    </row>
    <row r="4" spans="1:8" x14ac:dyDescent="0.35">
      <c r="A4" t="s">
        <v>17</v>
      </c>
      <c r="B4">
        <v>1</v>
      </c>
      <c r="C4">
        <v>2</v>
      </c>
      <c r="D4">
        <v>3</v>
      </c>
      <c r="E4">
        <v>4</v>
      </c>
      <c r="F4">
        <v>5</v>
      </c>
    </row>
    <row r="5" spans="1:8" x14ac:dyDescent="0.35">
      <c r="A5" t="s">
        <v>18</v>
      </c>
      <c r="B5">
        <f>B2/(1+B3)^B4</f>
        <v>513.48837209302326</v>
      </c>
      <c r="C5">
        <f t="shared" ref="C5:F5" si="0">C2/(1+C3)^C4</f>
        <v>554.67820443482969</v>
      </c>
      <c r="D5">
        <f t="shared" si="0"/>
        <v>700.31569547335459</v>
      </c>
      <c r="E5">
        <f t="shared" si="0"/>
        <v>728.58291547241276</v>
      </c>
      <c r="F5">
        <f t="shared" si="0"/>
        <v>606.70256877695113</v>
      </c>
    </row>
    <row r="6" spans="1:8" x14ac:dyDescent="0.35">
      <c r="A6" t="s">
        <v>2</v>
      </c>
      <c r="F6">
        <f>F2*(1+B11)</f>
        <v>892.77499999999998</v>
      </c>
    </row>
    <row r="7" spans="1:8" x14ac:dyDescent="0.35">
      <c r="A7" t="s">
        <v>38</v>
      </c>
      <c r="F7">
        <f>F6/(F3-B11)</f>
        <v>17855.5</v>
      </c>
    </row>
    <row r="8" spans="1:8" x14ac:dyDescent="0.35">
      <c r="A8" t="s">
        <v>39</v>
      </c>
      <c r="F8">
        <f>F7/(1+F3)^F4</f>
        <v>12437.402659927498</v>
      </c>
    </row>
    <row r="9" spans="1:8" ht="16.5" x14ac:dyDescent="0.45">
      <c r="A9" s="18" t="s">
        <v>0</v>
      </c>
      <c r="B9" s="19"/>
    </row>
    <row r="10" spans="1:8" x14ac:dyDescent="0.35">
      <c r="A10" s="3" t="s">
        <v>1</v>
      </c>
      <c r="B10" s="4">
        <f>F2</f>
        <v>871</v>
      </c>
    </row>
    <row r="11" spans="1:8" x14ac:dyDescent="0.35">
      <c r="A11" s="3" t="s">
        <v>14</v>
      </c>
      <c r="B11" s="5">
        <v>2.5000000000000001E-2</v>
      </c>
    </row>
    <row r="12" spans="1:8" x14ac:dyDescent="0.35">
      <c r="A12" s="3" t="s">
        <v>2</v>
      </c>
      <c r="B12" s="6">
        <f>B10*(1+B11)</f>
        <v>892.77499999999998</v>
      </c>
      <c r="F12" t="s">
        <v>6</v>
      </c>
      <c r="G12" t="s">
        <v>40</v>
      </c>
      <c r="H12" s="16">
        <f>B16</f>
        <v>15541.170416178069</v>
      </c>
    </row>
    <row r="13" spans="1:8" x14ac:dyDescent="0.35">
      <c r="A13" s="3" t="s">
        <v>3</v>
      </c>
      <c r="B13" s="4">
        <f>B12/(F3-B11)</f>
        <v>17855.5</v>
      </c>
      <c r="F13" t="s">
        <v>37</v>
      </c>
      <c r="G13" t="s">
        <v>40</v>
      </c>
      <c r="H13" s="16">
        <f>B19</f>
        <v>6262</v>
      </c>
    </row>
    <row r="14" spans="1:8" x14ac:dyDescent="0.35">
      <c r="A14" s="3" t="s">
        <v>4</v>
      </c>
      <c r="B14" s="4">
        <f>B13/(1+F3)^F4</f>
        <v>12437.402659927498</v>
      </c>
      <c r="F14" t="s">
        <v>10</v>
      </c>
      <c r="G14" t="s">
        <v>40</v>
      </c>
      <c r="H14" s="16">
        <f>B20</f>
        <v>9279.170416178069</v>
      </c>
    </row>
    <row r="15" spans="1:8" x14ac:dyDescent="0.35">
      <c r="A15" s="3" t="s">
        <v>5</v>
      </c>
      <c r="B15" s="4">
        <f>SUM(B5:F5)</f>
        <v>3103.7677562505714</v>
      </c>
      <c r="F15" t="s">
        <v>41</v>
      </c>
      <c r="G15" t="s">
        <v>43</v>
      </c>
      <c r="H15" s="16">
        <f>B23</f>
        <v>1853</v>
      </c>
    </row>
    <row r="16" spans="1:8" ht="15" thickBot="1" x14ac:dyDescent="0.4">
      <c r="A16" s="7" t="s">
        <v>6</v>
      </c>
      <c r="B16" s="8">
        <f>SUM(B14:B15)</f>
        <v>15541.170416178069</v>
      </c>
      <c r="F16" t="s">
        <v>42</v>
      </c>
      <c r="G16" t="s">
        <v>44</v>
      </c>
      <c r="H16" s="25">
        <f>B24</f>
        <v>5.0076472834204369</v>
      </c>
    </row>
    <row r="17" spans="1:2" ht="15" thickTop="1" x14ac:dyDescent="0.35">
      <c r="A17" s="2"/>
      <c r="B17" s="2"/>
    </row>
    <row r="18" spans="1:2" ht="16.5" x14ac:dyDescent="0.45">
      <c r="A18" s="20" t="s">
        <v>8</v>
      </c>
      <c r="B18" s="21"/>
    </row>
    <row r="19" spans="1:2" x14ac:dyDescent="0.35">
      <c r="A19" s="10" t="s">
        <v>9</v>
      </c>
      <c r="B19" s="11">
        <v>6262</v>
      </c>
    </row>
    <row r="20" spans="1:2" ht="15" thickBot="1" x14ac:dyDescent="0.4">
      <c r="A20" s="12" t="s">
        <v>10</v>
      </c>
      <c r="B20" s="13">
        <f>B16-B19</f>
        <v>9279.170416178069</v>
      </c>
    </row>
    <row r="21" spans="1:2" ht="15" thickTop="1" x14ac:dyDescent="0.35">
      <c r="A21" s="2"/>
      <c r="B21" s="2"/>
    </row>
    <row r="22" spans="1:2" ht="16.5" x14ac:dyDescent="0.45">
      <c r="A22" s="22" t="s">
        <v>12</v>
      </c>
      <c r="B22" s="23"/>
    </row>
    <row r="23" spans="1:2" x14ac:dyDescent="0.35">
      <c r="A23" s="3" t="s">
        <v>13</v>
      </c>
      <c r="B23" s="9">
        <v>1853</v>
      </c>
    </row>
    <row r="24" spans="1:2" ht="15" thickBot="1" x14ac:dyDescent="0.4">
      <c r="A24" s="12" t="s">
        <v>11</v>
      </c>
      <c r="B24" s="14">
        <f>B20/B23</f>
        <v>5.0076472834204369</v>
      </c>
    </row>
    <row r="25" spans="1:2" ht="15" thickTop="1" x14ac:dyDescent="0.35"/>
  </sheetData>
  <mergeCells count="3">
    <mergeCell ref="A9:B9"/>
    <mergeCell ref="A18:B18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3CA2-2E31-49A3-989D-0233F24AEB06}">
  <dimension ref="A1:D18"/>
  <sheetViews>
    <sheetView workbookViewId="0"/>
    <sheetView workbookViewId="1">
      <selection activeCell="F14" sqref="F14"/>
    </sheetView>
  </sheetViews>
  <sheetFormatPr defaultRowHeight="14.5" x14ac:dyDescent="0.35"/>
  <cols>
    <col min="1" max="1" width="23.1796875" bestFit="1" customWidth="1"/>
  </cols>
  <sheetData>
    <row r="1" spans="1:4" x14ac:dyDescent="0.35">
      <c r="A1" s="24" t="s">
        <v>20</v>
      </c>
      <c r="B1" s="24"/>
      <c r="C1" s="24"/>
    </row>
    <row r="2" spans="1:4" x14ac:dyDescent="0.35">
      <c r="B2" t="s">
        <v>23</v>
      </c>
      <c r="C2" t="s">
        <v>24</v>
      </c>
    </row>
    <row r="3" spans="1:4" x14ac:dyDescent="0.35">
      <c r="A3" t="s">
        <v>21</v>
      </c>
      <c r="B3" s="16">
        <v>2023</v>
      </c>
      <c r="C3" s="16">
        <v>1988</v>
      </c>
    </row>
    <row r="4" spans="1:4" x14ac:dyDescent="0.35">
      <c r="A4" t="s">
        <v>22</v>
      </c>
      <c r="B4" s="16">
        <v>2099</v>
      </c>
      <c r="C4" s="16">
        <v>2139</v>
      </c>
    </row>
    <row r="6" spans="1:4" x14ac:dyDescent="0.35">
      <c r="A6" s="24" t="s">
        <v>25</v>
      </c>
      <c r="B6" s="24"/>
      <c r="C6" s="24"/>
    </row>
    <row r="7" spans="1:4" x14ac:dyDescent="0.35">
      <c r="A7" t="s">
        <v>26</v>
      </c>
    </row>
    <row r="8" spans="1:4" x14ac:dyDescent="0.35">
      <c r="B8" t="s">
        <v>30</v>
      </c>
      <c r="C8" t="s">
        <v>31</v>
      </c>
      <c r="D8" t="s">
        <v>32</v>
      </c>
    </row>
    <row r="9" spans="1:4" x14ac:dyDescent="0.35">
      <c r="A9" t="s">
        <v>27</v>
      </c>
      <c r="B9">
        <v>974</v>
      </c>
      <c r="C9">
        <v>965</v>
      </c>
      <c r="D9" s="16">
        <v>1055</v>
      </c>
    </row>
    <row r="10" spans="1:4" x14ac:dyDescent="0.35">
      <c r="A10" t="s">
        <v>28</v>
      </c>
      <c r="B10">
        <v>738</v>
      </c>
      <c r="C10" s="16">
        <v>1023</v>
      </c>
      <c r="D10" s="16">
        <v>1084</v>
      </c>
    </row>
    <row r="11" spans="1:4" x14ac:dyDescent="0.35">
      <c r="A11" t="s">
        <v>29</v>
      </c>
      <c r="B11" s="16">
        <v>1712</v>
      </c>
      <c r="C11" s="16">
        <v>1988</v>
      </c>
      <c r="D11" s="16">
        <v>2139</v>
      </c>
    </row>
    <row r="13" spans="1:4" x14ac:dyDescent="0.35">
      <c r="A13" s="24" t="s">
        <v>33</v>
      </c>
      <c r="B13" s="24"/>
      <c r="C13" s="24"/>
      <c r="D13" s="24"/>
    </row>
    <row r="14" spans="1:4" x14ac:dyDescent="0.35">
      <c r="A14" t="s">
        <v>34</v>
      </c>
    </row>
    <row r="15" spans="1:4" x14ac:dyDescent="0.35">
      <c r="A15" t="s">
        <v>35</v>
      </c>
      <c r="B15" s="17">
        <v>9083.9</v>
      </c>
    </row>
    <row r="16" spans="1:4" x14ac:dyDescent="0.35">
      <c r="A16" t="s">
        <v>7</v>
      </c>
    </row>
    <row r="17" spans="1:1" x14ac:dyDescent="0.35">
      <c r="A17" t="s">
        <v>36</v>
      </c>
    </row>
    <row r="18" spans="1:1" x14ac:dyDescent="0.35">
      <c r="A18" t="s">
        <v>37</v>
      </c>
    </row>
  </sheetData>
  <mergeCells count="3">
    <mergeCell ref="A1:C1"/>
    <mergeCell ref="A6:C6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Front page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Ott</dc:creator>
  <cp:lastModifiedBy>Sarah Ott</cp:lastModifiedBy>
  <dcterms:created xsi:type="dcterms:W3CDTF">2025-04-16T07:53:21Z</dcterms:created>
  <dcterms:modified xsi:type="dcterms:W3CDTF">2025-04-20T23:56:55Z</dcterms:modified>
</cp:coreProperties>
</file>