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890" windowWidth="24030" windowHeight="4950" activeTab="1"/>
  </bookViews>
  <sheets>
    <sheet name="Data Sizes" sheetId="1" r:id="rId1"/>
    <sheet name="USARTPacket_miStpIn" sheetId="4" r:id="rId2"/>
    <sheet name="USARTPacket_miStpOut" sheetId="2" r:id="rId3"/>
    <sheet name="USARTRate" sheetId="3" r:id="rId4"/>
  </sheets>
  <calcPr calcId="145621"/>
</workbook>
</file>

<file path=xl/calcChain.xml><?xml version="1.0" encoding="utf-8"?>
<calcChain xmlns="http://schemas.openxmlformats.org/spreadsheetml/2006/main">
  <c r="B41" i="1" l="1"/>
  <c r="A4" i="4" l="1"/>
  <c r="F3" i="4"/>
  <c r="F4" i="4" s="1"/>
  <c r="A3" i="4"/>
  <c r="A2" i="4"/>
  <c r="F5" i="4" l="1"/>
  <c r="A5" i="4"/>
  <c r="C4" i="3"/>
  <c r="B4" i="3"/>
  <c r="B6" i="3" s="1"/>
  <c r="B7" i="3" s="1"/>
  <c r="F6" i="4" l="1"/>
  <c r="A6" i="4"/>
  <c r="C6" i="3"/>
  <c r="C7" i="3" s="1"/>
  <c r="B29" i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A20" i="2"/>
  <c r="A21" i="2"/>
  <c r="A22" i="2"/>
  <c r="A23" i="2"/>
  <c r="F7" i="4" l="1"/>
  <c r="A7" i="4"/>
  <c r="A24" i="2"/>
  <c r="F3" i="2"/>
  <c r="A4" i="2" s="1"/>
  <c r="A3" i="2"/>
  <c r="A2" i="2"/>
  <c r="F8" i="4" l="1"/>
  <c r="A8" i="4"/>
  <c r="A25" i="2"/>
  <c r="F4" i="2"/>
  <c r="D1" i="1"/>
  <c r="D34" i="1"/>
  <c r="B24" i="1"/>
  <c r="B21" i="1"/>
  <c r="B12" i="1"/>
  <c r="B7" i="1"/>
  <c r="B2" i="1"/>
  <c r="B62" i="1"/>
  <c r="B51" i="1"/>
  <c r="B37" i="1"/>
  <c r="B35" i="1"/>
  <c r="B34" i="1" l="1"/>
  <c r="F9" i="4"/>
  <c r="A9" i="4"/>
  <c r="B1" i="1"/>
  <c r="B46" i="1" s="1"/>
  <c r="A26" i="2"/>
  <c r="F5" i="2"/>
  <c r="A5" i="2"/>
  <c r="F10" i="4" l="1"/>
  <c r="A10" i="4"/>
  <c r="A27" i="2"/>
  <c r="F6" i="2"/>
  <c r="A6" i="2"/>
  <c r="F11" i="4" l="1"/>
  <c r="A11" i="4"/>
  <c r="A28" i="2"/>
  <c r="F7" i="2"/>
  <c r="A7" i="2"/>
  <c r="B47" i="1"/>
  <c r="B56" i="1" s="1"/>
  <c r="B57" i="1" s="1"/>
  <c r="B64" i="1"/>
  <c r="B65" i="1" s="1"/>
  <c r="B69" i="1" s="1"/>
  <c r="B53" i="1"/>
  <c r="B54" i="1" s="1"/>
  <c r="F12" i="4" l="1"/>
  <c r="A12" i="4"/>
  <c r="A29" i="2"/>
  <c r="F8" i="2"/>
  <c r="A8" i="2"/>
  <c r="B71" i="1"/>
  <c r="B72" i="1" s="1"/>
  <c r="B74" i="1" s="1"/>
  <c r="F13" i="4" l="1"/>
  <c r="A13" i="4"/>
  <c r="A30" i="2"/>
  <c r="F9" i="2"/>
  <c r="A9" i="2"/>
  <c r="F14" i="4" l="1"/>
  <c r="A14" i="4"/>
  <c r="A31" i="2"/>
  <c r="F10" i="2"/>
  <c r="A10" i="2"/>
  <c r="F15" i="4" l="1"/>
  <c r="A15" i="4"/>
  <c r="A32" i="2"/>
  <c r="F11" i="2"/>
  <c r="A11" i="2"/>
  <c r="F16" i="4" l="1"/>
  <c r="A16" i="4"/>
  <c r="A33" i="2"/>
  <c r="F12" i="2"/>
  <c r="A12" i="2"/>
  <c r="F17" i="4" l="1"/>
  <c r="A17" i="4"/>
  <c r="A34" i="2"/>
  <c r="F13" i="2"/>
  <c r="A13" i="2"/>
  <c r="F18" i="4" l="1"/>
  <c r="A18" i="4"/>
  <c r="A35" i="2"/>
  <c r="F14" i="2"/>
  <c r="A14" i="2"/>
  <c r="F19" i="4" l="1"/>
  <c r="A19" i="4"/>
  <c r="A36" i="2"/>
  <c r="F15" i="2"/>
  <c r="A15" i="2"/>
  <c r="F20" i="4" l="1"/>
  <c r="A20" i="4"/>
  <c r="A37" i="2"/>
  <c r="F16" i="2"/>
  <c r="A16" i="2"/>
  <c r="F21" i="4" l="1"/>
  <c r="A21" i="4"/>
  <c r="A38" i="2"/>
  <c r="F17" i="2"/>
  <c r="A17" i="2"/>
  <c r="F22" i="4" l="1"/>
  <c r="A22" i="4"/>
  <c r="A39" i="2"/>
  <c r="F18" i="2"/>
  <c r="A18" i="2"/>
  <c r="F23" i="4" l="1"/>
  <c r="A23" i="4"/>
  <c r="A40" i="2"/>
  <c r="F19" i="2"/>
  <c r="A19" i="2"/>
  <c r="F24" i="4" l="1"/>
  <c r="A24" i="4"/>
  <c r="F20" i="2"/>
  <c r="F25" i="4" l="1"/>
  <c r="A25" i="4"/>
  <c r="F21" i="2"/>
  <c r="F26" i="4" l="1"/>
  <c r="A26" i="4"/>
  <c r="F27" i="4" l="1"/>
  <c r="A27" i="4"/>
  <c r="F28" i="4" l="1"/>
  <c r="A28" i="4"/>
  <c r="F29" i="4" l="1"/>
  <c r="A29" i="4"/>
  <c r="F30" i="4" l="1"/>
  <c r="A30" i="4"/>
  <c r="F31" i="4" l="1"/>
  <c r="A31" i="4"/>
  <c r="F32" i="4" l="1"/>
  <c r="A32" i="4"/>
  <c r="F33" i="4" l="1"/>
  <c r="A33" i="4"/>
  <c r="F34" i="4" l="1"/>
  <c r="A34" i="4"/>
  <c r="F35" i="4" l="1"/>
  <c r="A35" i="4"/>
  <c r="F36" i="4" l="1"/>
  <c r="A36" i="4"/>
  <c r="F37" i="4" l="1"/>
  <c r="A37" i="4"/>
  <c r="F38" i="4" l="1"/>
  <c r="A38" i="4"/>
  <c r="F39" i="4" l="1"/>
  <c r="A39" i="4"/>
  <c r="F40" i="4" l="1"/>
  <c r="A40" i="4"/>
</calcChain>
</file>

<file path=xl/sharedStrings.xml><?xml version="1.0" encoding="utf-8"?>
<sst xmlns="http://schemas.openxmlformats.org/spreadsheetml/2006/main" count="203" uniqueCount="113">
  <si>
    <t>Angular Position</t>
  </si>
  <si>
    <t>bytes</t>
  </si>
  <si>
    <t>External Temperature</t>
  </si>
  <si>
    <t>Internal Voltage</t>
  </si>
  <si>
    <t>Internal Temperature</t>
  </si>
  <si>
    <t>Fan Voltage</t>
  </si>
  <si>
    <t>Fan Current</t>
  </si>
  <si>
    <t>Stepper Voltage</t>
  </si>
  <si>
    <t>SPI Bus Fault</t>
  </si>
  <si>
    <t>byte</t>
  </si>
  <si>
    <t>AS5048 Device</t>
  </si>
  <si>
    <t>I2C Bus Fault</t>
  </si>
  <si>
    <t>AD74151</t>
  </si>
  <si>
    <t>Input Data</t>
  </si>
  <si>
    <t>SPI Devices</t>
  </si>
  <si>
    <t>I2C Devices</t>
  </si>
  <si>
    <t>ADC Devices</t>
  </si>
  <si>
    <t>total bytes</t>
  </si>
  <si>
    <t>ADC Fault</t>
  </si>
  <si>
    <t>Output Data</t>
  </si>
  <si>
    <t>Fan Device</t>
  </si>
  <si>
    <t>Fan Actual</t>
  </si>
  <si>
    <t>Stepper Device</t>
  </si>
  <si>
    <t>Stepper Frequency</t>
  </si>
  <si>
    <t>Stepper Gear</t>
  </si>
  <si>
    <t>Stepper State</t>
  </si>
  <si>
    <t>CalcPosition</t>
  </si>
  <si>
    <t>Fan Interface</t>
  </si>
  <si>
    <t>Fan Demand</t>
  </si>
  <si>
    <t>Stepper Interface</t>
  </si>
  <si>
    <t>Stepper Enable</t>
  </si>
  <si>
    <t>UART Communication Rate</t>
  </si>
  <si>
    <t>Baud Rate</t>
  </si>
  <si>
    <t>bits</t>
  </si>
  <si>
    <t>Byte Rate</t>
  </si>
  <si>
    <t>Total Transmitted Data</t>
  </si>
  <si>
    <t>bytes (round up, nearest 10)</t>
  </si>
  <si>
    <t>Time per packet</t>
  </si>
  <si>
    <t>s</t>
  </si>
  <si>
    <t>ms</t>
  </si>
  <si>
    <t>CAN Communication Rate</t>
  </si>
  <si>
    <t>Motors to communicate with</t>
  </si>
  <si>
    <t>motors</t>
  </si>
  <si>
    <t>Master communication</t>
  </si>
  <si>
    <t>ms for total packet(s)</t>
  </si>
  <si>
    <t>Task Time</t>
  </si>
  <si>
    <t>Total Transmitted Data (with buffer)</t>
  </si>
  <si>
    <t>Time per packet (with buffer)</t>
  </si>
  <si>
    <t>uint16_t for both duration and delay</t>
  </si>
  <si>
    <t>Offset</t>
  </si>
  <si>
    <t>Angular Position (MSB Left)</t>
  </si>
  <si>
    <t>AS5048 Flt (SPIFlt)</t>
  </si>
  <si>
    <t>AS5048 Flt (DevIFlt)</t>
  </si>
  <si>
    <t>SPI Task Duration</t>
  </si>
  <si>
    <t>SPI Task Period</t>
  </si>
  <si>
    <t>External Temperature (MSB Left)</t>
  </si>
  <si>
    <t>I2C1Flt</t>
  </si>
  <si>
    <t>SPI1Flt</t>
  </si>
  <si>
    <t>AD7415 Flt (SPIFlt)</t>
  </si>
  <si>
    <t>AD7415 Flt (DevIFlt)</t>
  </si>
  <si>
    <t>I2C Task Duration</t>
  </si>
  <si>
    <t>I2C Task Period</t>
  </si>
  <si>
    <t>Internal Voltage (MSB Left)</t>
  </si>
  <si>
    <t>Internal Temperature (MSB Left)</t>
  </si>
  <si>
    <t>FAN Voltage (MSB Left)</t>
  </si>
  <si>
    <t>FAN Current (MSB Left)</t>
  </si>
  <si>
    <t>STEPPER Voltage (MSB Left)</t>
  </si>
  <si>
    <t>STEPPER Current (MSB Left)</t>
  </si>
  <si>
    <t>ADC1 Flt</t>
  </si>
  <si>
    <t>ADC Task Duration</t>
  </si>
  <si>
    <t>ADC Task Period</t>
  </si>
  <si>
    <t>0xFF</t>
  </si>
  <si>
    <t>Count Ident</t>
  </si>
  <si>
    <t>USART1 Task Duration</t>
  </si>
  <si>
    <t>USART1 Task Period</t>
  </si>
  <si>
    <t>AS5048 Idle Count</t>
  </si>
  <si>
    <t>AD7415 Idle Count</t>
  </si>
  <si>
    <t>0x5A</t>
  </si>
  <si>
    <t>0x00</t>
  </si>
  <si>
    <t>Fan Act (MSB Left)</t>
  </si>
  <si>
    <t>FAN Task Duration</t>
  </si>
  <si>
    <t>FAN Task Period</t>
  </si>
  <si>
    <t>Version 1.1</t>
  </si>
  <si>
    <t>Frequency</t>
  </si>
  <si>
    <t>STP Task Duration</t>
  </si>
  <si>
    <t>STP Task Period</t>
  </si>
  <si>
    <t>UART Device</t>
  </si>
  <si>
    <t>Beginner Code</t>
  </si>
  <si>
    <t>Count Id</t>
  </si>
  <si>
    <t>Fcpu</t>
  </si>
  <si>
    <t>BRR</t>
  </si>
  <si>
    <t>Actual</t>
  </si>
  <si>
    <t>Error</t>
  </si>
  <si>
    <t>MHz</t>
  </si>
  <si>
    <t>16bits</t>
  </si>
  <si>
    <t>8bits</t>
  </si>
  <si>
    <t>0xA5</t>
  </si>
  <si>
    <t>Version 1.0</t>
  </si>
  <si>
    <t>FanDmd</t>
  </si>
  <si>
    <t>InterfaceReg</t>
  </si>
  <si>
    <t>STPEnable</t>
  </si>
  <si>
    <t>STPGear</t>
  </si>
  <si>
    <t>STPDir</t>
  </si>
  <si>
    <t>STPFreq</t>
  </si>
  <si>
    <t>bit-&gt;</t>
  </si>
  <si>
    <t>Reset</t>
  </si>
  <si>
    <t>TransData</t>
  </si>
  <si>
    <t>Interface Data</t>
  </si>
  <si>
    <t>Blanks</t>
  </si>
  <si>
    <t>Interface Register</t>
  </si>
  <si>
    <t>(TransData [0](1)) | (Reset [1](1))</t>
  </si>
  <si>
    <t>(Enable [0](1)) | (Direction [1](1)) | Gear [2](3))</t>
  </si>
  <si>
    <t>EnableInput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</si>
</sst>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3" applyNumberFormat="0" applyAlignment="0" applyProtection="0"/>
  </cellStyleXfs>
  <cellXfs count="62">
    <xf numFmtId="0" fontId="0" fillId="0" borderId="0" xfId="0"/>
    <xf numFmtId="0" fontId="1" fillId="0" borderId="1" xfId="1"/>
    <xf numFmtId="0" fontId="2" fillId="0" borderId="2" xfId="2"/>
    <xf numFmtId="0" fontId="3" fillId="2" borderId="0" xfId="3"/>
    <xf numFmtId="0" fontId="0" fillId="0" borderId="0" xfId="0" applyFill="1"/>
    <xf numFmtId="164" fontId="0" fillId="0" borderId="0" xfId="0" applyNumberFormat="1"/>
    <xf numFmtId="0" fontId="4" fillId="3" borderId="3" xfId="4"/>
    <xf numFmtId="165" fontId="4" fillId="3" borderId="3" xfId="4" applyNumberFormat="1"/>
    <xf numFmtId="2" fontId="2" fillId="0" borderId="2" xfId="2" applyNumberFormat="1"/>
    <xf numFmtId="2" fontId="1" fillId="0" borderId="1" xfId="1" applyNumberFormat="1"/>
    <xf numFmtId="10" fontId="1" fillId="0" borderId="1" xfId="1" applyNumberForma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0" borderId="9" xfId="0" applyBorder="1"/>
    <xf numFmtId="0" fontId="0" fillId="4" borderId="12" xfId="0" applyFill="1" applyBorder="1"/>
    <xf numFmtId="0" fontId="0" fillId="0" borderId="14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0" fillId="4" borderId="7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5" fillId="4" borderId="16" xfId="0" applyFont="1" applyFill="1" applyBorder="1" applyAlignment="1">
      <alignment horizontal="left" vertical="center"/>
    </xf>
    <xf numFmtId="0" fontId="5" fillId="4" borderId="17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horizontal="left" vertical="center"/>
    </xf>
    <xf numFmtId="0" fontId="5" fillId="4" borderId="20" xfId="0" applyFont="1" applyFill="1" applyBorder="1" applyAlignment="1">
      <alignment horizontal="left" vertical="center"/>
    </xf>
    <xf numFmtId="0" fontId="5" fillId="4" borderId="21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5">
    <cellStyle name="Calculation" xfId="4" builtinId="22"/>
    <cellStyle name="Heading 1" xfId="1" builtinId="16"/>
    <cellStyle name="Heading 2" xfId="2" builtinId="1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5"/>
  <sheetViews>
    <sheetView topLeftCell="A21" workbookViewId="0">
      <selection activeCell="C41" sqref="C41"/>
    </sheetView>
  </sheetViews>
  <sheetFormatPr defaultRowHeight="15" outlineLevelRow="2" x14ac:dyDescent="0.25"/>
  <cols>
    <col min="1" max="1" width="46.140625" bestFit="1" customWidth="1"/>
    <col min="2" max="2" width="12.28515625" customWidth="1"/>
    <col min="3" max="3" width="36.140625" bestFit="1" customWidth="1"/>
    <col min="4" max="5" width="9.85546875" bestFit="1" customWidth="1"/>
  </cols>
  <sheetData>
    <row r="1" spans="1:6" s="1" customFormat="1" ht="20.25" thickBot="1" x14ac:dyDescent="0.35">
      <c r="A1" s="1" t="s">
        <v>13</v>
      </c>
      <c r="B1" s="1">
        <f>SUM(B2,B7,B12, B21, B24,B29)</f>
        <v>84</v>
      </c>
      <c r="C1" s="1" t="s">
        <v>17</v>
      </c>
      <c r="D1" s="9">
        <f>SUM(D2,D7,D12,D21,D24)</f>
        <v>1.1499999999999999</v>
      </c>
      <c r="E1" s="1" t="s">
        <v>39</v>
      </c>
    </row>
    <row r="2" spans="1:6" s="2" customFormat="1" ht="18.75" outlineLevel="1" collapsed="1" thickTop="1" thickBot="1" x14ac:dyDescent="0.35">
      <c r="A2" s="2" t="s">
        <v>14</v>
      </c>
      <c r="B2" s="2">
        <f>SUM(B3:B6)</f>
        <v>12</v>
      </c>
      <c r="C2" s="2" t="s">
        <v>17</v>
      </c>
      <c r="D2" s="8">
        <v>0.5</v>
      </c>
      <c r="E2" s="2" t="s">
        <v>39</v>
      </c>
    </row>
    <row r="3" spans="1:6" ht="15.75" hidden="1" outlineLevel="2" thickTop="1" x14ac:dyDescent="0.25">
      <c r="A3" t="s">
        <v>0</v>
      </c>
      <c r="B3" s="3">
        <v>4</v>
      </c>
      <c r="C3" t="s">
        <v>1</v>
      </c>
    </row>
    <row r="4" spans="1:6" hidden="1" outlineLevel="2" x14ac:dyDescent="0.25">
      <c r="A4" t="s">
        <v>8</v>
      </c>
      <c r="B4" s="3">
        <v>1</v>
      </c>
      <c r="C4" t="s">
        <v>9</v>
      </c>
    </row>
    <row r="5" spans="1:6" hidden="1" outlineLevel="2" x14ac:dyDescent="0.25">
      <c r="A5" t="s">
        <v>10</v>
      </c>
      <c r="B5" s="3">
        <v>3</v>
      </c>
      <c r="C5" t="s">
        <v>1</v>
      </c>
    </row>
    <row r="6" spans="1:6" hidden="1" outlineLevel="2" x14ac:dyDescent="0.25">
      <c r="A6" t="s">
        <v>45</v>
      </c>
      <c r="B6" s="3">
        <v>4</v>
      </c>
      <c r="C6" t="s">
        <v>1</v>
      </c>
      <c r="F6" t="s">
        <v>48</v>
      </c>
    </row>
    <row r="7" spans="1:6" s="2" customFormat="1" ht="18.75" outlineLevel="1" collapsed="1" thickTop="1" thickBot="1" x14ac:dyDescent="0.35">
      <c r="A7" s="2" t="s">
        <v>15</v>
      </c>
      <c r="B7" s="2">
        <f>SUM(B8:B11)</f>
        <v>12</v>
      </c>
      <c r="C7" s="2" t="s">
        <v>17</v>
      </c>
      <c r="D7" s="8">
        <v>0.1</v>
      </c>
      <c r="E7" s="2" t="s">
        <v>39</v>
      </c>
    </row>
    <row r="8" spans="1:6" ht="15.75" hidden="1" outlineLevel="2" thickTop="1" x14ac:dyDescent="0.25">
      <c r="A8" t="s">
        <v>2</v>
      </c>
      <c r="B8" s="3">
        <v>4</v>
      </c>
      <c r="C8" t="s">
        <v>1</v>
      </c>
    </row>
    <row r="9" spans="1:6" hidden="1" outlineLevel="2" x14ac:dyDescent="0.25">
      <c r="A9" t="s">
        <v>11</v>
      </c>
      <c r="B9" s="3">
        <v>1</v>
      </c>
      <c r="C9" t="s">
        <v>9</v>
      </c>
    </row>
    <row r="10" spans="1:6" hidden="1" outlineLevel="2" x14ac:dyDescent="0.25">
      <c r="A10" t="s">
        <v>12</v>
      </c>
      <c r="B10" s="3">
        <v>3</v>
      </c>
      <c r="C10" t="s">
        <v>1</v>
      </c>
    </row>
    <row r="11" spans="1:6" hidden="1" outlineLevel="2" x14ac:dyDescent="0.25">
      <c r="A11" t="s">
        <v>45</v>
      </c>
      <c r="B11" s="3">
        <v>4</v>
      </c>
      <c r="C11" t="s">
        <v>1</v>
      </c>
      <c r="F11" t="s">
        <v>48</v>
      </c>
    </row>
    <row r="12" spans="1:6" s="2" customFormat="1" ht="18.75" outlineLevel="1" collapsed="1" thickTop="1" thickBot="1" x14ac:dyDescent="0.35">
      <c r="A12" s="2" t="s">
        <v>16</v>
      </c>
      <c r="B12" s="2">
        <f>SUM(B13:B20)</f>
        <v>32</v>
      </c>
      <c r="C12" s="2" t="s">
        <v>17</v>
      </c>
      <c r="D12" s="8">
        <v>0.55000000000000004</v>
      </c>
      <c r="E12" s="2" t="s">
        <v>39</v>
      </c>
    </row>
    <row r="13" spans="1:6" ht="15.75" hidden="1" outlineLevel="2" thickTop="1" x14ac:dyDescent="0.25">
      <c r="A13" t="s">
        <v>3</v>
      </c>
      <c r="B13" s="3">
        <v>4</v>
      </c>
      <c r="C13" t="s">
        <v>1</v>
      </c>
    </row>
    <row r="14" spans="1:6" hidden="1" outlineLevel="2" x14ac:dyDescent="0.25">
      <c r="A14" t="s">
        <v>4</v>
      </c>
      <c r="B14" s="3">
        <v>4</v>
      </c>
      <c r="C14" t="s">
        <v>1</v>
      </c>
    </row>
    <row r="15" spans="1:6" hidden="1" outlineLevel="2" x14ac:dyDescent="0.25">
      <c r="A15" t="s">
        <v>5</v>
      </c>
      <c r="B15" s="3">
        <v>4</v>
      </c>
      <c r="C15" t="s">
        <v>1</v>
      </c>
    </row>
    <row r="16" spans="1:6" hidden="1" outlineLevel="2" x14ac:dyDescent="0.25">
      <c r="A16" t="s">
        <v>6</v>
      </c>
      <c r="B16" s="3">
        <v>4</v>
      </c>
      <c r="C16" t="s">
        <v>1</v>
      </c>
    </row>
    <row r="17" spans="1:6" hidden="1" outlineLevel="2" x14ac:dyDescent="0.25">
      <c r="A17" t="s">
        <v>7</v>
      </c>
      <c r="B17" s="3">
        <v>4</v>
      </c>
      <c r="C17" t="s">
        <v>1</v>
      </c>
    </row>
    <row r="18" spans="1:6" hidden="1" outlineLevel="2" x14ac:dyDescent="0.25">
      <c r="A18" t="s">
        <v>7</v>
      </c>
      <c r="B18" s="3">
        <v>4</v>
      </c>
      <c r="C18" t="s">
        <v>1</v>
      </c>
    </row>
    <row r="19" spans="1:6" hidden="1" outlineLevel="2" x14ac:dyDescent="0.25">
      <c r="A19" t="s">
        <v>18</v>
      </c>
      <c r="B19" s="3">
        <v>4</v>
      </c>
      <c r="C19" t="s">
        <v>1</v>
      </c>
    </row>
    <row r="20" spans="1:6" hidden="1" outlineLevel="2" x14ac:dyDescent="0.25">
      <c r="A20" t="s">
        <v>45</v>
      </c>
      <c r="B20" s="3">
        <v>4</v>
      </c>
      <c r="C20" t="s">
        <v>1</v>
      </c>
      <c r="F20" t="s">
        <v>48</v>
      </c>
    </row>
    <row r="21" spans="1:6" s="2" customFormat="1" ht="18.75" outlineLevel="1" collapsed="1" thickTop="1" thickBot="1" x14ac:dyDescent="0.35">
      <c r="A21" s="2" t="s">
        <v>20</v>
      </c>
      <c r="B21" s="2">
        <f>SUM(B22:B23)</f>
        <v>8</v>
      </c>
      <c r="C21" s="2" t="s">
        <v>17</v>
      </c>
      <c r="D21" s="8">
        <v>0</v>
      </c>
      <c r="E21" s="2" t="s">
        <v>39</v>
      </c>
    </row>
    <row r="22" spans="1:6" ht="15.75" hidden="1" outlineLevel="2" thickTop="1" x14ac:dyDescent="0.25">
      <c r="A22" t="s">
        <v>21</v>
      </c>
      <c r="B22" s="3">
        <v>4</v>
      </c>
      <c r="C22" t="s">
        <v>1</v>
      </c>
    </row>
    <row r="23" spans="1:6" hidden="1" outlineLevel="2" x14ac:dyDescent="0.25">
      <c r="A23" t="s">
        <v>45</v>
      </c>
      <c r="B23" s="3">
        <v>4</v>
      </c>
      <c r="C23" t="s">
        <v>1</v>
      </c>
      <c r="F23" t="s">
        <v>48</v>
      </c>
    </row>
    <row r="24" spans="1:6" s="2" customFormat="1" ht="18.75" outlineLevel="1" thickTop="1" thickBot="1" x14ac:dyDescent="0.35">
      <c r="A24" s="2" t="s">
        <v>22</v>
      </c>
      <c r="B24" s="2">
        <f>SUM(B25:B28)</f>
        <v>12</v>
      </c>
      <c r="C24" s="2" t="s">
        <v>17</v>
      </c>
      <c r="D24" s="8">
        <v>0</v>
      </c>
      <c r="E24" s="2" t="s">
        <v>39</v>
      </c>
    </row>
    <row r="25" spans="1:6" ht="15.75" outlineLevel="2" thickTop="1" x14ac:dyDescent="0.25">
      <c r="A25" t="s">
        <v>23</v>
      </c>
      <c r="B25" s="3">
        <v>2</v>
      </c>
      <c r="C25" t="s">
        <v>1</v>
      </c>
    </row>
    <row r="26" spans="1:6" outlineLevel="2" x14ac:dyDescent="0.25">
      <c r="A26" t="s">
        <v>25</v>
      </c>
      <c r="B26" s="3">
        <v>2</v>
      </c>
      <c r="C26" t="s">
        <v>1</v>
      </c>
      <c r="F26" t="s">
        <v>111</v>
      </c>
    </row>
    <row r="27" spans="1:6" outlineLevel="2" x14ac:dyDescent="0.25">
      <c r="A27" t="s">
        <v>26</v>
      </c>
      <c r="B27" s="3">
        <v>4</v>
      </c>
      <c r="C27" t="s">
        <v>1</v>
      </c>
    </row>
    <row r="28" spans="1:6" outlineLevel="2" x14ac:dyDescent="0.25">
      <c r="A28" t="s">
        <v>45</v>
      </c>
      <c r="B28" s="3">
        <v>4</v>
      </c>
      <c r="C28" t="s">
        <v>1</v>
      </c>
      <c r="F28" t="s">
        <v>48</v>
      </c>
    </row>
    <row r="29" spans="1:6" s="2" customFormat="1" ht="18" outlineLevel="1" collapsed="1" thickBot="1" x14ac:dyDescent="0.35">
      <c r="A29" s="2" t="s">
        <v>86</v>
      </c>
      <c r="B29" s="2">
        <f>SUM(B30:B32)</f>
        <v>8</v>
      </c>
      <c r="C29" s="2" t="s">
        <v>17</v>
      </c>
      <c r="D29" s="8">
        <v>0</v>
      </c>
      <c r="E29" s="2" t="s">
        <v>39</v>
      </c>
    </row>
    <row r="30" spans="1:6" ht="15.75" hidden="1" outlineLevel="2" thickTop="1" x14ac:dyDescent="0.25">
      <c r="A30" t="s">
        <v>87</v>
      </c>
      <c r="B30" s="3">
        <v>2</v>
      </c>
      <c r="C30" t="s">
        <v>1</v>
      </c>
    </row>
    <row r="31" spans="1:6" hidden="1" outlineLevel="2" x14ac:dyDescent="0.25">
      <c r="A31" t="s">
        <v>88</v>
      </c>
      <c r="B31" s="3">
        <v>2</v>
      </c>
      <c r="C31" t="s">
        <v>1</v>
      </c>
    </row>
    <row r="32" spans="1:6" hidden="1" outlineLevel="2" x14ac:dyDescent="0.25">
      <c r="A32" t="s">
        <v>45</v>
      </c>
      <c r="B32" s="3">
        <v>4</v>
      </c>
      <c r="C32" t="s">
        <v>1</v>
      </c>
      <c r="F32" t="s">
        <v>48</v>
      </c>
    </row>
    <row r="33" spans="1:7" ht="15.75" thickTop="1" x14ac:dyDescent="0.25"/>
    <row r="34" spans="1:7" s="1" customFormat="1" ht="20.25" thickBot="1" x14ac:dyDescent="0.35">
      <c r="A34" s="1" t="s">
        <v>19</v>
      </c>
      <c r="B34" s="1">
        <f>SUM(B35,B37, B41)</f>
        <v>14</v>
      </c>
      <c r="C34" s="1" t="s">
        <v>17</v>
      </c>
      <c r="D34" s="9">
        <f>SUM(D35, D37)</f>
        <v>0</v>
      </c>
      <c r="E34" s="1" t="s">
        <v>39</v>
      </c>
    </row>
    <row r="35" spans="1:7" s="2" customFormat="1" ht="18.75" outlineLevel="1" collapsed="1" thickTop="1" thickBot="1" x14ac:dyDescent="0.35">
      <c r="A35" s="2" t="s">
        <v>27</v>
      </c>
      <c r="B35" s="2">
        <f>SUM(B36)</f>
        <v>4</v>
      </c>
      <c r="C35" s="2" t="s">
        <v>17</v>
      </c>
      <c r="D35" s="8">
        <v>0</v>
      </c>
      <c r="E35" s="2" t="s">
        <v>39</v>
      </c>
    </row>
    <row r="36" spans="1:7" ht="15.75" hidden="1" outlineLevel="2" thickTop="1" x14ac:dyDescent="0.25">
      <c r="A36" t="s">
        <v>28</v>
      </c>
      <c r="B36" s="3">
        <v>4</v>
      </c>
      <c r="C36" t="s">
        <v>1</v>
      </c>
    </row>
    <row r="37" spans="1:7" s="2" customFormat="1" ht="18.75" outlineLevel="1" collapsed="1" thickTop="1" thickBot="1" x14ac:dyDescent="0.35">
      <c r="A37" s="2" t="s">
        <v>29</v>
      </c>
      <c r="B37" s="2">
        <f>SUM(B38:B40)</f>
        <v>4</v>
      </c>
      <c r="C37" s="2" t="s">
        <v>17</v>
      </c>
      <c r="D37" s="8">
        <v>0</v>
      </c>
      <c r="E37" s="2" t="s">
        <v>39</v>
      </c>
    </row>
    <row r="38" spans="1:7" ht="15.75" hidden="1" outlineLevel="2" thickTop="1" x14ac:dyDescent="0.25">
      <c r="A38" t="s">
        <v>23</v>
      </c>
      <c r="B38" s="3">
        <v>2</v>
      </c>
      <c r="C38" t="s">
        <v>1</v>
      </c>
    </row>
    <row r="39" spans="1:7" hidden="1" outlineLevel="2" x14ac:dyDescent="0.25">
      <c r="A39" t="s">
        <v>30</v>
      </c>
      <c r="B39" s="3">
        <v>1</v>
      </c>
      <c r="C39" t="s">
        <v>1</v>
      </c>
    </row>
    <row r="40" spans="1:7" hidden="1" outlineLevel="2" x14ac:dyDescent="0.25">
      <c r="A40" t="s">
        <v>24</v>
      </c>
      <c r="B40" s="3">
        <v>1</v>
      </c>
      <c r="C40" t="s">
        <v>1</v>
      </c>
    </row>
    <row r="41" spans="1:7" s="2" customFormat="1" ht="18.75" outlineLevel="1" thickTop="1" thickBot="1" x14ac:dyDescent="0.35">
      <c r="A41" s="2" t="s">
        <v>107</v>
      </c>
      <c r="B41" s="2">
        <f>SUM(B42:B44)</f>
        <v>6</v>
      </c>
      <c r="C41" s="2" t="s">
        <v>17</v>
      </c>
      <c r="D41" s="8">
        <v>0</v>
      </c>
      <c r="E41" s="2" t="s">
        <v>39</v>
      </c>
    </row>
    <row r="42" spans="1:7" ht="15.75" outlineLevel="2" thickTop="1" x14ac:dyDescent="0.25">
      <c r="A42" t="s">
        <v>87</v>
      </c>
      <c r="B42" s="3">
        <v>1</v>
      </c>
      <c r="C42" t="s">
        <v>1</v>
      </c>
    </row>
    <row r="43" spans="1:7" outlineLevel="2" x14ac:dyDescent="0.25">
      <c r="A43" t="s">
        <v>109</v>
      </c>
      <c r="B43" s="3">
        <v>1</v>
      </c>
      <c r="C43" t="s">
        <v>1</v>
      </c>
      <c r="F43" t="s">
        <v>110</v>
      </c>
    </row>
    <row r="44" spans="1:7" outlineLevel="2" x14ac:dyDescent="0.25">
      <c r="A44" t="s">
        <v>108</v>
      </c>
      <c r="B44" s="3">
        <v>4</v>
      </c>
      <c r="C44" t="s">
        <v>1</v>
      </c>
    </row>
    <row r="45" spans="1:7" x14ac:dyDescent="0.25">
      <c r="F45" s="11"/>
      <c r="G45" s="11"/>
    </row>
    <row r="46" spans="1:7" s="1" customFormat="1" ht="20.25" thickBot="1" x14ac:dyDescent="0.35">
      <c r="A46" s="1" t="s">
        <v>35</v>
      </c>
      <c r="B46" s="1">
        <f>SUM(B1,B34)</f>
        <v>98</v>
      </c>
      <c r="C46" s="1" t="s">
        <v>36</v>
      </c>
    </row>
    <row r="47" spans="1:7" s="1" customFormat="1" ht="21" thickTop="1" thickBot="1" x14ac:dyDescent="0.35">
      <c r="A47" s="1" t="s">
        <v>46</v>
      </c>
      <c r="B47" s="1">
        <f>ROUNDUP(B46 * (1 + D47), -1)</f>
        <v>130</v>
      </c>
      <c r="C47" s="1" t="s">
        <v>36</v>
      </c>
      <c r="D47" s="10">
        <v>0.25</v>
      </c>
      <c r="E47" s="10"/>
    </row>
    <row r="48" spans="1:7" ht="15.75" thickTop="1" x14ac:dyDescent="0.25"/>
    <row r="49" spans="1:3" s="1" customFormat="1" ht="20.25" thickBot="1" x14ac:dyDescent="0.35">
      <c r="A49" s="1" t="s">
        <v>31</v>
      </c>
    </row>
    <row r="50" spans="1:3" ht="15.75" outlineLevel="1" thickTop="1" x14ac:dyDescent="0.25">
      <c r="A50" t="s">
        <v>32</v>
      </c>
      <c r="B50" s="3">
        <v>115200</v>
      </c>
      <c r="C50" t="s">
        <v>33</v>
      </c>
    </row>
    <row r="51" spans="1:3" outlineLevel="1" x14ac:dyDescent="0.25">
      <c r="A51" t="s">
        <v>34</v>
      </c>
      <c r="B51" s="4">
        <f>B50/8</f>
        <v>14400</v>
      </c>
      <c r="C51" t="s">
        <v>1</v>
      </c>
    </row>
    <row r="52" spans="1:3" outlineLevel="1" x14ac:dyDescent="0.25"/>
    <row r="53" spans="1:3" outlineLevel="1" x14ac:dyDescent="0.25">
      <c r="A53" t="s">
        <v>37</v>
      </c>
      <c r="B53" s="5">
        <f>1/(B51/$B$46)</f>
        <v>6.8055555555555551E-3</v>
      </c>
      <c r="C53" t="s">
        <v>38</v>
      </c>
    </row>
    <row r="54" spans="1:3" outlineLevel="1" x14ac:dyDescent="0.25">
      <c r="A54" s="6"/>
      <c r="B54" s="7">
        <f>B53*1000</f>
        <v>6.8055555555555554</v>
      </c>
      <c r="C54" s="6" t="s">
        <v>39</v>
      </c>
    </row>
    <row r="55" spans="1:3" outlineLevel="1" x14ac:dyDescent="0.25"/>
    <row r="56" spans="1:3" outlineLevel="1" x14ac:dyDescent="0.25">
      <c r="A56" t="s">
        <v>47</v>
      </c>
      <c r="B56" s="5">
        <f>1/(B51/$B$47)</f>
        <v>9.0277777777777769E-3</v>
      </c>
      <c r="C56" t="s">
        <v>38</v>
      </c>
    </row>
    <row r="57" spans="1:3" outlineLevel="1" x14ac:dyDescent="0.25">
      <c r="A57" s="6"/>
      <c r="B57" s="7">
        <f>B56*1000</f>
        <v>9.0277777777777768</v>
      </c>
      <c r="C57" s="6" t="s">
        <v>39</v>
      </c>
    </row>
    <row r="58" spans="1:3" outlineLevel="1" x14ac:dyDescent="0.25"/>
    <row r="60" spans="1:3" s="1" customFormat="1" ht="20.25" collapsed="1" thickBot="1" x14ac:dyDescent="0.35">
      <c r="A60" s="1" t="s">
        <v>40</v>
      </c>
    </row>
    <row r="61" spans="1:3" ht="15.75" hidden="1" outlineLevel="1" thickTop="1" x14ac:dyDescent="0.25">
      <c r="A61" t="s">
        <v>32</v>
      </c>
      <c r="B61" s="3">
        <v>1000000</v>
      </c>
      <c r="C61" t="s">
        <v>33</v>
      </c>
    </row>
    <row r="62" spans="1:3" hidden="1" outlineLevel="1" x14ac:dyDescent="0.25">
      <c r="A62" t="s">
        <v>34</v>
      </c>
      <c r="B62" s="4">
        <f>B61/8</f>
        <v>125000</v>
      </c>
      <c r="C62" t="s">
        <v>1</v>
      </c>
    </row>
    <row r="63" spans="1:3" hidden="1" outlineLevel="1" x14ac:dyDescent="0.25"/>
    <row r="64" spans="1:3" hidden="1" outlineLevel="1" x14ac:dyDescent="0.25">
      <c r="A64" t="s">
        <v>37</v>
      </c>
      <c r="B64">
        <f>1/(B62/$B$46)</f>
        <v>7.8399999999999997E-4</v>
      </c>
      <c r="C64" t="s">
        <v>38</v>
      </c>
    </row>
    <row r="65" spans="1:3" hidden="1" outlineLevel="1" x14ac:dyDescent="0.25">
      <c r="B65">
        <f>B64*1000</f>
        <v>0.78400000000000003</v>
      </c>
      <c r="C65" t="s">
        <v>39</v>
      </c>
    </row>
    <row r="66" spans="1:3" hidden="1" outlineLevel="1" x14ac:dyDescent="0.25"/>
    <row r="67" spans="1:3" hidden="1" outlineLevel="1" x14ac:dyDescent="0.25">
      <c r="A67" t="s">
        <v>41</v>
      </c>
      <c r="B67">
        <v>7</v>
      </c>
      <c r="C67" t="s">
        <v>42</v>
      </c>
    </row>
    <row r="68" spans="1:3" hidden="1" outlineLevel="1" x14ac:dyDescent="0.25">
      <c r="A68" t="s">
        <v>43</v>
      </c>
      <c r="B68">
        <v>1</v>
      </c>
    </row>
    <row r="69" spans="1:3" hidden="1" outlineLevel="1" x14ac:dyDescent="0.25">
      <c r="A69" s="6"/>
      <c r="B69" s="6">
        <f>SUM(B67:B68)*B65</f>
        <v>6.2720000000000002</v>
      </c>
      <c r="C69" s="6" t="s">
        <v>44</v>
      </c>
    </row>
    <row r="70" spans="1:3" hidden="1" outlineLevel="1" x14ac:dyDescent="0.25"/>
    <row r="71" spans="1:3" hidden="1" outlineLevel="1" x14ac:dyDescent="0.25">
      <c r="A71" t="s">
        <v>47</v>
      </c>
      <c r="B71">
        <f>1/(B62/B47)</f>
        <v>1.0399999999999999E-3</v>
      </c>
      <c r="C71" t="s">
        <v>38</v>
      </c>
    </row>
    <row r="72" spans="1:3" hidden="1" outlineLevel="1" x14ac:dyDescent="0.25">
      <c r="B72">
        <f>B71*1000</f>
        <v>1.0399999999999998</v>
      </c>
      <c r="C72" t="s">
        <v>39</v>
      </c>
    </row>
    <row r="73" spans="1:3" hidden="1" outlineLevel="1" x14ac:dyDescent="0.25"/>
    <row r="74" spans="1:3" hidden="1" outlineLevel="1" x14ac:dyDescent="0.25">
      <c r="A74" s="6"/>
      <c r="B74" s="6">
        <f>SUM(B67:B68)*B72</f>
        <v>8.3199999999999985</v>
      </c>
      <c r="C74" s="6" t="s">
        <v>44</v>
      </c>
    </row>
    <row r="75" spans="1:3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="87" zoomScaleNormal="87" workbookViewId="0">
      <selection activeCell="N10" sqref="N10"/>
    </sheetView>
  </sheetViews>
  <sheetFormatPr defaultRowHeight="15" x14ac:dyDescent="0.25"/>
  <cols>
    <col min="1" max="1" width="9.140625" style="13"/>
    <col min="2" max="4" width="28.140625" style="11" customWidth="1"/>
    <col min="5" max="5" width="28.140625" style="12" customWidth="1"/>
    <col min="10" max="18" width="9.140625" customWidth="1"/>
  </cols>
  <sheetData>
    <row r="1" spans="1:17" s="14" customFormat="1" x14ac:dyDescent="0.25">
      <c r="A1" s="13" t="s">
        <v>49</v>
      </c>
      <c r="B1" s="13">
        <v>0</v>
      </c>
      <c r="C1" s="13">
        <v>1</v>
      </c>
      <c r="D1" s="13">
        <v>2</v>
      </c>
      <c r="E1" s="13">
        <v>3</v>
      </c>
      <c r="F1" s="16" t="s">
        <v>1</v>
      </c>
      <c r="H1" s="21"/>
      <c r="I1" s="42" t="s">
        <v>97</v>
      </c>
      <c r="J1" s="43"/>
      <c r="K1" s="43"/>
      <c r="L1" s="43"/>
      <c r="M1" s="43"/>
      <c r="N1" s="43"/>
      <c r="O1" s="44"/>
      <c r="P1" s="16"/>
    </row>
    <row r="2" spans="1:17" ht="15.75" thickBot="1" x14ac:dyDescent="0.3">
      <c r="A2" s="13" t="str">
        <f>"0x" &amp; DEC2HEX(0, 4)</f>
        <v>0x0000</v>
      </c>
      <c r="B2" s="31" t="s">
        <v>71</v>
      </c>
      <c r="C2" s="32" t="s">
        <v>96</v>
      </c>
      <c r="D2" s="13" t="s">
        <v>78</v>
      </c>
      <c r="E2" s="33" t="s">
        <v>99</v>
      </c>
      <c r="F2">
        <v>4</v>
      </c>
      <c r="I2" s="45"/>
      <c r="J2" s="46"/>
      <c r="K2" s="46"/>
      <c r="L2" s="46"/>
      <c r="M2" s="46"/>
      <c r="N2" s="46"/>
      <c r="O2" s="47"/>
    </row>
    <row r="3" spans="1:17" x14ac:dyDescent="0.25">
      <c r="A3" s="13" t="str">
        <f>"0x" &amp; DEC2HEX(F2, 4)</f>
        <v>0x0004</v>
      </c>
      <c r="B3" s="48" t="s">
        <v>98</v>
      </c>
      <c r="C3" s="49"/>
      <c r="D3" s="49"/>
      <c r="E3" s="50"/>
      <c r="F3">
        <f>F2+4</f>
        <v>8</v>
      </c>
    </row>
    <row r="4" spans="1:17" x14ac:dyDescent="0.25">
      <c r="A4" s="13" t="str">
        <f t="shared" ref="A4:A40" si="0">"0x" &amp; DEC2HEX(F3, 4)</f>
        <v>0x0008</v>
      </c>
      <c r="B4" s="29" t="s">
        <v>100</v>
      </c>
      <c r="C4" s="29" t="s">
        <v>101</v>
      </c>
      <c r="D4" s="29" t="s">
        <v>102</v>
      </c>
      <c r="E4" s="13" t="s">
        <v>78</v>
      </c>
      <c r="F4">
        <f t="shared" ref="F4:F40" si="1">F3+4</f>
        <v>12</v>
      </c>
    </row>
    <row r="5" spans="1:17" s="19" customFormat="1" x14ac:dyDescent="0.25">
      <c r="A5" s="13" t="str">
        <f t="shared" si="0"/>
        <v>0x000C</v>
      </c>
      <c r="B5" s="48" t="s">
        <v>103</v>
      </c>
      <c r="C5" s="49"/>
      <c r="D5" s="51" t="s">
        <v>78</v>
      </c>
      <c r="E5" s="52"/>
      <c r="F5" s="38">
        <f t="shared" si="1"/>
        <v>16</v>
      </c>
    </row>
    <row r="6" spans="1:17" s="19" customFormat="1" x14ac:dyDescent="0.25">
      <c r="A6" s="13" t="str">
        <f t="shared" si="0"/>
        <v>0x0010</v>
      </c>
      <c r="B6" s="39"/>
      <c r="C6" s="40"/>
      <c r="D6" s="40"/>
      <c r="E6" s="41"/>
      <c r="F6" s="19">
        <f t="shared" si="1"/>
        <v>20</v>
      </c>
    </row>
    <row r="7" spans="1:17" s="19" customFormat="1" x14ac:dyDescent="0.25">
      <c r="A7" s="13" t="str">
        <f t="shared" si="0"/>
        <v>0x0014</v>
      </c>
      <c r="B7" s="28"/>
      <c r="C7" s="29"/>
      <c r="D7" s="29"/>
      <c r="E7" s="30"/>
      <c r="F7" s="19">
        <f t="shared" si="1"/>
        <v>24</v>
      </c>
    </row>
    <row r="8" spans="1:17" s="19" customFormat="1" x14ac:dyDescent="0.25">
      <c r="A8" s="13" t="str">
        <f t="shared" si="0"/>
        <v>0x0018</v>
      </c>
      <c r="B8" s="39"/>
      <c r="C8" s="40"/>
      <c r="D8" s="40"/>
      <c r="E8" s="41"/>
      <c r="F8" s="38">
        <f t="shared" si="1"/>
        <v>28</v>
      </c>
      <c r="I8" s="19" t="s">
        <v>104</v>
      </c>
      <c r="J8" s="11">
        <v>7</v>
      </c>
      <c r="K8" s="11">
        <v>6</v>
      </c>
      <c r="L8" s="11">
        <v>5</v>
      </c>
      <c r="M8" s="37">
        <v>4</v>
      </c>
      <c r="N8" s="37">
        <v>3</v>
      </c>
      <c r="O8" s="37">
        <v>2</v>
      </c>
      <c r="P8" s="37">
        <v>1</v>
      </c>
      <c r="Q8" s="37">
        <v>0</v>
      </c>
    </row>
    <row r="9" spans="1:17" s="19" customFormat="1" x14ac:dyDescent="0.25">
      <c r="A9" s="13" t="str">
        <f t="shared" si="0"/>
        <v>0x001C</v>
      </c>
      <c r="B9" s="39"/>
      <c r="C9" s="40"/>
      <c r="D9" s="40"/>
      <c r="E9" s="41"/>
      <c r="F9" s="19">
        <f t="shared" si="1"/>
        <v>32</v>
      </c>
      <c r="H9" s="53" t="s">
        <v>99</v>
      </c>
      <c r="I9" s="53"/>
      <c r="J9" s="11"/>
      <c r="K9" s="11"/>
      <c r="L9" s="11"/>
      <c r="M9" s="11"/>
      <c r="N9" s="11" t="s">
        <v>112</v>
      </c>
      <c r="O9" s="11"/>
      <c r="P9" s="11" t="s">
        <v>105</v>
      </c>
      <c r="Q9" s="11" t="s">
        <v>106</v>
      </c>
    </row>
    <row r="10" spans="1:17" s="19" customFormat="1" x14ac:dyDescent="0.25">
      <c r="A10" s="13" t="str">
        <f t="shared" si="0"/>
        <v>0x0020</v>
      </c>
      <c r="B10" s="39"/>
      <c r="C10" s="40"/>
      <c r="D10" s="40"/>
      <c r="E10" s="41"/>
      <c r="F10" s="19">
        <f t="shared" si="1"/>
        <v>36</v>
      </c>
    </row>
    <row r="11" spans="1:17" s="19" customFormat="1" x14ac:dyDescent="0.25">
      <c r="A11" s="13" t="str">
        <f t="shared" si="0"/>
        <v>0x0024</v>
      </c>
      <c r="B11" s="39"/>
      <c r="C11" s="40"/>
      <c r="D11" s="40"/>
      <c r="E11" s="41"/>
      <c r="F11" s="19">
        <f t="shared" si="1"/>
        <v>40</v>
      </c>
    </row>
    <row r="12" spans="1:17" s="19" customFormat="1" x14ac:dyDescent="0.25">
      <c r="A12" s="13" t="str">
        <f t="shared" si="0"/>
        <v>0x0028</v>
      </c>
      <c r="B12" s="39"/>
      <c r="C12" s="40"/>
      <c r="D12" s="40"/>
      <c r="E12" s="41"/>
      <c r="F12" s="19">
        <f t="shared" si="1"/>
        <v>44</v>
      </c>
    </row>
    <row r="13" spans="1:17" s="19" customFormat="1" x14ac:dyDescent="0.25">
      <c r="A13" s="13" t="str">
        <f t="shared" si="0"/>
        <v>0x002C</v>
      </c>
      <c r="B13" s="39"/>
      <c r="C13" s="40"/>
      <c r="D13" s="40"/>
      <c r="E13" s="41"/>
      <c r="F13" s="19">
        <f t="shared" si="1"/>
        <v>48</v>
      </c>
    </row>
    <row r="14" spans="1:17" s="19" customFormat="1" x14ac:dyDescent="0.25">
      <c r="A14" s="13" t="str">
        <f t="shared" si="0"/>
        <v>0x0030</v>
      </c>
      <c r="B14" s="39"/>
      <c r="C14" s="40"/>
      <c r="D14" s="40"/>
      <c r="E14" s="41"/>
      <c r="F14" s="19">
        <f t="shared" si="1"/>
        <v>52</v>
      </c>
    </row>
    <row r="15" spans="1:17" s="19" customFormat="1" x14ac:dyDescent="0.25">
      <c r="A15" s="13" t="str">
        <f t="shared" si="0"/>
        <v>0x0034</v>
      </c>
      <c r="B15" s="39"/>
      <c r="C15" s="40"/>
      <c r="D15" s="40"/>
      <c r="E15" s="30"/>
      <c r="F15" s="19">
        <f t="shared" si="1"/>
        <v>56</v>
      </c>
    </row>
    <row r="16" spans="1:17" s="19" customFormat="1" x14ac:dyDescent="0.25">
      <c r="A16" s="13" t="str">
        <f t="shared" si="0"/>
        <v>0x0038</v>
      </c>
      <c r="B16" s="39"/>
      <c r="C16" s="40"/>
      <c r="D16" s="40"/>
      <c r="E16" s="41"/>
      <c r="F16" s="38">
        <f t="shared" si="1"/>
        <v>60</v>
      </c>
    </row>
    <row r="17" spans="1:6" s="19" customFormat="1" x14ac:dyDescent="0.25">
      <c r="A17" s="13" t="str">
        <f t="shared" si="0"/>
        <v>0x003C</v>
      </c>
      <c r="B17" s="39"/>
      <c r="C17" s="40"/>
      <c r="D17" s="40"/>
      <c r="E17" s="41"/>
      <c r="F17" s="19">
        <f t="shared" si="1"/>
        <v>64</v>
      </c>
    </row>
    <row r="18" spans="1:6" s="19" customFormat="1" x14ac:dyDescent="0.25">
      <c r="A18" s="13" t="str">
        <f t="shared" si="0"/>
        <v>0x0040</v>
      </c>
      <c r="B18" s="39"/>
      <c r="C18" s="40"/>
      <c r="D18" s="40"/>
      <c r="E18" s="41"/>
      <c r="F18" s="19">
        <f t="shared" si="1"/>
        <v>68</v>
      </c>
    </row>
    <row r="19" spans="1:6" s="19" customFormat="1" x14ac:dyDescent="0.25">
      <c r="A19" s="13" t="str">
        <f t="shared" si="0"/>
        <v>0x0044</v>
      </c>
      <c r="B19" s="39"/>
      <c r="C19" s="40"/>
      <c r="D19" s="40"/>
      <c r="E19" s="41"/>
      <c r="F19" s="19">
        <f t="shared" si="1"/>
        <v>72</v>
      </c>
    </row>
    <row r="20" spans="1:6" s="19" customFormat="1" x14ac:dyDescent="0.25">
      <c r="A20" s="13" t="str">
        <f t="shared" si="0"/>
        <v>0x0048</v>
      </c>
      <c r="B20" s="39"/>
      <c r="C20" s="40"/>
      <c r="D20" s="40"/>
      <c r="E20" s="41"/>
      <c r="F20" s="19">
        <f t="shared" si="1"/>
        <v>76</v>
      </c>
    </row>
    <row r="21" spans="1:6" s="19" customFormat="1" x14ac:dyDescent="0.25">
      <c r="A21" s="13" t="str">
        <f t="shared" si="0"/>
        <v>0x004C</v>
      </c>
      <c r="B21" s="39"/>
      <c r="C21" s="40"/>
      <c r="D21" s="40"/>
      <c r="E21" s="41"/>
      <c r="F21" s="19">
        <f t="shared" si="1"/>
        <v>80</v>
      </c>
    </row>
    <row r="22" spans="1:6" s="19" customFormat="1" x14ac:dyDescent="0.25">
      <c r="A22" s="13" t="str">
        <f t="shared" si="0"/>
        <v>0x0050</v>
      </c>
      <c r="B22" s="39"/>
      <c r="C22" s="40"/>
      <c r="D22" s="40"/>
      <c r="E22" s="41"/>
      <c r="F22" s="19">
        <f t="shared" si="1"/>
        <v>84</v>
      </c>
    </row>
    <row r="23" spans="1:6" s="19" customFormat="1" x14ac:dyDescent="0.25">
      <c r="A23" s="13" t="str">
        <f t="shared" si="0"/>
        <v>0x0054</v>
      </c>
      <c r="B23" s="11"/>
      <c r="C23" s="11"/>
      <c r="D23" s="11"/>
      <c r="E23" s="12"/>
      <c r="F23" s="19">
        <f t="shared" si="1"/>
        <v>88</v>
      </c>
    </row>
    <row r="24" spans="1:6" s="19" customFormat="1" x14ac:dyDescent="0.25">
      <c r="A24" s="13" t="str">
        <f t="shared" si="0"/>
        <v>0x0058</v>
      </c>
      <c r="B24" s="11"/>
      <c r="C24" s="11"/>
      <c r="D24" s="11"/>
      <c r="E24" s="12"/>
      <c r="F24" s="19">
        <f t="shared" si="1"/>
        <v>92</v>
      </c>
    </row>
    <row r="25" spans="1:6" x14ac:dyDescent="0.25">
      <c r="A25" s="27" t="str">
        <f t="shared" si="0"/>
        <v>0x005C</v>
      </c>
      <c r="F25">
        <f t="shared" si="1"/>
        <v>96</v>
      </c>
    </row>
    <row r="26" spans="1:6" x14ac:dyDescent="0.25">
      <c r="A26" s="27" t="str">
        <f t="shared" si="0"/>
        <v>0x0060</v>
      </c>
      <c r="F26">
        <f t="shared" si="1"/>
        <v>100</v>
      </c>
    </row>
    <row r="27" spans="1:6" x14ac:dyDescent="0.25">
      <c r="A27" s="27" t="str">
        <f t="shared" si="0"/>
        <v>0x0064</v>
      </c>
      <c r="F27">
        <f t="shared" si="1"/>
        <v>104</v>
      </c>
    </row>
    <row r="28" spans="1:6" x14ac:dyDescent="0.25">
      <c r="A28" s="27" t="str">
        <f t="shared" si="0"/>
        <v>0x0068</v>
      </c>
      <c r="F28">
        <f t="shared" si="1"/>
        <v>108</v>
      </c>
    </row>
    <row r="29" spans="1:6" x14ac:dyDescent="0.25">
      <c r="A29" s="27" t="str">
        <f t="shared" si="0"/>
        <v>0x006C</v>
      </c>
      <c r="F29">
        <f t="shared" si="1"/>
        <v>112</v>
      </c>
    </row>
    <row r="30" spans="1:6" x14ac:dyDescent="0.25">
      <c r="A30" s="27" t="str">
        <f t="shared" si="0"/>
        <v>0x0070</v>
      </c>
      <c r="F30">
        <f t="shared" si="1"/>
        <v>116</v>
      </c>
    </row>
    <row r="31" spans="1:6" x14ac:dyDescent="0.25">
      <c r="A31" s="27" t="str">
        <f t="shared" si="0"/>
        <v>0x0074</v>
      </c>
      <c r="F31">
        <f t="shared" si="1"/>
        <v>120</v>
      </c>
    </row>
    <row r="32" spans="1:6" x14ac:dyDescent="0.25">
      <c r="A32" s="27" t="str">
        <f t="shared" si="0"/>
        <v>0x0078</v>
      </c>
      <c r="F32">
        <f t="shared" si="1"/>
        <v>124</v>
      </c>
    </row>
    <row r="33" spans="1:6" x14ac:dyDescent="0.25">
      <c r="A33" s="27" t="str">
        <f t="shared" si="0"/>
        <v>0x007C</v>
      </c>
      <c r="F33">
        <f t="shared" si="1"/>
        <v>128</v>
      </c>
    </row>
    <row r="34" spans="1:6" x14ac:dyDescent="0.25">
      <c r="A34" s="27" t="str">
        <f t="shared" si="0"/>
        <v>0x0080</v>
      </c>
      <c r="F34">
        <f t="shared" si="1"/>
        <v>132</v>
      </c>
    </row>
    <row r="35" spans="1:6" x14ac:dyDescent="0.25">
      <c r="A35" s="27" t="str">
        <f t="shared" si="0"/>
        <v>0x0084</v>
      </c>
      <c r="F35">
        <f t="shared" si="1"/>
        <v>136</v>
      </c>
    </row>
    <row r="36" spans="1:6" x14ac:dyDescent="0.25">
      <c r="A36" s="27" t="str">
        <f t="shared" si="0"/>
        <v>0x0088</v>
      </c>
      <c r="F36">
        <f t="shared" si="1"/>
        <v>140</v>
      </c>
    </row>
    <row r="37" spans="1:6" x14ac:dyDescent="0.25">
      <c r="A37" s="27" t="str">
        <f t="shared" si="0"/>
        <v>0x008C</v>
      </c>
      <c r="F37">
        <f t="shared" si="1"/>
        <v>144</v>
      </c>
    </row>
    <row r="38" spans="1:6" x14ac:dyDescent="0.25">
      <c r="A38" s="27" t="str">
        <f t="shared" si="0"/>
        <v>0x0090</v>
      </c>
      <c r="F38">
        <f t="shared" si="1"/>
        <v>148</v>
      </c>
    </row>
    <row r="39" spans="1:6" x14ac:dyDescent="0.25">
      <c r="A39" s="27" t="str">
        <f t="shared" si="0"/>
        <v>0x0094</v>
      </c>
      <c r="F39">
        <f t="shared" si="1"/>
        <v>152</v>
      </c>
    </row>
    <row r="40" spans="1:6" x14ac:dyDescent="0.25">
      <c r="A40" s="27" t="str">
        <f t="shared" si="0"/>
        <v>0x0098</v>
      </c>
      <c r="F40">
        <f t="shared" si="1"/>
        <v>156</v>
      </c>
    </row>
  </sheetData>
  <mergeCells count="5">
    <mergeCell ref="I1:O2"/>
    <mergeCell ref="B3:E3"/>
    <mergeCell ref="B5:C5"/>
    <mergeCell ref="D5:E5"/>
    <mergeCell ref="H9:I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="87" zoomScaleNormal="87" workbookViewId="0"/>
  </sheetViews>
  <sheetFormatPr defaultRowHeight="15" x14ac:dyDescent="0.25"/>
  <cols>
    <col min="1" max="1" width="9.140625" style="13"/>
    <col min="2" max="4" width="28.140625" style="11" customWidth="1"/>
    <col min="5" max="5" width="28.140625" style="12" customWidth="1"/>
  </cols>
  <sheetData>
    <row r="1" spans="1:16" s="14" customFormat="1" x14ac:dyDescent="0.25">
      <c r="A1" s="13" t="s">
        <v>49</v>
      </c>
      <c r="B1" s="13">
        <v>0</v>
      </c>
      <c r="C1" s="13">
        <v>1</v>
      </c>
      <c r="D1" s="13">
        <v>2</v>
      </c>
      <c r="E1" s="13">
        <v>3</v>
      </c>
      <c r="F1" s="16" t="s">
        <v>1</v>
      </c>
      <c r="H1" s="21"/>
      <c r="I1" s="42" t="s">
        <v>82</v>
      </c>
      <c r="J1" s="43"/>
      <c r="K1" s="43"/>
      <c r="L1" s="43"/>
      <c r="M1" s="43"/>
      <c r="N1" s="43"/>
      <c r="O1" s="44"/>
      <c r="P1" s="16"/>
    </row>
    <row r="2" spans="1:16" ht="15.75" thickBot="1" x14ac:dyDescent="0.3">
      <c r="A2" s="13" t="str">
        <f>"0x" &amp; DEC2HEX(0, 4)</f>
        <v>0x0000</v>
      </c>
      <c r="B2" s="22" t="s">
        <v>71</v>
      </c>
      <c r="C2" s="23" t="s">
        <v>77</v>
      </c>
      <c r="D2" s="57" t="s">
        <v>72</v>
      </c>
      <c r="E2" s="58"/>
      <c r="F2">
        <v>4</v>
      </c>
      <c r="I2" s="45"/>
      <c r="J2" s="46"/>
      <c r="K2" s="46"/>
      <c r="L2" s="46"/>
      <c r="M2" s="46"/>
      <c r="N2" s="46"/>
      <c r="O2" s="47"/>
    </row>
    <row r="3" spans="1:16" x14ac:dyDescent="0.25">
      <c r="A3" s="13" t="str">
        <f>"0x" &amp; DEC2HEX(F2, 4)</f>
        <v>0x0004</v>
      </c>
      <c r="B3" s="49" t="s">
        <v>50</v>
      </c>
      <c r="C3" s="49"/>
      <c r="D3" s="49"/>
      <c r="E3" s="50"/>
      <c r="F3">
        <f>F2+4</f>
        <v>8</v>
      </c>
    </row>
    <row r="4" spans="1:16" x14ac:dyDescent="0.25">
      <c r="A4" s="13" t="str">
        <f t="shared" ref="A4:A40" si="0">"0x" &amp; DEC2HEX(F3, 4)</f>
        <v>0x0008</v>
      </c>
      <c r="B4" s="24" t="s">
        <v>57</v>
      </c>
      <c r="C4" s="24" t="s">
        <v>51</v>
      </c>
      <c r="D4" s="24" t="s">
        <v>52</v>
      </c>
      <c r="E4" s="25" t="s">
        <v>75</v>
      </c>
      <c r="F4">
        <f t="shared" ref="F4:F40" si="1">F3+4</f>
        <v>12</v>
      </c>
    </row>
    <row r="5" spans="1:16" x14ac:dyDescent="0.25">
      <c r="A5" s="13" t="str">
        <f t="shared" si="0"/>
        <v>0x000C</v>
      </c>
      <c r="B5" s="49" t="s">
        <v>53</v>
      </c>
      <c r="C5" s="49"/>
      <c r="D5" s="49" t="s">
        <v>54</v>
      </c>
      <c r="E5" s="50"/>
      <c r="F5" s="20">
        <f t="shared" si="1"/>
        <v>16</v>
      </c>
    </row>
    <row r="6" spans="1:16" s="15" customFormat="1" x14ac:dyDescent="0.25">
      <c r="A6" s="13" t="str">
        <f t="shared" si="0"/>
        <v>0x0010</v>
      </c>
      <c r="B6" s="57" t="s">
        <v>55</v>
      </c>
      <c r="C6" s="57"/>
      <c r="D6" s="57"/>
      <c r="E6" s="58"/>
      <c r="F6">
        <f t="shared" si="1"/>
        <v>20</v>
      </c>
    </row>
    <row r="7" spans="1:16" x14ac:dyDescent="0.25">
      <c r="A7" s="13" t="str">
        <f t="shared" si="0"/>
        <v>0x0014</v>
      </c>
      <c r="B7" s="26" t="s">
        <v>56</v>
      </c>
      <c r="C7" s="24" t="s">
        <v>58</v>
      </c>
      <c r="D7" s="24" t="s">
        <v>59</v>
      </c>
      <c r="E7" s="25" t="s">
        <v>76</v>
      </c>
      <c r="F7">
        <f t="shared" si="1"/>
        <v>24</v>
      </c>
    </row>
    <row r="8" spans="1:16" s="17" customFormat="1" x14ac:dyDescent="0.25">
      <c r="A8" s="13" t="str">
        <f t="shared" si="0"/>
        <v>0x0018</v>
      </c>
      <c r="B8" s="59" t="s">
        <v>60</v>
      </c>
      <c r="C8" s="59"/>
      <c r="D8" s="59" t="s">
        <v>61</v>
      </c>
      <c r="E8" s="60"/>
      <c r="F8" s="20">
        <f t="shared" si="1"/>
        <v>28</v>
      </c>
    </row>
    <row r="9" spans="1:16" x14ac:dyDescent="0.25">
      <c r="A9" s="13" t="str">
        <f t="shared" si="0"/>
        <v>0x001C</v>
      </c>
      <c r="B9" s="48" t="s">
        <v>62</v>
      </c>
      <c r="C9" s="49"/>
      <c r="D9" s="49"/>
      <c r="E9" s="50"/>
      <c r="F9">
        <f t="shared" si="1"/>
        <v>32</v>
      </c>
    </row>
    <row r="10" spans="1:16" x14ac:dyDescent="0.25">
      <c r="A10" s="13" t="str">
        <f t="shared" si="0"/>
        <v>0x0020</v>
      </c>
      <c r="B10" s="48" t="s">
        <v>63</v>
      </c>
      <c r="C10" s="49"/>
      <c r="D10" s="49"/>
      <c r="E10" s="50"/>
      <c r="F10">
        <f t="shared" si="1"/>
        <v>36</v>
      </c>
    </row>
    <row r="11" spans="1:16" x14ac:dyDescent="0.25">
      <c r="A11" s="13" t="str">
        <f t="shared" si="0"/>
        <v>0x0024</v>
      </c>
      <c r="B11" s="48" t="s">
        <v>64</v>
      </c>
      <c r="C11" s="49"/>
      <c r="D11" s="49"/>
      <c r="E11" s="50"/>
      <c r="F11">
        <f t="shared" si="1"/>
        <v>40</v>
      </c>
    </row>
    <row r="12" spans="1:16" x14ac:dyDescent="0.25">
      <c r="A12" s="13" t="str">
        <f t="shared" si="0"/>
        <v>0x0028</v>
      </c>
      <c r="B12" s="48" t="s">
        <v>65</v>
      </c>
      <c r="C12" s="49"/>
      <c r="D12" s="49"/>
      <c r="E12" s="50"/>
      <c r="F12">
        <f t="shared" si="1"/>
        <v>44</v>
      </c>
    </row>
    <row r="13" spans="1:16" x14ac:dyDescent="0.25">
      <c r="A13" s="13" t="str">
        <f t="shared" si="0"/>
        <v>0x002C</v>
      </c>
      <c r="B13" s="48" t="s">
        <v>66</v>
      </c>
      <c r="C13" s="49"/>
      <c r="D13" s="49"/>
      <c r="E13" s="50"/>
      <c r="F13">
        <f t="shared" si="1"/>
        <v>48</v>
      </c>
    </row>
    <row r="14" spans="1:16" s="19" customFormat="1" x14ac:dyDescent="0.25">
      <c r="A14" s="13" t="str">
        <f t="shared" si="0"/>
        <v>0x0030</v>
      </c>
      <c r="B14" s="48" t="s">
        <v>67</v>
      </c>
      <c r="C14" s="49"/>
      <c r="D14" s="49"/>
      <c r="E14" s="50"/>
      <c r="F14">
        <f t="shared" si="1"/>
        <v>52</v>
      </c>
    </row>
    <row r="15" spans="1:16" s="19" customFormat="1" x14ac:dyDescent="0.25">
      <c r="A15" s="13" t="str">
        <f t="shared" si="0"/>
        <v>0x0034</v>
      </c>
      <c r="B15" s="51" t="s">
        <v>78</v>
      </c>
      <c r="C15" s="61"/>
      <c r="D15" s="52"/>
      <c r="E15" s="12" t="s">
        <v>68</v>
      </c>
      <c r="F15">
        <f t="shared" si="1"/>
        <v>56</v>
      </c>
    </row>
    <row r="16" spans="1:16" s="17" customFormat="1" x14ac:dyDescent="0.25">
      <c r="A16" s="13" t="str">
        <f t="shared" si="0"/>
        <v>0x0038</v>
      </c>
      <c r="B16" s="59" t="s">
        <v>69</v>
      </c>
      <c r="C16" s="59"/>
      <c r="D16" s="59" t="s">
        <v>70</v>
      </c>
      <c r="E16" s="60"/>
      <c r="F16" s="20">
        <f t="shared" si="1"/>
        <v>60</v>
      </c>
    </row>
    <row r="17" spans="1:6" s="15" customFormat="1" x14ac:dyDescent="0.25">
      <c r="A17" s="13" t="str">
        <f t="shared" si="0"/>
        <v>0x003C</v>
      </c>
      <c r="B17" s="56" t="s">
        <v>79</v>
      </c>
      <c r="C17" s="57"/>
      <c r="D17" s="57"/>
      <c r="E17" s="58"/>
      <c r="F17" s="15">
        <f t="shared" si="1"/>
        <v>64</v>
      </c>
    </row>
    <row r="18" spans="1:6" s="17" customFormat="1" x14ac:dyDescent="0.25">
      <c r="A18" s="13" t="str">
        <f t="shared" si="0"/>
        <v>0x0040</v>
      </c>
      <c r="B18" s="59" t="s">
        <v>80</v>
      </c>
      <c r="C18" s="59"/>
      <c r="D18" s="59" t="s">
        <v>81</v>
      </c>
      <c r="E18" s="60"/>
      <c r="F18" s="17">
        <f t="shared" si="1"/>
        <v>68</v>
      </c>
    </row>
    <row r="19" spans="1:6" s="19" customFormat="1" x14ac:dyDescent="0.25">
      <c r="A19" s="27" t="str">
        <f t="shared" si="0"/>
        <v>0x0044</v>
      </c>
      <c r="B19" s="56" t="s">
        <v>83</v>
      </c>
      <c r="C19" s="57"/>
      <c r="D19" s="57" t="s">
        <v>25</v>
      </c>
      <c r="E19" s="58"/>
      <c r="F19" s="19">
        <f t="shared" si="1"/>
        <v>72</v>
      </c>
    </row>
    <row r="20" spans="1:6" s="19" customFormat="1" x14ac:dyDescent="0.25">
      <c r="A20" s="27" t="str">
        <f t="shared" si="0"/>
        <v>0x0048</v>
      </c>
      <c r="B20" s="48" t="s">
        <v>26</v>
      </c>
      <c r="C20" s="49"/>
      <c r="D20" s="49"/>
      <c r="E20" s="50"/>
      <c r="F20" s="19">
        <f t="shared" si="1"/>
        <v>76</v>
      </c>
    </row>
    <row r="21" spans="1:6" s="19" customFormat="1" x14ac:dyDescent="0.25">
      <c r="A21" s="27" t="str">
        <f t="shared" si="0"/>
        <v>0x004C</v>
      </c>
      <c r="B21" s="59" t="s">
        <v>84</v>
      </c>
      <c r="C21" s="59"/>
      <c r="D21" s="59" t="s">
        <v>85</v>
      </c>
      <c r="E21" s="60"/>
      <c r="F21" s="19">
        <f t="shared" si="1"/>
        <v>80</v>
      </c>
    </row>
    <row r="22" spans="1:6" s="18" customFormat="1" x14ac:dyDescent="0.25">
      <c r="A22" s="27" t="str">
        <f t="shared" si="0"/>
        <v>0x0050</v>
      </c>
      <c r="B22" s="54" t="s">
        <v>73</v>
      </c>
      <c r="C22" s="54"/>
      <c r="D22" s="54" t="s">
        <v>74</v>
      </c>
      <c r="E22" s="55"/>
      <c r="F22" s="18">
        <f t="shared" si="1"/>
        <v>84</v>
      </c>
    </row>
    <row r="23" spans="1:6" x14ac:dyDescent="0.25">
      <c r="A23" s="27" t="str">
        <f t="shared" si="0"/>
        <v>0x0054</v>
      </c>
      <c r="F23">
        <f t="shared" si="1"/>
        <v>88</v>
      </c>
    </row>
    <row r="24" spans="1:6" x14ac:dyDescent="0.25">
      <c r="A24" s="27" t="str">
        <f t="shared" si="0"/>
        <v>0x0058</v>
      </c>
      <c r="F24">
        <f t="shared" si="1"/>
        <v>92</v>
      </c>
    </row>
    <row r="25" spans="1:6" x14ac:dyDescent="0.25">
      <c r="A25" s="27" t="str">
        <f t="shared" si="0"/>
        <v>0x005C</v>
      </c>
      <c r="F25">
        <f t="shared" si="1"/>
        <v>96</v>
      </c>
    </row>
    <row r="26" spans="1:6" x14ac:dyDescent="0.25">
      <c r="A26" s="27" t="str">
        <f t="shared" si="0"/>
        <v>0x0060</v>
      </c>
      <c r="F26">
        <f t="shared" si="1"/>
        <v>100</v>
      </c>
    </row>
    <row r="27" spans="1:6" x14ac:dyDescent="0.25">
      <c r="A27" s="27" t="str">
        <f t="shared" si="0"/>
        <v>0x0064</v>
      </c>
      <c r="F27">
        <f t="shared" si="1"/>
        <v>104</v>
      </c>
    </row>
    <row r="28" spans="1:6" x14ac:dyDescent="0.25">
      <c r="A28" s="27" t="str">
        <f t="shared" si="0"/>
        <v>0x0068</v>
      </c>
      <c r="F28">
        <f t="shared" si="1"/>
        <v>108</v>
      </c>
    </row>
    <row r="29" spans="1:6" x14ac:dyDescent="0.25">
      <c r="A29" s="27" t="str">
        <f t="shared" si="0"/>
        <v>0x006C</v>
      </c>
      <c r="F29">
        <f t="shared" si="1"/>
        <v>112</v>
      </c>
    </row>
    <row r="30" spans="1:6" x14ac:dyDescent="0.25">
      <c r="A30" s="27" t="str">
        <f t="shared" si="0"/>
        <v>0x0070</v>
      </c>
      <c r="F30">
        <f t="shared" si="1"/>
        <v>116</v>
      </c>
    </row>
    <row r="31" spans="1:6" x14ac:dyDescent="0.25">
      <c r="A31" s="27" t="str">
        <f t="shared" si="0"/>
        <v>0x0074</v>
      </c>
      <c r="F31">
        <f t="shared" si="1"/>
        <v>120</v>
      </c>
    </row>
    <row r="32" spans="1:6" x14ac:dyDescent="0.25">
      <c r="A32" s="27" t="str">
        <f t="shared" si="0"/>
        <v>0x0078</v>
      </c>
      <c r="F32">
        <f t="shared" si="1"/>
        <v>124</v>
      </c>
    </row>
    <row r="33" spans="1:6" x14ac:dyDescent="0.25">
      <c r="A33" s="27" t="str">
        <f t="shared" si="0"/>
        <v>0x007C</v>
      </c>
      <c r="F33">
        <f t="shared" si="1"/>
        <v>128</v>
      </c>
    </row>
    <row r="34" spans="1:6" x14ac:dyDescent="0.25">
      <c r="A34" s="27" t="str">
        <f t="shared" si="0"/>
        <v>0x0080</v>
      </c>
      <c r="F34">
        <f t="shared" si="1"/>
        <v>132</v>
      </c>
    </row>
    <row r="35" spans="1:6" x14ac:dyDescent="0.25">
      <c r="A35" s="27" t="str">
        <f t="shared" si="0"/>
        <v>0x0084</v>
      </c>
      <c r="F35">
        <f t="shared" si="1"/>
        <v>136</v>
      </c>
    </row>
    <row r="36" spans="1:6" x14ac:dyDescent="0.25">
      <c r="A36" s="27" t="str">
        <f t="shared" si="0"/>
        <v>0x0088</v>
      </c>
      <c r="F36">
        <f t="shared" si="1"/>
        <v>140</v>
      </c>
    </row>
    <row r="37" spans="1:6" x14ac:dyDescent="0.25">
      <c r="A37" s="27" t="str">
        <f t="shared" si="0"/>
        <v>0x008C</v>
      </c>
      <c r="F37">
        <f t="shared" si="1"/>
        <v>144</v>
      </c>
    </row>
    <row r="38" spans="1:6" x14ac:dyDescent="0.25">
      <c r="A38" s="27" t="str">
        <f t="shared" si="0"/>
        <v>0x0090</v>
      </c>
      <c r="F38">
        <f t="shared" si="1"/>
        <v>148</v>
      </c>
    </row>
    <row r="39" spans="1:6" x14ac:dyDescent="0.25">
      <c r="A39" s="27" t="str">
        <f t="shared" si="0"/>
        <v>0x0094</v>
      </c>
      <c r="F39">
        <f t="shared" si="1"/>
        <v>152</v>
      </c>
    </row>
    <row r="40" spans="1:6" x14ac:dyDescent="0.25">
      <c r="A40" s="27" t="str">
        <f t="shared" si="0"/>
        <v>0x0098</v>
      </c>
      <c r="F40">
        <f t="shared" si="1"/>
        <v>156</v>
      </c>
    </row>
  </sheetData>
  <mergeCells count="27">
    <mergeCell ref="I1:O2"/>
    <mergeCell ref="B14:E14"/>
    <mergeCell ref="B16:C16"/>
    <mergeCell ref="D16:E16"/>
    <mergeCell ref="B3:E3"/>
    <mergeCell ref="B5:C5"/>
    <mergeCell ref="D5:E5"/>
    <mergeCell ref="B6:E6"/>
    <mergeCell ref="B8:C8"/>
    <mergeCell ref="D8:E8"/>
    <mergeCell ref="B15:D15"/>
    <mergeCell ref="D2:E2"/>
    <mergeCell ref="B22:C22"/>
    <mergeCell ref="D22:E22"/>
    <mergeCell ref="B9:E9"/>
    <mergeCell ref="B10:E10"/>
    <mergeCell ref="B11:E11"/>
    <mergeCell ref="B12:E12"/>
    <mergeCell ref="B13:E13"/>
    <mergeCell ref="B17:E17"/>
    <mergeCell ref="B18:C18"/>
    <mergeCell ref="D18:E18"/>
    <mergeCell ref="B19:C19"/>
    <mergeCell ref="D19:E19"/>
    <mergeCell ref="B20:E20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30" sqref="B30"/>
    </sheetView>
  </sheetViews>
  <sheetFormatPr defaultRowHeight="15" x14ac:dyDescent="0.25"/>
  <cols>
    <col min="1" max="1" width="11" bestFit="1" customWidth="1"/>
    <col min="2" max="3" width="12.5703125" customWidth="1"/>
  </cols>
  <sheetData>
    <row r="1" spans="1:6" x14ac:dyDescent="0.25">
      <c r="A1" t="s">
        <v>89</v>
      </c>
      <c r="B1">
        <v>80</v>
      </c>
      <c r="C1" t="s">
        <v>93</v>
      </c>
    </row>
    <row r="2" spans="1:6" x14ac:dyDescent="0.25">
      <c r="A2" t="s">
        <v>32</v>
      </c>
      <c r="B2">
        <v>250000</v>
      </c>
    </row>
    <row r="3" spans="1:6" x14ac:dyDescent="0.25">
      <c r="B3" t="s">
        <v>94</v>
      </c>
      <c r="C3" t="s">
        <v>95</v>
      </c>
    </row>
    <row r="4" spans="1:6" x14ac:dyDescent="0.25">
      <c r="A4" t="s">
        <v>90</v>
      </c>
      <c r="B4" s="36">
        <f>ROUND((B1 * 10^6)/B2, 0)</f>
        <v>320</v>
      </c>
      <c r="C4" s="36">
        <f>ROUND(((B1 * 10^6) * 2)/B2, 0)</f>
        <v>640</v>
      </c>
    </row>
    <row r="6" spans="1:6" x14ac:dyDescent="0.25">
      <c r="A6" t="s">
        <v>91</v>
      </c>
      <c r="B6" s="35">
        <f>(B1 * 10^6)/B4</f>
        <v>250000</v>
      </c>
      <c r="C6" s="35">
        <f>((B1 * 10^6) * 2)/C4</f>
        <v>250000</v>
      </c>
    </row>
    <row r="7" spans="1:6" x14ac:dyDescent="0.25">
      <c r="A7" t="s">
        <v>92</v>
      </c>
      <c r="B7" s="34">
        <f>(B6-B2)/B2</f>
        <v>0</v>
      </c>
      <c r="C7" s="34">
        <f>(C6-B2)/B2</f>
        <v>0</v>
      </c>
    </row>
    <row r="16" spans="1:6" x14ac:dyDescent="0.25">
      <c r="F16">
        <v>115200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Sizes</vt:lpstr>
      <vt:lpstr>USARTPacket_miStpIn</vt:lpstr>
      <vt:lpstr>USARTPacket_miStpOut</vt:lpstr>
      <vt:lpstr>USARTRate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2019-04-06T12:32:43Z</dcterms:created>
  <dcterms:modified xsi:type="dcterms:W3CDTF">2019-09-02T19:11:07Z</dcterms:modified>
</cp:coreProperties>
</file>