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05" windowWidth="22995" windowHeight="9975"/>
  </bookViews>
  <sheets>
    <sheet name="A4988" sheetId="1" r:id="rId1"/>
    <sheet name="CS30" sheetId="2" r:id="rId2"/>
    <sheet name="Potential Divider" sheetId="3" r:id="rId3"/>
    <sheet name="Typical Resistor Values" sheetId="5" state="hidden" r:id="rId4"/>
    <sheet name="LED Resistors" sheetId="6" r:id="rId5"/>
  </sheets>
  <calcPr calcId="145621"/>
</workbook>
</file>

<file path=xl/calcChain.xml><?xml version="1.0" encoding="utf-8"?>
<calcChain xmlns="http://schemas.openxmlformats.org/spreadsheetml/2006/main">
  <c r="K13" i="1" l="1"/>
  <c r="K18" i="1" s="1"/>
  <c r="K2" i="1"/>
  <c r="D9" i="1" l="1"/>
  <c r="B24" i="2" l="1"/>
  <c r="D24" i="2"/>
  <c r="B26" i="2"/>
  <c r="B25" i="2"/>
  <c r="B22" i="1" l="1"/>
  <c r="D17" i="6" l="1"/>
  <c r="C17" i="6"/>
  <c r="B17" i="6"/>
  <c r="B14" i="3"/>
  <c r="C10" i="6"/>
  <c r="C11" i="6" s="1"/>
  <c r="D10" i="6"/>
  <c r="D11" i="6" s="1"/>
  <c r="B10" i="6"/>
  <c r="B11" i="6" s="1"/>
  <c r="D18" i="6" l="1"/>
  <c r="B18" i="6"/>
  <c r="C18" i="6"/>
  <c r="B15" i="3"/>
  <c r="E15" i="3" s="1"/>
  <c r="E14" i="3"/>
  <c r="D26" i="2"/>
  <c r="D25" i="2"/>
  <c r="B19" i="6" l="1"/>
  <c r="B20" i="6"/>
  <c r="C20" i="6"/>
  <c r="C19" i="6"/>
  <c r="D19" i="6"/>
  <c r="D20" i="6"/>
  <c r="C19" i="3"/>
  <c r="B11" i="3"/>
  <c r="B12" i="3" s="1"/>
  <c r="G15" i="3"/>
  <c r="D15" i="3"/>
  <c r="D14" i="3"/>
  <c r="G17" i="3"/>
  <c r="G14" i="3" l="1"/>
  <c r="G16" i="3"/>
  <c r="B19" i="3"/>
  <c r="D19" i="3"/>
  <c r="B22" i="2" l="1"/>
  <c r="B18" i="2"/>
  <c r="B19" i="2"/>
  <c r="C17" i="2"/>
  <c r="B17" i="2"/>
  <c r="B13" i="2"/>
  <c r="D8" i="2"/>
  <c r="D11" i="2" s="1"/>
  <c r="C8" i="2"/>
  <c r="C19" i="2" s="1"/>
  <c r="B11" i="2"/>
  <c r="D17" i="2" l="1"/>
  <c r="C13" i="2"/>
  <c r="D18" i="2"/>
  <c r="D19" i="2"/>
  <c r="D13" i="2"/>
  <c r="C18" i="2"/>
  <c r="C11" i="2"/>
  <c r="E22" i="1"/>
  <c r="C22" i="1"/>
  <c r="D22" i="1"/>
  <c r="E6" i="1"/>
  <c r="D6" i="1"/>
  <c r="E17" i="1"/>
  <c r="D17" i="1"/>
  <c r="E15" i="1"/>
  <c r="D15" i="1"/>
  <c r="G15" i="1" l="1"/>
  <c r="G17" i="1"/>
  <c r="G16" i="1"/>
  <c r="G18" i="1"/>
  <c r="E9" i="1"/>
  <c r="G1" i="1"/>
  <c r="C21" i="1" l="1"/>
  <c r="C23" i="1" s="1"/>
  <c r="E21" i="1"/>
  <c r="E23" i="1" s="1"/>
  <c r="D21" i="1"/>
  <c r="D23" i="1" s="1"/>
  <c r="B21" i="1"/>
  <c r="B23" i="1" s="1"/>
  <c r="E10" i="1"/>
  <c r="K3" i="1" l="1"/>
  <c r="K8" i="1" s="1"/>
  <c r="D10" i="1"/>
</calcChain>
</file>

<file path=xl/sharedStrings.xml><?xml version="1.0" encoding="utf-8"?>
<sst xmlns="http://schemas.openxmlformats.org/spreadsheetml/2006/main" count="162" uniqueCount="79">
  <si>
    <t>Target ITripMAX</t>
  </si>
  <si>
    <t>A</t>
  </si>
  <si>
    <t>Limit on SENSE port</t>
  </si>
  <si>
    <t>V</t>
  </si>
  <si>
    <t>Selected Rs</t>
  </si>
  <si>
    <t>Tolerance on Rs</t>
  </si>
  <si>
    <t>%</t>
  </si>
  <si>
    <t>Maximum Rs value</t>
  </si>
  <si>
    <t>Ohm</t>
  </si>
  <si>
    <t>Upper</t>
  </si>
  <si>
    <t>Lower</t>
  </si>
  <si>
    <t>Selected VREF</t>
  </si>
  <si>
    <t>Actual ITripMAX</t>
  </si>
  <si>
    <t>Voltage at SENSE port</t>
  </si>
  <si>
    <t>Potential Divider for Vref</t>
  </si>
  <si>
    <t>Source</t>
  </si>
  <si>
    <t>R1</t>
  </si>
  <si>
    <t>Tolerance on R1</t>
  </si>
  <si>
    <t>Tolerance on R2</t>
  </si>
  <si>
    <t>Vref Ranges</t>
  </si>
  <si>
    <t>R2 (tied to GND)</t>
  </si>
  <si>
    <t>Voltage Range of VREF</t>
  </si>
  <si>
    <t>Rs Ranges</t>
  </si>
  <si>
    <t>I</t>
  </si>
  <si>
    <t>CS30A</t>
  </si>
  <si>
    <t>(Rg3/Rg1) ratio</t>
  </si>
  <si>
    <t>CS30B</t>
  </si>
  <si>
    <t>CS30C</t>
  </si>
  <si>
    <t>Rsense</t>
  </si>
  <si>
    <t>Max current through resistor</t>
  </si>
  <si>
    <t>Voltage drop</t>
  </si>
  <si>
    <t>Power disipation</t>
  </si>
  <si>
    <t>W</t>
  </si>
  <si>
    <t>Voltage out of CS30</t>
  </si>
  <si>
    <t>Tolerance</t>
  </si>
  <si>
    <t>Nominal</t>
  </si>
  <si>
    <t>Max Voltage for ADC</t>
  </si>
  <si>
    <t>Resolution</t>
  </si>
  <si>
    <t>bits</t>
  </si>
  <si>
    <t>Voltage resolution</t>
  </si>
  <si>
    <t>Current Resolution</t>
  </si>
  <si>
    <t>Max Measureable Current</t>
  </si>
  <si>
    <t>Voltage Range of R2</t>
  </si>
  <si>
    <t>Values</t>
  </si>
  <si>
    <t>Scaler</t>
  </si>
  <si>
    <t>R1 Selector</t>
  </si>
  <si>
    <t>Value</t>
  </si>
  <si>
    <t>R2 Selector</t>
  </si>
  <si>
    <t>ADC Max Voltage</t>
  </si>
  <si>
    <t>mV/bit</t>
  </si>
  <si>
    <t>uA/bit</t>
  </si>
  <si>
    <t>Resolution (Source)</t>
  </si>
  <si>
    <t>Max Source</t>
  </si>
  <si>
    <t>R</t>
  </si>
  <si>
    <t>G</t>
  </si>
  <si>
    <t>B</t>
  </si>
  <si>
    <t>Forward Voltage (min) (V)</t>
  </si>
  <si>
    <t>Forward Voltage (max) (V)</t>
  </si>
  <si>
    <t>Steady Current (mA)</t>
  </si>
  <si>
    <t>Voltage Supply</t>
  </si>
  <si>
    <t>Voltage across resistor (average) (V)</t>
  </si>
  <si>
    <t>Resistance (Ohm)</t>
  </si>
  <si>
    <t>Red Resistor</t>
  </si>
  <si>
    <t>Green Resistor</t>
  </si>
  <si>
    <t>Blue Resistor</t>
  </si>
  <si>
    <t>Current through Resistors (mA)</t>
  </si>
  <si>
    <t>Selected Resistor Values (Ohm)</t>
  </si>
  <si>
    <t>Power in Resistor (mW)</t>
  </si>
  <si>
    <t>Power in LEDs (Max) (mW)</t>
  </si>
  <si>
    <t>Max Power Dissipation (mW)</t>
  </si>
  <si>
    <t>Motor Voltage</t>
  </si>
  <si>
    <t>Max Current</t>
  </si>
  <si>
    <t>Power</t>
  </si>
  <si>
    <t>Temp Am</t>
  </si>
  <si>
    <r>
      <rPr>
        <sz val="11"/>
        <color theme="1"/>
        <rFont val="Calibri"/>
        <family val="2"/>
      </rPr>
      <t>°</t>
    </r>
    <r>
      <rPr>
        <sz val="11"/>
        <color theme="1"/>
        <rFont val="Calibri"/>
        <family val="2"/>
        <scheme val="minor"/>
      </rPr>
      <t>C</t>
    </r>
  </si>
  <si>
    <t>Power Dissipation</t>
  </si>
  <si>
    <r>
      <rPr>
        <sz val="11"/>
        <color theme="1"/>
        <rFont val="Calibri"/>
        <family val="2"/>
      </rPr>
      <t>°</t>
    </r>
    <r>
      <rPr>
        <sz val="11"/>
        <color theme="1"/>
        <rFont val="Calibri"/>
        <family val="2"/>
        <scheme val="minor"/>
      </rPr>
      <t>C/W</t>
    </r>
  </si>
  <si>
    <t>Tj</t>
  </si>
  <si>
    <t>On Resistance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</si>
</sst>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8" tint="-0.499984740745262"/>
      <name val="Calibri"/>
      <family val="2"/>
      <scheme val="minor"/>
    </font>
    <font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4" borderId="0" applyNumberFormat="0" applyBorder="0" applyAlignment="0" applyProtection="0"/>
    <xf numFmtId="0" fontId="3" fillId="5" borderId="0" applyNumberFormat="0" applyBorder="0" applyAlignment="0" applyProtection="0"/>
  </cellStyleXfs>
  <cellXfs count="23">
    <xf numFmtId="0" fontId="0" fillId="0" borderId="0" xfId="0"/>
    <xf numFmtId="0" fontId="0" fillId="2" borderId="0" xfId="0" applyFill="1"/>
    <xf numFmtId="0" fontId="1" fillId="0" borderId="0" xfId="0" applyFont="1"/>
    <xf numFmtId="2" fontId="0" fillId="0" borderId="0" xfId="0" applyNumberFormat="1"/>
    <xf numFmtId="164" fontId="0" fillId="0" borderId="0" xfId="0" applyNumberFormat="1"/>
    <xf numFmtId="164" fontId="0" fillId="2" borderId="0" xfId="0" applyNumberFormat="1" applyFill="1"/>
    <xf numFmtId="0" fontId="0" fillId="0" borderId="0" xfId="0" applyAlignment="1">
      <alignment horizontal="left"/>
    </xf>
    <xf numFmtId="164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3" fillId="5" borderId="0" xfId="2" applyAlignment="1">
      <alignment horizontal="center"/>
    </xf>
    <xf numFmtId="2" fontId="3" fillId="5" borderId="0" xfId="2" applyNumberFormat="1" applyAlignment="1">
      <alignment horizontal="center"/>
    </xf>
    <xf numFmtId="0" fontId="2" fillId="4" borderId="0" xfId="1" applyAlignment="1">
      <alignment horizontal="center"/>
    </xf>
    <xf numFmtId="2" fontId="2" fillId="4" borderId="0" xfId="1" applyNumberFormat="1" applyAlignment="1">
      <alignment horizontal="center"/>
    </xf>
    <xf numFmtId="0" fontId="4" fillId="6" borderId="0" xfId="0" applyFont="1" applyFill="1" applyAlignment="1">
      <alignment horizontal="center"/>
    </xf>
    <xf numFmtId="2" fontId="4" fillId="6" borderId="0" xfId="0" applyNumberFormat="1" applyFont="1" applyFill="1" applyAlignment="1">
      <alignment horizontal="center"/>
    </xf>
    <xf numFmtId="1" fontId="0" fillId="0" borderId="0" xfId="0" applyNumberFormat="1"/>
    <xf numFmtId="0" fontId="0" fillId="0" borderId="0" xfId="0" applyAlignment="1">
      <alignment horizontal="center"/>
    </xf>
  </cellXfs>
  <cellStyles count="3">
    <cellStyle name="Bad" xfId="2" builtinId="27"/>
    <cellStyle name="Good" xfId="1" builtinId="26"/>
    <cellStyle name="Normal" xfId="0" builtinId="0"/>
  </cellStyles>
  <dxfs count="6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tabSelected="1" zoomScale="137" zoomScaleNormal="137" workbookViewId="0">
      <selection activeCell="K17" sqref="K17"/>
    </sheetView>
  </sheetViews>
  <sheetFormatPr defaultRowHeight="15" x14ac:dyDescent="0.25"/>
  <cols>
    <col min="1" max="1" width="23.7109375" bestFit="1" customWidth="1"/>
    <col min="6" max="6" width="17.85546875" bestFit="1" customWidth="1"/>
    <col min="7" max="7" width="12" bestFit="1" customWidth="1"/>
    <col min="10" max="10" width="17.28515625" bestFit="1" customWidth="1"/>
  </cols>
  <sheetData>
    <row r="1" spans="1:13" x14ac:dyDescent="0.25">
      <c r="A1" t="s">
        <v>0</v>
      </c>
      <c r="B1" s="9">
        <v>0.7</v>
      </c>
      <c r="C1" t="s">
        <v>1</v>
      </c>
      <c r="F1" t="s">
        <v>7</v>
      </c>
      <c r="G1" s="1">
        <f>B2/B1</f>
        <v>0.7142857142857143</v>
      </c>
      <c r="H1" t="s">
        <v>8</v>
      </c>
      <c r="J1" t="s">
        <v>70</v>
      </c>
      <c r="K1">
        <v>12</v>
      </c>
      <c r="L1" t="s">
        <v>3</v>
      </c>
    </row>
    <row r="2" spans="1:13" x14ac:dyDescent="0.25">
      <c r="A2" t="s">
        <v>2</v>
      </c>
      <c r="B2" s="9">
        <v>0.5</v>
      </c>
      <c r="C2" t="s">
        <v>3</v>
      </c>
      <c r="J2" t="s">
        <v>71</v>
      </c>
      <c r="K2" s="3">
        <f>MAX(B23:E23)</f>
        <v>0.5205421389684648</v>
      </c>
      <c r="L2" t="s">
        <v>1</v>
      </c>
      <c r="M2">
        <v>430</v>
      </c>
    </row>
    <row r="3" spans="1:13" x14ac:dyDescent="0.25">
      <c r="A3" t="s">
        <v>11</v>
      </c>
      <c r="B3" s="9">
        <v>0.5</v>
      </c>
      <c r="C3" t="s">
        <v>3</v>
      </c>
      <c r="J3" t="s">
        <v>72</v>
      </c>
      <c r="K3">
        <f>K2*K1</f>
        <v>6.2465056676215776</v>
      </c>
      <c r="L3" t="s">
        <v>32</v>
      </c>
    </row>
    <row r="5" spans="1:13" x14ac:dyDescent="0.25">
      <c r="D5" t="s">
        <v>9</v>
      </c>
      <c r="E5" t="s">
        <v>10</v>
      </c>
      <c r="J5" t="s">
        <v>73</v>
      </c>
      <c r="K5">
        <v>25</v>
      </c>
      <c r="L5" t="s">
        <v>74</v>
      </c>
    </row>
    <row r="6" spans="1:13" x14ac:dyDescent="0.25">
      <c r="A6" t="s">
        <v>4</v>
      </c>
      <c r="B6" s="9">
        <v>0.09</v>
      </c>
      <c r="C6" t="s">
        <v>8</v>
      </c>
      <c r="D6" s="1">
        <f>B6*(1+(B7/100))</f>
        <v>9.0899999999999995E-2</v>
      </c>
      <c r="E6" s="1">
        <f>B6*(1-(B7/100))</f>
        <v>8.9099999999999999E-2</v>
      </c>
      <c r="J6" t="s">
        <v>75</v>
      </c>
      <c r="K6">
        <v>30</v>
      </c>
      <c r="L6" t="s">
        <v>76</v>
      </c>
    </row>
    <row r="7" spans="1:13" x14ac:dyDescent="0.25">
      <c r="A7" t="s">
        <v>5</v>
      </c>
      <c r="B7" s="9">
        <v>1</v>
      </c>
      <c r="C7" t="s">
        <v>6</v>
      </c>
    </row>
    <row r="8" spans="1:13" x14ac:dyDescent="0.25">
      <c r="J8" t="s">
        <v>77</v>
      </c>
      <c r="K8" s="21">
        <f>K5 + (K3*K6)</f>
        <v>212.39517002864733</v>
      </c>
      <c r="L8" t="s">
        <v>74</v>
      </c>
    </row>
    <row r="9" spans="1:13" x14ac:dyDescent="0.25">
      <c r="A9" t="s">
        <v>12</v>
      </c>
      <c r="D9">
        <f>$B$3/(8*D6)</f>
        <v>0.68756875687568764</v>
      </c>
      <c r="E9">
        <f>$B$3/(8*E6)</f>
        <v>0.70145903479236815</v>
      </c>
      <c r="F9" t="s">
        <v>23</v>
      </c>
    </row>
    <row r="10" spans="1:13" x14ac:dyDescent="0.25">
      <c r="A10" t="s">
        <v>13</v>
      </c>
      <c r="D10">
        <f>$B$1*D6</f>
        <v>6.3629999999999992E-2</v>
      </c>
      <c r="E10">
        <f>$B$1*E6</f>
        <v>6.2369999999999995E-2</v>
      </c>
      <c r="F10" t="s">
        <v>3</v>
      </c>
    </row>
    <row r="11" spans="1:13" x14ac:dyDescent="0.25">
      <c r="J11" t="s">
        <v>71</v>
      </c>
      <c r="K11" s="3">
        <v>0.5</v>
      </c>
      <c r="L11" t="s">
        <v>1</v>
      </c>
    </row>
    <row r="12" spans="1:13" x14ac:dyDescent="0.25">
      <c r="J12" t="s">
        <v>78</v>
      </c>
      <c r="K12">
        <v>1</v>
      </c>
      <c r="L12" t="s">
        <v>8</v>
      </c>
    </row>
    <row r="13" spans="1:13" x14ac:dyDescent="0.25">
      <c r="A13" s="2" t="s">
        <v>14</v>
      </c>
      <c r="J13" t="s">
        <v>72</v>
      </c>
      <c r="K13">
        <f>(K11^2)*K12</f>
        <v>0.25</v>
      </c>
      <c r="L13" t="s">
        <v>32</v>
      </c>
    </row>
    <row r="14" spans="1:13" x14ac:dyDescent="0.25">
      <c r="A14" t="s">
        <v>15</v>
      </c>
      <c r="B14" s="9">
        <v>3.3</v>
      </c>
      <c r="C14" t="s">
        <v>3</v>
      </c>
      <c r="D14" t="s">
        <v>9</v>
      </c>
      <c r="E14" t="s">
        <v>10</v>
      </c>
      <c r="G14" t="s">
        <v>19</v>
      </c>
    </row>
    <row r="15" spans="1:13" x14ac:dyDescent="0.25">
      <c r="A15" t="s">
        <v>16</v>
      </c>
      <c r="B15" s="9">
        <v>60400</v>
      </c>
      <c r="C15" t="s">
        <v>8</v>
      </c>
      <c r="D15" s="1">
        <f>B15*(1+(B16/100))</f>
        <v>61004</v>
      </c>
      <c r="E15" s="1">
        <f>B15*(1-(B16/100))</f>
        <v>59796</v>
      </c>
      <c r="G15" s="5">
        <f>$B$14*(D17/(D17+D15))</f>
        <v>0.36450662739322531</v>
      </c>
      <c r="H15" t="s">
        <v>3</v>
      </c>
      <c r="J15" t="s">
        <v>73</v>
      </c>
      <c r="K15">
        <v>25</v>
      </c>
    </row>
    <row r="16" spans="1:13" x14ac:dyDescent="0.25">
      <c r="A16" t="s">
        <v>17</v>
      </c>
      <c r="B16" s="9">
        <v>1</v>
      </c>
      <c r="C16" t="s">
        <v>6</v>
      </c>
      <c r="G16" s="5">
        <f>$B$14*(D17/(D17+E15))</f>
        <v>0.37104243665672171</v>
      </c>
      <c r="H16" t="s">
        <v>3</v>
      </c>
      <c r="J16" t="s">
        <v>75</v>
      </c>
      <c r="K16">
        <v>100</v>
      </c>
    </row>
    <row r="17" spans="1:11" x14ac:dyDescent="0.25">
      <c r="A17" t="s">
        <v>20</v>
      </c>
      <c r="B17" s="9">
        <v>7500</v>
      </c>
      <c r="C17" t="s">
        <v>8</v>
      </c>
      <c r="D17" s="1">
        <f>B17*(1+(B18/100))</f>
        <v>7575</v>
      </c>
      <c r="E17" s="1">
        <f>B17*(1-(B18/100))</f>
        <v>7425</v>
      </c>
      <c r="G17" s="5">
        <f>$B$14*(E17/(E17+E15))</f>
        <v>0.36450662739322531</v>
      </c>
      <c r="H17" t="s">
        <v>3</v>
      </c>
    </row>
    <row r="18" spans="1:11" x14ac:dyDescent="0.25">
      <c r="A18" t="s">
        <v>18</v>
      </c>
      <c r="B18" s="9">
        <v>1</v>
      </c>
      <c r="C18" t="s">
        <v>6</v>
      </c>
      <c r="G18" s="5">
        <f>$B$14*(E17/(E17+D15))</f>
        <v>0.35807187011354835</v>
      </c>
      <c r="H18" t="s">
        <v>3</v>
      </c>
      <c r="J18" t="s">
        <v>77</v>
      </c>
      <c r="K18" s="21">
        <f>K15 + (K13*K16)</f>
        <v>50</v>
      </c>
    </row>
    <row r="19" spans="1:11" x14ac:dyDescent="0.25">
      <c r="G19" s="4"/>
    </row>
    <row r="20" spans="1:11" x14ac:dyDescent="0.25">
      <c r="B20" s="22" t="s">
        <v>9</v>
      </c>
      <c r="C20" s="22"/>
      <c r="D20" s="22" t="s">
        <v>10</v>
      </c>
      <c r="E20" s="22"/>
      <c r="F20" s="6"/>
    </row>
    <row r="21" spans="1:11" x14ac:dyDescent="0.25">
      <c r="A21" t="s">
        <v>21</v>
      </c>
      <c r="B21" s="7">
        <f>MAX(G15:G18)</f>
        <v>0.37104243665672171</v>
      </c>
      <c r="C21" s="7">
        <f>MAX(G15:G18)</f>
        <v>0.37104243665672171</v>
      </c>
      <c r="D21" s="7">
        <f>MIN(G15:G18)</f>
        <v>0.35807187011354835</v>
      </c>
      <c r="E21" s="7">
        <f>MIN(G15:G18)</f>
        <v>0.35807187011354835</v>
      </c>
      <c r="F21" s="6" t="s">
        <v>3</v>
      </c>
    </row>
    <row r="22" spans="1:11" x14ac:dyDescent="0.25">
      <c r="A22" t="s">
        <v>22</v>
      </c>
      <c r="B22" s="8">
        <f>B6*(1+(B7/100))</f>
        <v>9.0899999999999995E-2</v>
      </c>
      <c r="C22" s="8">
        <f>B6*(1-(B7/100))</f>
        <v>8.9099999999999999E-2</v>
      </c>
      <c r="D22" s="8">
        <f>B6*(1+(B7/100))</f>
        <v>9.0899999999999995E-2</v>
      </c>
      <c r="E22" s="8">
        <f>B6*(1-(B7/100))</f>
        <v>8.9099999999999999E-2</v>
      </c>
      <c r="F22" t="s">
        <v>8</v>
      </c>
    </row>
    <row r="23" spans="1:11" x14ac:dyDescent="0.25">
      <c r="A23" t="s">
        <v>12</v>
      </c>
      <c r="B23" s="3">
        <f>B21/(8*B22)</f>
        <v>0.5102343738403764</v>
      </c>
      <c r="C23" s="3">
        <f t="shared" ref="C23:E23" si="0">C21/(8*C22)</f>
        <v>0.5205421389684648</v>
      </c>
      <c r="D23" s="3">
        <f t="shared" si="0"/>
        <v>0.49239806121225022</v>
      </c>
      <c r="E23" s="3">
        <f t="shared" si="0"/>
        <v>0.50234549679229568</v>
      </c>
      <c r="F23" t="s">
        <v>23</v>
      </c>
    </row>
  </sheetData>
  <mergeCells count="2">
    <mergeCell ref="B20:C20"/>
    <mergeCell ref="D20:E20"/>
  </mergeCells>
  <conditionalFormatting sqref="D9:E9">
    <cfRule type="expression" dxfId="5" priority="5">
      <formula>D9&gt;$B$1</formula>
    </cfRule>
    <cfRule type="expression" dxfId="4" priority="6">
      <formula>D9&lt;=$B$1</formula>
    </cfRule>
  </conditionalFormatting>
  <conditionalFormatting sqref="D10:E10">
    <cfRule type="expression" dxfId="3" priority="3">
      <formula>D10&gt;$B$2</formula>
    </cfRule>
    <cfRule type="expression" dxfId="2" priority="4">
      <formula>D10&lt;=$B$2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zoomScale="122" zoomScaleNormal="122" workbookViewId="0"/>
  </sheetViews>
  <sheetFormatPr defaultRowHeight="15" x14ac:dyDescent="0.25"/>
  <cols>
    <col min="1" max="1" width="26.7109375" bestFit="1" customWidth="1"/>
    <col min="2" max="2" width="18" bestFit="1" customWidth="1"/>
    <col min="3" max="4" width="16" customWidth="1"/>
  </cols>
  <sheetData>
    <row r="1" spans="1:6" x14ac:dyDescent="0.25">
      <c r="A1" t="s">
        <v>24</v>
      </c>
      <c r="B1">
        <v>20</v>
      </c>
      <c r="C1" t="s">
        <v>25</v>
      </c>
    </row>
    <row r="2" spans="1:6" x14ac:dyDescent="0.25">
      <c r="A2" t="s">
        <v>26</v>
      </c>
      <c r="B2">
        <v>50</v>
      </c>
      <c r="C2" t="s">
        <v>25</v>
      </c>
    </row>
    <row r="3" spans="1:6" x14ac:dyDescent="0.25">
      <c r="A3" t="s">
        <v>27</v>
      </c>
      <c r="B3">
        <v>100</v>
      </c>
      <c r="C3" t="s">
        <v>25</v>
      </c>
    </row>
    <row r="5" spans="1:6" x14ac:dyDescent="0.25">
      <c r="A5" t="s">
        <v>36</v>
      </c>
      <c r="B5" s="9">
        <v>3.3</v>
      </c>
      <c r="C5" t="s">
        <v>3</v>
      </c>
    </row>
    <row r="6" spans="1:6" x14ac:dyDescent="0.25">
      <c r="A6" t="s">
        <v>37</v>
      </c>
      <c r="B6" s="9">
        <v>12</v>
      </c>
      <c r="C6" t="s">
        <v>38</v>
      </c>
    </row>
    <row r="7" spans="1:6" x14ac:dyDescent="0.25">
      <c r="C7" s="10" t="s">
        <v>9</v>
      </c>
      <c r="D7" s="10" t="s">
        <v>10</v>
      </c>
    </row>
    <row r="8" spans="1:6" x14ac:dyDescent="0.25">
      <c r="A8" t="s">
        <v>28</v>
      </c>
      <c r="B8" s="9">
        <v>0.05</v>
      </c>
      <c r="C8" s="1">
        <f>B8*(1+(B9/100))</f>
        <v>5.0500000000000003E-2</v>
      </c>
      <c r="D8" s="1">
        <f>B8*(1-(B9/100))</f>
        <v>4.9500000000000002E-2</v>
      </c>
      <c r="E8" t="s">
        <v>8</v>
      </c>
      <c r="F8" t="s">
        <v>8</v>
      </c>
    </row>
    <row r="9" spans="1:6" x14ac:dyDescent="0.25">
      <c r="A9" t="s">
        <v>34</v>
      </c>
      <c r="B9" s="9">
        <v>1</v>
      </c>
      <c r="F9" t="s">
        <v>6</v>
      </c>
    </row>
    <row r="10" spans="1:6" x14ac:dyDescent="0.25">
      <c r="A10" t="s">
        <v>29</v>
      </c>
      <c r="B10" s="9">
        <v>2</v>
      </c>
      <c r="F10" t="s">
        <v>1</v>
      </c>
    </row>
    <row r="11" spans="1:6" x14ac:dyDescent="0.25">
      <c r="A11" t="s">
        <v>30</v>
      </c>
      <c r="B11" s="1">
        <f>B8*B10</f>
        <v>0.1</v>
      </c>
      <c r="C11" s="1">
        <f>C8*$B$10</f>
        <v>0.10100000000000001</v>
      </c>
      <c r="D11" s="1">
        <f>D8*$B$10</f>
        <v>9.9000000000000005E-2</v>
      </c>
      <c r="E11" t="s">
        <v>3</v>
      </c>
      <c r="F11" t="s">
        <v>3</v>
      </c>
    </row>
    <row r="13" spans="1:6" x14ac:dyDescent="0.25">
      <c r="A13" t="s">
        <v>31</v>
      </c>
      <c r="B13" s="1">
        <f>POWER($B$10,2)*B8</f>
        <v>0.2</v>
      </c>
      <c r="C13" s="1">
        <f>POWER($B$10,2)*C8</f>
        <v>0.20200000000000001</v>
      </c>
      <c r="D13" s="1">
        <f>POWER($B$10,2)*D8</f>
        <v>0.19800000000000001</v>
      </c>
      <c r="E13" t="s">
        <v>32</v>
      </c>
      <c r="F13" t="s">
        <v>32</v>
      </c>
    </row>
    <row r="16" spans="1:6" x14ac:dyDescent="0.25">
      <c r="A16" t="s">
        <v>33</v>
      </c>
      <c r="B16" s="10" t="s">
        <v>35</v>
      </c>
      <c r="C16" s="10" t="s">
        <v>9</v>
      </c>
      <c r="D16" t="s">
        <v>10</v>
      </c>
    </row>
    <row r="17" spans="1:6" x14ac:dyDescent="0.25">
      <c r="A17" t="s">
        <v>24</v>
      </c>
      <c r="B17" s="12">
        <f>$B1*B$8*$B$10</f>
        <v>2</v>
      </c>
      <c r="C17" s="12">
        <f>$B1*C$8*$B$10</f>
        <v>2.02</v>
      </c>
      <c r="D17" s="12">
        <f>$B1*D$8*$B$10</f>
        <v>1.98</v>
      </c>
    </row>
    <row r="18" spans="1:6" x14ac:dyDescent="0.25">
      <c r="A18" t="s">
        <v>26</v>
      </c>
      <c r="B18" s="12">
        <f t="shared" ref="B18:D18" si="0">$B2*B$8*$B$10</f>
        <v>5</v>
      </c>
      <c r="C18" s="12">
        <f t="shared" si="0"/>
        <v>5.0500000000000007</v>
      </c>
      <c r="D18" s="12">
        <f t="shared" si="0"/>
        <v>4.95</v>
      </c>
    </row>
    <row r="19" spans="1:6" x14ac:dyDescent="0.25">
      <c r="A19" t="s">
        <v>27</v>
      </c>
      <c r="B19" s="12">
        <f t="shared" ref="B19:D19" si="1">$B3*B$8*$B$10</f>
        <v>10</v>
      </c>
      <c r="C19" s="12">
        <f t="shared" si="1"/>
        <v>10.100000000000001</v>
      </c>
      <c r="D19" s="12">
        <f t="shared" si="1"/>
        <v>9.9</v>
      </c>
    </row>
    <row r="22" spans="1:6" x14ac:dyDescent="0.25">
      <c r="A22" t="s">
        <v>39</v>
      </c>
      <c r="B22" s="4">
        <f>(B5/(2^B6))*1000</f>
        <v>0.8056640625</v>
      </c>
      <c r="C22" t="s">
        <v>49</v>
      </c>
    </row>
    <row r="23" spans="1:6" x14ac:dyDescent="0.25">
      <c r="B23" t="s">
        <v>40</v>
      </c>
      <c r="D23" s="22" t="s">
        <v>41</v>
      </c>
      <c r="E23" s="22"/>
      <c r="F23" s="22"/>
    </row>
    <row r="24" spans="1:6" x14ac:dyDescent="0.25">
      <c r="A24" t="s">
        <v>24</v>
      </c>
      <c r="B24" s="4">
        <f>($B$22)/(B1*$B$8)</f>
        <v>0.8056640625</v>
      </c>
      <c r="C24" t="s">
        <v>50</v>
      </c>
      <c r="D24">
        <f>(B24/1000)*(2^$B$6)</f>
        <v>3.3</v>
      </c>
      <c r="E24" t="s">
        <v>1</v>
      </c>
    </row>
    <row r="25" spans="1:6" x14ac:dyDescent="0.25">
      <c r="A25" t="s">
        <v>26</v>
      </c>
      <c r="B25" s="4">
        <f>($B$22)/(B2*$B$8)</f>
        <v>0.322265625</v>
      </c>
      <c r="C25" t="s">
        <v>50</v>
      </c>
      <c r="D25">
        <f t="shared" ref="D25" si="2">(B25/1000)*(2^$B$6)</f>
        <v>1.32</v>
      </c>
      <c r="E25" t="s">
        <v>1</v>
      </c>
    </row>
    <row r="26" spans="1:6" x14ac:dyDescent="0.25">
      <c r="A26" t="s">
        <v>27</v>
      </c>
      <c r="B26" s="4">
        <f>($B$22)/(B3*$B$8)</f>
        <v>0.1611328125</v>
      </c>
      <c r="C26" t="s">
        <v>50</v>
      </c>
      <c r="D26">
        <f>(B26/1000)*(2^$B$6)</f>
        <v>0.66</v>
      </c>
      <c r="E26" t="s">
        <v>1</v>
      </c>
    </row>
  </sheetData>
  <mergeCells count="1">
    <mergeCell ref="D23:F23"/>
  </mergeCells>
  <conditionalFormatting sqref="B17:D19">
    <cfRule type="expression" dxfId="1" priority="1">
      <formula>B17&gt;$B$5</formula>
    </cfRule>
    <cfRule type="expression" dxfId="0" priority="2">
      <formula>B17&lt;=$B$5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zoomScale="166" zoomScaleNormal="166" workbookViewId="0">
      <selection activeCell="C14" sqref="C14"/>
    </sheetView>
  </sheetViews>
  <sheetFormatPr defaultRowHeight="15" x14ac:dyDescent="0.25"/>
  <cols>
    <col min="1" max="1" width="23.7109375" bestFit="1" customWidth="1"/>
    <col min="6" max="6" width="17.85546875" bestFit="1" customWidth="1"/>
    <col min="7" max="7" width="12" bestFit="1" customWidth="1"/>
  </cols>
  <sheetData>
    <row r="1" spans="1:8" x14ac:dyDescent="0.25">
      <c r="A1" t="s">
        <v>15</v>
      </c>
      <c r="B1" s="9">
        <v>12</v>
      </c>
      <c r="C1" t="s">
        <v>3</v>
      </c>
      <c r="D1" t="s">
        <v>9</v>
      </c>
      <c r="E1" t="s">
        <v>10</v>
      </c>
    </row>
    <row r="2" spans="1:8" x14ac:dyDescent="0.25">
      <c r="B2" s="14" t="s">
        <v>46</v>
      </c>
      <c r="C2" s="11" t="s">
        <v>44</v>
      </c>
    </row>
    <row r="3" spans="1:8" x14ac:dyDescent="0.25">
      <c r="A3" t="s">
        <v>45</v>
      </c>
      <c r="B3" s="9">
        <v>60.4</v>
      </c>
      <c r="C3" s="9">
        <v>3</v>
      </c>
    </row>
    <row r="4" spans="1:8" x14ac:dyDescent="0.25">
      <c r="A4" t="s">
        <v>47</v>
      </c>
      <c r="B4" s="9">
        <v>12.1</v>
      </c>
      <c r="C4" s="9">
        <v>3</v>
      </c>
    </row>
    <row r="5" spans="1:8" x14ac:dyDescent="0.25">
      <c r="A5" t="s">
        <v>17</v>
      </c>
      <c r="B5" s="9">
        <v>1</v>
      </c>
      <c r="C5" t="s">
        <v>6</v>
      </c>
    </row>
    <row r="6" spans="1:8" x14ac:dyDescent="0.25">
      <c r="A6" t="s">
        <v>18</v>
      </c>
      <c r="B6" s="9">
        <v>1</v>
      </c>
      <c r="C6" t="s">
        <v>6</v>
      </c>
    </row>
    <row r="8" spans="1:8" x14ac:dyDescent="0.25">
      <c r="A8" t="s">
        <v>48</v>
      </c>
      <c r="B8" s="9">
        <v>3.3</v>
      </c>
      <c r="C8" t="s">
        <v>3</v>
      </c>
    </row>
    <row r="9" spans="1:8" x14ac:dyDescent="0.25">
      <c r="A9" t="s">
        <v>37</v>
      </c>
      <c r="B9" s="9">
        <v>12</v>
      </c>
      <c r="C9" t="s">
        <v>38</v>
      </c>
    </row>
    <row r="11" spans="1:8" x14ac:dyDescent="0.25">
      <c r="A11" t="s">
        <v>51</v>
      </c>
      <c r="B11" s="1">
        <f>(B8/(2^B9)/(B15/(B15+B14)))*1000</f>
        <v>4.8273259943181817</v>
      </c>
      <c r="C11" t="s">
        <v>49</v>
      </c>
    </row>
    <row r="12" spans="1:8" x14ac:dyDescent="0.25">
      <c r="A12" t="s">
        <v>52</v>
      </c>
      <c r="B12" s="1">
        <f>(B11/1000)*(2^B9)</f>
        <v>19.772727272727273</v>
      </c>
      <c r="C12" t="s">
        <v>3</v>
      </c>
    </row>
    <row r="14" spans="1:8" x14ac:dyDescent="0.25">
      <c r="A14" t="s">
        <v>16</v>
      </c>
      <c r="B14" s="1">
        <f>B3*(10^C3)</f>
        <v>60400</v>
      </c>
      <c r="C14" t="s">
        <v>8</v>
      </c>
      <c r="D14" s="1">
        <f>B14*(1+(B5/100))</f>
        <v>61004</v>
      </c>
      <c r="E14" s="1">
        <f>B14*(1-(B5/100))</f>
        <v>59796</v>
      </c>
      <c r="G14" s="5">
        <f>$B$1*(D15/(D15+D14))</f>
        <v>2.0027586206896553</v>
      </c>
      <c r="H14" t="s">
        <v>3</v>
      </c>
    </row>
    <row r="15" spans="1:8" x14ac:dyDescent="0.25">
      <c r="A15" t="s">
        <v>20</v>
      </c>
      <c r="B15" s="1">
        <f>B4*(10^C4)</f>
        <v>12100</v>
      </c>
      <c r="C15" t="s">
        <v>8</v>
      </c>
      <c r="D15" s="1">
        <f>B15*(1+(B6/100))</f>
        <v>12221</v>
      </c>
      <c r="E15" s="1">
        <f>B15*(1-(B6/100))</f>
        <v>11979</v>
      </c>
      <c r="G15" s="5">
        <f>$B$1*(E15/(E15+E14))</f>
        <v>2.0027586206896553</v>
      </c>
      <c r="H15" t="s">
        <v>3</v>
      </c>
    </row>
    <row r="16" spans="1:8" x14ac:dyDescent="0.25">
      <c r="G16" s="5">
        <f>$B$1*(D15/(D15+E14))</f>
        <v>2.0363525278753629</v>
      </c>
      <c r="H16" t="s">
        <v>3</v>
      </c>
    </row>
    <row r="17" spans="1:8" x14ac:dyDescent="0.25">
      <c r="G17" s="5">
        <f>$B$1*(E15/(E15+D14))</f>
        <v>1.9696093610840881</v>
      </c>
      <c r="H17" t="s">
        <v>3</v>
      </c>
    </row>
    <row r="18" spans="1:8" x14ac:dyDescent="0.25">
      <c r="B18" s="11" t="s">
        <v>9</v>
      </c>
      <c r="C18" s="11" t="s">
        <v>35</v>
      </c>
      <c r="D18" s="11" t="s">
        <v>10</v>
      </c>
      <c r="F18" s="6"/>
    </row>
    <row r="19" spans="1:8" x14ac:dyDescent="0.25">
      <c r="A19" t="s">
        <v>42</v>
      </c>
      <c r="B19" s="7">
        <f>MAX(G14:G15)</f>
        <v>2.0027586206896553</v>
      </c>
      <c r="C19" s="7">
        <f>$B$1*(B15/(B15+B14))</f>
        <v>2.0027586206896553</v>
      </c>
      <c r="D19" s="7">
        <f>MIN(G14:G15)</f>
        <v>2.0027586206896553</v>
      </c>
      <c r="E19" s="6" t="s">
        <v>3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'Typical Resistor Values'!$A$2:$A$97</xm:f>
          </x14:formula1>
          <xm:sqref>B3:B4</xm:sqref>
        </x14:dataValidation>
        <x14:dataValidation type="list" allowBlank="1" showInputMessage="1" showErrorMessage="1">
          <x14:formula1>
            <xm:f>'Typical Resistor Values'!$B$2:$B$7</xm:f>
          </x14:formula1>
          <xm:sqref>C3:C4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7"/>
  <sheetViews>
    <sheetView workbookViewId="0">
      <selection activeCell="D34" sqref="D34"/>
    </sheetView>
  </sheetViews>
  <sheetFormatPr defaultRowHeight="15" x14ac:dyDescent="0.25"/>
  <sheetData>
    <row r="1" spans="1:2" x14ac:dyDescent="0.25">
      <c r="A1" t="s">
        <v>43</v>
      </c>
      <c r="B1" t="s">
        <v>44</v>
      </c>
    </row>
    <row r="2" spans="1:2" x14ac:dyDescent="0.25">
      <c r="A2">
        <v>10</v>
      </c>
      <c r="B2">
        <v>0</v>
      </c>
    </row>
    <row r="3" spans="1:2" x14ac:dyDescent="0.25">
      <c r="A3">
        <v>10.199999999999999</v>
      </c>
      <c r="B3">
        <v>1</v>
      </c>
    </row>
    <row r="4" spans="1:2" x14ac:dyDescent="0.25">
      <c r="A4">
        <v>10.5</v>
      </c>
      <c r="B4">
        <v>2</v>
      </c>
    </row>
    <row r="5" spans="1:2" x14ac:dyDescent="0.25">
      <c r="A5">
        <v>10.7</v>
      </c>
      <c r="B5">
        <v>3</v>
      </c>
    </row>
    <row r="6" spans="1:2" x14ac:dyDescent="0.25">
      <c r="A6">
        <v>11</v>
      </c>
      <c r="B6">
        <v>4</v>
      </c>
    </row>
    <row r="7" spans="1:2" x14ac:dyDescent="0.25">
      <c r="A7">
        <v>11.3</v>
      </c>
      <c r="B7">
        <v>5</v>
      </c>
    </row>
    <row r="8" spans="1:2" x14ac:dyDescent="0.25">
      <c r="A8">
        <v>11.5</v>
      </c>
    </row>
    <row r="9" spans="1:2" x14ac:dyDescent="0.25">
      <c r="A9">
        <v>11.8</v>
      </c>
    </row>
    <row r="10" spans="1:2" x14ac:dyDescent="0.25">
      <c r="A10">
        <v>12.1</v>
      </c>
    </row>
    <row r="11" spans="1:2" x14ac:dyDescent="0.25">
      <c r="A11">
        <v>12.4</v>
      </c>
    </row>
    <row r="12" spans="1:2" x14ac:dyDescent="0.25">
      <c r="A12">
        <v>12.7</v>
      </c>
    </row>
    <row r="13" spans="1:2" x14ac:dyDescent="0.25">
      <c r="A13">
        <v>13</v>
      </c>
    </row>
    <row r="14" spans="1:2" x14ac:dyDescent="0.25">
      <c r="A14">
        <v>13.3</v>
      </c>
    </row>
    <row r="15" spans="1:2" x14ac:dyDescent="0.25">
      <c r="A15">
        <v>13.7</v>
      </c>
    </row>
    <row r="16" spans="1:2" x14ac:dyDescent="0.25">
      <c r="A16">
        <v>14</v>
      </c>
    </row>
    <row r="17" spans="1:1" x14ac:dyDescent="0.25">
      <c r="A17">
        <v>14.3</v>
      </c>
    </row>
    <row r="18" spans="1:1" x14ac:dyDescent="0.25">
      <c r="A18">
        <v>14.7</v>
      </c>
    </row>
    <row r="19" spans="1:1" x14ac:dyDescent="0.25">
      <c r="A19">
        <v>15</v>
      </c>
    </row>
    <row r="20" spans="1:1" x14ac:dyDescent="0.25">
      <c r="A20">
        <v>15.4</v>
      </c>
    </row>
    <row r="21" spans="1:1" x14ac:dyDescent="0.25">
      <c r="A21">
        <v>15.8</v>
      </c>
    </row>
    <row r="22" spans="1:1" x14ac:dyDescent="0.25">
      <c r="A22">
        <v>16.2</v>
      </c>
    </row>
    <row r="23" spans="1:1" x14ac:dyDescent="0.25">
      <c r="A23">
        <v>16.5</v>
      </c>
    </row>
    <row r="24" spans="1:1" x14ac:dyDescent="0.25">
      <c r="A24">
        <v>16.899999999999999</v>
      </c>
    </row>
    <row r="25" spans="1:1" x14ac:dyDescent="0.25">
      <c r="A25">
        <v>17.399999999999999</v>
      </c>
    </row>
    <row r="26" spans="1:1" x14ac:dyDescent="0.25">
      <c r="A26">
        <v>17.8</v>
      </c>
    </row>
    <row r="27" spans="1:1" x14ac:dyDescent="0.25">
      <c r="A27">
        <v>18.2</v>
      </c>
    </row>
    <row r="28" spans="1:1" x14ac:dyDescent="0.25">
      <c r="A28">
        <v>18.7</v>
      </c>
    </row>
    <row r="29" spans="1:1" x14ac:dyDescent="0.25">
      <c r="A29">
        <v>19.100000000000001</v>
      </c>
    </row>
    <row r="30" spans="1:1" x14ac:dyDescent="0.25">
      <c r="A30">
        <v>19.600000000000001</v>
      </c>
    </row>
    <row r="31" spans="1:1" x14ac:dyDescent="0.25">
      <c r="A31">
        <v>20</v>
      </c>
    </row>
    <row r="32" spans="1:1" x14ac:dyDescent="0.25">
      <c r="A32">
        <v>20.5</v>
      </c>
    </row>
    <row r="33" spans="1:1" x14ac:dyDescent="0.25">
      <c r="A33">
        <v>21</v>
      </c>
    </row>
    <row r="34" spans="1:1" x14ac:dyDescent="0.25">
      <c r="A34">
        <v>21.5</v>
      </c>
    </row>
    <row r="35" spans="1:1" x14ac:dyDescent="0.25">
      <c r="A35">
        <v>22.1</v>
      </c>
    </row>
    <row r="36" spans="1:1" x14ac:dyDescent="0.25">
      <c r="A36">
        <v>22.6</v>
      </c>
    </row>
    <row r="37" spans="1:1" x14ac:dyDescent="0.25">
      <c r="A37">
        <v>23.2</v>
      </c>
    </row>
    <row r="38" spans="1:1" x14ac:dyDescent="0.25">
      <c r="A38">
        <v>23.7</v>
      </c>
    </row>
    <row r="39" spans="1:1" x14ac:dyDescent="0.25">
      <c r="A39">
        <v>24.3</v>
      </c>
    </row>
    <row r="40" spans="1:1" x14ac:dyDescent="0.25">
      <c r="A40">
        <v>24.9</v>
      </c>
    </row>
    <row r="41" spans="1:1" x14ac:dyDescent="0.25">
      <c r="A41">
        <v>25.5</v>
      </c>
    </row>
    <row r="42" spans="1:1" x14ac:dyDescent="0.25">
      <c r="A42">
        <v>26.1</v>
      </c>
    </row>
    <row r="43" spans="1:1" x14ac:dyDescent="0.25">
      <c r="A43">
        <v>26.7</v>
      </c>
    </row>
    <row r="44" spans="1:1" x14ac:dyDescent="0.25">
      <c r="A44">
        <v>27.4</v>
      </c>
    </row>
    <row r="45" spans="1:1" x14ac:dyDescent="0.25">
      <c r="A45">
        <v>28</v>
      </c>
    </row>
    <row r="46" spans="1:1" x14ac:dyDescent="0.25">
      <c r="A46">
        <v>28.7</v>
      </c>
    </row>
    <row r="47" spans="1:1" x14ac:dyDescent="0.25">
      <c r="A47">
        <v>29.4</v>
      </c>
    </row>
    <row r="48" spans="1:1" x14ac:dyDescent="0.25">
      <c r="A48">
        <v>30.1</v>
      </c>
    </row>
    <row r="49" spans="1:1" x14ac:dyDescent="0.25">
      <c r="A49">
        <v>30.9</v>
      </c>
    </row>
    <row r="50" spans="1:1" x14ac:dyDescent="0.25">
      <c r="A50">
        <v>31.6</v>
      </c>
    </row>
    <row r="51" spans="1:1" x14ac:dyDescent="0.25">
      <c r="A51">
        <v>32.4</v>
      </c>
    </row>
    <row r="52" spans="1:1" x14ac:dyDescent="0.25">
      <c r="A52">
        <v>33.200000000000003</v>
      </c>
    </row>
    <row r="53" spans="1:1" x14ac:dyDescent="0.25">
      <c r="A53">
        <v>34</v>
      </c>
    </row>
    <row r="54" spans="1:1" x14ac:dyDescent="0.25">
      <c r="A54">
        <v>34.799999999999997</v>
      </c>
    </row>
    <row r="55" spans="1:1" x14ac:dyDescent="0.25">
      <c r="A55">
        <v>35.700000000000003</v>
      </c>
    </row>
    <row r="56" spans="1:1" x14ac:dyDescent="0.25">
      <c r="A56">
        <v>36.5</v>
      </c>
    </row>
    <row r="57" spans="1:1" x14ac:dyDescent="0.25">
      <c r="A57">
        <v>37.4</v>
      </c>
    </row>
    <row r="58" spans="1:1" x14ac:dyDescent="0.25">
      <c r="A58">
        <v>38.299999999999997</v>
      </c>
    </row>
    <row r="59" spans="1:1" x14ac:dyDescent="0.25">
      <c r="A59">
        <v>39.200000000000003</v>
      </c>
    </row>
    <row r="60" spans="1:1" x14ac:dyDescent="0.25">
      <c r="A60">
        <v>40.200000000000003</v>
      </c>
    </row>
    <row r="61" spans="1:1" x14ac:dyDescent="0.25">
      <c r="A61">
        <v>41.2</v>
      </c>
    </row>
    <row r="62" spans="1:1" x14ac:dyDescent="0.25">
      <c r="A62">
        <v>42.2</v>
      </c>
    </row>
    <row r="63" spans="1:1" x14ac:dyDescent="0.25">
      <c r="A63">
        <v>43.2</v>
      </c>
    </row>
    <row r="64" spans="1:1" x14ac:dyDescent="0.25">
      <c r="A64">
        <v>44.2</v>
      </c>
    </row>
    <row r="65" spans="1:1" x14ac:dyDescent="0.25">
      <c r="A65">
        <v>45.3</v>
      </c>
    </row>
    <row r="66" spans="1:1" x14ac:dyDescent="0.25">
      <c r="A66">
        <v>46.4</v>
      </c>
    </row>
    <row r="67" spans="1:1" x14ac:dyDescent="0.25">
      <c r="A67">
        <v>47.5</v>
      </c>
    </row>
    <row r="68" spans="1:1" x14ac:dyDescent="0.25">
      <c r="A68">
        <v>48.7</v>
      </c>
    </row>
    <row r="69" spans="1:1" x14ac:dyDescent="0.25">
      <c r="A69">
        <v>49.9</v>
      </c>
    </row>
    <row r="70" spans="1:1" x14ac:dyDescent="0.25">
      <c r="A70">
        <v>51.1</v>
      </c>
    </row>
    <row r="71" spans="1:1" x14ac:dyDescent="0.25">
      <c r="A71">
        <v>52.3</v>
      </c>
    </row>
    <row r="72" spans="1:1" x14ac:dyDescent="0.25">
      <c r="A72">
        <v>53.6</v>
      </c>
    </row>
    <row r="73" spans="1:1" x14ac:dyDescent="0.25">
      <c r="A73">
        <v>54.9</v>
      </c>
    </row>
    <row r="74" spans="1:1" x14ac:dyDescent="0.25">
      <c r="A74">
        <v>56.2</v>
      </c>
    </row>
    <row r="75" spans="1:1" x14ac:dyDescent="0.25">
      <c r="A75">
        <v>57.6</v>
      </c>
    </row>
    <row r="76" spans="1:1" x14ac:dyDescent="0.25">
      <c r="A76">
        <v>59</v>
      </c>
    </row>
    <row r="77" spans="1:1" x14ac:dyDescent="0.25">
      <c r="A77">
        <v>60.4</v>
      </c>
    </row>
    <row r="78" spans="1:1" x14ac:dyDescent="0.25">
      <c r="A78">
        <v>61.9</v>
      </c>
    </row>
    <row r="79" spans="1:1" x14ac:dyDescent="0.25">
      <c r="A79">
        <v>63.4</v>
      </c>
    </row>
    <row r="80" spans="1:1" x14ac:dyDescent="0.25">
      <c r="A80">
        <v>64.900000000000006</v>
      </c>
    </row>
    <row r="81" spans="1:1" x14ac:dyDescent="0.25">
      <c r="A81">
        <v>66.5</v>
      </c>
    </row>
    <row r="82" spans="1:1" x14ac:dyDescent="0.25">
      <c r="A82">
        <v>68.099999999999994</v>
      </c>
    </row>
    <row r="83" spans="1:1" x14ac:dyDescent="0.25">
      <c r="A83">
        <v>69.8</v>
      </c>
    </row>
    <row r="84" spans="1:1" x14ac:dyDescent="0.25">
      <c r="A84">
        <v>71.5</v>
      </c>
    </row>
    <row r="85" spans="1:1" x14ac:dyDescent="0.25">
      <c r="A85">
        <v>73.2</v>
      </c>
    </row>
    <row r="86" spans="1:1" x14ac:dyDescent="0.25">
      <c r="A86">
        <v>75</v>
      </c>
    </row>
    <row r="87" spans="1:1" x14ac:dyDescent="0.25">
      <c r="A87">
        <v>76.8</v>
      </c>
    </row>
    <row r="88" spans="1:1" x14ac:dyDescent="0.25">
      <c r="A88">
        <v>78.7</v>
      </c>
    </row>
    <row r="89" spans="1:1" x14ac:dyDescent="0.25">
      <c r="A89">
        <v>80.599999999999994</v>
      </c>
    </row>
    <row r="90" spans="1:1" x14ac:dyDescent="0.25">
      <c r="A90">
        <v>82.5</v>
      </c>
    </row>
    <row r="91" spans="1:1" x14ac:dyDescent="0.25">
      <c r="A91">
        <v>84.5</v>
      </c>
    </row>
    <row r="92" spans="1:1" x14ac:dyDescent="0.25">
      <c r="A92">
        <v>86.6</v>
      </c>
    </row>
    <row r="93" spans="1:1" x14ac:dyDescent="0.25">
      <c r="A93">
        <v>88.7</v>
      </c>
    </row>
    <row r="94" spans="1:1" x14ac:dyDescent="0.25">
      <c r="A94">
        <v>90.9</v>
      </c>
    </row>
    <row r="95" spans="1:1" x14ac:dyDescent="0.25">
      <c r="A95">
        <v>93.1</v>
      </c>
    </row>
    <row r="96" spans="1:1" x14ac:dyDescent="0.25">
      <c r="A96">
        <v>95.3</v>
      </c>
    </row>
    <row r="97" spans="1:1" x14ac:dyDescent="0.25">
      <c r="A97">
        <v>97.6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zoomScale="142" zoomScaleNormal="142" workbookViewId="0">
      <selection activeCell="A7" sqref="A7"/>
    </sheetView>
  </sheetViews>
  <sheetFormatPr defaultRowHeight="15" x14ac:dyDescent="0.25"/>
  <cols>
    <col min="1" max="1" width="33.5703125" bestFit="1" customWidth="1"/>
    <col min="2" max="4" width="9.140625" style="13"/>
  </cols>
  <sheetData>
    <row r="1" spans="1:4" x14ac:dyDescent="0.25">
      <c r="B1" s="15" t="s">
        <v>53</v>
      </c>
      <c r="C1" s="17" t="s">
        <v>54</v>
      </c>
      <c r="D1" s="19" t="s">
        <v>55</v>
      </c>
    </row>
    <row r="2" spans="1:4" x14ac:dyDescent="0.25">
      <c r="A2" t="s">
        <v>56</v>
      </c>
      <c r="B2" s="15">
        <v>1.75</v>
      </c>
      <c r="C2" s="17">
        <v>2.75</v>
      </c>
      <c r="D2" s="19">
        <v>2.6</v>
      </c>
    </row>
    <row r="3" spans="1:4" x14ac:dyDescent="0.25">
      <c r="A3" t="s">
        <v>57</v>
      </c>
      <c r="B3" s="15">
        <v>2.15</v>
      </c>
      <c r="C3" s="17">
        <v>2.95</v>
      </c>
      <c r="D3" s="19">
        <v>2.85</v>
      </c>
    </row>
    <row r="4" spans="1:4" x14ac:dyDescent="0.25">
      <c r="A4" t="s">
        <v>58</v>
      </c>
      <c r="B4" s="15">
        <v>30</v>
      </c>
      <c r="C4" s="17">
        <v>25</v>
      </c>
      <c r="D4" s="19">
        <v>10</v>
      </c>
    </row>
    <row r="5" spans="1:4" x14ac:dyDescent="0.25">
      <c r="A5" t="s">
        <v>69</v>
      </c>
      <c r="B5" s="15">
        <v>60</v>
      </c>
      <c r="C5" s="17">
        <v>95</v>
      </c>
      <c r="D5" s="19">
        <v>30</v>
      </c>
    </row>
    <row r="6" spans="1:4" x14ac:dyDescent="0.25">
      <c r="B6" s="15"/>
      <c r="C6" s="17"/>
      <c r="D6" s="19"/>
    </row>
    <row r="7" spans="1:4" x14ac:dyDescent="0.25">
      <c r="B7" s="15"/>
      <c r="C7" s="17"/>
      <c r="D7" s="19"/>
    </row>
    <row r="8" spans="1:4" x14ac:dyDescent="0.25">
      <c r="B8" s="15"/>
      <c r="C8" s="17"/>
      <c r="D8" s="19"/>
    </row>
    <row r="9" spans="1:4" x14ac:dyDescent="0.25">
      <c r="A9" t="s">
        <v>59</v>
      </c>
      <c r="B9" s="15">
        <v>3.3</v>
      </c>
      <c r="C9" s="17"/>
      <c r="D9" s="19"/>
    </row>
    <row r="10" spans="1:4" x14ac:dyDescent="0.25">
      <c r="A10" t="s">
        <v>60</v>
      </c>
      <c r="B10" s="15">
        <f>$B$9-AVERAGE(B2,B3)</f>
        <v>1.3499999999999999</v>
      </c>
      <c r="C10" s="17">
        <f t="shared" ref="C10:D10" si="0">$B$9-AVERAGE(C2,C3)</f>
        <v>0.44999999999999973</v>
      </c>
      <c r="D10" s="19">
        <f t="shared" si="0"/>
        <v>0.57499999999999973</v>
      </c>
    </row>
    <row r="11" spans="1:4" x14ac:dyDescent="0.25">
      <c r="A11" t="s">
        <v>61</v>
      </c>
      <c r="B11" s="15">
        <f>B10/(B4/1000)</f>
        <v>45</v>
      </c>
      <c r="C11" s="17">
        <f t="shared" ref="C11:D11" si="1">C10/(C4/1000)</f>
        <v>17.999999999999989</v>
      </c>
      <c r="D11" s="19">
        <f t="shared" si="1"/>
        <v>57.499999999999972</v>
      </c>
    </row>
    <row r="12" spans="1:4" x14ac:dyDescent="0.25">
      <c r="B12" s="15"/>
      <c r="C12" s="17"/>
      <c r="D12" s="19"/>
    </row>
    <row r="13" spans="1:4" x14ac:dyDescent="0.25">
      <c r="A13" t="s">
        <v>62</v>
      </c>
      <c r="B13" s="9">
        <v>59</v>
      </c>
      <c r="C13" s="9">
        <v>0</v>
      </c>
      <c r="D13" s="19"/>
    </row>
    <row r="14" spans="1:4" x14ac:dyDescent="0.25">
      <c r="A14" t="s">
        <v>63</v>
      </c>
      <c r="B14" s="9">
        <v>23.2</v>
      </c>
      <c r="C14" s="9">
        <v>0</v>
      </c>
      <c r="D14" s="19"/>
    </row>
    <row r="15" spans="1:4" x14ac:dyDescent="0.25">
      <c r="A15" t="s">
        <v>64</v>
      </c>
      <c r="B15" s="9">
        <v>75</v>
      </c>
      <c r="C15" s="9">
        <v>0</v>
      </c>
      <c r="D15" s="19"/>
    </row>
    <row r="16" spans="1:4" x14ac:dyDescent="0.25">
      <c r="B16" s="15"/>
      <c r="C16" s="17"/>
      <c r="D16" s="19"/>
    </row>
    <row r="17" spans="1:4" x14ac:dyDescent="0.25">
      <c r="A17" t="s">
        <v>66</v>
      </c>
      <c r="B17" s="15">
        <f>B13*(10^C13)</f>
        <v>59</v>
      </c>
      <c r="C17" s="17">
        <f>B14*(10^C14)</f>
        <v>23.2</v>
      </c>
      <c r="D17" s="19">
        <f>B15*(10^C15)</f>
        <v>75</v>
      </c>
    </row>
    <row r="18" spans="1:4" x14ac:dyDescent="0.25">
      <c r="A18" t="s">
        <v>65</v>
      </c>
      <c r="B18" s="16">
        <f>(B10/B17)*1000</f>
        <v>22.881355932203387</v>
      </c>
      <c r="C18" s="18">
        <f t="shared" ref="C18:D18" si="2">(C10/C17)*1000</f>
        <v>19.396551724137922</v>
      </c>
      <c r="D18" s="20">
        <f t="shared" si="2"/>
        <v>7.6666666666666625</v>
      </c>
    </row>
    <row r="19" spans="1:4" x14ac:dyDescent="0.25">
      <c r="A19" t="s">
        <v>67</v>
      </c>
      <c r="B19" s="16">
        <f>(((B18/1000)^2)*B17)*1000</f>
        <v>30.889830508474567</v>
      </c>
      <c r="C19" s="18">
        <f t="shared" ref="C19:D19" si="3">(((C18/1000)^2)*C17)*1000</f>
        <v>8.7284482758620605</v>
      </c>
      <c r="D19" s="20">
        <f t="shared" si="3"/>
        <v>4.4083333333333288</v>
      </c>
    </row>
    <row r="20" spans="1:4" x14ac:dyDescent="0.25">
      <c r="A20" t="s">
        <v>68</v>
      </c>
      <c r="B20" s="16">
        <f>B3*B18</f>
        <v>49.19491525423728</v>
      </c>
      <c r="C20" s="18">
        <f t="shared" ref="C20:D20" si="4">C3*C18</f>
        <v>57.219827586206875</v>
      </c>
      <c r="D20" s="20">
        <f t="shared" si="4"/>
        <v>21.849999999999987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'Typical Resistor Values'!$B$2:$B$7</xm:f>
          </x14:formula1>
          <xm:sqref>C13:C15</xm:sqref>
        </x14:dataValidation>
        <x14:dataValidation type="list" allowBlank="1" showInputMessage="1" showErrorMessage="1">
          <x14:formula1>
            <xm:f>'Typical Resistor Values'!$A$2:$A$97</xm:f>
          </x14:formula1>
          <xm:sqref>B13:B15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A4988</vt:lpstr>
      <vt:lpstr>CS30</vt:lpstr>
      <vt:lpstr>Potential Divider</vt:lpstr>
      <vt:lpstr>Typical Resistor Values</vt:lpstr>
      <vt:lpstr>LED Resistors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</dc:creator>
  <cp:lastModifiedBy>Thomas</cp:lastModifiedBy>
  <dcterms:created xsi:type="dcterms:W3CDTF">2018-02-10T17:41:34Z</dcterms:created>
  <dcterms:modified xsi:type="dcterms:W3CDTF">2019-03-09T15:27:25Z</dcterms:modified>
</cp:coreProperties>
</file>