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a28cefc93af5d4b/Área de Trabalho/"/>
    </mc:Choice>
  </mc:AlternateContent>
  <xr:revisionPtr revIDLastSave="0" documentId="14_{9857F2F2-7DE6-4EDE-9B3A-0A55B5C20AA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GERAL" sheetId="1" r:id="rId1"/>
    <sheet name="MATÉRIA_PRIMA" sheetId="2" r:id="rId2"/>
    <sheet name="ANÁLISE DAS PEÇAS" sheetId="3" r:id="rId3"/>
    <sheet name=" LOCALIZAÇÃO DAS PEÇAS" sheetId="4" r:id="rId4"/>
  </sheets>
  <externalReferences>
    <externalReference r:id="rId5"/>
  </externalReferences>
  <definedNames>
    <definedName name="_xlnm._FilterDatabase" localSheetId="2" hidden="1">'ANÁLISE DAS PEÇAS'!$E$3:$I$31</definedName>
    <definedName name="_xlnm._FilterDatabase" localSheetId="0" hidden="1">GERAL!$A$1:$C$59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3" l="1"/>
  <c r="E5" i="3"/>
  <c r="E4" i="3"/>
  <c r="F7" i="3"/>
  <c r="F8" i="3"/>
  <c r="F9" i="3"/>
  <c r="F10" i="3"/>
  <c r="F4" i="3"/>
  <c r="F11" i="3"/>
  <c r="F12" i="3"/>
  <c r="F13" i="3"/>
  <c r="F14" i="3"/>
  <c r="F5" i="3"/>
  <c r="F15" i="3"/>
  <c r="G15" i="3" s="1"/>
  <c r="F17" i="3"/>
  <c r="F18" i="3"/>
  <c r="F19" i="3"/>
  <c r="G19" i="3" s="1"/>
  <c r="F20" i="3"/>
  <c r="F21" i="3"/>
  <c r="F22" i="3"/>
  <c r="F23" i="3"/>
  <c r="G23" i="3" s="1"/>
  <c r="F24" i="3"/>
  <c r="F25" i="3"/>
  <c r="F26" i="3"/>
  <c r="F27" i="3"/>
  <c r="F28" i="3"/>
  <c r="F29" i="3"/>
  <c r="F30" i="3"/>
  <c r="G30" i="3" s="1"/>
  <c r="F31" i="3"/>
  <c r="G31" i="3" s="1"/>
  <c r="F6" i="3"/>
  <c r="G8" i="3"/>
  <c r="G9" i="3"/>
  <c r="G14" i="3"/>
  <c r="G11" i="3"/>
  <c r="G12" i="3"/>
  <c r="G6" i="3"/>
  <c r="G20" i="3"/>
  <c r="G17" i="3"/>
  <c r="G5" i="3"/>
  <c r="G27" i="3"/>
  <c r="G22" i="3"/>
  <c r="G21" i="3"/>
  <c r="G28" i="3"/>
  <c r="G7" i="3"/>
  <c r="G25" i="3"/>
  <c r="G29" i="3"/>
  <c r="G24" i="3"/>
  <c r="G16" i="3"/>
  <c r="G13" i="3"/>
  <c r="G10" i="3"/>
  <c r="G18" i="3"/>
  <c r="G26" i="3"/>
  <c r="G4" i="3"/>
  <c r="I9" i="3" l="1"/>
  <c r="I28" i="3"/>
  <c r="I22" i="3"/>
  <c r="I29" i="3"/>
  <c r="I21" i="3"/>
  <c r="I16" i="3"/>
  <c r="E7" i="2"/>
  <c r="E6" i="2"/>
  <c r="E5" i="2"/>
  <c r="E4" i="2"/>
  <c r="E3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E67" i="1"/>
  <c r="E68" i="1"/>
  <c r="E69" i="1"/>
  <c r="E70" i="1"/>
  <c r="E71" i="1"/>
  <c r="E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I34" i="3" l="1"/>
</calcChain>
</file>

<file path=xl/sharedStrings.xml><?xml version="1.0" encoding="utf-8"?>
<sst xmlns="http://schemas.openxmlformats.org/spreadsheetml/2006/main" count="370" uniqueCount="137">
  <si>
    <t>ACEM RESFRIADO</t>
  </si>
  <si>
    <t>CHUCK-ACÉM CONGELADO-PALESTINA</t>
  </si>
  <si>
    <t>CÓDIGO</t>
  </si>
  <si>
    <t>PRODUTO</t>
  </si>
  <si>
    <t>ALCATRA COM MAMINHA RESFR</t>
  </si>
  <si>
    <t>MIOLO DA ALCATRA RESFR</t>
  </si>
  <si>
    <t>MAMINHA RESFR</t>
  </si>
  <si>
    <t>MAMINHA DA ALCATRA RESF. - PREMIUM</t>
  </si>
  <si>
    <t>ARANHA CONG</t>
  </si>
  <si>
    <t>BANANINHA CONG</t>
  </si>
  <si>
    <t xml:space="preserve">CAPA DE FILE RESFR </t>
  </si>
  <si>
    <t xml:space="preserve">CONTRA FILE DO BOLA RESF - MATÉRIA PRIMA </t>
  </si>
  <si>
    <t xml:space="preserve">CONTRA FILÉ RESF </t>
  </si>
  <si>
    <t>CONTRA FILE SEM OSSO RESF. M.I. - PREMIUM</t>
  </si>
  <si>
    <t>CONTRA FILE CONGELADO</t>
  </si>
  <si>
    <t>NOIX RESF. - PREMIUM</t>
  </si>
  <si>
    <t>LOMBO SEM ABA SEM CARRETEL</t>
  </si>
  <si>
    <t>LOMBO COM ABA COM CARRETEL</t>
  </si>
  <si>
    <t>COSTELA TIRAS (REFEITÓRIO)</t>
  </si>
  <si>
    <t>COSTELA DO TRASEIRO (MINGA) CONG</t>
  </si>
  <si>
    <t>COSTELA DO TRASEIRO COMPLETA EM TIRAS - CONG</t>
  </si>
  <si>
    <t>SHORT RIBS - COSTELA DO TRASEIRO - ARABIA SAUDITA</t>
  </si>
  <si>
    <t>COXAO DURO RESFR</t>
  </si>
  <si>
    <t>COXAO DURO CONGELADO</t>
  </si>
  <si>
    <t>COXAO MOLE RESFR</t>
  </si>
  <si>
    <t>CUPIM DE BOI</t>
  </si>
  <si>
    <t>CUPIM (FATIADO) RESF</t>
  </si>
  <si>
    <t>CUPIM RESF. - PREMIUM</t>
  </si>
  <si>
    <t>CUPIM A CONG</t>
  </si>
  <si>
    <t>CUPIM B CONG</t>
  </si>
  <si>
    <t>FOREQUARTERS-DIANTEIRO CONGELADO</t>
  </si>
  <si>
    <t>FILE MIGNON 2/3 C/CORDAO RESFR</t>
  </si>
  <si>
    <t>FILE MIGNON 3/4 S/ CORDAO RESFR</t>
  </si>
  <si>
    <t>FILÉ MIGNON 4/5 S/ CORDÃO RESF</t>
  </si>
  <si>
    <t>FILE MIGNON 5 UP RESF</t>
  </si>
  <si>
    <t>CORDÃO CONG</t>
  </si>
  <si>
    <t>FRALDINHA RESFR</t>
  </si>
  <si>
    <t>FRALDA PORCIONADA RESF</t>
  </si>
  <si>
    <t>FRALDA DE BOI</t>
  </si>
  <si>
    <t>FRALDINHA RESF. M.I - PREMIUM</t>
  </si>
  <si>
    <t>GORDURA CONGELADA DE BOVINO</t>
  </si>
  <si>
    <t>LAGARTO RESFR</t>
  </si>
  <si>
    <t>SHANK-MUSCULO DO TRASEIRO CONGELADO-HONG KONG</t>
  </si>
  <si>
    <t>SHIN-MUSCULO DO DIANTEIRO CONGELADO-HONG KONG</t>
  </si>
  <si>
    <t>CONICAL MUSCLE-MUSCULO DO DIANTEIRO CONGELADO-HONG KONG</t>
  </si>
  <si>
    <t>PALETA SEM MUSCULO RESFRIADA</t>
  </si>
  <si>
    <t>OYSTER BLADE - RAQUETE CONGELADA - RAMAX -  PALESTINA</t>
  </si>
  <si>
    <t>SHOULDER CLOD - MIOLO DA PALETA CONGELADA - PALESTINA</t>
  </si>
  <si>
    <t>SHOULDER COVER - CAPA DA PALETA CONGELADA - PALESTINA</t>
  </si>
  <si>
    <t>PATINHO RESFR</t>
  </si>
  <si>
    <t>PEITO RESFR</t>
  </si>
  <si>
    <t>BRISKET-PEITO CONGELADO-PALESTINA</t>
  </si>
  <si>
    <t>CHUCK TENDER - PEIXINHO CONGELADOS - PALESTINA</t>
  </si>
  <si>
    <t>CHUCK TENDER-PEIXINHO CONGELADO</t>
  </si>
  <si>
    <t>NECK-PESCOÇO CONGELADO-WEST-IRÃ</t>
  </si>
  <si>
    <t>PICANHA A RESFR</t>
  </si>
  <si>
    <t>PICANHA B RESFR</t>
  </si>
  <si>
    <t>PICANHA RESFR (FATIADA)</t>
  </si>
  <si>
    <t>PICANHA RESF - PREMIUM</t>
  </si>
  <si>
    <t>PICANHA (A) CONGELADA</t>
  </si>
  <si>
    <t>CATEGORIA</t>
  </si>
  <si>
    <t>ACEM</t>
  </si>
  <si>
    <t>ALCATRA</t>
  </si>
  <si>
    <t>ARANHA</t>
  </si>
  <si>
    <t>BANANINHA</t>
  </si>
  <si>
    <t>COSTELA</t>
  </si>
  <si>
    <t>CAPA DE FILE</t>
  </si>
  <si>
    <t>CONTRA FILE</t>
  </si>
  <si>
    <t>CONTRA FILÉ COM OSSO</t>
  </si>
  <si>
    <t>COXAO DURO</t>
  </si>
  <si>
    <t xml:space="preserve">COXAO MOLE </t>
  </si>
  <si>
    <t>CUPIM</t>
  </si>
  <si>
    <t>DIANTEIRO ROUBADO</t>
  </si>
  <si>
    <t>FILE MIGNON</t>
  </si>
  <si>
    <t>FRALDA</t>
  </si>
  <si>
    <t>GORDURA</t>
  </si>
  <si>
    <t>LAGARTO</t>
  </si>
  <si>
    <t>MUSCULO</t>
  </si>
  <si>
    <t>PEITO</t>
  </si>
  <si>
    <t>PESCOÇO</t>
  </si>
  <si>
    <t>MUSCULO DIANTEIRO</t>
  </si>
  <si>
    <t>PALETA</t>
  </si>
  <si>
    <t>PATINHO</t>
  </si>
  <si>
    <t>PEIXINHO</t>
  </si>
  <si>
    <t>PICANHA</t>
  </si>
  <si>
    <t>OSSO DO PATINHO</t>
  </si>
  <si>
    <t>TENDON-TENDÃO DA DESOSSA CONGELADO-HONG KONG</t>
  </si>
  <si>
    <t>TIPO</t>
  </si>
  <si>
    <t>PRODUTO ACABADO</t>
  </si>
  <si>
    <t>OSSO DESOSSA</t>
  </si>
  <si>
    <t>TENDAO DESOSSA</t>
  </si>
  <si>
    <t>RETALHOS</t>
  </si>
  <si>
    <t>OSSO DO PEITO CONG</t>
  </si>
  <si>
    <t>RECORTE CONGELADO</t>
  </si>
  <si>
    <t>RECORTE</t>
  </si>
  <si>
    <t>TENDAO</t>
  </si>
  <si>
    <t xml:space="preserve">DESPOJOS DE BOVINO DESOSSA </t>
  </si>
  <si>
    <t>DESPOJO</t>
  </si>
  <si>
    <t>SUBPRODUTOS</t>
  </si>
  <si>
    <t>TRASEIRO DE BOI</t>
  </si>
  <si>
    <t>DIANTEIRO DE BOI</t>
  </si>
  <si>
    <t>PONTA DE AGULHA DE BOI</t>
  </si>
  <si>
    <t>TRASEIRO DE VACA</t>
  </si>
  <si>
    <t>DIANTEIRO DE VACA</t>
  </si>
  <si>
    <t>PONTA DE AGULHA DE VACA</t>
  </si>
  <si>
    <t>MATERIA PRIMA</t>
  </si>
  <si>
    <t>PEÇA</t>
  </si>
  <si>
    <t>PESO LIQUIDO_1</t>
  </si>
  <si>
    <t>INÍCIO_1</t>
  </si>
  <si>
    <t>FIM_1</t>
  </si>
  <si>
    <t>SOBRA_1</t>
  </si>
  <si>
    <t>DIANTEIRO</t>
  </si>
  <si>
    <t>TRASEIRO</t>
  </si>
  <si>
    <t>PONTA DE AGULHA</t>
  </si>
  <si>
    <t>Rótulos de Linha</t>
  </si>
  <si>
    <t>Total Geral</t>
  </si>
  <si>
    <t>Soma de PESO LIQUIDO_1</t>
  </si>
  <si>
    <t>Soma de SOBRA_1</t>
  </si>
  <si>
    <t>ORIGEM</t>
  </si>
  <si>
    <t>NÃO APLICÁVEL</t>
  </si>
  <si>
    <t>PRODUTIVIDADE</t>
  </si>
  <si>
    <t>LOCALIZAÇÃO</t>
  </si>
  <si>
    <t>OBSERVAÇÃO</t>
  </si>
  <si>
    <t>A divisão relizada pelo frigorífico utilizou 100% (dianteiro e traseiro), quando deveria ter usado o traseiro.</t>
  </si>
  <si>
    <t>Retirada de 637,50 kg de CONTRA FILE DO BOLA RESF - MATÉRIA PRIMA (produto acabado vindo de outro fonte que não as peças trabalhadas no período). NÃO FOI CALCULADO!!!</t>
  </si>
  <si>
    <t>Não calculado.</t>
  </si>
  <si>
    <t>Diferença encontrada do cálculo!!!! (muito pequena = 0,023%)</t>
  </si>
  <si>
    <t>DIFERENÇA (KG)</t>
  </si>
  <si>
    <t>OK</t>
  </si>
  <si>
    <t>Não foi calculado, não se sabendo o porquê!!!</t>
  </si>
  <si>
    <t xml:space="preserve">O cálculo aqui registrado não incluiu a "PONTA DE AGULHA" como matéria-prima. O cálculo realizado pelo Frigorífico incluiu a  "PONTA DE AGULHA". Dúvida!!!!! </t>
  </si>
  <si>
    <t>O cálculo aqui registrado não incluiu QUANTIDADES NÃO IDENTIFICADAS como matéria-prima (COLUNA "T") . Dúvida!!!!! Há diferença a menor pelo frigorífico</t>
  </si>
  <si>
    <t>O cálculo aqui registrado diverge do encontrado pelo Frigorífico, mas sem motivo (COLUNA "T"). Dúvida!!!!!</t>
  </si>
  <si>
    <t>Realizada a retirada de 1.497,00 kg de CUPIM DE BOI já existente e classificado como "matéria-prima", o que de fato seria "estoque". Não foi calculado.</t>
  </si>
  <si>
    <t>Valor calculado pelo frigrífico ficou em 3,27%, maior que o calculado na presente planilha.</t>
  </si>
  <si>
    <t>Valor calculado pelo frigrífico ficou em 2,19%, maior que o calculado na presente planilha.</t>
  </si>
  <si>
    <t>A análise realizada encontrou 98,96% de produtividade (do total de costela), ou seja, não representa a realidade da matéria-prima utilizada!!!! O cálculo ora realizado faz apuração da produtividade da matéria-prima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</si>
</sst>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9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43" fontId="2" fillId="0" borderId="0" xfId="1" applyFont="1" applyBorder="1"/>
    <xf numFmtId="43" fontId="0" fillId="0" borderId="0" xfId="1" applyFont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2" fillId="2" borderId="1" xfId="0" applyFont="1" applyFill="1" applyBorder="1"/>
    <xf numFmtId="43" fontId="0" fillId="0" borderId="0" xfId="1" applyFont="1"/>
    <xf numFmtId="164" fontId="0" fillId="0" borderId="0" xfId="2" applyNumberFormat="1" applyFont="1"/>
    <xf numFmtId="0" fontId="4" fillId="0" borderId="0" xfId="0" applyFont="1"/>
    <xf numFmtId="43" fontId="5" fillId="0" borderId="0" xfId="1" applyFont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43" fontId="2" fillId="0" borderId="0" xfId="0" applyNumberFormat="1" applyFont="1"/>
    <xf numFmtId="43" fontId="2" fillId="0" borderId="0" xfId="1" applyFont="1"/>
    <xf numFmtId="164" fontId="2" fillId="0" borderId="0" xfId="2" applyNumberFormat="1" applyFont="1"/>
    <xf numFmtId="43" fontId="4" fillId="0" borderId="0" xfId="0" applyNumberFormat="1" applyFont="1"/>
    <xf numFmtId="164" fontId="4" fillId="0" borderId="0" xfId="2" applyNumberFormat="1" applyFont="1" applyAlignment="1">
      <alignment horizontal="right"/>
    </xf>
    <xf numFmtId="164" fontId="6" fillId="0" borderId="0" xfId="2" applyNumberFormat="1" applyFont="1" applyAlignment="1">
      <alignment horizontal="right"/>
    </xf>
    <xf numFmtId="164" fontId="0" fillId="0" borderId="0" xfId="2" applyNumberFormat="1" applyFont="1" applyAlignment="1">
      <alignment horizontal="right"/>
    </xf>
    <xf numFmtId="2" fontId="4" fillId="0" borderId="0" xfId="0" applyNumberFormat="1" applyFont="1"/>
    <xf numFmtId="43" fontId="7" fillId="0" borderId="0" xfId="0" applyNumberFormat="1" applyFont="1"/>
    <xf numFmtId="164" fontId="8" fillId="0" borderId="0" xfId="2" applyNumberFormat="1" applyFont="1" applyAlignment="1">
      <alignment horizontal="right"/>
    </xf>
    <xf numFmtId="0" fontId="8" fillId="0" borderId="0" xfId="0" applyFont="1" applyAlignment="1">
      <alignment wrapText="1"/>
    </xf>
    <xf numFmtId="164" fontId="4" fillId="3" borderId="0" xfId="2" applyNumberFormat="1" applyFont="1" applyFill="1" applyAlignment="1">
      <alignment horizontal="right"/>
    </xf>
    <xf numFmtId="0" fontId="4" fillId="3" borderId="0" xfId="0" applyFont="1" applyFill="1" applyAlignment="1">
      <alignment wrapText="1"/>
    </xf>
  </cellXfs>
  <cellStyles count="3">
    <cellStyle name="Normal" xfId="0" builtinId="0"/>
    <cellStyle name="Porcentagem" xfId="2" builtinId="5"/>
    <cellStyle name="Vírgula" xfId="1" builtinId="3"/>
  </cellStyles>
  <dxfs count="3">
    <dxf>
      <font>
        <color rgb="FFFF0000"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[ANÁLISE_PRODUÇÃO_Frigorífico.xlsx]MATÉRIA_PRIMA!Tabela dinâmica1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MATÉRIA_PRIMA!$I$2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MATÉRIA_PRIMA!$H$3:$H$6</c:f>
              <c:strCache>
                <c:ptCount val="3"/>
                <c:pt idx="0">
                  <c:v>DIANTEIRO</c:v>
                </c:pt>
                <c:pt idx="1">
                  <c:v>PONTA DE AGULHA</c:v>
                </c:pt>
                <c:pt idx="2">
                  <c:v>TRASEIRO</c:v>
                </c:pt>
              </c:strCache>
            </c:strRef>
          </c:cat>
          <c:val>
            <c:numRef>
              <c:f>MATÉRIA_PRIMA!$I$3:$I$6</c:f>
              <c:numCache>
                <c:formatCode>_(* #,##0.00_);_(* \(#,##0.00\);_(* "-"??_);_(@_)</c:formatCode>
                <c:ptCount val="3"/>
                <c:pt idx="0">
                  <c:v>58213.49</c:v>
                </c:pt>
                <c:pt idx="1">
                  <c:v>9865</c:v>
                </c:pt>
                <c:pt idx="2">
                  <c:v>160116.49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C-4A46-9716-5979B88C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895360"/>
        <c:axId val="1571898688"/>
      </c:barChart>
      <c:catAx>
        <c:axId val="157189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898688"/>
        <c:crosses val="autoZero"/>
        <c:auto val="1"/>
        <c:lblAlgn val="ctr"/>
        <c:lblOffset val="100"/>
        <c:noMultiLvlLbl val="0"/>
      </c:catAx>
      <c:valAx>
        <c:axId val="15718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8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4</xdr:row>
      <xdr:rowOff>109537</xdr:rowOff>
    </xdr:from>
    <xdr:to>
      <xdr:col>20</xdr:col>
      <xdr:colOff>266700</xdr:colOff>
      <xdr:row>18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5C0ABE-E521-4FE1-810E-968E8D245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gelm\Downloads\desossa%20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dimento"/>
    </sheetNames>
    <sheetDataSet>
      <sheetData sheetId="0">
        <row r="21">
          <cell r="A21" t="str">
            <v>MATÉRIA PRIMA</v>
          </cell>
        </row>
        <row r="22">
          <cell r="A22" t="str">
            <v>Código</v>
          </cell>
          <cell r="B22" t="str">
            <v>Descrição</v>
          </cell>
          <cell r="C22" t="str">
            <v>Peças</v>
          </cell>
          <cell r="D22" t="str">
            <v>Peso Líquido</v>
          </cell>
        </row>
        <row r="23">
          <cell r="A23">
            <v>1</v>
          </cell>
          <cell r="B23" t="str">
            <v>TRASEIRO DE BOI</v>
          </cell>
          <cell r="C23">
            <v>2146</v>
          </cell>
          <cell r="D23">
            <v>155126.49</v>
          </cell>
        </row>
        <row r="24">
          <cell r="A24">
            <v>2</v>
          </cell>
          <cell r="B24" t="str">
            <v>DIANTEIRO DE BOI</v>
          </cell>
          <cell r="C24">
            <v>717</v>
          </cell>
          <cell r="D24">
            <v>43783.7</v>
          </cell>
        </row>
        <row r="25">
          <cell r="A25">
            <v>3</v>
          </cell>
          <cell r="B25" t="str">
            <v>PONTA DE AGULHA DE BOI</v>
          </cell>
          <cell r="C25">
            <v>327</v>
          </cell>
          <cell r="D25">
            <v>4675.7</v>
          </cell>
        </row>
        <row r="26">
          <cell r="A26">
            <v>6</v>
          </cell>
          <cell r="B26" t="str">
            <v>TRASEIRO DE VACA</v>
          </cell>
          <cell r="C26">
            <v>100</v>
          </cell>
          <cell r="D26">
            <v>4990</v>
          </cell>
        </row>
        <row r="27">
          <cell r="A27">
            <v>7</v>
          </cell>
          <cell r="B27" t="str">
            <v>DIANTEIRO DE VACA</v>
          </cell>
          <cell r="C27">
            <v>364</v>
          </cell>
          <cell r="D27">
            <v>14429.79</v>
          </cell>
        </row>
        <row r="28">
          <cell r="A28">
            <v>8</v>
          </cell>
          <cell r="B28" t="str">
            <v>PONTA DE AGULHA DE VACA</v>
          </cell>
          <cell r="C28">
            <v>407</v>
          </cell>
          <cell r="D28">
            <v>5189.3</v>
          </cell>
        </row>
        <row r="29">
          <cell r="A29">
            <v>50</v>
          </cell>
          <cell r="B29" t="str">
            <v>CUPIM DE BOI</v>
          </cell>
          <cell r="C29">
            <v>1497</v>
          </cell>
          <cell r="D29">
            <v>1497</v>
          </cell>
        </row>
        <row r="30">
          <cell r="A30">
            <v>52</v>
          </cell>
          <cell r="B30" t="str">
            <v xml:space="preserve">CONTRA FILE DO BOLA RESF - MATÉRIA PRIMA </v>
          </cell>
          <cell r="C30">
            <v>46</v>
          </cell>
          <cell r="D30">
            <v>637.5</v>
          </cell>
        </row>
        <row r="31">
          <cell r="A31">
            <v>1105</v>
          </cell>
          <cell r="B31" t="str">
            <v>FRALDA DE BOI</v>
          </cell>
          <cell r="C31">
            <v>208</v>
          </cell>
          <cell r="D31">
            <v>208</v>
          </cell>
        </row>
        <row r="32">
          <cell r="A32" t="str">
            <v>TOTAL</v>
          </cell>
          <cell r="C32">
            <v>5812</v>
          </cell>
          <cell r="D32">
            <v>230537.48</v>
          </cell>
        </row>
        <row r="35">
          <cell r="A35" t="str">
            <v>SOBRA UTILIZADA</v>
          </cell>
        </row>
        <row r="36">
          <cell r="A36" t="str">
            <v>Código</v>
          </cell>
          <cell r="B36" t="str">
            <v>Descrição</v>
          </cell>
          <cell r="C36" t="str">
            <v>Peças</v>
          </cell>
          <cell r="D36" t="str">
            <v>Peso Líquido</v>
          </cell>
        </row>
        <row r="37">
          <cell r="A37">
            <v>1011</v>
          </cell>
          <cell r="B37" t="str">
            <v>MIOLO DA ALCATRA RESFR</v>
          </cell>
          <cell r="C37">
            <v>1</v>
          </cell>
          <cell r="D37">
            <v>4.8</v>
          </cell>
        </row>
        <row r="38">
          <cell r="A38">
            <v>1094</v>
          </cell>
          <cell r="B38" t="str">
            <v>FILÉ MIGNON 4/5 S/ CORDÃO RESF</v>
          </cell>
          <cell r="C38">
            <v>1</v>
          </cell>
          <cell r="D38">
            <v>2</v>
          </cell>
        </row>
        <row r="39">
          <cell r="A39">
            <v>1100</v>
          </cell>
          <cell r="B39" t="str">
            <v>FRALDINHA RESFR</v>
          </cell>
          <cell r="C39">
            <v>1</v>
          </cell>
          <cell r="D39">
            <v>2.1</v>
          </cell>
        </row>
        <row r="40">
          <cell r="A40">
            <v>1151</v>
          </cell>
          <cell r="B40" t="str">
            <v>PALETA SEM MUSCULO RESFRIADA</v>
          </cell>
          <cell r="C40">
            <v>1</v>
          </cell>
          <cell r="D40">
            <v>11.65</v>
          </cell>
        </row>
        <row r="41">
          <cell r="A41">
            <v>1191</v>
          </cell>
          <cell r="B41" t="str">
            <v>PICANHA B RESFR</v>
          </cell>
          <cell r="C41">
            <v>2</v>
          </cell>
          <cell r="D41">
            <v>2.7</v>
          </cell>
        </row>
        <row r="42">
          <cell r="A42">
            <v>1205</v>
          </cell>
          <cell r="B42" t="str">
            <v>PICANHA RESF - PREMIUM</v>
          </cell>
          <cell r="C42">
            <v>10</v>
          </cell>
          <cell r="D42">
            <v>12.3</v>
          </cell>
        </row>
        <row r="43">
          <cell r="A43">
            <v>2081</v>
          </cell>
          <cell r="B43" t="str">
            <v>CUPIM B CONG</v>
          </cell>
          <cell r="C43">
            <v>2</v>
          </cell>
          <cell r="D43">
            <v>12.55</v>
          </cell>
        </row>
        <row r="44">
          <cell r="A44">
            <v>2610</v>
          </cell>
          <cell r="B44" t="str">
            <v>OSSO DO PATINHO</v>
          </cell>
          <cell r="C44">
            <v>3</v>
          </cell>
          <cell r="D44">
            <v>15.55</v>
          </cell>
        </row>
        <row r="45">
          <cell r="A45">
            <v>4118</v>
          </cell>
          <cell r="B45" t="str">
            <v>TENDON-TENDÃO DA DESOSSA CONGELADO-HONG KONG</v>
          </cell>
          <cell r="C45">
            <v>1</v>
          </cell>
          <cell r="D45">
            <v>19.649999999999999</v>
          </cell>
        </row>
        <row r="46">
          <cell r="A46">
            <v>5347</v>
          </cell>
          <cell r="B46" t="str">
            <v>NECK-PESCOÇO CONGELADO-WEST-IRÃ</v>
          </cell>
          <cell r="C46">
            <v>6</v>
          </cell>
          <cell r="D46">
            <v>9.1999999999999993</v>
          </cell>
        </row>
        <row r="47">
          <cell r="A47">
            <v>6132</v>
          </cell>
          <cell r="B47" t="str">
            <v>FOREQUARTERS-DIANTEIRO CONGELADO</v>
          </cell>
          <cell r="C47">
            <v>11</v>
          </cell>
          <cell r="D47">
            <v>13.1</v>
          </cell>
        </row>
        <row r="48">
          <cell r="A48">
            <v>6135</v>
          </cell>
          <cell r="B48" t="str">
            <v>CHUCK TENDER-PEIXINHO CONGELADO</v>
          </cell>
          <cell r="C48">
            <v>12</v>
          </cell>
          <cell r="D48">
            <v>18.649999999999999</v>
          </cell>
        </row>
        <row r="49">
          <cell r="A49" t="str">
            <v>TOTAL</v>
          </cell>
          <cell r="C49">
            <v>51</v>
          </cell>
          <cell r="D49">
            <v>124.24999999999997</v>
          </cell>
        </row>
        <row r="52">
          <cell r="A52" t="str">
            <v>PRODUTO ACABADO</v>
          </cell>
        </row>
        <row r="53">
          <cell r="A53" t="str">
            <v>Código</v>
          </cell>
          <cell r="B53" t="str">
            <v>Descrição do produto</v>
          </cell>
          <cell r="C53" t="str">
            <v>Peças</v>
          </cell>
          <cell r="D53" t="str">
            <v>Kg Total</v>
          </cell>
          <cell r="E53" t="str">
            <v>Kg Sobra</v>
          </cell>
        </row>
        <row r="55">
          <cell r="A55">
            <v>1001</v>
          </cell>
          <cell r="B55" t="str">
            <v>ACEM RESFRIADO</v>
          </cell>
          <cell r="C55">
            <v>611</v>
          </cell>
          <cell r="D55">
            <v>6136.9040000000005</v>
          </cell>
          <cell r="E55">
            <v>0</v>
          </cell>
        </row>
        <row r="56">
          <cell r="A56">
            <v>6008</v>
          </cell>
          <cell r="B56" t="str">
            <v>CHUCK-ACÉM CONGELADO-PALESTINA</v>
          </cell>
          <cell r="C56">
            <v>3684</v>
          </cell>
          <cell r="D56">
            <v>5758.8320000000003</v>
          </cell>
          <cell r="E56">
            <v>0</v>
          </cell>
        </row>
        <row r="57">
          <cell r="A57" t="str">
            <v>ACEM</v>
          </cell>
          <cell r="C57">
            <v>4295</v>
          </cell>
          <cell r="D57">
            <v>11895.736000000001</v>
          </cell>
          <cell r="E57">
            <v>0</v>
          </cell>
        </row>
        <row r="59">
          <cell r="A59">
            <v>1010</v>
          </cell>
          <cell r="B59" t="str">
            <v>ALCATRA COM MAMINHA RESFR</v>
          </cell>
          <cell r="C59">
            <v>661</v>
          </cell>
          <cell r="D59">
            <v>4027.0189999999998</v>
          </cell>
          <cell r="E59">
            <v>0</v>
          </cell>
        </row>
        <row r="60">
          <cell r="A60">
            <v>1011</v>
          </cell>
          <cell r="B60" t="str">
            <v>MIOLO DA ALCATRA RESFR</v>
          </cell>
          <cell r="C60">
            <v>1584</v>
          </cell>
          <cell r="D60">
            <v>7269.4740000000002</v>
          </cell>
          <cell r="E60">
            <v>0</v>
          </cell>
        </row>
        <row r="61">
          <cell r="A61">
            <v>1012</v>
          </cell>
          <cell r="B61" t="str">
            <v>MAMINHA RESFR</v>
          </cell>
          <cell r="C61">
            <v>1520</v>
          </cell>
          <cell r="D61">
            <v>2400.7199999999998</v>
          </cell>
          <cell r="E61">
            <v>0</v>
          </cell>
        </row>
        <row r="62">
          <cell r="A62">
            <v>1206</v>
          </cell>
          <cell r="B62" t="str">
            <v>MAMINHA DA ALCATRA RESF. - PREMIUM</v>
          </cell>
          <cell r="C62">
            <v>64</v>
          </cell>
          <cell r="D62">
            <v>97.674000000000007</v>
          </cell>
          <cell r="E62">
            <v>0</v>
          </cell>
        </row>
        <row r="63">
          <cell r="A63" t="str">
            <v>ALCATRA</v>
          </cell>
          <cell r="C63">
            <v>3829</v>
          </cell>
          <cell r="D63">
            <v>13794.887000000001</v>
          </cell>
          <cell r="E63">
            <v>0</v>
          </cell>
        </row>
        <row r="65">
          <cell r="A65">
            <v>2020</v>
          </cell>
          <cell r="B65" t="str">
            <v>ARANHA CONG</v>
          </cell>
          <cell r="C65">
            <v>552</v>
          </cell>
          <cell r="D65">
            <v>695.18200000000002</v>
          </cell>
          <cell r="E65">
            <v>0</v>
          </cell>
        </row>
        <row r="66">
          <cell r="A66" t="str">
            <v>ARANHA</v>
          </cell>
          <cell r="C66">
            <v>552</v>
          </cell>
          <cell r="D66">
            <v>695.18200000000002</v>
          </cell>
          <cell r="E66">
            <v>0</v>
          </cell>
        </row>
        <row r="68">
          <cell r="A68">
            <v>2030</v>
          </cell>
          <cell r="B68" t="str">
            <v>BANANINHA CONG</v>
          </cell>
          <cell r="C68">
            <v>729</v>
          </cell>
          <cell r="D68">
            <v>1160.96</v>
          </cell>
          <cell r="E68">
            <v>0</v>
          </cell>
        </row>
        <row r="69">
          <cell r="A69" t="str">
            <v>BANANINHA</v>
          </cell>
          <cell r="C69">
            <v>729</v>
          </cell>
          <cell r="D69">
            <v>1160.96</v>
          </cell>
          <cell r="E69">
            <v>0</v>
          </cell>
        </row>
        <row r="71">
          <cell r="A71">
            <v>1040</v>
          </cell>
          <cell r="B71" t="str">
            <v xml:space="preserve">CAPA DE FILE RESFR </v>
          </cell>
          <cell r="C71">
            <v>1518</v>
          </cell>
          <cell r="D71">
            <v>3510.78</v>
          </cell>
          <cell r="E71">
            <v>0</v>
          </cell>
        </row>
        <row r="72">
          <cell r="A72" t="str">
            <v>CAPA DE FILE</v>
          </cell>
          <cell r="C72">
            <v>1518</v>
          </cell>
          <cell r="D72">
            <v>3510.78</v>
          </cell>
          <cell r="E72">
            <v>0</v>
          </cell>
        </row>
        <row r="74">
          <cell r="A74">
            <v>52</v>
          </cell>
          <cell r="B74" t="str">
            <v xml:space="preserve">CONTRA FILE DO BOLA RESF - MATÉRIA PRIMA </v>
          </cell>
          <cell r="C74">
            <v>46</v>
          </cell>
          <cell r="D74">
            <v>637.5</v>
          </cell>
          <cell r="E74">
            <v>0</v>
          </cell>
        </row>
        <row r="75">
          <cell r="A75">
            <v>1050</v>
          </cell>
          <cell r="B75" t="str">
            <v xml:space="preserve">CONTRA FILÉ RESF </v>
          </cell>
          <cell r="C75">
            <v>3897</v>
          </cell>
          <cell r="D75">
            <v>16898.41</v>
          </cell>
          <cell r="E75">
            <v>0</v>
          </cell>
        </row>
        <row r="76">
          <cell r="A76">
            <v>1203</v>
          </cell>
          <cell r="B76" t="str">
            <v>CONTRA FILE SEM OSSO RESF. M.I. - PREMIUM</v>
          </cell>
          <cell r="C76">
            <v>67</v>
          </cell>
          <cell r="D76">
            <v>97.38</v>
          </cell>
          <cell r="E76">
            <v>0</v>
          </cell>
        </row>
        <row r="77">
          <cell r="A77">
            <v>2050</v>
          </cell>
          <cell r="B77" t="str">
            <v>CONTRA FILE CONGELADO</v>
          </cell>
          <cell r="C77">
            <v>572</v>
          </cell>
          <cell r="D77">
            <v>2104.6480000000001</v>
          </cell>
          <cell r="E77">
            <v>0</v>
          </cell>
        </row>
        <row r="78">
          <cell r="A78">
            <v>7031</v>
          </cell>
          <cell r="B78" t="str">
            <v>NOIX RESF. - PREMIUM</v>
          </cell>
          <cell r="C78">
            <v>16</v>
          </cell>
          <cell r="D78">
            <v>21.74</v>
          </cell>
          <cell r="E78">
            <v>0</v>
          </cell>
        </row>
        <row r="79">
          <cell r="A79" t="str">
            <v>CONTRA FILE</v>
          </cell>
          <cell r="C79">
            <v>4598</v>
          </cell>
          <cell r="D79">
            <v>19759.678000000004</v>
          </cell>
          <cell r="E79">
            <v>0</v>
          </cell>
        </row>
        <row r="81">
          <cell r="A81">
            <v>22</v>
          </cell>
          <cell r="B81" t="str">
            <v>LOMBO SEM ABA SEM CARRETEL</v>
          </cell>
          <cell r="C81">
            <v>44</v>
          </cell>
          <cell r="D81">
            <v>560.65200000000004</v>
          </cell>
          <cell r="E81">
            <v>0</v>
          </cell>
        </row>
        <row r="82">
          <cell r="A82">
            <v>33</v>
          </cell>
          <cell r="B82" t="str">
            <v>LOMBO COM ABA COM CARRETEL</v>
          </cell>
          <cell r="C82">
            <v>1</v>
          </cell>
          <cell r="D82">
            <v>12.907999999999999</v>
          </cell>
          <cell r="E82">
            <v>0</v>
          </cell>
        </row>
        <row r="83">
          <cell r="A83" t="str">
            <v>CONTRA FILÉ COM OSSO</v>
          </cell>
          <cell r="C83">
            <v>45</v>
          </cell>
          <cell r="D83">
            <v>573.56000000000006</v>
          </cell>
          <cell r="E83">
            <v>0</v>
          </cell>
        </row>
        <row r="85">
          <cell r="A85">
            <v>1209</v>
          </cell>
          <cell r="B85" t="str">
            <v>COSTELA TIRAS (REFEITÓRIO)</v>
          </cell>
          <cell r="C85">
            <v>6</v>
          </cell>
          <cell r="D85">
            <v>147.06</v>
          </cell>
          <cell r="E85">
            <v>0</v>
          </cell>
        </row>
        <row r="86">
          <cell r="A86">
            <v>2503</v>
          </cell>
          <cell r="B86" t="str">
            <v>COSTELA DO TRASEIRO (MINGA) CONG</v>
          </cell>
          <cell r="C86">
            <v>315</v>
          </cell>
          <cell r="D86">
            <v>2360.4699999999998</v>
          </cell>
          <cell r="E86">
            <v>0</v>
          </cell>
        </row>
        <row r="87">
          <cell r="A87">
            <v>2506</v>
          </cell>
          <cell r="B87" t="str">
            <v>COSTELA DO TRASEIRO COMPLETA EM TIRAS - CONG</v>
          </cell>
          <cell r="C87">
            <v>2977</v>
          </cell>
          <cell r="D87">
            <v>5065.0069999999996</v>
          </cell>
          <cell r="E87">
            <v>0</v>
          </cell>
        </row>
        <row r="88">
          <cell r="A88">
            <v>5036</v>
          </cell>
          <cell r="B88" t="str">
            <v>SHORT RIBS - COSTELA DO TRASEIRO - ARABIA SAUDITA</v>
          </cell>
          <cell r="C88">
            <v>321</v>
          </cell>
          <cell r="D88">
            <v>2189.8319999999999</v>
          </cell>
          <cell r="E88">
            <v>0</v>
          </cell>
        </row>
        <row r="89">
          <cell r="A89" t="str">
            <v>COSTELA</v>
          </cell>
          <cell r="C89">
            <v>3619</v>
          </cell>
          <cell r="D89">
            <v>9762.3689999999988</v>
          </cell>
          <cell r="E89">
            <v>0</v>
          </cell>
        </row>
        <row r="91">
          <cell r="A91">
            <v>1060</v>
          </cell>
          <cell r="B91" t="str">
            <v>COXAO DURO RESFR</v>
          </cell>
          <cell r="C91">
            <v>2104</v>
          </cell>
          <cell r="D91">
            <v>13284.227999999999</v>
          </cell>
          <cell r="E91">
            <v>0</v>
          </cell>
        </row>
        <row r="92">
          <cell r="A92">
            <v>2060</v>
          </cell>
          <cell r="B92" t="str">
            <v>COXAO DURO CONGELADO</v>
          </cell>
          <cell r="C92">
            <v>140</v>
          </cell>
          <cell r="D92">
            <v>855.8</v>
          </cell>
          <cell r="E92">
            <v>0</v>
          </cell>
        </row>
        <row r="93">
          <cell r="A93" t="str">
            <v>COXAO DURO</v>
          </cell>
          <cell r="C93">
            <v>2244</v>
          </cell>
          <cell r="D93">
            <v>14140.027999999998</v>
          </cell>
          <cell r="E93">
            <v>0</v>
          </cell>
        </row>
        <row r="95">
          <cell r="A95">
            <v>1070</v>
          </cell>
          <cell r="B95" t="str">
            <v>COXAO MOLE RESFR</v>
          </cell>
          <cell r="C95">
            <v>2245</v>
          </cell>
          <cell r="D95">
            <v>23633.200000000001</v>
          </cell>
          <cell r="E95">
            <v>0</v>
          </cell>
        </row>
        <row r="96">
          <cell r="A96" t="str">
            <v xml:space="preserve">COXAO MOLE </v>
          </cell>
          <cell r="C96">
            <v>2245</v>
          </cell>
          <cell r="D96">
            <v>23633.200000000001</v>
          </cell>
          <cell r="E96">
            <v>0</v>
          </cell>
        </row>
        <row r="98">
          <cell r="A98">
            <v>50</v>
          </cell>
          <cell r="B98" t="str">
            <v>CUPIM DE BOI</v>
          </cell>
          <cell r="C98">
            <v>0</v>
          </cell>
          <cell r="D98">
            <v>1497</v>
          </cell>
          <cell r="E98">
            <v>0</v>
          </cell>
        </row>
        <row r="99">
          <cell r="A99">
            <v>1082</v>
          </cell>
          <cell r="B99" t="str">
            <v>CUPIM (FATIADO) RESF</v>
          </cell>
          <cell r="C99">
            <v>36</v>
          </cell>
          <cell r="D99">
            <v>52.082000000000001</v>
          </cell>
          <cell r="E99">
            <v>0</v>
          </cell>
        </row>
        <row r="100">
          <cell r="A100">
            <v>1207</v>
          </cell>
          <cell r="B100" t="str">
            <v>CUPIM RESF. - PREMIUM</v>
          </cell>
          <cell r="C100">
            <v>14</v>
          </cell>
          <cell r="D100">
            <v>28.417999999999999</v>
          </cell>
          <cell r="E100">
            <v>0</v>
          </cell>
        </row>
        <row r="101">
          <cell r="A101">
            <v>2080</v>
          </cell>
          <cell r="B101" t="str">
            <v>CUPIM A CONG</v>
          </cell>
          <cell r="C101">
            <v>41</v>
          </cell>
          <cell r="D101">
            <v>74.831000000000003</v>
          </cell>
          <cell r="E101">
            <v>0</v>
          </cell>
        </row>
        <row r="102">
          <cell r="A102">
            <v>2081</v>
          </cell>
          <cell r="B102" t="str">
            <v>CUPIM B CONG</v>
          </cell>
          <cell r="C102">
            <v>695</v>
          </cell>
          <cell r="D102">
            <v>3589.9180000000001</v>
          </cell>
          <cell r="E102">
            <v>12.55</v>
          </cell>
        </row>
        <row r="103">
          <cell r="A103" t="str">
            <v>CUPIM</v>
          </cell>
          <cell r="C103">
            <v>786</v>
          </cell>
          <cell r="D103">
            <v>5242.2489999999998</v>
          </cell>
          <cell r="E103">
            <v>12.55</v>
          </cell>
        </row>
        <row r="105">
          <cell r="A105">
            <v>6132</v>
          </cell>
          <cell r="B105" t="str">
            <v>FOREQUARTERS-DIANTEIRO CONGELADO</v>
          </cell>
          <cell r="C105">
            <v>8500</v>
          </cell>
          <cell r="D105">
            <v>12046.15</v>
          </cell>
          <cell r="E105">
            <v>0</v>
          </cell>
        </row>
        <row r="106">
          <cell r="A106" t="str">
            <v>DIANTEIRO ROUBADO</v>
          </cell>
          <cell r="C106">
            <v>8500</v>
          </cell>
          <cell r="D106">
            <v>12046.15</v>
          </cell>
          <cell r="E106">
            <v>0</v>
          </cell>
        </row>
        <row r="108">
          <cell r="A108">
            <v>1090</v>
          </cell>
          <cell r="B108" t="str">
            <v>FILE MIGNON 2/3 C/CORDAO RESFR</v>
          </cell>
          <cell r="C108">
            <v>170</v>
          </cell>
          <cell r="D108">
            <v>407.72</v>
          </cell>
          <cell r="E108">
            <v>0</v>
          </cell>
        </row>
        <row r="109">
          <cell r="A109">
            <v>1091</v>
          </cell>
          <cell r="B109" t="str">
            <v>FILE MIGNON 3/4 S/ CORDAO RESFR</v>
          </cell>
          <cell r="C109">
            <v>59</v>
          </cell>
          <cell r="D109">
            <v>93.724000000000004</v>
          </cell>
          <cell r="E109">
            <v>0</v>
          </cell>
        </row>
        <row r="110">
          <cell r="A110">
            <v>1094</v>
          </cell>
          <cell r="B110" t="str">
            <v>FILÉ MIGNON 4/5 S/ CORDÃO RESF</v>
          </cell>
          <cell r="C110">
            <v>632</v>
          </cell>
          <cell r="D110">
            <v>1149.43</v>
          </cell>
          <cell r="E110">
            <v>4</v>
          </cell>
        </row>
        <row r="111">
          <cell r="A111">
            <v>1208</v>
          </cell>
          <cell r="B111" t="str">
            <v>FILE MIGNON 5 UP RESF</v>
          </cell>
          <cell r="C111">
            <v>1397</v>
          </cell>
          <cell r="D111">
            <v>3188.2420000000002</v>
          </cell>
          <cell r="E111">
            <v>0</v>
          </cell>
        </row>
        <row r="112">
          <cell r="A112">
            <v>2092</v>
          </cell>
          <cell r="B112" t="str">
            <v>CORDÃO CONG</v>
          </cell>
          <cell r="C112">
            <v>290</v>
          </cell>
          <cell r="D112">
            <v>650.29999999999995</v>
          </cell>
          <cell r="E112">
            <v>0</v>
          </cell>
        </row>
        <row r="113">
          <cell r="A113" t="str">
            <v>FILE MIGNON</v>
          </cell>
          <cell r="C113">
            <v>2548</v>
          </cell>
          <cell r="D113">
            <v>5489.4160000000002</v>
          </cell>
          <cell r="E113">
            <v>4</v>
          </cell>
        </row>
        <row r="115">
          <cell r="A115">
            <v>1100</v>
          </cell>
          <cell r="B115" t="str">
            <v>FRALDINHA RESFR</v>
          </cell>
          <cell r="C115">
            <v>1762</v>
          </cell>
          <cell r="D115">
            <v>3906.82</v>
          </cell>
          <cell r="E115">
            <v>0</v>
          </cell>
        </row>
        <row r="116">
          <cell r="A116">
            <v>1103</v>
          </cell>
          <cell r="B116" t="str">
            <v>FRALDA PORCIONADA RESF</v>
          </cell>
          <cell r="C116">
            <v>1290</v>
          </cell>
          <cell r="D116">
            <v>1544.5</v>
          </cell>
          <cell r="E116">
            <v>0</v>
          </cell>
        </row>
        <row r="117">
          <cell r="A117">
            <v>1105</v>
          </cell>
          <cell r="B117" t="str">
            <v>FRALDA DE BOI</v>
          </cell>
          <cell r="C117">
            <v>0</v>
          </cell>
          <cell r="D117">
            <v>208</v>
          </cell>
          <cell r="E117">
            <v>0</v>
          </cell>
        </row>
        <row r="118">
          <cell r="A118">
            <v>1204</v>
          </cell>
          <cell r="B118" t="str">
            <v>FRALDINHA RESF. M.I - PREMIUM</v>
          </cell>
          <cell r="C118">
            <v>8</v>
          </cell>
          <cell r="D118">
            <v>10.33</v>
          </cell>
          <cell r="E118">
            <v>0</v>
          </cell>
        </row>
        <row r="119">
          <cell r="A119" t="str">
            <v>FRALDA</v>
          </cell>
          <cell r="C119">
            <v>3060</v>
          </cell>
          <cell r="D119">
            <v>5669.65</v>
          </cell>
          <cell r="E119">
            <v>0</v>
          </cell>
        </row>
        <row r="121">
          <cell r="A121">
            <v>3057</v>
          </cell>
          <cell r="B121" t="str">
            <v>GORDURA CONGELADA DE BOVINO</v>
          </cell>
          <cell r="C121">
            <v>24</v>
          </cell>
          <cell r="D121">
            <v>596.14</v>
          </cell>
          <cell r="E121">
            <v>0</v>
          </cell>
        </row>
        <row r="122">
          <cell r="A122" t="str">
            <v>GORDURA</v>
          </cell>
          <cell r="C122">
            <v>24</v>
          </cell>
          <cell r="D122">
            <v>596.14</v>
          </cell>
          <cell r="E122">
            <v>0</v>
          </cell>
        </row>
        <row r="124">
          <cell r="A124">
            <v>1110</v>
          </cell>
          <cell r="B124" t="str">
            <v>LAGARTO RESFR</v>
          </cell>
          <cell r="C124">
            <v>2245</v>
          </cell>
          <cell r="D124">
            <v>6760.96</v>
          </cell>
          <cell r="E124">
            <v>0</v>
          </cell>
        </row>
        <row r="125">
          <cell r="A125" t="str">
            <v>LAGARTO</v>
          </cell>
          <cell r="C125">
            <v>2245</v>
          </cell>
          <cell r="D125">
            <v>6760.96</v>
          </cell>
          <cell r="E125">
            <v>0</v>
          </cell>
        </row>
        <row r="127">
          <cell r="A127">
            <v>5001</v>
          </cell>
          <cell r="B127" t="str">
            <v>SHANK-MUSCULO DO TRASEIRO CONGELADO-HONG KONG</v>
          </cell>
          <cell r="C127">
            <v>4495</v>
          </cell>
          <cell r="D127">
            <v>11137.93</v>
          </cell>
          <cell r="E127">
            <v>0</v>
          </cell>
        </row>
        <row r="128">
          <cell r="A128" t="str">
            <v>MUSCULO</v>
          </cell>
          <cell r="C128">
            <v>4495</v>
          </cell>
          <cell r="D128">
            <v>11137.93</v>
          </cell>
          <cell r="E128">
            <v>0</v>
          </cell>
        </row>
        <row r="130">
          <cell r="A130">
            <v>5014</v>
          </cell>
          <cell r="B130" t="str">
            <v>SHIN-MUSCULO DO DIANTEIRO CONGELADO-HONG KONG</v>
          </cell>
          <cell r="C130">
            <v>598</v>
          </cell>
          <cell r="D130">
            <v>2047.06</v>
          </cell>
          <cell r="E130">
            <v>0</v>
          </cell>
        </row>
        <row r="131">
          <cell r="A131">
            <v>5135</v>
          </cell>
          <cell r="B131" t="str">
            <v>CONICAL MUSCLE-MUSCULO DO DIANTEIRO CONGELADO-HONG KONG</v>
          </cell>
          <cell r="C131">
            <v>376</v>
          </cell>
          <cell r="D131">
            <v>441.38799999999998</v>
          </cell>
          <cell r="E131">
            <v>0</v>
          </cell>
        </row>
        <row r="132">
          <cell r="A132" t="str">
            <v>MUSCULO DO DIANTEIRO</v>
          </cell>
          <cell r="C132">
            <v>974</v>
          </cell>
          <cell r="D132">
            <v>2488.4479999999999</v>
          </cell>
          <cell r="E132">
            <v>0</v>
          </cell>
        </row>
        <row r="134">
          <cell r="A134">
            <v>1151</v>
          </cell>
          <cell r="B134" t="str">
            <v>PALETA SEM MUSCULO RESFRIADA</v>
          </cell>
          <cell r="C134">
            <v>403</v>
          </cell>
          <cell r="D134">
            <v>3943.578</v>
          </cell>
          <cell r="E134">
            <v>11.65</v>
          </cell>
        </row>
        <row r="135">
          <cell r="A135">
            <v>6028</v>
          </cell>
          <cell r="B135" t="str">
            <v>OYSTER BLADE - RAQUETE CONGELADA - RAMAX -  PALESTINA</v>
          </cell>
          <cell r="C135">
            <v>341</v>
          </cell>
          <cell r="D135">
            <v>760.03</v>
          </cell>
          <cell r="E135">
            <v>0</v>
          </cell>
        </row>
        <row r="136">
          <cell r="A136">
            <v>6029</v>
          </cell>
          <cell r="B136" t="str">
            <v>SHOULDER CLOD - MIOLO DA PALETA CONGELADA - PALESTINA</v>
          </cell>
          <cell r="C136">
            <v>345</v>
          </cell>
          <cell r="D136">
            <v>1485.48</v>
          </cell>
          <cell r="E136">
            <v>0</v>
          </cell>
        </row>
        <row r="137">
          <cell r="A137">
            <v>6039</v>
          </cell>
          <cell r="B137" t="str">
            <v>SHOULDER COVER - CAPA DA PALETA CONGELADA - PALESTINA</v>
          </cell>
          <cell r="C137">
            <v>348</v>
          </cell>
          <cell r="D137">
            <v>712.86800000000005</v>
          </cell>
          <cell r="E137">
            <v>0</v>
          </cell>
        </row>
        <row r="138">
          <cell r="A138" t="str">
            <v>PALETA</v>
          </cell>
          <cell r="C138">
            <v>1437</v>
          </cell>
          <cell r="D138">
            <v>6901.9560000000001</v>
          </cell>
          <cell r="E138">
            <v>11.65</v>
          </cell>
        </row>
        <row r="140">
          <cell r="A140">
            <v>1160</v>
          </cell>
          <cell r="B140" t="str">
            <v>PATINHO RESFR</v>
          </cell>
          <cell r="C140">
            <v>2244</v>
          </cell>
          <cell r="D140">
            <v>13510.008</v>
          </cell>
          <cell r="E140">
            <v>0</v>
          </cell>
        </row>
        <row r="141">
          <cell r="A141" t="str">
            <v>PATINHO</v>
          </cell>
          <cell r="C141">
            <v>2244</v>
          </cell>
          <cell r="D141">
            <v>13510.008</v>
          </cell>
          <cell r="E141">
            <v>0</v>
          </cell>
        </row>
        <row r="143">
          <cell r="A143">
            <v>1170</v>
          </cell>
          <cell r="B143" t="str">
            <v>PEITO RESFR</v>
          </cell>
          <cell r="C143">
            <v>447</v>
          </cell>
          <cell r="D143">
            <v>2511.16</v>
          </cell>
          <cell r="E143">
            <v>0</v>
          </cell>
        </row>
        <row r="144">
          <cell r="A144">
            <v>6007</v>
          </cell>
          <cell r="B144" t="str">
            <v>BRISKET-PEITO CONGELADO-PALESTINA</v>
          </cell>
          <cell r="C144">
            <v>244</v>
          </cell>
          <cell r="D144">
            <v>997.42</v>
          </cell>
          <cell r="E144">
            <v>0</v>
          </cell>
        </row>
        <row r="145">
          <cell r="A145" t="str">
            <v>PEITO</v>
          </cell>
          <cell r="C145">
            <v>691</v>
          </cell>
          <cell r="D145">
            <v>3508.58</v>
          </cell>
          <cell r="E145">
            <v>0</v>
          </cell>
        </row>
        <row r="147">
          <cell r="A147">
            <v>6027</v>
          </cell>
          <cell r="B147" t="str">
            <v>CHUCK TENDER - PEIXINHO CONGELADOS - PALESTINA</v>
          </cell>
          <cell r="C147">
            <v>343</v>
          </cell>
          <cell r="D147">
            <v>432.827</v>
          </cell>
          <cell r="E147">
            <v>0</v>
          </cell>
        </row>
        <row r="148">
          <cell r="A148">
            <v>6135</v>
          </cell>
          <cell r="B148" t="str">
            <v>CHUCK TENDER-PEIXINHO CONGELADO</v>
          </cell>
          <cell r="C148">
            <v>333</v>
          </cell>
          <cell r="D148">
            <v>495.964</v>
          </cell>
          <cell r="E148">
            <v>14.4</v>
          </cell>
        </row>
        <row r="149">
          <cell r="A149" t="str">
            <v>PEIXINHO</v>
          </cell>
          <cell r="C149">
            <v>676</v>
          </cell>
          <cell r="D149">
            <v>928.79099999999994</v>
          </cell>
          <cell r="E149">
            <v>14.4</v>
          </cell>
        </row>
        <row r="151">
          <cell r="A151">
            <v>5347</v>
          </cell>
          <cell r="B151" t="str">
            <v>NECK-PESCOÇO CONGELADO-WEST-IRÃ</v>
          </cell>
          <cell r="C151">
            <v>1356</v>
          </cell>
          <cell r="D151">
            <v>1889.14</v>
          </cell>
          <cell r="E151">
            <v>23.7</v>
          </cell>
        </row>
        <row r="152">
          <cell r="A152" t="str">
            <v>PESCOÇO</v>
          </cell>
          <cell r="C152">
            <v>1356</v>
          </cell>
          <cell r="D152">
            <v>1889.14</v>
          </cell>
          <cell r="E152">
            <v>23.7</v>
          </cell>
        </row>
        <row r="154">
          <cell r="A154">
            <v>1190</v>
          </cell>
          <cell r="B154" t="str">
            <v>PICANHA A RESFR</v>
          </cell>
          <cell r="C154">
            <v>194</v>
          </cell>
          <cell r="D154">
            <v>198.95400000000001</v>
          </cell>
          <cell r="E154">
            <v>0</v>
          </cell>
        </row>
        <row r="155">
          <cell r="A155">
            <v>1191</v>
          </cell>
          <cell r="B155" t="str">
            <v>PICANHA B RESFR</v>
          </cell>
          <cell r="C155">
            <v>1184</v>
          </cell>
          <cell r="D155">
            <v>1659.9380000000001</v>
          </cell>
          <cell r="E155">
            <v>9.15</v>
          </cell>
        </row>
        <row r="156">
          <cell r="A156">
            <v>1195</v>
          </cell>
          <cell r="B156" t="str">
            <v>PICANHA RESFR (FATIADA)</v>
          </cell>
          <cell r="C156">
            <v>417</v>
          </cell>
          <cell r="D156">
            <v>717.34699999999998</v>
          </cell>
          <cell r="E156">
            <v>0</v>
          </cell>
        </row>
        <row r="157">
          <cell r="A157">
            <v>1205</v>
          </cell>
          <cell r="B157" t="str">
            <v>PICANHA RESF - PREMIUM</v>
          </cell>
          <cell r="C157">
            <v>188</v>
          </cell>
          <cell r="D157">
            <v>188.60599999999999</v>
          </cell>
          <cell r="E157">
            <v>25.3</v>
          </cell>
        </row>
        <row r="158">
          <cell r="A158">
            <v>2190</v>
          </cell>
          <cell r="B158" t="str">
            <v>PICANHA (A) CONGELADA</v>
          </cell>
          <cell r="C158">
            <v>680</v>
          </cell>
          <cell r="D158">
            <v>724.96</v>
          </cell>
          <cell r="E158">
            <v>0</v>
          </cell>
        </row>
        <row r="159">
          <cell r="A159" t="str">
            <v>PICANHA</v>
          </cell>
          <cell r="C159">
            <v>2663</v>
          </cell>
          <cell r="D159">
            <v>3489.8050000000003</v>
          </cell>
          <cell r="E159">
            <v>34.450000000000003</v>
          </cell>
        </row>
        <row r="161">
          <cell r="A161" t="str">
            <v>TOTAL PRODUTO ACABADO</v>
          </cell>
          <cell r="C161">
            <v>55373</v>
          </cell>
          <cell r="D161">
            <v>178585.60299999997</v>
          </cell>
          <cell r="E161">
            <v>100.75</v>
          </cell>
        </row>
        <row r="164">
          <cell r="A164" t="str">
            <v>SUBPRODUTOS</v>
          </cell>
        </row>
        <row r="165">
          <cell r="A165" t="str">
            <v>Código</v>
          </cell>
          <cell r="B165" t="str">
            <v>Descrição do produto</v>
          </cell>
          <cell r="C165" t="str">
            <v>Peças</v>
          </cell>
          <cell r="D165" t="str">
            <v>Kg Total</v>
          </cell>
          <cell r="E165" t="str">
            <v>Kg Sobra</v>
          </cell>
        </row>
        <row r="167">
          <cell r="A167">
            <v>3448</v>
          </cell>
          <cell r="B167" t="str">
            <v xml:space="preserve">DESPOJOS DE BOVINO DESOSSA </v>
          </cell>
          <cell r="C167">
            <v>0</v>
          </cell>
          <cell r="D167">
            <v>51114.16</v>
          </cell>
          <cell r="E167">
            <v>0</v>
          </cell>
        </row>
        <row r="168">
          <cell r="A168" t="str">
            <v>DESPOJO</v>
          </cell>
          <cell r="C168">
            <v>0</v>
          </cell>
          <cell r="D168">
            <v>51114.16</v>
          </cell>
          <cell r="E168">
            <v>0</v>
          </cell>
        </row>
        <row r="170">
          <cell r="A170" t="str">
            <v>TOTAL SUB PRODUTO</v>
          </cell>
          <cell r="C170">
            <v>0</v>
          </cell>
          <cell r="D170">
            <v>51114.16</v>
          </cell>
          <cell r="E170">
            <v>0</v>
          </cell>
        </row>
        <row r="173">
          <cell r="A173" t="str">
            <v>RETALHOS</v>
          </cell>
        </row>
        <row r="174">
          <cell r="A174" t="str">
            <v>Código</v>
          </cell>
          <cell r="B174" t="str">
            <v>Descrição do produto</v>
          </cell>
          <cell r="C174" t="str">
            <v>Peças</v>
          </cell>
          <cell r="D174" t="str">
            <v>Kg Total</v>
          </cell>
          <cell r="E174" t="str">
            <v>Kg Sobra</v>
          </cell>
        </row>
        <row r="176">
          <cell r="A176">
            <v>1949</v>
          </cell>
          <cell r="B176" t="str">
            <v>OSSO DO PEITO CONG</v>
          </cell>
          <cell r="C176">
            <v>75</v>
          </cell>
          <cell r="D176">
            <v>1378.7249999999999</v>
          </cell>
          <cell r="E176">
            <v>0</v>
          </cell>
        </row>
        <row r="177">
          <cell r="A177">
            <v>2610</v>
          </cell>
          <cell r="B177" t="str">
            <v>OSSO DO PATINHO</v>
          </cell>
          <cell r="C177">
            <v>210</v>
          </cell>
          <cell r="D177">
            <v>1012.42</v>
          </cell>
          <cell r="E177">
            <v>0</v>
          </cell>
        </row>
        <row r="178">
          <cell r="A178" t="str">
            <v>OSSO DESOSSA</v>
          </cell>
          <cell r="C178">
            <v>285</v>
          </cell>
          <cell r="D178">
            <v>2391.145</v>
          </cell>
          <cell r="E178">
            <v>0</v>
          </cell>
        </row>
        <row r="180">
          <cell r="A180">
            <v>2600</v>
          </cell>
          <cell r="B180" t="str">
            <v>RECORTE CONGELADO</v>
          </cell>
          <cell r="C180">
            <v>78</v>
          </cell>
          <cell r="D180">
            <v>2074.1799999999998</v>
          </cell>
          <cell r="E180">
            <v>0</v>
          </cell>
        </row>
        <row r="181">
          <cell r="A181" t="str">
            <v>RECORTE</v>
          </cell>
          <cell r="C181">
            <v>78</v>
          </cell>
          <cell r="D181">
            <v>2074.1799999999998</v>
          </cell>
          <cell r="E181">
            <v>0</v>
          </cell>
        </row>
        <row r="183">
          <cell r="A183">
            <v>3230</v>
          </cell>
          <cell r="B183" t="str">
            <v>TENDAO</v>
          </cell>
          <cell r="C183">
            <v>3</v>
          </cell>
          <cell r="D183">
            <v>2.585</v>
          </cell>
          <cell r="E183">
            <v>0</v>
          </cell>
        </row>
        <row r="184">
          <cell r="A184">
            <v>4118</v>
          </cell>
          <cell r="B184" t="str">
            <v>TENDON-TENDÃO DA DESOSSA CONGELADO-HONG KONG</v>
          </cell>
          <cell r="C184">
            <v>9</v>
          </cell>
          <cell r="D184">
            <v>180.35</v>
          </cell>
          <cell r="E184">
            <v>19.649999999999999</v>
          </cell>
        </row>
        <row r="185">
          <cell r="A185" t="str">
            <v>TENDAO DESOSSA</v>
          </cell>
          <cell r="C185">
            <v>12</v>
          </cell>
          <cell r="D185">
            <v>182.935</v>
          </cell>
          <cell r="E185">
            <v>19.649999999999999</v>
          </cell>
        </row>
        <row r="187">
          <cell r="A187" t="str">
            <v>TOTAL RETALHOS</v>
          </cell>
          <cell r="C187">
            <v>375</v>
          </cell>
          <cell r="D187">
            <v>4648.26</v>
          </cell>
          <cell r="E187">
            <v>19.649999999999999</v>
          </cell>
        </row>
        <row r="190">
          <cell r="A190" t="str">
            <v>CUSTOS</v>
          </cell>
        </row>
        <row r="191">
          <cell r="A191" t="str">
            <v>Código</v>
          </cell>
          <cell r="B191" t="str">
            <v>Descrição</v>
          </cell>
          <cell r="C191" t="str">
            <v>Quantidade</v>
          </cell>
          <cell r="D191" t="str">
            <v>Valor Médio</v>
          </cell>
          <cell r="E191" t="str">
            <v>Valor Total</v>
          </cell>
        </row>
        <row r="192">
          <cell r="E192">
            <v>0</v>
          </cell>
        </row>
        <row r="193">
          <cell r="A193" t="str">
            <v>SUB-TOTAL</v>
          </cell>
          <cell r="E193">
            <v>0</v>
          </cell>
        </row>
        <row r="194">
          <cell r="A194" t="str">
            <v>MÃO-DE-OBRA</v>
          </cell>
          <cell r="E194">
            <v>0</v>
          </cell>
        </row>
        <row r="195">
          <cell r="A195" t="str">
            <v>DESPESAS COM FRETE</v>
          </cell>
          <cell r="E195">
            <v>0</v>
          </cell>
        </row>
        <row r="196">
          <cell r="A196" t="str">
            <v>DESPESAS COM EXPORTAÇÃO</v>
          </cell>
          <cell r="E196">
            <v>0</v>
          </cell>
        </row>
        <row r="197">
          <cell r="A197" t="str">
            <v>TOTAL GERAL</v>
          </cell>
          <cell r="E197">
            <v>0</v>
          </cell>
        </row>
        <row r="200">
          <cell r="A200" t="str">
            <v>RESUMO TOTAL EM R$</v>
          </cell>
        </row>
        <row r="201">
          <cell r="A201" t="str">
            <v>TOTAL DE MATÉRIAS-PRIMAS</v>
          </cell>
          <cell r="D201">
            <v>0</v>
          </cell>
        </row>
        <row r="202">
          <cell r="A202" t="str">
            <v>TOTAL DAS DESPESAS COM EMBALAGENS</v>
          </cell>
          <cell r="D202">
            <v>0</v>
          </cell>
        </row>
        <row r="203">
          <cell r="A203" t="str">
            <v>TOTAL DAS DESPESAS COM FRETE</v>
          </cell>
          <cell r="D203">
            <v>0</v>
          </cell>
        </row>
        <row r="204">
          <cell r="A204" t="str">
            <v>TOTAL DAS DESPESAS COM EXPORTAÇÃO</v>
          </cell>
          <cell r="D204">
            <v>0</v>
          </cell>
        </row>
        <row r="205">
          <cell r="A205" t="str">
            <v>TOTAL DAS DESPESAS COM MÃO-DE-OBRA</v>
          </cell>
          <cell r="D205">
            <v>0</v>
          </cell>
        </row>
        <row r="206">
          <cell r="A206" t="str">
            <v>TOTAL APURADO NA DESOSSA</v>
          </cell>
          <cell r="D206">
            <v>0</v>
          </cell>
        </row>
        <row r="207">
          <cell r="A207" t="str">
            <v>TOTAL GERAL LÍQUIDO</v>
          </cell>
          <cell r="C207" t="str">
            <v>POR KG</v>
          </cell>
          <cell r="D207">
            <v>0</v>
          </cell>
        </row>
        <row r="208">
          <cell r="C208">
            <v>0</v>
          </cell>
        </row>
        <row r="210">
          <cell r="A210" t="str">
            <v>RESUMO DE RENDIMENTO</v>
          </cell>
        </row>
        <row r="211">
          <cell r="A211" t="str">
            <v>ENTRADA DE MATÉRIAS-PRIMAS (KG)</v>
          </cell>
          <cell r="D211">
            <v>230537.48</v>
          </cell>
        </row>
        <row r="212">
          <cell r="A212" t="str">
            <v>SOBRA UTILIZADA (KG)</v>
          </cell>
          <cell r="D212">
            <v>124.24999999999997</v>
          </cell>
        </row>
        <row r="213">
          <cell r="A213" t="str">
            <v>PRODUÇÃO (KG)</v>
          </cell>
          <cell r="D213">
            <v>178585.60299999997</v>
          </cell>
        </row>
        <row r="214">
          <cell r="B214" t="str">
            <v>SOBRA (KG)</v>
          </cell>
          <cell r="D214">
            <v>120.4</v>
          </cell>
        </row>
        <row r="215">
          <cell r="A215" t="str">
            <v>SUBPRODUTOS (KG)</v>
          </cell>
          <cell r="D215">
            <v>51114.16</v>
          </cell>
        </row>
        <row r="216">
          <cell r="A216" t="str">
            <v>RETALHOS(KG)</v>
          </cell>
          <cell r="D216">
            <v>4648.26</v>
          </cell>
        </row>
        <row r="217">
          <cell r="A217" t="str">
            <v>QUEBRA (KG)</v>
          </cell>
          <cell r="D217">
            <v>-3806.6929999999684</v>
          </cell>
        </row>
        <row r="218">
          <cell r="A218" t="str">
            <v>QUEBRA (%)</v>
          </cell>
          <cell r="D218">
            <v>-1.651225215092994E-2</v>
          </cell>
        </row>
        <row r="219">
          <cell r="A219" t="str">
            <v>RENDIMENTO (%)</v>
          </cell>
          <cell r="D219">
            <v>1.01651225215093</v>
          </cell>
        </row>
        <row r="222">
          <cell r="A222" t="str">
            <v>* Valores sujeitos a variações, há programações de produção não encerradas.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Luiz de Moraes Fonseca" refreshedDate="44305.832828935185" createdVersion="5" refreshedVersion="5" minRefreshableVersion="3" recordCount="6" xr:uid="{00000000-000A-0000-FFFF-FFFF00000000}">
  <cacheSource type="worksheet">
    <worksheetSource ref="A1:E7" sheet="MATÉRIA_PRIMA"/>
  </cacheSource>
  <cacheFields count="5">
    <cacheField name="CÓDIGO" numFmtId="0">
      <sharedItems containsSemiMixedTypes="0" containsString="0" containsNumber="1" containsInteger="1" minValue="1" maxValue="8"/>
    </cacheField>
    <cacheField name="PRODUTO" numFmtId="0">
      <sharedItems/>
    </cacheField>
    <cacheField name="CATEGORIA" numFmtId="0">
      <sharedItems count="3">
        <s v="TRASEIRO"/>
        <s v="DIANTEIRO"/>
        <s v="PONTA DE AGULHA"/>
      </sharedItems>
    </cacheField>
    <cacheField name="TIPO" numFmtId="0">
      <sharedItems/>
    </cacheField>
    <cacheField name="PESO LIQUIDO_1" numFmtId="43">
      <sharedItems containsSemiMixedTypes="0" containsString="0" containsNumber="1" minValue="4675.7" maxValue="155126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Luiz de Moraes Fonseca" refreshedDate="44305.833858564816" createdVersion="5" refreshedVersion="5" minRefreshableVersion="3" recordCount="64" xr:uid="{00000000-000A-0000-FFFF-FFFF01000000}">
  <cacheSource type="worksheet">
    <worksheetSource ref="A1:F65" sheet="GERAL"/>
  </cacheSource>
  <cacheFields count="6">
    <cacheField name="CÓDIGO" numFmtId="0">
      <sharedItems containsSemiMixedTypes="0" containsString="0" containsNumber="1" containsInteger="1" minValue="22" maxValue="7031" count="64">
        <n v="22"/>
        <n v="33"/>
        <n v="50"/>
        <n v="52"/>
        <n v="1001"/>
        <n v="1010"/>
        <n v="1011"/>
        <n v="1012"/>
        <n v="1040"/>
        <n v="1050"/>
        <n v="1060"/>
        <n v="1070"/>
        <n v="1082"/>
        <n v="1090"/>
        <n v="1091"/>
        <n v="1094"/>
        <n v="1100"/>
        <n v="1103"/>
        <n v="1105"/>
        <n v="1110"/>
        <n v="1151"/>
        <n v="1160"/>
        <n v="1170"/>
        <n v="1190"/>
        <n v="1191"/>
        <n v="1195"/>
        <n v="1203"/>
        <n v="1204"/>
        <n v="1205"/>
        <n v="1206"/>
        <n v="1207"/>
        <n v="1208"/>
        <n v="1209"/>
        <n v="2020"/>
        <n v="2030"/>
        <n v="2050"/>
        <n v="2060"/>
        <n v="2080"/>
        <n v="2081"/>
        <n v="2092"/>
        <n v="2190"/>
        <n v="2503"/>
        <n v="2506"/>
        <n v="3057"/>
        <n v="5001"/>
        <n v="5014"/>
        <n v="5036"/>
        <n v="5135"/>
        <n v="5347"/>
        <n v="6007"/>
        <n v="6008"/>
        <n v="6027"/>
        <n v="6028"/>
        <n v="6029"/>
        <n v="6039"/>
        <n v="6132"/>
        <n v="6135"/>
        <n v="7031"/>
        <n v="2610"/>
        <n v="4118"/>
        <n v="1949"/>
        <n v="2600"/>
        <n v="3230"/>
        <n v="3448"/>
      </sharedItems>
    </cacheField>
    <cacheField name="PRODUTO" numFmtId="0">
      <sharedItems count="64">
        <s v="LOMBO SEM ABA SEM CARRETEL"/>
        <s v="LOMBO COM ABA COM CARRETEL"/>
        <s v="CUPIM DE BOI"/>
        <s v="CONTRA FILE DO BOLA RESF - MATÉRIA PRIMA "/>
        <s v="ACEM RESFRIADO"/>
        <s v="ALCATRA COM MAMINHA RESFR"/>
        <s v="MIOLO DA ALCATRA RESFR"/>
        <s v="MAMINHA RESFR"/>
        <s v="CAPA DE FILE RESFR "/>
        <s v="CONTRA FILÉ RESF "/>
        <s v="COXAO DURO RESFR"/>
        <s v="COXAO MOLE RESFR"/>
        <s v="CUPIM (FATIADO) RESF"/>
        <s v="FILE MIGNON 2/3 C/CORDAO RESFR"/>
        <s v="FILE MIGNON 3/4 S/ CORDAO RESFR"/>
        <s v="FILÉ MIGNON 4/5 S/ CORDÃO RESF"/>
        <s v="FRALDINHA RESFR"/>
        <s v="FRALDA PORCIONADA RESF"/>
        <s v="FRALDA DE BOI"/>
        <s v="LAGARTO RESFR"/>
        <s v="PALETA SEM MUSCULO RESFRIADA"/>
        <s v="PATINHO RESFR"/>
        <s v="PEITO RESFR"/>
        <s v="PICANHA A RESFR"/>
        <s v="PICANHA B RESFR"/>
        <s v="PICANHA RESFR (FATIADA)"/>
        <s v="CONTRA FILE SEM OSSO RESF. M.I. - PREMIUM"/>
        <s v="FRALDINHA RESF. M.I - PREMIUM"/>
        <s v="PICANHA RESF - PREMIUM"/>
        <s v="MAMINHA DA ALCATRA RESF. - PREMIUM"/>
        <s v="CUPIM RESF. - PREMIUM"/>
        <s v="FILE MIGNON 5 UP RESF"/>
        <s v="COSTELA TIRAS (REFEITÓRIO)"/>
        <s v="ARANHA CONG"/>
        <s v="BANANINHA CONG"/>
        <s v="CONTRA FILE CONGELADO"/>
        <s v="COXAO DURO CONGELADO"/>
        <s v="CUPIM A CONG"/>
        <s v="CUPIM B CONG"/>
        <s v="CORDÃO CONG"/>
        <s v="PICANHA (A) CONGELADA"/>
        <s v="COSTELA DO TRASEIRO (MINGA) CONG"/>
        <s v="COSTELA DO TRASEIRO COMPLETA EM TIRAS - CONG"/>
        <s v="GORDURA CONGELADA DE BOVINO"/>
        <s v="SHANK-MUSCULO DO TRASEIRO CONGELADO-HONG KONG"/>
        <s v="SHIN-MUSCULO DO DIANTEIRO CONGELADO-HONG KONG"/>
        <s v="SHORT RIBS - COSTELA DO TRASEIRO - ARABIA SAUDITA"/>
        <s v="CONICAL MUSCLE-MUSCULO DO DIANTEIRO CONGELADO-HONG KONG"/>
        <s v="NECK-PESCOÇO CONGELADO-WEST-IRÃ"/>
        <s v="BRISKET-PEITO CONGELADO-PALESTINA"/>
        <s v="CHUCK-ACÉM CONGELADO-PALESTINA"/>
        <s v="CHUCK TENDER - PEIXINHO CONGELADOS - PALESTINA"/>
        <s v="OYSTER BLADE - RAQUETE CONGELADA - RAMAX -  PALESTINA"/>
        <s v="SHOULDER CLOD - MIOLO DA PALETA CONGELADA - PALESTINA"/>
        <s v="SHOULDER COVER - CAPA DA PALETA CONGELADA - PALESTINA"/>
        <s v="FOREQUARTERS-DIANTEIRO CONGELADO"/>
        <s v="CHUCK TENDER-PEIXINHO CONGELADO"/>
        <s v="NOIX RESF. - PREMIUM"/>
        <s v="OSSO DO PATINHO"/>
        <s v="TENDON-TENDÃO DA DESOSSA CONGELADO-HONG KONG"/>
        <s v="OSSO DO PEITO CONG"/>
        <s v="RECORTE CONGELADO"/>
        <s v="TENDAO"/>
        <s v="DESPOJOS DE BOVINO DESOSSA "/>
      </sharedItems>
    </cacheField>
    <cacheField name="CATEGORIA" numFmtId="0">
      <sharedItems count="28">
        <s v="CONTRA FILÉ COM OSSO"/>
        <s v="CUPIM"/>
        <s v="CONTRA FILE"/>
        <s v="ACEM"/>
        <s v="ALCATRA"/>
        <s v="CAPA DE FILE"/>
        <s v="COXAO DURO"/>
        <s v="COXAO MOLE "/>
        <s v="FILE MIGNON"/>
        <s v="FRALDA"/>
        <s v="LAGARTO"/>
        <s v="PALETA"/>
        <s v="PATINHO"/>
        <s v="PEITO"/>
        <s v="PICANHA"/>
        <s v="COSTELA"/>
        <s v="ARANHA"/>
        <s v="BANANINHA"/>
        <s v="GORDURA"/>
        <s v="MUSCULO"/>
        <s v="MUSCULO DIANTEIRO"/>
        <s v="PESCOÇO"/>
        <s v="PEIXINHO"/>
        <s v="DIANTEIRO ROUBADO"/>
        <s v="OSSO DESOSSA"/>
        <s v="TENDAO DESOSSA"/>
        <s v="RECORTE"/>
        <s v="DESPOJO"/>
      </sharedItems>
    </cacheField>
    <cacheField name="TIPO" numFmtId="0">
      <sharedItems/>
    </cacheField>
    <cacheField name="PESO LIQUIDO_1" numFmtId="43">
      <sharedItems containsSemiMixedTypes="0" containsString="0" containsNumber="1" minValue="2.585" maxValue="51114.16"/>
    </cacheField>
    <cacheField name="SOBRA_1" numFmtId="43">
      <sharedItems containsSemiMixedTypes="0" containsString="0" containsNumber="1" minValue="0" maxValue="25.3" count="9">
        <n v="0"/>
        <n v="4"/>
        <n v="11.65"/>
        <n v="9.15"/>
        <n v="25.3"/>
        <n v="12.55"/>
        <n v="23.7"/>
        <n v="14.4"/>
        <n v="19.64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1"/>
    <s v="TRASEIRO DE BOI"/>
    <x v="0"/>
    <s v="MATERIA PRIMA"/>
    <n v="155126.49"/>
  </r>
  <r>
    <n v="2"/>
    <s v="DIANTEIRO DE BOI"/>
    <x v="1"/>
    <s v="MATERIA PRIMA"/>
    <n v="43783.7"/>
  </r>
  <r>
    <n v="3"/>
    <s v="PONTA DE AGULHA DE BOI"/>
    <x v="2"/>
    <s v="MATERIA PRIMA"/>
    <n v="4675.7"/>
  </r>
  <r>
    <n v="6"/>
    <s v="TRASEIRO DE VACA"/>
    <x v="0"/>
    <s v="MATERIA PRIMA"/>
    <n v="4990"/>
  </r>
  <r>
    <n v="7"/>
    <s v="DIANTEIRO DE VACA"/>
    <x v="1"/>
    <s v="MATERIA PRIMA"/>
    <n v="14429.79"/>
  </r>
  <r>
    <n v="8"/>
    <s v="PONTA DE AGULHA DE VACA"/>
    <x v="2"/>
    <s v="MATERIA PRIMA"/>
    <n v="5189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x v="0"/>
    <x v="0"/>
    <s v="PRODUTO ACABADO"/>
    <n v="560.65200000000004"/>
    <x v="0"/>
  </r>
  <r>
    <x v="1"/>
    <x v="1"/>
    <x v="0"/>
    <s v="PRODUTO ACABADO"/>
    <n v="12.907999999999999"/>
    <x v="0"/>
  </r>
  <r>
    <x v="2"/>
    <x v="2"/>
    <x v="1"/>
    <s v="PRODUTO ACABADO"/>
    <n v="1497"/>
    <x v="0"/>
  </r>
  <r>
    <x v="3"/>
    <x v="3"/>
    <x v="2"/>
    <s v="PRODUTO ACABADO"/>
    <n v="637.5"/>
    <x v="0"/>
  </r>
  <r>
    <x v="4"/>
    <x v="4"/>
    <x v="3"/>
    <s v="PRODUTO ACABADO"/>
    <n v="6136.9040000000005"/>
    <x v="0"/>
  </r>
  <r>
    <x v="5"/>
    <x v="5"/>
    <x v="4"/>
    <s v="PRODUTO ACABADO"/>
    <n v="4027.0189999999998"/>
    <x v="0"/>
  </r>
  <r>
    <x v="6"/>
    <x v="6"/>
    <x v="4"/>
    <s v="PRODUTO ACABADO"/>
    <n v="7269.4740000000002"/>
    <x v="0"/>
  </r>
  <r>
    <x v="7"/>
    <x v="7"/>
    <x v="4"/>
    <s v="PRODUTO ACABADO"/>
    <n v="2400.7199999999998"/>
    <x v="0"/>
  </r>
  <r>
    <x v="8"/>
    <x v="8"/>
    <x v="5"/>
    <s v="PRODUTO ACABADO"/>
    <n v="3510.78"/>
    <x v="0"/>
  </r>
  <r>
    <x v="9"/>
    <x v="9"/>
    <x v="2"/>
    <s v="PRODUTO ACABADO"/>
    <n v="16898.41"/>
    <x v="0"/>
  </r>
  <r>
    <x v="10"/>
    <x v="10"/>
    <x v="6"/>
    <s v="PRODUTO ACABADO"/>
    <n v="13284.227999999999"/>
    <x v="0"/>
  </r>
  <r>
    <x v="11"/>
    <x v="11"/>
    <x v="7"/>
    <s v="PRODUTO ACABADO"/>
    <n v="23633.200000000001"/>
    <x v="0"/>
  </r>
  <r>
    <x v="12"/>
    <x v="12"/>
    <x v="1"/>
    <s v="PRODUTO ACABADO"/>
    <n v="52.082000000000001"/>
    <x v="0"/>
  </r>
  <r>
    <x v="13"/>
    <x v="13"/>
    <x v="8"/>
    <s v="PRODUTO ACABADO"/>
    <n v="407.72"/>
    <x v="0"/>
  </r>
  <r>
    <x v="14"/>
    <x v="14"/>
    <x v="8"/>
    <s v="PRODUTO ACABADO"/>
    <n v="93.724000000000004"/>
    <x v="0"/>
  </r>
  <r>
    <x v="15"/>
    <x v="15"/>
    <x v="8"/>
    <s v="PRODUTO ACABADO"/>
    <n v="1149.43"/>
    <x v="1"/>
  </r>
  <r>
    <x v="16"/>
    <x v="16"/>
    <x v="9"/>
    <s v="PRODUTO ACABADO"/>
    <n v="3906.82"/>
    <x v="0"/>
  </r>
  <r>
    <x v="17"/>
    <x v="17"/>
    <x v="9"/>
    <s v="PRODUTO ACABADO"/>
    <n v="1544.5"/>
    <x v="0"/>
  </r>
  <r>
    <x v="18"/>
    <x v="18"/>
    <x v="9"/>
    <s v="PRODUTO ACABADO"/>
    <n v="208"/>
    <x v="0"/>
  </r>
  <r>
    <x v="19"/>
    <x v="19"/>
    <x v="10"/>
    <s v="PRODUTO ACABADO"/>
    <n v="6760.96"/>
    <x v="0"/>
  </r>
  <r>
    <x v="20"/>
    <x v="20"/>
    <x v="11"/>
    <s v="PRODUTO ACABADO"/>
    <n v="3943.578"/>
    <x v="2"/>
  </r>
  <r>
    <x v="21"/>
    <x v="21"/>
    <x v="12"/>
    <s v="PRODUTO ACABADO"/>
    <n v="13510.008"/>
    <x v="0"/>
  </r>
  <r>
    <x v="22"/>
    <x v="22"/>
    <x v="13"/>
    <s v="PRODUTO ACABADO"/>
    <n v="2511.16"/>
    <x v="0"/>
  </r>
  <r>
    <x v="23"/>
    <x v="23"/>
    <x v="14"/>
    <s v="PRODUTO ACABADO"/>
    <n v="198.95400000000001"/>
    <x v="0"/>
  </r>
  <r>
    <x v="24"/>
    <x v="24"/>
    <x v="14"/>
    <s v="PRODUTO ACABADO"/>
    <n v="1659.9380000000001"/>
    <x v="3"/>
  </r>
  <r>
    <x v="25"/>
    <x v="25"/>
    <x v="14"/>
    <s v="PRODUTO ACABADO"/>
    <n v="717.34699999999998"/>
    <x v="0"/>
  </r>
  <r>
    <x v="26"/>
    <x v="26"/>
    <x v="2"/>
    <s v="PRODUTO ACABADO"/>
    <n v="97.38"/>
    <x v="0"/>
  </r>
  <r>
    <x v="27"/>
    <x v="27"/>
    <x v="9"/>
    <s v="PRODUTO ACABADO"/>
    <n v="10.33"/>
    <x v="0"/>
  </r>
  <r>
    <x v="28"/>
    <x v="28"/>
    <x v="14"/>
    <s v="PRODUTO ACABADO"/>
    <n v="188.60599999999999"/>
    <x v="4"/>
  </r>
  <r>
    <x v="29"/>
    <x v="29"/>
    <x v="4"/>
    <s v="PRODUTO ACABADO"/>
    <n v="97.674000000000007"/>
    <x v="0"/>
  </r>
  <r>
    <x v="30"/>
    <x v="30"/>
    <x v="1"/>
    <s v="PRODUTO ACABADO"/>
    <n v="28.417999999999999"/>
    <x v="0"/>
  </r>
  <r>
    <x v="31"/>
    <x v="31"/>
    <x v="8"/>
    <s v="PRODUTO ACABADO"/>
    <n v="3188.2420000000002"/>
    <x v="0"/>
  </r>
  <r>
    <x v="32"/>
    <x v="32"/>
    <x v="15"/>
    <s v="PRODUTO ACABADO"/>
    <n v="147.06"/>
    <x v="0"/>
  </r>
  <r>
    <x v="33"/>
    <x v="33"/>
    <x v="16"/>
    <s v="PRODUTO ACABADO"/>
    <n v="695.18200000000002"/>
    <x v="0"/>
  </r>
  <r>
    <x v="34"/>
    <x v="34"/>
    <x v="17"/>
    <s v="PRODUTO ACABADO"/>
    <n v="1160.96"/>
    <x v="0"/>
  </r>
  <r>
    <x v="35"/>
    <x v="35"/>
    <x v="2"/>
    <s v="PRODUTO ACABADO"/>
    <n v="2104.6480000000001"/>
    <x v="0"/>
  </r>
  <r>
    <x v="36"/>
    <x v="36"/>
    <x v="6"/>
    <s v="PRODUTO ACABADO"/>
    <n v="855.8"/>
    <x v="0"/>
  </r>
  <r>
    <x v="37"/>
    <x v="37"/>
    <x v="1"/>
    <s v="PRODUTO ACABADO"/>
    <n v="74.831000000000003"/>
    <x v="0"/>
  </r>
  <r>
    <x v="38"/>
    <x v="38"/>
    <x v="1"/>
    <s v="PRODUTO ACABADO"/>
    <n v="3589.9180000000001"/>
    <x v="5"/>
  </r>
  <r>
    <x v="39"/>
    <x v="39"/>
    <x v="8"/>
    <s v="PRODUTO ACABADO"/>
    <n v="650.29999999999995"/>
    <x v="0"/>
  </r>
  <r>
    <x v="40"/>
    <x v="40"/>
    <x v="14"/>
    <s v="PRODUTO ACABADO"/>
    <n v="724.96"/>
    <x v="0"/>
  </r>
  <r>
    <x v="41"/>
    <x v="41"/>
    <x v="15"/>
    <s v="PRODUTO ACABADO"/>
    <n v="2360.4699999999998"/>
    <x v="0"/>
  </r>
  <r>
    <x v="42"/>
    <x v="42"/>
    <x v="15"/>
    <s v="PRODUTO ACABADO"/>
    <n v="5065.0069999999996"/>
    <x v="0"/>
  </r>
  <r>
    <x v="43"/>
    <x v="43"/>
    <x v="18"/>
    <s v="PRODUTO ACABADO"/>
    <n v="596.14"/>
    <x v="0"/>
  </r>
  <r>
    <x v="44"/>
    <x v="44"/>
    <x v="19"/>
    <s v="PRODUTO ACABADO"/>
    <n v="11137.93"/>
    <x v="0"/>
  </r>
  <r>
    <x v="45"/>
    <x v="45"/>
    <x v="20"/>
    <s v="PRODUTO ACABADO"/>
    <n v="2047.06"/>
    <x v="0"/>
  </r>
  <r>
    <x v="46"/>
    <x v="46"/>
    <x v="15"/>
    <s v="PRODUTO ACABADO"/>
    <n v="2189.8319999999999"/>
    <x v="0"/>
  </r>
  <r>
    <x v="47"/>
    <x v="47"/>
    <x v="20"/>
    <s v="PRODUTO ACABADO"/>
    <n v="441.38799999999998"/>
    <x v="0"/>
  </r>
  <r>
    <x v="48"/>
    <x v="48"/>
    <x v="21"/>
    <s v="PRODUTO ACABADO"/>
    <n v="1889.14"/>
    <x v="6"/>
  </r>
  <r>
    <x v="49"/>
    <x v="49"/>
    <x v="13"/>
    <s v="PRODUTO ACABADO"/>
    <n v="997.42"/>
    <x v="0"/>
  </r>
  <r>
    <x v="50"/>
    <x v="50"/>
    <x v="3"/>
    <s v="PRODUTO ACABADO"/>
    <n v="5758.8320000000003"/>
    <x v="0"/>
  </r>
  <r>
    <x v="51"/>
    <x v="51"/>
    <x v="22"/>
    <s v="PRODUTO ACABADO"/>
    <n v="432.827"/>
    <x v="0"/>
  </r>
  <r>
    <x v="52"/>
    <x v="52"/>
    <x v="11"/>
    <s v="PRODUTO ACABADO"/>
    <n v="760.03"/>
    <x v="0"/>
  </r>
  <r>
    <x v="53"/>
    <x v="53"/>
    <x v="11"/>
    <s v="PRODUTO ACABADO"/>
    <n v="1485.48"/>
    <x v="0"/>
  </r>
  <r>
    <x v="54"/>
    <x v="54"/>
    <x v="11"/>
    <s v="PRODUTO ACABADO"/>
    <n v="712.86800000000005"/>
    <x v="0"/>
  </r>
  <r>
    <x v="55"/>
    <x v="55"/>
    <x v="23"/>
    <s v="PRODUTO ACABADO"/>
    <n v="12046.15"/>
    <x v="0"/>
  </r>
  <r>
    <x v="56"/>
    <x v="56"/>
    <x v="22"/>
    <s v="PRODUTO ACABADO"/>
    <n v="495.964"/>
    <x v="7"/>
  </r>
  <r>
    <x v="57"/>
    <x v="57"/>
    <x v="2"/>
    <s v="PRODUTO ACABADO"/>
    <n v="21.74"/>
    <x v="0"/>
  </r>
  <r>
    <x v="58"/>
    <x v="58"/>
    <x v="24"/>
    <s v="RETALHOS"/>
    <n v="1012.42"/>
    <x v="0"/>
  </r>
  <r>
    <x v="59"/>
    <x v="59"/>
    <x v="25"/>
    <s v="RETALHOS"/>
    <n v="180.35"/>
    <x v="8"/>
  </r>
  <r>
    <x v="60"/>
    <x v="60"/>
    <x v="24"/>
    <s v="RETALHOS"/>
    <n v="1378.7249999999999"/>
    <x v="0"/>
  </r>
  <r>
    <x v="61"/>
    <x v="61"/>
    <x v="26"/>
    <s v="RETALHOS"/>
    <n v="2074.1799999999998"/>
    <x v="0"/>
  </r>
  <r>
    <x v="62"/>
    <x v="62"/>
    <x v="25"/>
    <s v="RETALHOS"/>
    <n v="2.585"/>
    <x v="0"/>
  </r>
  <r>
    <x v="63"/>
    <x v="63"/>
    <x v="27"/>
    <s v="SUBPRODUTOS"/>
    <n v="51114.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5">
  <location ref="H2:I6" firstHeaderRow="1" firstDataRow="1" firstDataCol="1"/>
  <pivotFields count="5">
    <pivotField showAll="0" defaultSubtotal="0"/>
    <pivotField showAll="0" defaultSubtotal="0"/>
    <pivotField axis="axisRow" showAll="0" defaultSubtotal="0">
      <items count="3">
        <item x="1"/>
        <item x="2"/>
        <item x="0"/>
      </items>
    </pivotField>
    <pivotField showAll="0" defaultSubtotal="0"/>
    <pivotField dataField="1" numFmtId="43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PESO LIQUIDO_1" fld="4" baseField="2" baseItem="0" numFmtId="43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32" firstHeaderRow="0" firstDataRow="1" firstDataCol="1"/>
  <pivotFields count="6">
    <pivotField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60"/>
        <item x="33"/>
        <item x="34"/>
        <item x="35"/>
        <item x="36"/>
        <item x="37"/>
        <item x="38"/>
        <item x="39"/>
        <item x="40"/>
        <item x="41"/>
        <item x="42"/>
        <item x="61"/>
        <item x="58"/>
        <item x="43"/>
        <item x="62"/>
        <item x="63"/>
        <item x="59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>
      <items count="65">
        <item x="4"/>
        <item x="5"/>
        <item x="33"/>
        <item x="34"/>
        <item x="49"/>
        <item x="8"/>
        <item x="51"/>
        <item x="56"/>
        <item x="50"/>
        <item x="47"/>
        <item x="35"/>
        <item x="3"/>
        <item x="9"/>
        <item x="26"/>
        <item x="39"/>
        <item x="41"/>
        <item x="42"/>
        <item x="32"/>
        <item x="36"/>
        <item x="10"/>
        <item x="11"/>
        <item x="12"/>
        <item x="37"/>
        <item x="38"/>
        <item x="2"/>
        <item x="30"/>
        <item x="63"/>
        <item x="13"/>
        <item x="14"/>
        <item x="15"/>
        <item x="31"/>
        <item x="55"/>
        <item x="18"/>
        <item x="17"/>
        <item x="27"/>
        <item x="16"/>
        <item x="43"/>
        <item x="19"/>
        <item x="1"/>
        <item x="0"/>
        <item x="29"/>
        <item x="7"/>
        <item x="6"/>
        <item x="48"/>
        <item x="57"/>
        <item x="58"/>
        <item x="60"/>
        <item x="52"/>
        <item x="20"/>
        <item x="21"/>
        <item x="22"/>
        <item x="40"/>
        <item x="23"/>
        <item x="24"/>
        <item x="28"/>
        <item x="25"/>
        <item x="61"/>
        <item x="44"/>
        <item x="45"/>
        <item x="46"/>
        <item x="53"/>
        <item x="54"/>
        <item x="62"/>
        <item x="59"/>
        <item t="default"/>
      </items>
    </pivotField>
    <pivotField axis="axisRow" showAll="0">
      <items count="29">
        <item x="3"/>
        <item x="4"/>
        <item x="16"/>
        <item x="17"/>
        <item x="5"/>
        <item x="2"/>
        <item x="0"/>
        <item x="15"/>
        <item x="6"/>
        <item x="7"/>
        <item x="1"/>
        <item x="27"/>
        <item x="23"/>
        <item x="8"/>
        <item x="9"/>
        <item x="18"/>
        <item x="10"/>
        <item x="19"/>
        <item x="20"/>
        <item x="24"/>
        <item x="11"/>
        <item x="12"/>
        <item x="13"/>
        <item x="22"/>
        <item x="21"/>
        <item x="14"/>
        <item x="26"/>
        <item x="25"/>
        <item t="default"/>
      </items>
    </pivotField>
    <pivotField showAll="0"/>
    <pivotField dataField="1" numFmtId="43" showAll="0"/>
    <pivotField dataField="1" numFmtId="43" showAll="0">
      <items count="10">
        <item x="0"/>
        <item x="1"/>
        <item x="3"/>
        <item x="2"/>
        <item x="5"/>
        <item x="7"/>
        <item x="8"/>
        <item x="6"/>
        <item x="4"/>
        <item t="default"/>
      </items>
    </pivotField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LIQUIDO_1" fld="4" baseField="2" baseItem="0" numFmtId="43"/>
    <dataField name="Soma de SOBRA_1" fld="5" baseField="0" baseItem="0"/>
  </dataFields>
  <formats count="2">
    <format dxfId="2">
      <pivotArea collapsedLevelsAreSubtotals="1" fieldPosition="0">
        <references count="1">
          <reference field="2" count="1">
            <x v="12"/>
          </reference>
        </references>
      </pivotArea>
    </format>
    <format dxfId="1">
      <pivotArea dataOnly="0" labelOnly="1" fieldPosition="0">
        <references count="1">
          <reference field="2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</sheetPr>
  <dimension ref="A1:H71"/>
  <sheetViews>
    <sheetView workbookViewId="0">
      <selection activeCell="C77" sqref="C77"/>
    </sheetView>
  </sheetViews>
  <sheetFormatPr defaultRowHeight="15" x14ac:dyDescent="0.25"/>
  <cols>
    <col min="1" max="1" width="8.140625" bestFit="1" customWidth="1"/>
    <col min="2" max="2" width="66.7109375" bestFit="1" customWidth="1"/>
    <col min="3" max="3" width="22.7109375" bestFit="1" customWidth="1"/>
    <col min="4" max="4" width="19.28515625" bestFit="1" customWidth="1"/>
    <col min="5" max="5" width="13.85546875" style="6" bestFit="1" customWidth="1"/>
    <col min="7" max="8" width="10.7109375" bestFit="1" customWidth="1"/>
  </cols>
  <sheetData>
    <row r="1" spans="1:8" s="3" customFormat="1" x14ac:dyDescent="0.25">
      <c r="A1" s="3" t="s">
        <v>2</v>
      </c>
      <c r="B1" s="3" t="s">
        <v>3</v>
      </c>
      <c r="C1" s="3" t="s">
        <v>60</v>
      </c>
      <c r="D1" s="3" t="s">
        <v>87</v>
      </c>
      <c r="E1" s="5" t="s">
        <v>107</v>
      </c>
      <c r="F1" s="3" t="s">
        <v>110</v>
      </c>
      <c r="G1" s="3" t="s">
        <v>108</v>
      </c>
      <c r="H1" s="3" t="s">
        <v>109</v>
      </c>
    </row>
    <row r="2" spans="1:8" x14ac:dyDescent="0.25">
      <c r="A2" s="1">
        <v>22</v>
      </c>
      <c r="B2" s="2" t="s">
        <v>16</v>
      </c>
      <c r="C2" t="s">
        <v>68</v>
      </c>
      <c r="D2" t="s">
        <v>88</v>
      </c>
      <c r="E2" s="6">
        <f>VLOOKUP($A2,[1]Rendimento!$A$51:$D$220,4,FALSE)</f>
        <v>560.65200000000004</v>
      </c>
      <c r="F2" s="6">
        <f>VLOOKUP($A2,[1]Rendimento!$A$51:$E$220,5,FALSE)</f>
        <v>0</v>
      </c>
      <c r="G2" s="7">
        <v>44295</v>
      </c>
      <c r="H2" s="7">
        <v>44298</v>
      </c>
    </row>
    <row r="3" spans="1:8" x14ac:dyDescent="0.25">
      <c r="A3" s="1">
        <v>33</v>
      </c>
      <c r="B3" s="2" t="s">
        <v>17</v>
      </c>
      <c r="C3" t="s">
        <v>68</v>
      </c>
      <c r="D3" t="s">
        <v>88</v>
      </c>
      <c r="E3" s="6">
        <f>VLOOKUP($A3,[1]Rendimento!$A$51:$D$220,4,FALSE)</f>
        <v>12.907999999999999</v>
      </c>
      <c r="F3" s="6">
        <f>VLOOKUP($A3,[1]Rendimento!$A$51:$E$220,5,FALSE)</f>
        <v>0</v>
      </c>
      <c r="G3" s="7">
        <v>44295</v>
      </c>
      <c r="H3" s="7">
        <v>44298</v>
      </c>
    </row>
    <row r="4" spans="1:8" x14ac:dyDescent="0.25">
      <c r="A4" s="1">
        <v>50</v>
      </c>
      <c r="B4" s="2" t="s">
        <v>25</v>
      </c>
      <c r="C4" t="s">
        <v>71</v>
      </c>
      <c r="D4" t="s">
        <v>88</v>
      </c>
      <c r="E4" s="6">
        <f>VLOOKUP($A4,[1]Rendimento!$A$51:$D$220,4,FALSE)</f>
        <v>1497</v>
      </c>
      <c r="F4" s="6">
        <f>VLOOKUP($A4,[1]Rendimento!$A$51:$E$220,5,FALSE)</f>
        <v>0</v>
      </c>
      <c r="G4" s="7">
        <v>44295</v>
      </c>
      <c r="H4" s="7">
        <v>44298</v>
      </c>
    </row>
    <row r="5" spans="1:8" x14ac:dyDescent="0.25">
      <c r="A5" s="1">
        <v>52</v>
      </c>
      <c r="B5" s="2" t="s">
        <v>11</v>
      </c>
      <c r="C5" t="s">
        <v>67</v>
      </c>
      <c r="D5" t="s">
        <v>88</v>
      </c>
      <c r="E5" s="6">
        <f>VLOOKUP($A5,[1]Rendimento!$A$51:$D$220,4,FALSE)</f>
        <v>637.5</v>
      </c>
      <c r="F5" s="6">
        <f>VLOOKUP($A5,[1]Rendimento!$A$51:$E$220,5,FALSE)</f>
        <v>0</v>
      </c>
      <c r="G5" s="7">
        <v>44295</v>
      </c>
      <c r="H5" s="7">
        <v>44298</v>
      </c>
    </row>
    <row r="6" spans="1:8" x14ac:dyDescent="0.25">
      <c r="A6" s="1">
        <v>1001</v>
      </c>
      <c r="B6" s="2" t="s">
        <v>0</v>
      </c>
      <c r="C6" t="s">
        <v>61</v>
      </c>
      <c r="D6" t="s">
        <v>88</v>
      </c>
      <c r="E6" s="6">
        <f>VLOOKUP($A6,[1]Rendimento!$A$51:$D$220,4,FALSE)</f>
        <v>6136.9040000000005</v>
      </c>
      <c r="F6" s="6">
        <f>VLOOKUP($A6,[1]Rendimento!$A$51:$E$220,5,FALSE)</f>
        <v>0</v>
      </c>
      <c r="G6" s="7">
        <v>44295</v>
      </c>
      <c r="H6" s="7">
        <v>44298</v>
      </c>
    </row>
    <row r="7" spans="1:8" x14ac:dyDescent="0.25">
      <c r="A7" s="1">
        <v>1010</v>
      </c>
      <c r="B7" s="2" t="s">
        <v>4</v>
      </c>
      <c r="C7" t="s">
        <v>62</v>
      </c>
      <c r="D7" t="s">
        <v>88</v>
      </c>
      <c r="E7" s="6">
        <f>VLOOKUP($A7,[1]Rendimento!$A$51:$D$220,4,FALSE)</f>
        <v>4027.0189999999998</v>
      </c>
      <c r="F7" s="6">
        <f>VLOOKUP($A7,[1]Rendimento!$A$51:$E$220,5,FALSE)</f>
        <v>0</v>
      </c>
      <c r="G7" s="7">
        <v>44295</v>
      </c>
      <c r="H7" s="7">
        <v>44298</v>
      </c>
    </row>
    <row r="8" spans="1:8" x14ac:dyDescent="0.25">
      <c r="A8" s="1">
        <v>1011</v>
      </c>
      <c r="B8" s="2" t="s">
        <v>5</v>
      </c>
      <c r="C8" t="s">
        <v>62</v>
      </c>
      <c r="D8" t="s">
        <v>88</v>
      </c>
      <c r="E8" s="6">
        <f>VLOOKUP($A8,[1]Rendimento!$A$51:$D$220,4,FALSE)</f>
        <v>7269.4740000000002</v>
      </c>
      <c r="F8" s="6">
        <f>VLOOKUP($A8,[1]Rendimento!$A$51:$E$220,5,FALSE)</f>
        <v>0</v>
      </c>
      <c r="G8" s="7">
        <v>44295</v>
      </c>
      <c r="H8" s="7">
        <v>44298</v>
      </c>
    </row>
    <row r="9" spans="1:8" x14ac:dyDescent="0.25">
      <c r="A9" s="1">
        <v>1012</v>
      </c>
      <c r="B9" s="2" t="s">
        <v>6</v>
      </c>
      <c r="C9" t="s">
        <v>62</v>
      </c>
      <c r="D9" t="s">
        <v>88</v>
      </c>
      <c r="E9" s="6">
        <f>VLOOKUP($A9,[1]Rendimento!$A$51:$D$220,4,FALSE)</f>
        <v>2400.7199999999998</v>
      </c>
      <c r="F9" s="6">
        <f>VLOOKUP($A9,[1]Rendimento!$A$51:$E$220,5,FALSE)</f>
        <v>0</v>
      </c>
      <c r="G9" s="7">
        <v>44295</v>
      </c>
      <c r="H9" s="7">
        <v>44298</v>
      </c>
    </row>
    <row r="10" spans="1:8" x14ac:dyDescent="0.25">
      <c r="A10" s="1">
        <v>1040</v>
      </c>
      <c r="B10" s="2" t="s">
        <v>10</v>
      </c>
      <c r="C10" t="s">
        <v>66</v>
      </c>
      <c r="D10" t="s">
        <v>88</v>
      </c>
      <c r="E10" s="6">
        <f>VLOOKUP($A10,[1]Rendimento!$A$51:$D$220,4,FALSE)</f>
        <v>3510.78</v>
      </c>
      <c r="F10" s="6">
        <f>VLOOKUP($A10,[1]Rendimento!$A$51:$E$220,5,FALSE)</f>
        <v>0</v>
      </c>
      <c r="G10" s="7">
        <v>44295</v>
      </c>
      <c r="H10" s="7">
        <v>44298</v>
      </c>
    </row>
    <row r="11" spans="1:8" x14ac:dyDescent="0.25">
      <c r="A11" s="1">
        <v>1050</v>
      </c>
      <c r="B11" s="2" t="s">
        <v>12</v>
      </c>
      <c r="C11" t="s">
        <v>67</v>
      </c>
      <c r="D11" t="s">
        <v>88</v>
      </c>
      <c r="E11" s="6">
        <f>VLOOKUP($A11,[1]Rendimento!$A$51:$D$220,4,FALSE)</f>
        <v>16898.41</v>
      </c>
      <c r="F11" s="6">
        <f>VLOOKUP($A11,[1]Rendimento!$A$51:$E$220,5,FALSE)</f>
        <v>0</v>
      </c>
      <c r="G11" s="7">
        <v>44295</v>
      </c>
      <c r="H11" s="7">
        <v>44298</v>
      </c>
    </row>
    <row r="12" spans="1:8" x14ac:dyDescent="0.25">
      <c r="A12" s="1">
        <v>1060</v>
      </c>
      <c r="B12" s="2" t="s">
        <v>22</v>
      </c>
      <c r="C12" t="s">
        <v>69</v>
      </c>
      <c r="D12" t="s">
        <v>88</v>
      </c>
      <c r="E12" s="6">
        <f>VLOOKUP($A12,[1]Rendimento!$A$51:$D$220,4,FALSE)</f>
        <v>13284.227999999999</v>
      </c>
      <c r="F12" s="6">
        <f>VLOOKUP($A12,[1]Rendimento!$A$51:$E$220,5,FALSE)</f>
        <v>0</v>
      </c>
      <c r="G12" s="7">
        <v>44295</v>
      </c>
      <c r="H12" s="7">
        <v>44298</v>
      </c>
    </row>
    <row r="13" spans="1:8" x14ac:dyDescent="0.25">
      <c r="A13" s="1">
        <v>1070</v>
      </c>
      <c r="B13" s="2" t="s">
        <v>24</v>
      </c>
      <c r="C13" t="s">
        <v>70</v>
      </c>
      <c r="D13" t="s">
        <v>88</v>
      </c>
      <c r="E13" s="6">
        <f>VLOOKUP($A13,[1]Rendimento!$A$51:$D$220,4,FALSE)</f>
        <v>23633.200000000001</v>
      </c>
      <c r="F13" s="6">
        <f>VLOOKUP($A13,[1]Rendimento!$A$51:$E$220,5,FALSE)</f>
        <v>0</v>
      </c>
      <c r="G13" s="7">
        <v>44295</v>
      </c>
      <c r="H13" s="7">
        <v>44298</v>
      </c>
    </row>
    <row r="14" spans="1:8" x14ac:dyDescent="0.25">
      <c r="A14" s="1">
        <v>1082</v>
      </c>
      <c r="B14" s="2" t="s">
        <v>26</v>
      </c>
      <c r="C14" t="s">
        <v>71</v>
      </c>
      <c r="D14" t="s">
        <v>88</v>
      </c>
      <c r="E14" s="6">
        <f>VLOOKUP($A14,[1]Rendimento!$A$51:$D$220,4,FALSE)</f>
        <v>52.082000000000001</v>
      </c>
      <c r="F14" s="6">
        <f>VLOOKUP($A14,[1]Rendimento!$A$51:$E$220,5,FALSE)</f>
        <v>0</v>
      </c>
      <c r="G14" s="7">
        <v>44295</v>
      </c>
      <c r="H14" s="7">
        <v>44298</v>
      </c>
    </row>
    <row r="15" spans="1:8" x14ac:dyDescent="0.25">
      <c r="A15" s="1">
        <v>1090</v>
      </c>
      <c r="B15" s="2" t="s">
        <v>31</v>
      </c>
      <c r="C15" t="s">
        <v>73</v>
      </c>
      <c r="D15" t="s">
        <v>88</v>
      </c>
      <c r="E15" s="6">
        <f>VLOOKUP($A15,[1]Rendimento!$A$51:$D$220,4,FALSE)</f>
        <v>407.72</v>
      </c>
      <c r="F15" s="6">
        <f>VLOOKUP($A15,[1]Rendimento!$A$51:$E$220,5,FALSE)</f>
        <v>0</v>
      </c>
      <c r="G15" s="7">
        <v>44295</v>
      </c>
      <c r="H15" s="7">
        <v>44298</v>
      </c>
    </row>
    <row r="16" spans="1:8" x14ac:dyDescent="0.25">
      <c r="A16" s="1">
        <v>1091</v>
      </c>
      <c r="B16" s="2" t="s">
        <v>32</v>
      </c>
      <c r="C16" t="s">
        <v>73</v>
      </c>
      <c r="D16" t="s">
        <v>88</v>
      </c>
      <c r="E16" s="6">
        <f>VLOOKUP($A16,[1]Rendimento!$A$51:$D$220,4,FALSE)</f>
        <v>93.724000000000004</v>
      </c>
      <c r="F16" s="6">
        <f>VLOOKUP($A16,[1]Rendimento!$A$51:$E$220,5,FALSE)</f>
        <v>0</v>
      </c>
      <c r="G16" s="7">
        <v>44295</v>
      </c>
      <c r="H16" s="7">
        <v>44298</v>
      </c>
    </row>
    <row r="17" spans="1:8" x14ac:dyDescent="0.25">
      <c r="A17" s="1">
        <v>1094</v>
      </c>
      <c r="B17" s="2" t="s">
        <v>33</v>
      </c>
      <c r="C17" t="s">
        <v>73</v>
      </c>
      <c r="D17" t="s">
        <v>88</v>
      </c>
      <c r="E17" s="6">
        <f>VLOOKUP($A17,[1]Rendimento!$A$51:$D$220,4,FALSE)</f>
        <v>1149.43</v>
      </c>
      <c r="F17" s="6">
        <f>VLOOKUP($A17,[1]Rendimento!$A$51:$E$220,5,FALSE)</f>
        <v>4</v>
      </c>
      <c r="G17" s="7">
        <v>44295</v>
      </c>
      <c r="H17" s="7">
        <v>44298</v>
      </c>
    </row>
    <row r="18" spans="1:8" x14ac:dyDescent="0.25">
      <c r="A18" s="1">
        <v>1100</v>
      </c>
      <c r="B18" s="2" t="s">
        <v>36</v>
      </c>
      <c r="C18" t="s">
        <v>74</v>
      </c>
      <c r="D18" t="s">
        <v>88</v>
      </c>
      <c r="E18" s="6">
        <f>VLOOKUP($A18,[1]Rendimento!$A$51:$D$220,4,FALSE)</f>
        <v>3906.82</v>
      </c>
      <c r="F18" s="6">
        <f>VLOOKUP($A18,[1]Rendimento!$A$51:$E$220,5,FALSE)</f>
        <v>0</v>
      </c>
      <c r="G18" s="7">
        <v>44295</v>
      </c>
      <c r="H18" s="7">
        <v>44298</v>
      </c>
    </row>
    <row r="19" spans="1:8" x14ac:dyDescent="0.25">
      <c r="A19" s="1">
        <v>1103</v>
      </c>
      <c r="B19" s="2" t="s">
        <v>37</v>
      </c>
      <c r="C19" t="s">
        <v>74</v>
      </c>
      <c r="D19" t="s">
        <v>88</v>
      </c>
      <c r="E19" s="6">
        <f>VLOOKUP($A19,[1]Rendimento!$A$51:$D$220,4,FALSE)</f>
        <v>1544.5</v>
      </c>
      <c r="F19" s="6">
        <f>VLOOKUP($A19,[1]Rendimento!$A$51:$E$220,5,FALSE)</f>
        <v>0</v>
      </c>
      <c r="G19" s="7">
        <v>44295</v>
      </c>
      <c r="H19" s="7">
        <v>44298</v>
      </c>
    </row>
    <row r="20" spans="1:8" x14ac:dyDescent="0.25">
      <c r="A20" s="1">
        <v>1105</v>
      </c>
      <c r="B20" s="2" t="s">
        <v>38</v>
      </c>
      <c r="C20" t="s">
        <v>74</v>
      </c>
      <c r="D20" t="s">
        <v>88</v>
      </c>
      <c r="E20" s="6">
        <f>VLOOKUP($A20,[1]Rendimento!$A$51:$D$220,4,FALSE)</f>
        <v>208</v>
      </c>
      <c r="F20" s="6">
        <f>VLOOKUP($A20,[1]Rendimento!$A$51:$E$220,5,FALSE)</f>
        <v>0</v>
      </c>
      <c r="G20" s="7">
        <v>44295</v>
      </c>
      <c r="H20" s="7">
        <v>44298</v>
      </c>
    </row>
    <row r="21" spans="1:8" x14ac:dyDescent="0.25">
      <c r="A21" s="1">
        <v>1110</v>
      </c>
      <c r="B21" s="2" t="s">
        <v>41</v>
      </c>
      <c r="C21" t="s">
        <v>76</v>
      </c>
      <c r="D21" t="s">
        <v>88</v>
      </c>
      <c r="E21" s="6">
        <f>VLOOKUP($A21,[1]Rendimento!$A$51:$D$220,4,FALSE)</f>
        <v>6760.96</v>
      </c>
      <c r="F21" s="6">
        <f>VLOOKUP($A21,[1]Rendimento!$A$51:$E$220,5,FALSE)</f>
        <v>0</v>
      </c>
      <c r="G21" s="7">
        <v>44295</v>
      </c>
      <c r="H21" s="7">
        <v>44298</v>
      </c>
    </row>
    <row r="22" spans="1:8" x14ac:dyDescent="0.25">
      <c r="A22" s="1">
        <v>1151</v>
      </c>
      <c r="B22" s="2" t="s">
        <v>45</v>
      </c>
      <c r="C22" t="s">
        <v>81</v>
      </c>
      <c r="D22" t="s">
        <v>88</v>
      </c>
      <c r="E22" s="6">
        <f>VLOOKUP($A22,[1]Rendimento!$A$51:$D$220,4,FALSE)</f>
        <v>3943.578</v>
      </c>
      <c r="F22" s="6">
        <f>VLOOKUP($A22,[1]Rendimento!$A$51:$E$220,5,FALSE)</f>
        <v>11.65</v>
      </c>
      <c r="G22" s="7">
        <v>44295</v>
      </c>
      <c r="H22" s="7">
        <v>44298</v>
      </c>
    </row>
    <row r="23" spans="1:8" x14ac:dyDescent="0.25">
      <c r="A23" s="1">
        <v>1160</v>
      </c>
      <c r="B23" s="2" t="s">
        <v>49</v>
      </c>
      <c r="C23" t="s">
        <v>82</v>
      </c>
      <c r="D23" t="s">
        <v>88</v>
      </c>
      <c r="E23" s="6">
        <f>VLOOKUP($A23,[1]Rendimento!$A$51:$D$220,4,FALSE)</f>
        <v>13510.008</v>
      </c>
      <c r="F23" s="6">
        <f>VLOOKUP($A23,[1]Rendimento!$A$51:$E$220,5,FALSE)</f>
        <v>0</v>
      </c>
      <c r="G23" s="7">
        <v>44295</v>
      </c>
      <c r="H23" s="7">
        <v>44298</v>
      </c>
    </row>
    <row r="24" spans="1:8" x14ac:dyDescent="0.25">
      <c r="A24" s="1">
        <v>1170</v>
      </c>
      <c r="B24" s="2" t="s">
        <v>50</v>
      </c>
      <c r="C24" t="s">
        <v>78</v>
      </c>
      <c r="D24" t="s">
        <v>88</v>
      </c>
      <c r="E24" s="6">
        <f>VLOOKUP($A24,[1]Rendimento!$A$51:$D$220,4,FALSE)</f>
        <v>2511.16</v>
      </c>
      <c r="F24" s="6">
        <f>VLOOKUP($A24,[1]Rendimento!$A$51:$E$220,5,FALSE)</f>
        <v>0</v>
      </c>
      <c r="G24" s="7">
        <v>44295</v>
      </c>
      <c r="H24" s="7">
        <v>44298</v>
      </c>
    </row>
    <row r="25" spans="1:8" x14ac:dyDescent="0.25">
      <c r="A25" s="1">
        <v>1190</v>
      </c>
      <c r="B25" s="2" t="s">
        <v>55</v>
      </c>
      <c r="C25" t="s">
        <v>84</v>
      </c>
      <c r="D25" t="s">
        <v>88</v>
      </c>
      <c r="E25" s="6">
        <f>VLOOKUP($A25,[1]Rendimento!$A$51:$D$220,4,FALSE)</f>
        <v>198.95400000000001</v>
      </c>
      <c r="F25" s="6">
        <f>VLOOKUP($A25,[1]Rendimento!$A$51:$E$220,5,FALSE)</f>
        <v>0</v>
      </c>
      <c r="G25" s="7">
        <v>44295</v>
      </c>
      <c r="H25" s="7">
        <v>44298</v>
      </c>
    </row>
    <row r="26" spans="1:8" x14ac:dyDescent="0.25">
      <c r="A26" s="1">
        <v>1191</v>
      </c>
      <c r="B26" s="2" t="s">
        <v>56</v>
      </c>
      <c r="C26" t="s">
        <v>84</v>
      </c>
      <c r="D26" t="s">
        <v>88</v>
      </c>
      <c r="E26" s="6">
        <f>VLOOKUP($A26,[1]Rendimento!$A$51:$D$220,4,FALSE)</f>
        <v>1659.9380000000001</v>
      </c>
      <c r="F26" s="6">
        <f>VLOOKUP($A26,[1]Rendimento!$A$51:$E$220,5,FALSE)</f>
        <v>9.15</v>
      </c>
      <c r="G26" s="7">
        <v>44295</v>
      </c>
      <c r="H26" s="7">
        <v>44298</v>
      </c>
    </row>
    <row r="27" spans="1:8" x14ac:dyDescent="0.25">
      <c r="A27" s="1">
        <v>1195</v>
      </c>
      <c r="B27" s="2" t="s">
        <v>57</v>
      </c>
      <c r="C27" t="s">
        <v>84</v>
      </c>
      <c r="D27" t="s">
        <v>88</v>
      </c>
      <c r="E27" s="6">
        <f>VLOOKUP($A27,[1]Rendimento!$A$51:$D$220,4,FALSE)</f>
        <v>717.34699999999998</v>
      </c>
      <c r="F27" s="6">
        <f>VLOOKUP($A27,[1]Rendimento!$A$51:$E$220,5,FALSE)</f>
        <v>0</v>
      </c>
      <c r="G27" s="7">
        <v>44295</v>
      </c>
      <c r="H27" s="7">
        <v>44298</v>
      </c>
    </row>
    <row r="28" spans="1:8" x14ac:dyDescent="0.25">
      <c r="A28" s="1">
        <v>1203</v>
      </c>
      <c r="B28" s="2" t="s">
        <v>13</v>
      </c>
      <c r="C28" t="s">
        <v>67</v>
      </c>
      <c r="D28" t="s">
        <v>88</v>
      </c>
      <c r="E28" s="6">
        <f>VLOOKUP($A28,[1]Rendimento!$A$51:$D$220,4,FALSE)</f>
        <v>97.38</v>
      </c>
      <c r="F28" s="6">
        <f>VLOOKUP($A28,[1]Rendimento!$A$51:$E$220,5,FALSE)</f>
        <v>0</v>
      </c>
      <c r="G28" s="7">
        <v>44295</v>
      </c>
      <c r="H28" s="7">
        <v>44298</v>
      </c>
    </row>
    <row r="29" spans="1:8" x14ac:dyDescent="0.25">
      <c r="A29" s="1">
        <v>1204</v>
      </c>
      <c r="B29" s="2" t="s">
        <v>39</v>
      </c>
      <c r="C29" t="s">
        <v>74</v>
      </c>
      <c r="D29" t="s">
        <v>88</v>
      </c>
      <c r="E29" s="6">
        <f>VLOOKUP($A29,[1]Rendimento!$A$51:$D$220,4,FALSE)</f>
        <v>10.33</v>
      </c>
      <c r="F29" s="6">
        <f>VLOOKUP($A29,[1]Rendimento!$A$51:$E$220,5,FALSE)</f>
        <v>0</v>
      </c>
      <c r="G29" s="7">
        <v>44295</v>
      </c>
      <c r="H29" s="7">
        <v>44298</v>
      </c>
    </row>
    <row r="30" spans="1:8" x14ac:dyDescent="0.25">
      <c r="A30" s="1">
        <v>1205</v>
      </c>
      <c r="B30" s="2" t="s">
        <v>58</v>
      </c>
      <c r="C30" t="s">
        <v>84</v>
      </c>
      <c r="D30" t="s">
        <v>88</v>
      </c>
      <c r="E30" s="6">
        <f>VLOOKUP($A30,[1]Rendimento!$A$51:$D$220,4,FALSE)</f>
        <v>188.60599999999999</v>
      </c>
      <c r="F30" s="6">
        <f>VLOOKUP($A30,[1]Rendimento!$A$51:$E$220,5,FALSE)</f>
        <v>25.3</v>
      </c>
      <c r="G30" s="7">
        <v>44295</v>
      </c>
      <c r="H30" s="7">
        <v>44298</v>
      </c>
    </row>
    <row r="31" spans="1:8" x14ac:dyDescent="0.25">
      <c r="A31" s="1">
        <v>1206</v>
      </c>
      <c r="B31" s="2" t="s">
        <v>7</v>
      </c>
      <c r="C31" t="s">
        <v>62</v>
      </c>
      <c r="D31" t="s">
        <v>88</v>
      </c>
      <c r="E31" s="6">
        <f>VLOOKUP($A31,[1]Rendimento!$A$51:$D$220,4,FALSE)</f>
        <v>97.674000000000007</v>
      </c>
      <c r="F31" s="6">
        <f>VLOOKUP($A31,[1]Rendimento!$A$51:$E$220,5,FALSE)</f>
        <v>0</v>
      </c>
      <c r="G31" s="7">
        <v>44295</v>
      </c>
      <c r="H31" s="7">
        <v>44298</v>
      </c>
    </row>
    <row r="32" spans="1:8" x14ac:dyDescent="0.25">
      <c r="A32" s="1">
        <v>1207</v>
      </c>
      <c r="B32" s="2" t="s">
        <v>27</v>
      </c>
      <c r="C32" t="s">
        <v>71</v>
      </c>
      <c r="D32" t="s">
        <v>88</v>
      </c>
      <c r="E32" s="6">
        <f>VLOOKUP($A32,[1]Rendimento!$A$51:$D$220,4,FALSE)</f>
        <v>28.417999999999999</v>
      </c>
      <c r="F32" s="6">
        <f>VLOOKUP($A32,[1]Rendimento!$A$51:$E$220,5,FALSE)</f>
        <v>0</v>
      </c>
      <c r="G32" s="7">
        <v>44295</v>
      </c>
      <c r="H32" s="7">
        <v>44298</v>
      </c>
    </row>
    <row r="33" spans="1:8" x14ac:dyDescent="0.25">
      <c r="A33" s="1">
        <v>1208</v>
      </c>
      <c r="B33" s="2" t="s">
        <v>34</v>
      </c>
      <c r="C33" t="s">
        <v>73</v>
      </c>
      <c r="D33" t="s">
        <v>88</v>
      </c>
      <c r="E33" s="6">
        <f>VLOOKUP($A33,[1]Rendimento!$A$51:$D$220,4,FALSE)</f>
        <v>3188.2420000000002</v>
      </c>
      <c r="F33" s="6">
        <f>VLOOKUP($A33,[1]Rendimento!$A$51:$E$220,5,FALSE)</f>
        <v>0</v>
      </c>
      <c r="G33" s="7">
        <v>44295</v>
      </c>
      <c r="H33" s="7">
        <v>44298</v>
      </c>
    </row>
    <row r="34" spans="1:8" x14ac:dyDescent="0.25">
      <c r="A34" s="1">
        <v>1209</v>
      </c>
      <c r="B34" s="2" t="s">
        <v>18</v>
      </c>
      <c r="C34" t="s">
        <v>65</v>
      </c>
      <c r="D34" t="s">
        <v>88</v>
      </c>
      <c r="E34" s="6">
        <f>VLOOKUP($A34,[1]Rendimento!$A$51:$D$220,4,FALSE)</f>
        <v>147.06</v>
      </c>
      <c r="F34" s="6">
        <f>VLOOKUP($A34,[1]Rendimento!$A$51:$E$220,5,FALSE)</f>
        <v>0</v>
      </c>
      <c r="G34" s="7">
        <v>44295</v>
      </c>
      <c r="H34" s="7">
        <v>44298</v>
      </c>
    </row>
    <row r="35" spans="1:8" x14ac:dyDescent="0.25">
      <c r="A35" s="1">
        <v>2020</v>
      </c>
      <c r="B35" s="2" t="s">
        <v>8</v>
      </c>
      <c r="C35" t="s">
        <v>63</v>
      </c>
      <c r="D35" t="s">
        <v>88</v>
      </c>
      <c r="E35" s="6">
        <f>VLOOKUP($A35,[1]Rendimento!$A$51:$D$220,4,FALSE)</f>
        <v>695.18200000000002</v>
      </c>
      <c r="F35" s="6">
        <f>VLOOKUP($A35,[1]Rendimento!$A$51:$E$220,5,FALSE)</f>
        <v>0</v>
      </c>
      <c r="G35" s="7">
        <v>44295</v>
      </c>
      <c r="H35" s="7">
        <v>44298</v>
      </c>
    </row>
    <row r="36" spans="1:8" x14ac:dyDescent="0.25">
      <c r="A36" s="1">
        <v>2030</v>
      </c>
      <c r="B36" s="2" t="s">
        <v>9</v>
      </c>
      <c r="C36" t="s">
        <v>64</v>
      </c>
      <c r="D36" t="s">
        <v>88</v>
      </c>
      <c r="E36" s="6">
        <f>VLOOKUP($A36,[1]Rendimento!$A$51:$D$220,4,FALSE)</f>
        <v>1160.96</v>
      </c>
      <c r="F36" s="6">
        <f>VLOOKUP($A36,[1]Rendimento!$A$51:$E$220,5,FALSE)</f>
        <v>0</v>
      </c>
      <c r="G36" s="7">
        <v>44295</v>
      </c>
      <c r="H36" s="7">
        <v>44298</v>
      </c>
    </row>
    <row r="37" spans="1:8" x14ac:dyDescent="0.25">
      <c r="A37" s="1">
        <v>2050</v>
      </c>
      <c r="B37" s="2" t="s">
        <v>14</v>
      </c>
      <c r="C37" t="s">
        <v>67</v>
      </c>
      <c r="D37" t="s">
        <v>88</v>
      </c>
      <c r="E37" s="6">
        <f>VLOOKUP($A37,[1]Rendimento!$A$51:$D$220,4,FALSE)</f>
        <v>2104.6480000000001</v>
      </c>
      <c r="F37" s="6">
        <f>VLOOKUP($A37,[1]Rendimento!$A$51:$E$220,5,FALSE)</f>
        <v>0</v>
      </c>
      <c r="G37" s="7">
        <v>44295</v>
      </c>
      <c r="H37" s="7">
        <v>44298</v>
      </c>
    </row>
    <row r="38" spans="1:8" x14ac:dyDescent="0.25">
      <c r="A38" s="1">
        <v>2060</v>
      </c>
      <c r="B38" s="2" t="s">
        <v>23</v>
      </c>
      <c r="C38" t="s">
        <v>69</v>
      </c>
      <c r="D38" t="s">
        <v>88</v>
      </c>
      <c r="E38" s="6">
        <f>VLOOKUP($A38,[1]Rendimento!$A$51:$D$220,4,FALSE)</f>
        <v>855.8</v>
      </c>
      <c r="F38" s="6">
        <f>VLOOKUP($A38,[1]Rendimento!$A$51:$E$220,5,FALSE)</f>
        <v>0</v>
      </c>
      <c r="G38" s="7">
        <v>44295</v>
      </c>
      <c r="H38" s="7">
        <v>44298</v>
      </c>
    </row>
    <row r="39" spans="1:8" x14ac:dyDescent="0.25">
      <c r="A39" s="1">
        <v>2080</v>
      </c>
      <c r="B39" s="2" t="s">
        <v>28</v>
      </c>
      <c r="C39" t="s">
        <v>71</v>
      </c>
      <c r="D39" t="s">
        <v>88</v>
      </c>
      <c r="E39" s="6">
        <f>VLOOKUP($A39,[1]Rendimento!$A$51:$D$220,4,FALSE)</f>
        <v>74.831000000000003</v>
      </c>
      <c r="F39" s="6">
        <f>VLOOKUP($A39,[1]Rendimento!$A$51:$E$220,5,FALSE)</f>
        <v>0</v>
      </c>
      <c r="G39" s="7">
        <v>44295</v>
      </c>
      <c r="H39" s="7">
        <v>44298</v>
      </c>
    </row>
    <row r="40" spans="1:8" x14ac:dyDescent="0.25">
      <c r="A40" s="1">
        <v>2081</v>
      </c>
      <c r="B40" s="2" t="s">
        <v>29</v>
      </c>
      <c r="C40" t="s">
        <v>71</v>
      </c>
      <c r="D40" t="s">
        <v>88</v>
      </c>
      <c r="E40" s="6">
        <f>VLOOKUP($A40,[1]Rendimento!$A$51:$D$220,4,FALSE)</f>
        <v>3589.9180000000001</v>
      </c>
      <c r="F40" s="6">
        <f>VLOOKUP($A40,[1]Rendimento!$A$51:$E$220,5,FALSE)</f>
        <v>12.55</v>
      </c>
      <c r="G40" s="7">
        <v>44295</v>
      </c>
      <c r="H40" s="7">
        <v>44298</v>
      </c>
    </row>
    <row r="41" spans="1:8" x14ac:dyDescent="0.25">
      <c r="A41" s="1">
        <v>2092</v>
      </c>
      <c r="B41" s="2" t="s">
        <v>35</v>
      </c>
      <c r="C41" t="s">
        <v>73</v>
      </c>
      <c r="D41" t="s">
        <v>88</v>
      </c>
      <c r="E41" s="6">
        <f>VLOOKUP($A41,[1]Rendimento!$A$51:$D$220,4,FALSE)</f>
        <v>650.29999999999995</v>
      </c>
      <c r="F41" s="6">
        <f>VLOOKUP($A41,[1]Rendimento!$A$51:$E$220,5,FALSE)</f>
        <v>0</v>
      </c>
      <c r="G41" s="7">
        <v>44295</v>
      </c>
      <c r="H41" s="7">
        <v>44298</v>
      </c>
    </row>
    <row r="42" spans="1:8" x14ac:dyDescent="0.25">
      <c r="A42" s="1">
        <v>2190</v>
      </c>
      <c r="B42" s="2" t="s">
        <v>59</v>
      </c>
      <c r="C42" t="s">
        <v>84</v>
      </c>
      <c r="D42" t="s">
        <v>88</v>
      </c>
      <c r="E42" s="6">
        <f>VLOOKUP($A42,[1]Rendimento!$A$51:$D$220,4,FALSE)</f>
        <v>724.96</v>
      </c>
      <c r="F42" s="6">
        <f>VLOOKUP($A42,[1]Rendimento!$A$51:$E$220,5,FALSE)</f>
        <v>0</v>
      </c>
      <c r="G42" s="7">
        <v>44295</v>
      </c>
      <c r="H42" s="7">
        <v>44298</v>
      </c>
    </row>
    <row r="43" spans="1:8" x14ac:dyDescent="0.25">
      <c r="A43" s="1">
        <v>2503</v>
      </c>
      <c r="B43" s="2" t="s">
        <v>19</v>
      </c>
      <c r="C43" t="s">
        <v>65</v>
      </c>
      <c r="D43" t="s">
        <v>88</v>
      </c>
      <c r="E43" s="6">
        <f>VLOOKUP($A43,[1]Rendimento!$A$51:$D$220,4,FALSE)</f>
        <v>2360.4699999999998</v>
      </c>
      <c r="F43" s="6">
        <f>VLOOKUP($A43,[1]Rendimento!$A$51:$E$220,5,FALSE)</f>
        <v>0</v>
      </c>
      <c r="G43" s="7">
        <v>44295</v>
      </c>
      <c r="H43" s="7">
        <v>44298</v>
      </c>
    </row>
    <row r="44" spans="1:8" x14ac:dyDescent="0.25">
      <c r="A44" s="1">
        <v>2506</v>
      </c>
      <c r="B44" s="2" t="s">
        <v>20</v>
      </c>
      <c r="C44" t="s">
        <v>65</v>
      </c>
      <c r="D44" t="s">
        <v>88</v>
      </c>
      <c r="E44" s="6">
        <f>VLOOKUP($A44,[1]Rendimento!$A$51:$D$220,4,FALSE)</f>
        <v>5065.0069999999996</v>
      </c>
      <c r="F44" s="6">
        <f>VLOOKUP($A44,[1]Rendimento!$A$51:$E$220,5,FALSE)</f>
        <v>0</v>
      </c>
      <c r="G44" s="7">
        <v>44295</v>
      </c>
      <c r="H44" s="7">
        <v>44298</v>
      </c>
    </row>
    <row r="45" spans="1:8" x14ac:dyDescent="0.25">
      <c r="A45" s="1">
        <v>3057</v>
      </c>
      <c r="B45" s="2" t="s">
        <v>40</v>
      </c>
      <c r="C45" t="s">
        <v>75</v>
      </c>
      <c r="D45" t="s">
        <v>88</v>
      </c>
      <c r="E45" s="6">
        <f>VLOOKUP($A45,[1]Rendimento!$A$51:$D$220,4,FALSE)</f>
        <v>596.14</v>
      </c>
      <c r="F45" s="6">
        <f>VLOOKUP($A45,[1]Rendimento!$A$51:$E$220,5,FALSE)</f>
        <v>0</v>
      </c>
      <c r="G45" s="7">
        <v>44295</v>
      </c>
      <c r="H45" s="7">
        <v>44298</v>
      </c>
    </row>
    <row r="46" spans="1:8" x14ac:dyDescent="0.25">
      <c r="A46" s="1">
        <v>5001</v>
      </c>
      <c r="B46" s="2" t="s">
        <v>42</v>
      </c>
      <c r="C46" t="s">
        <v>77</v>
      </c>
      <c r="D46" t="s">
        <v>88</v>
      </c>
      <c r="E46" s="6">
        <f>VLOOKUP($A46,[1]Rendimento!$A$51:$D$220,4,FALSE)</f>
        <v>11137.93</v>
      </c>
      <c r="F46" s="6">
        <f>VLOOKUP($A46,[1]Rendimento!$A$51:$E$220,5,FALSE)</f>
        <v>0</v>
      </c>
      <c r="G46" s="7">
        <v>44295</v>
      </c>
      <c r="H46" s="7">
        <v>44298</v>
      </c>
    </row>
    <row r="47" spans="1:8" x14ac:dyDescent="0.25">
      <c r="A47" s="1">
        <v>5014</v>
      </c>
      <c r="B47" s="2" t="s">
        <v>43</v>
      </c>
      <c r="C47" t="s">
        <v>80</v>
      </c>
      <c r="D47" t="s">
        <v>88</v>
      </c>
      <c r="E47" s="6">
        <f>VLOOKUP($A47,[1]Rendimento!$A$51:$D$220,4,FALSE)</f>
        <v>2047.06</v>
      </c>
      <c r="F47" s="6">
        <f>VLOOKUP($A47,[1]Rendimento!$A$51:$E$220,5,FALSE)</f>
        <v>0</v>
      </c>
      <c r="G47" s="7">
        <v>44295</v>
      </c>
      <c r="H47" s="7">
        <v>44298</v>
      </c>
    </row>
    <row r="48" spans="1:8" x14ac:dyDescent="0.25">
      <c r="A48" s="1">
        <v>5036</v>
      </c>
      <c r="B48" s="2" t="s">
        <v>21</v>
      </c>
      <c r="C48" t="s">
        <v>65</v>
      </c>
      <c r="D48" t="s">
        <v>88</v>
      </c>
      <c r="E48" s="6">
        <f>VLOOKUP($A48,[1]Rendimento!$A$51:$D$220,4,FALSE)</f>
        <v>2189.8319999999999</v>
      </c>
      <c r="F48" s="6">
        <f>VLOOKUP($A48,[1]Rendimento!$A$51:$E$220,5,FALSE)</f>
        <v>0</v>
      </c>
      <c r="G48" s="7">
        <v>44295</v>
      </c>
      <c r="H48" s="7">
        <v>44298</v>
      </c>
    </row>
    <row r="49" spans="1:8" x14ac:dyDescent="0.25">
      <c r="A49" s="1">
        <v>5135</v>
      </c>
      <c r="B49" s="2" t="s">
        <v>44</v>
      </c>
      <c r="C49" t="s">
        <v>80</v>
      </c>
      <c r="D49" t="s">
        <v>88</v>
      </c>
      <c r="E49" s="6">
        <f>VLOOKUP($A49,[1]Rendimento!$A$51:$D$220,4,FALSE)</f>
        <v>441.38799999999998</v>
      </c>
      <c r="F49" s="6">
        <f>VLOOKUP($A49,[1]Rendimento!$A$51:$E$220,5,FALSE)</f>
        <v>0</v>
      </c>
      <c r="G49" s="7">
        <v>44295</v>
      </c>
      <c r="H49" s="7">
        <v>44298</v>
      </c>
    </row>
    <row r="50" spans="1:8" x14ac:dyDescent="0.25">
      <c r="A50" s="1">
        <v>5347</v>
      </c>
      <c r="B50" s="2" t="s">
        <v>54</v>
      </c>
      <c r="C50" t="s">
        <v>79</v>
      </c>
      <c r="D50" t="s">
        <v>88</v>
      </c>
      <c r="E50" s="6">
        <f>VLOOKUP($A50,[1]Rendimento!$A$51:$D$220,4,FALSE)</f>
        <v>1889.14</v>
      </c>
      <c r="F50" s="6">
        <f>VLOOKUP($A50,[1]Rendimento!$A$51:$E$220,5,FALSE)</f>
        <v>23.7</v>
      </c>
      <c r="G50" s="7">
        <v>44295</v>
      </c>
      <c r="H50" s="7">
        <v>44298</v>
      </c>
    </row>
    <row r="51" spans="1:8" x14ac:dyDescent="0.25">
      <c r="A51" s="1">
        <v>6007</v>
      </c>
      <c r="B51" s="2" t="s">
        <v>51</v>
      </c>
      <c r="C51" t="s">
        <v>78</v>
      </c>
      <c r="D51" t="s">
        <v>88</v>
      </c>
      <c r="E51" s="6">
        <f>VLOOKUP($A51,[1]Rendimento!$A$51:$D$220,4,FALSE)</f>
        <v>997.42</v>
      </c>
      <c r="F51" s="6">
        <f>VLOOKUP($A51,[1]Rendimento!$A$51:$E$220,5,FALSE)</f>
        <v>0</v>
      </c>
      <c r="G51" s="7">
        <v>44295</v>
      </c>
      <c r="H51" s="7">
        <v>44298</v>
      </c>
    </row>
    <row r="52" spans="1:8" x14ac:dyDescent="0.25">
      <c r="A52" s="1">
        <v>6008</v>
      </c>
      <c r="B52" s="2" t="s">
        <v>1</v>
      </c>
      <c r="C52" t="s">
        <v>61</v>
      </c>
      <c r="D52" t="s">
        <v>88</v>
      </c>
      <c r="E52" s="6">
        <f>VLOOKUP($A52,[1]Rendimento!$A$51:$D$220,4,FALSE)</f>
        <v>5758.8320000000003</v>
      </c>
      <c r="F52" s="6">
        <f>VLOOKUP($A52,[1]Rendimento!$A$51:$E$220,5,FALSE)</f>
        <v>0</v>
      </c>
      <c r="G52" s="7">
        <v>44295</v>
      </c>
      <c r="H52" s="7">
        <v>44298</v>
      </c>
    </row>
    <row r="53" spans="1:8" x14ac:dyDescent="0.25">
      <c r="A53" s="1">
        <v>6027</v>
      </c>
      <c r="B53" s="2" t="s">
        <v>52</v>
      </c>
      <c r="C53" t="s">
        <v>83</v>
      </c>
      <c r="D53" t="s">
        <v>88</v>
      </c>
      <c r="E53" s="6">
        <f>VLOOKUP($A53,[1]Rendimento!$A$51:$D$220,4,FALSE)</f>
        <v>432.827</v>
      </c>
      <c r="F53" s="6">
        <f>VLOOKUP($A53,[1]Rendimento!$A$51:$E$220,5,FALSE)</f>
        <v>0</v>
      </c>
      <c r="G53" s="7">
        <v>44295</v>
      </c>
      <c r="H53" s="7">
        <v>44298</v>
      </c>
    </row>
    <row r="54" spans="1:8" x14ac:dyDescent="0.25">
      <c r="A54" s="1">
        <v>6028</v>
      </c>
      <c r="B54" s="2" t="s">
        <v>46</v>
      </c>
      <c r="C54" t="s">
        <v>81</v>
      </c>
      <c r="D54" t="s">
        <v>88</v>
      </c>
      <c r="E54" s="6">
        <f>VLOOKUP($A54,[1]Rendimento!$A$51:$D$220,4,FALSE)</f>
        <v>760.03</v>
      </c>
      <c r="F54" s="6">
        <f>VLOOKUP($A54,[1]Rendimento!$A$51:$E$220,5,FALSE)</f>
        <v>0</v>
      </c>
      <c r="G54" s="7">
        <v>44295</v>
      </c>
      <c r="H54" s="7">
        <v>44298</v>
      </c>
    </row>
    <row r="55" spans="1:8" x14ac:dyDescent="0.25">
      <c r="A55" s="1">
        <v>6029</v>
      </c>
      <c r="B55" s="2" t="s">
        <v>47</v>
      </c>
      <c r="C55" t="s">
        <v>81</v>
      </c>
      <c r="D55" t="s">
        <v>88</v>
      </c>
      <c r="E55" s="6">
        <f>VLOOKUP($A55,[1]Rendimento!$A$51:$D$220,4,FALSE)</f>
        <v>1485.48</v>
      </c>
      <c r="F55" s="6">
        <f>VLOOKUP($A55,[1]Rendimento!$A$51:$E$220,5,FALSE)</f>
        <v>0</v>
      </c>
      <c r="G55" s="7">
        <v>44295</v>
      </c>
      <c r="H55" s="7">
        <v>44298</v>
      </c>
    </row>
    <row r="56" spans="1:8" x14ac:dyDescent="0.25">
      <c r="A56" s="1">
        <v>6039</v>
      </c>
      <c r="B56" s="2" t="s">
        <v>48</v>
      </c>
      <c r="C56" t="s">
        <v>81</v>
      </c>
      <c r="D56" t="s">
        <v>88</v>
      </c>
      <c r="E56" s="6">
        <f>VLOOKUP($A56,[1]Rendimento!$A$51:$D$220,4,FALSE)</f>
        <v>712.86800000000005</v>
      </c>
      <c r="F56" s="6">
        <f>VLOOKUP($A56,[1]Rendimento!$A$51:$E$220,5,FALSE)</f>
        <v>0</v>
      </c>
      <c r="G56" s="7">
        <v>44295</v>
      </c>
      <c r="H56" s="7">
        <v>44298</v>
      </c>
    </row>
    <row r="57" spans="1:8" x14ac:dyDescent="0.25">
      <c r="A57" s="1">
        <v>6132</v>
      </c>
      <c r="B57" s="2" t="s">
        <v>30</v>
      </c>
      <c r="C57" t="s">
        <v>72</v>
      </c>
      <c r="D57" t="s">
        <v>88</v>
      </c>
      <c r="E57" s="6">
        <f>VLOOKUP($A57,[1]Rendimento!$A$51:$D$220,4,FALSE)</f>
        <v>12046.15</v>
      </c>
      <c r="F57" s="6">
        <f>VLOOKUP($A57,[1]Rendimento!$A$51:$E$220,5,FALSE)</f>
        <v>0</v>
      </c>
      <c r="G57" s="7">
        <v>44295</v>
      </c>
      <c r="H57" s="7">
        <v>44298</v>
      </c>
    </row>
    <row r="58" spans="1:8" x14ac:dyDescent="0.25">
      <c r="A58" s="1">
        <v>6135</v>
      </c>
      <c r="B58" s="2" t="s">
        <v>53</v>
      </c>
      <c r="C58" t="s">
        <v>83</v>
      </c>
      <c r="D58" t="s">
        <v>88</v>
      </c>
      <c r="E58" s="6">
        <f>VLOOKUP($A58,[1]Rendimento!$A$51:$D$220,4,FALSE)</f>
        <v>495.964</v>
      </c>
      <c r="F58" s="6">
        <f>VLOOKUP($A58,[1]Rendimento!$A$51:$E$220,5,FALSE)</f>
        <v>14.4</v>
      </c>
      <c r="G58" s="7">
        <v>44295</v>
      </c>
      <c r="H58" s="7">
        <v>44298</v>
      </c>
    </row>
    <row r="59" spans="1:8" x14ac:dyDescent="0.25">
      <c r="A59" s="1">
        <v>7031</v>
      </c>
      <c r="B59" s="2" t="s">
        <v>15</v>
      </c>
      <c r="C59" t="s">
        <v>67</v>
      </c>
      <c r="D59" t="s">
        <v>88</v>
      </c>
      <c r="E59" s="6">
        <f>VLOOKUP($A59,[1]Rendimento!$A$51:$D$220,4,FALSE)</f>
        <v>21.74</v>
      </c>
      <c r="F59" s="6">
        <f>VLOOKUP($A59,[1]Rendimento!$A$51:$E$220,5,FALSE)</f>
        <v>0</v>
      </c>
      <c r="G59" s="7">
        <v>44295</v>
      </c>
      <c r="H59" s="7">
        <v>44298</v>
      </c>
    </row>
    <row r="60" spans="1:8" x14ac:dyDescent="0.25">
      <c r="A60" s="1">
        <v>2610</v>
      </c>
      <c r="B60" s="4" t="s">
        <v>85</v>
      </c>
      <c r="C60" t="s">
        <v>89</v>
      </c>
      <c r="D60" t="s">
        <v>91</v>
      </c>
      <c r="E60" s="6">
        <f>VLOOKUP($A60,[1]Rendimento!$A$51:$D$220,4,FALSE)</f>
        <v>1012.42</v>
      </c>
      <c r="F60" s="6">
        <f>VLOOKUP($A60,[1]Rendimento!$A$51:$E$220,5,FALSE)</f>
        <v>0</v>
      </c>
      <c r="G60" s="7">
        <v>44295</v>
      </c>
      <c r="H60" s="7">
        <v>44298</v>
      </c>
    </row>
    <row r="61" spans="1:8" x14ac:dyDescent="0.25">
      <c r="A61" s="1">
        <v>4118</v>
      </c>
      <c r="B61" s="4" t="s">
        <v>86</v>
      </c>
      <c r="C61" t="s">
        <v>90</v>
      </c>
      <c r="D61" t="s">
        <v>91</v>
      </c>
      <c r="E61" s="6">
        <f>VLOOKUP($A61,[1]Rendimento!$A$51:$D$220,4,FALSE)</f>
        <v>180.35</v>
      </c>
      <c r="F61" s="6">
        <f>VLOOKUP($A61,[1]Rendimento!$A$51:$E$220,5,FALSE)</f>
        <v>19.649999999999999</v>
      </c>
      <c r="G61" s="7">
        <v>44295</v>
      </c>
      <c r="H61" s="7">
        <v>44298</v>
      </c>
    </row>
    <row r="62" spans="1:8" x14ac:dyDescent="0.25">
      <c r="A62" s="1">
        <v>1949</v>
      </c>
      <c r="B62" s="2" t="s">
        <v>92</v>
      </c>
      <c r="C62" t="s">
        <v>89</v>
      </c>
      <c r="D62" t="s">
        <v>91</v>
      </c>
      <c r="E62" s="6">
        <f>VLOOKUP($A62,[1]Rendimento!$A$51:$D$220,4,FALSE)</f>
        <v>1378.7249999999999</v>
      </c>
      <c r="F62" s="6">
        <f>VLOOKUP($A62,[1]Rendimento!$A$51:$E$220,5,FALSE)</f>
        <v>0</v>
      </c>
      <c r="G62" s="7">
        <v>44295</v>
      </c>
      <c r="H62" s="7">
        <v>44298</v>
      </c>
    </row>
    <row r="63" spans="1:8" x14ac:dyDescent="0.25">
      <c r="A63">
        <v>2600</v>
      </c>
      <c r="B63" t="s">
        <v>93</v>
      </c>
      <c r="C63" t="s">
        <v>94</v>
      </c>
      <c r="D63" t="s">
        <v>91</v>
      </c>
      <c r="E63" s="6">
        <f>VLOOKUP($A63,[1]Rendimento!$A$51:$D$220,4,FALSE)</f>
        <v>2074.1799999999998</v>
      </c>
      <c r="F63" s="6">
        <f>VLOOKUP($A63,[1]Rendimento!$A$51:$E$220,5,FALSE)</f>
        <v>0</v>
      </c>
      <c r="G63" s="7">
        <v>44295</v>
      </c>
      <c r="H63" s="7">
        <v>44298</v>
      </c>
    </row>
    <row r="64" spans="1:8" x14ac:dyDescent="0.25">
      <c r="A64">
        <v>3230</v>
      </c>
      <c r="B64" t="s">
        <v>95</v>
      </c>
      <c r="C64" t="s">
        <v>90</v>
      </c>
      <c r="D64" t="s">
        <v>91</v>
      </c>
      <c r="E64" s="6">
        <f>VLOOKUP($A64,[1]Rendimento!$A$51:$D$220,4,FALSE)</f>
        <v>2.585</v>
      </c>
      <c r="F64" s="6">
        <f>VLOOKUP($A64,[1]Rendimento!$A$51:$E$220,5,FALSE)</f>
        <v>0</v>
      </c>
      <c r="G64" s="7">
        <v>44295</v>
      </c>
      <c r="H64" s="7">
        <v>44298</v>
      </c>
    </row>
    <row r="65" spans="1:8" x14ac:dyDescent="0.25">
      <c r="A65">
        <v>3448</v>
      </c>
      <c r="B65" t="s">
        <v>96</v>
      </c>
      <c r="C65" t="s">
        <v>97</v>
      </c>
      <c r="D65" t="s">
        <v>98</v>
      </c>
      <c r="E65" s="6">
        <f>VLOOKUP($A65,[1]Rendimento!$A$51:$D$220,4,FALSE)</f>
        <v>51114.16</v>
      </c>
      <c r="F65" s="6">
        <f>VLOOKUP($A65,[1]Rendimento!$A$51:$E$220,5,FALSE)</f>
        <v>0</v>
      </c>
      <c r="G65" s="7">
        <v>44295</v>
      </c>
      <c r="H65" s="7">
        <v>44298</v>
      </c>
    </row>
    <row r="66" spans="1:8" x14ac:dyDescent="0.25">
      <c r="A66">
        <v>1</v>
      </c>
      <c r="B66" t="s">
        <v>99</v>
      </c>
      <c r="C66" t="s">
        <v>112</v>
      </c>
      <c r="D66" t="s">
        <v>105</v>
      </c>
      <c r="E66" s="6">
        <f>VLOOKUP($A66,[1]Rendimento!$A$20:$D$330,4,FALSE)</f>
        <v>155126.49</v>
      </c>
      <c r="F66" s="6"/>
      <c r="G66" s="7">
        <v>44295</v>
      </c>
      <c r="H66" s="7">
        <v>44298</v>
      </c>
    </row>
    <row r="67" spans="1:8" x14ac:dyDescent="0.25">
      <c r="A67">
        <v>2</v>
      </c>
      <c r="B67" t="s">
        <v>100</v>
      </c>
      <c r="C67" t="s">
        <v>111</v>
      </c>
      <c r="D67" t="s">
        <v>105</v>
      </c>
      <c r="E67" s="6">
        <f>VLOOKUP($A67,[1]Rendimento!$A$20:$D$330,4,FALSE)</f>
        <v>43783.7</v>
      </c>
      <c r="F67" s="6"/>
      <c r="G67" s="7">
        <v>44295</v>
      </c>
      <c r="H67" s="7">
        <v>44298</v>
      </c>
    </row>
    <row r="68" spans="1:8" x14ac:dyDescent="0.25">
      <c r="A68">
        <v>3</v>
      </c>
      <c r="B68" t="s">
        <v>101</v>
      </c>
      <c r="C68" t="s">
        <v>113</v>
      </c>
      <c r="D68" t="s">
        <v>105</v>
      </c>
      <c r="E68" s="6">
        <f>VLOOKUP($A68,[1]Rendimento!$A$20:$D$330,4,FALSE)</f>
        <v>4675.7</v>
      </c>
      <c r="F68" s="6"/>
      <c r="G68" s="7">
        <v>44295</v>
      </c>
      <c r="H68" s="7">
        <v>44298</v>
      </c>
    </row>
    <row r="69" spans="1:8" x14ac:dyDescent="0.25">
      <c r="A69">
        <v>6</v>
      </c>
      <c r="B69" t="s">
        <v>102</v>
      </c>
      <c r="C69" t="s">
        <v>112</v>
      </c>
      <c r="D69" t="s">
        <v>105</v>
      </c>
      <c r="E69" s="6">
        <f>VLOOKUP($A69,[1]Rendimento!$A$20:$D$330,4,FALSE)</f>
        <v>4990</v>
      </c>
      <c r="F69" s="6"/>
      <c r="G69" s="7">
        <v>44295</v>
      </c>
      <c r="H69" s="7">
        <v>44298</v>
      </c>
    </row>
    <row r="70" spans="1:8" x14ac:dyDescent="0.25">
      <c r="A70">
        <v>7</v>
      </c>
      <c r="B70" t="s">
        <v>103</v>
      </c>
      <c r="C70" t="s">
        <v>111</v>
      </c>
      <c r="D70" t="s">
        <v>105</v>
      </c>
      <c r="E70" s="6">
        <f>VLOOKUP($A70,[1]Rendimento!$A$20:$D$330,4,FALSE)</f>
        <v>14429.79</v>
      </c>
      <c r="F70" s="6"/>
      <c r="G70" s="7">
        <v>44295</v>
      </c>
      <c r="H70" s="7">
        <v>44298</v>
      </c>
    </row>
    <row r="71" spans="1:8" x14ac:dyDescent="0.25">
      <c r="A71">
        <v>8</v>
      </c>
      <c r="B71" t="s">
        <v>104</v>
      </c>
      <c r="C71" t="s">
        <v>113</v>
      </c>
      <c r="D71" t="s">
        <v>105</v>
      </c>
      <c r="E71" s="6">
        <f>VLOOKUP($A71,[1]Rendimento!$A$20:$D$330,4,FALSE)</f>
        <v>5189.3</v>
      </c>
      <c r="F71" s="6"/>
      <c r="G71" s="7">
        <v>44295</v>
      </c>
      <c r="H71" s="7">
        <v>44298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I7"/>
  <sheetViews>
    <sheetView tabSelected="1" topLeftCell="H1" workbookViewId="0">
      <selection activeCell="V10" sqref="V10"/>
    </sheetView>
  </sheetViews>
  <sheetFormatPr defaultRowHeight="15" x14ac:dyDescent="0.25"/>
  <cols>
    <col min="1" max="1" width="18" hidden="1" customWidth="1"/>
    <col min="2" max="4" width="0" hidden="1" customWidth="1"/>
    <col min="5" max="5" width="11.5703125" hidden="1" customWidth="1"/>
    <col min="6" max="7" width="0" hidden="1" customWidth="1"/>
    <col min="8" max="8" width="18" bestFit="1" customWidth="1"/>
    <col min="9" max="9" width="24" bestFit="1" customWidth="1"/>
  </cols>
  <sheetData>
    <row r="1" spans="1:9" x14ac:dyDescent="0.25">
      <c r="A1" s="3" t="s">
        <v>2</v>
      </c>
      <c r="B1" s="3" t="s">
        <v>3</v>
      </c>
      <c r="C1" s="3" t="s">
        <v>60</v>
      </c>
      <c r="D1" s="3" t="s">
        <v>87</v>
      </c>
      <c r="E1" s="5" t="s">
        <v>107</v>
      </c>
    </row>
    <row r="2" spans="1:9" x14ac:dyDescent="0.25">
      <c r="A2">
        <v>1</v>
      </c>
      <c r="B2" t="s">
        <v>99</v>
      </c>
      <c r="C2" t="s">
        <v>112</v>
      </c>
      <c r="D2" t="s">
        <v>105</v>
      </c>
      <c r="E2" s="6">
        <f>VLOOKUP($A2,[1]Rendimento!$A$20:$D$330,4,FALSE)</f>
        <v>155126.49</v>
      </c>
      <c r="H2" s="8" t="s">
        <v>114</v>
      </c>
      <c r="I2" t="s">
        <v>116</v>
      </c>
    </row>
    <row r="3" spans="1:9" x14ac:dyDescent="0.25">
      <c r="A3">
        <v>2</v>
      </c>
      <c r="B3" t="s">
        <v>100</v>
      </c>
      <c r="C3" t="s">
        <v>111</v>
      </c>
      <c r="D3" t="s">
        <v>105</v>
      </c>
      <c r="E3" s="6">
        <f>VLOOKUP($A3,[1]Rendimento!$A$20:$D$330,4,FALSE)</f>
        <v>43783.7</v>
      </c>
      <c r="H3" s="9" t="s">
        <v>111</v>
      </c>
      <c r="I3" s="10">
        <v>58213.49</v>
      </c>
    </row>
    <row r="4" spans="1:9" x14ac:dyDescent="0.25">
      <c r="A4">
        <v>3</v>
      </c>
      <c r="B4" t="s">
        <v>101</v>
      </c>
      <c r="C4" t="s">
        <v>113</v>
      </c>
      <c r="D4" t="s">
        <v>105</v>
      </c>
      <c r="E4" s="6">
        <f>VLOOKUP($A4,[1]Rendimento!$A$20:$D$330,4,FALSE)</f>
        <v>4675.7</v>
      </c>
      <c r="H4" s="9" t="s">
        <v>113</v>
      </c>
      <c r="I4" s="10">
        <v>9865</v>
      </c>
    </row>
    <row r="5" spans="1:9" x14ac:dyDescent="0.25">
      <c r="A5">
        <v>6</v>
      </c>
      <c r="B5" t="s">
        <v>102</v>
      </c>
      <c r="C5" t="s">
        <v>112</v>
      </c>
      <c r="D5" t="s">
        <v>105</v>
      </c>
      <c r="E5" s="6">
        <f>VLOOKUP($A5,[1]Rendimento!$A$20:$D$330,4,FALSE)</f>
        <v>4990</v>
      </c>
      <c r="H5" s="9" t="s">
        <v>112</v>
      </c>
      <c r="I5" s="10">
        <v>160116.49</v>
      </c>
    </row>
    <row r="6" spans="1:9" x14ac:dyDescent="0.25">
      <c r="A6">
        <v>7</v>
      </c>
      <c r="B6" t="s">
        <v>103</v>
      </c>
      <c r="C6" t="s">
        <v>111</v>
      </c>
      <c r="D6" t="s">
        <v>105</v>
      </c>
      <c r="E6" s="6">
        <f>VLOOKUP($A6,[1]Rendimento!$A$20:$D$330,4,FALSE)</f>
        <v>14429.79</v>
      </c>
      <c r="H6" s="9" t="s">
        <v>115</v>
      </c>
      <c r="I6" s="10">
        <v>228194.97999999998</v>
      </c>
    </row>
    <row r="7" spans="1:9" x14ac:dyDescent="0.25">
      <c r="A7">
        <v>8</v>
      </c>
      <c r="B7" t="s">
        <v>104</v>
      </c>
      <c r="C7" t="s">
        <v>113</v>
      </c>
      <c r="D7" t="s">
        <v>105</v>
      </c>
      <c r="E7" s="6">
        <f>VLOOKUP($A7,[1]Rendimento!$A$20:$D$330,4,FALSE)</f>
        <v>5189.3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I34"/>
  <sheetViews>
    <sheetView topLeftCell="A20" workbookViewId="0">
      <selection activeCell="B4" sqref="B4"/>
    </sheetView>
  </sheetViews>
  <sheetFormatPr defaultRowHeight="15" x14ac:dyDescent="0.25"/>
  <cols>
    <col min="1" max="1" width="22.7109375" customWidth="1"/>
    <col min="2" max="2" width="24" bestFit="1" customWidth="1"/>
    <col min="3" max="3" width="17.28515625" style="12" bestFit="1" customWidth="1"/>
    <col min="5" max="5" width="10.5703125" bestFit="1" customWidth="1"/>
    <col min="6" max="6" width="15.85546875" bestFit="1" customWidth="1"/>
    <col min="7" max="7" width="15.85546875" style="26" bestFit="1" customWidth="1"/>
    <col min="8" max="8" width="96.28515625" style="18" bestFit="1" customWidth="1"/>
    <col min="9" max="9" width="15.42578125" bestFit="1" customWidth="1"/>
  </cols>
  <sheetData>
    <row r="3" spans="1:9" x14ac:dyDescent="0.25">
      <c r="A3" s="8" t="s">
        <v>114</v>
      </c>
      <c r="B3" t="s">
        <v>116</v>
      </c>
      <c r="C3" s="12" t="s">
        <v>117</v>
      </c>
      <c r="F3" t="s">
        <v>121</v>
      </c>
      <c r="G3" s="24" t="s">
        <v>120</v>
      </c>
      <c r="H3" s="16" t="s">
        <v>122</v>
      </c>
      <c r="I3" s="14" t="s">
        <v>127</v>
      </c>
    </row>
    <row r="4" spans="1:9" ht="30" x14ac:dyDescent="0.25">
      <c r="A4" s="9" t="s">
        <v>61</v>
      </c>
      <c r="B4" s="10">
        <v>11895.736000000001</v>
      </c>
      <c r="C4" s="12">
        <v>0</v>
      </c>
      <c r="E4" s="15">
        <f>19759.678-637.5</f>
        <v>19122.178</v>
      </c>
      <c r="F4" s="13" t="e">
        <f>VLOOKUP($A4,' LOCALIZAÇÃO DAS PEÇAS'!A6:B34,2,FALSE)</f>
        <v>#N/A</v>
      </c>
      <c r="G4" s="31" t="e">
        <f>IF($F4="DIANTEIRO",$E4/GETPIVOTDATA("PESO LIQUIDO_1",MATÉRIA_PRIMA!$H$2,"CATEGORIA","DIANTEIRO"),IF($F4="TRASEIRO",$E4/GETPIVOTDATA("PESO LIQUIDO_1",MATÉRIA_PRIMA!$H$2,"CATEGORIA","TRASEIRO"),"00"))</f>
        <v>#N/A</v>
      </c>
      <c r="H4" s="32" t="s">
        <v>124</v>
      </c>
    </row>
    <row r="5" spans="1:9" ht="30" x14ac:dyDescent="0.25">
      <c r="A5" s="9" t="s">
        <v>62</v>
      </c>
      <c r="B5" s="10">
        <v>13794.887000000001</v>
      </c>
      <c r="C5" s="12">
        <v>0</v>
      </c>
      <c r="E5" s="15">
        <f>5242.249-1497</f>
        <v>3745.2489999999998</v>
      </c>
      <c r="F5" s="13" t="e">
        <f>VLOOKUP($A5,' LOCALIZAÇÃO DAS PEÇAS'!A11:B39,2,FALSE)</f>
        <v>#N/A</v>
      </c>
      <c r="G5" s="31" t="e">
        <f>IF($F5="DIANTEIRO",$E5/GETPIVOTDATA("PESO LIQUIDO_1",MATÉRIA_PRIMA!$H$2,"CATEGORIA","DIANTEIRO"),IF($F5="TRASEIRO",$E5/GETPIVOTDATA("PESO LIQUIDO_1",MATÉRIA_PRIMA!$H$2,"CATEGORIA","TRASEIRO"),"00"))</f>
        <v>#N/A</v>
      </c>
      <c r="H5" s="32" t="s">
        <v>133</v>
      </c>
    </row>
    <row r="6" spans="1:9" x14ac:dyDescent="0.25">
      <c r="A6" s="9" t="s">
        <v>63</v>
      </c>
      <c r="B6" s="10">
        <v>695.18200000000002</v>
      </c>
      <c r="C6" s="12">
        <v>0</v>
      </c>
      <c r="E6" s="12">
        <v>11895.736000000001</v>
      </c>
      <c r="F6" s="13" t="str">
        <f>VLOOKUP($A6,' LOCALIZAÇÃO DAS PEÇAS'!A1:B29,2,FALSE)</f>
        <v>TRASEIRO</v>
      </c>
      <c r="G6" s="25">
        <f>IF($F6="DIANTEIRO",$E6/GETPIVOTDATA("PESO LIQUIDO_1",MATÉRIA_PRIMA!$H$2,"CATEGORIA","DIANTEIRO"),IF($F6="TRASEIRO",$E6/GETPIVOTDATA("PESO LIQUIDO_1",MATÉRIA_PRIMA!$H$2,"CATEGORIA","TRASEIRO"),"00"))</f>
        <v>7.429425913595783E-2</v>
      </c>
      <c r="H6" s="17" t="s">
        <v>128</v>
      </c>
    </row>
    <row r="7" spans="1:9" x14ac:dyDescent="0.25">
      <c r="A7" s="9" t="s">
        <v>64</v>
      </c>
      <c r="B7" s="10">
        <v>1160.96</v>
      </c>
      <c r="C7" s="12">
        <v>0</v>
      </c>
      <c r="E7" s="12">
        <v>13794.887000000001</v>
      </c>
      <c r="F7" s="13" t="str">
        <f>VLOOKUP($A7,' LOCALIZAÇÃO DAS PEÇAS'!A2:B30,2,FALSE)</f>
        <v>TRASEIRO</v>
      </c>
      <c r="G7" s="25">
        <f>IF($F7="DIANTEIRO",$E7/GETPIVOTDATA("PESO LIQUIDO_1",MATÉRIA_PRIMA!$H$2,"CATEGORIA","DIANTEIRO"),IF($F7="TRASEIRO",$E7/GETPIVOTDATA("PESO LIQUIDO_1",MATÉRIA_PRIMA!$H$2,"CATEGORIA","TRASEIRO"),"00"))</f>
        <v>8.6155317294302425E-2</v>
      </c>
      <c r="H7" s="17" t="s">
        <v>128</v>
      </c>
    </row>
    <row r="8" spans="1:9" x14ac:dyDescent="0.25">
      <c r="A8" s="9" t="s">
        <v>66</v>
      </c>
      <c r="B8" s="10">
        <v>3510.78</v>
      </c>
      <c r="C8" s="12">
        <v>0</v>
      </c>
      <c r="E8" s="12">
        <v>695.18200000000002</v>
      </c>
      <c r="F8" s="13" t="str">
        <f>VLOOKUP($A8,' LOCALIZAÇÃO DAS PEÇAS'!A3:B31,2,FALSE)</f>
        <v>TRASEIRO</v>
      </c>
      <c r="G8" s="25">
        <f>IF($F8="DIANTEIRO",$E8/GETPIVOTDATA("PESO LIQUIDO_1",MATÉRIA_PRIMA!$H$2,"CATEGORIA","DIANTEIRO"),IF($F8="TRASEIRO",$E8/GETPIVOTDATA("PESO LIQUIDO_1",MATÉRIA_PRIMA!$H$2,"CATEGORIA","TRASEIRO"),"00"))</f>
        <v>4.3417264517851975E-3</v>
      </c>
      <c r="H8" s="17" t="s">
        <v>128</v>
      </c>
    </row>
    <row r="9" spans="1:9" ht="30" x14ac:dyDescent="0.25">
      <c r="A9" s="9" t="s">
        <v>67</v>
      </c>
      <c r="B9" s="10">
        <v>19759.678000000004</v>
      </c>
      <c r="C9" s="12">
        <v>0</v>
      </c>
      <c r="E9" s="12">
        <v>1160.96</v>
      </c>
      <c r="F9" s="13" t="str">
        <f>VLOOKUP($A9,' LOCALIZAÇÃO DAS PEÇAS'!A4:B32,2,FALSE)</f>
        <v>TRASEIRO</v>
      </c>
      <c r="G9" s="24">
        <f>IF($F9="DIANTEIRO",$E9/GETPIVOTDATA("PESO LIQUIDO_1",MATÉRIA_PRIMA!$H$2,"CATEGORIA","DIANTEIRO"),IF($F9="TRASEIRO",$E9/GETPIVOTDATA("PESO LIQUIDO_1",MATÉRIA_PRIMA!$H$2,"CATEGORIA","TRASEIRO"),"00"))</f>
        <v>7.2507210219259748E-3</v>
      </c>
      <c r="H9" s="16" t="s">
        <v>123</v>
      </c>
      <c r="I9" s="23">
        <f>(G9-0.53/100)*E9</f>
        <v>2.2647090776151799</v>
      </c>
    </row>
    <row r="10" spans="1:9" x14ac:dyDescent="0.25">
      <c r="A10" s="9" t="s">
        <v>68</v>
      </c>
      <c r="B10" s="10">
        <v>573.56000000000006</v>
      </c>
      <c r="C10" s="12">
        <v>0</v>
      </c>
      <c r="E10" s="12">
        <v>3510.78</v>
      </c>
      <c r="F10" s="13" t="str">
        <f>VLOOKUP($A10,' LOCALIZAÇÃO DAS PEÇAS'!A5:B33,2,FALSE)</f>
        <v>TRASEIRO</v>
      </c>
      <c r="G10" s="25">
        <f>IF($F10="DIANTEIRO",$E10/GETPIVOTDATA("PESO LIQUIDO_1",MATÉRIA_PRIMA!$H$2,"CATEGORIA","DIANTEIRO"),IF($F10="TRASEIRO",$E10/GETPIVOTDATA("PESO LIQUIDO_1",MATÉRIA_PRIMA!$H$2,"CATEGORIA","TRASEIRO"),"00"))</f>
        <v>2.1926411202244069E-2</v>
      </c>
      <c r="H10" s="17" t="s">
        <v>128</v>
      </c>
    </row>
    <row r="11" spans="1:9" x14ac:dyDescent="0.25">
      <c r="A11" s="9" t="s">
        <v>65</v>
      </c>
      <c r="B11" s="10">
        <v>9762.3689999999988</v>
      </c>
      <c r="C11" s="12">
        <v>0</v>
      </c>
      <c r="E11" s="12">
        <v>573.56000000000006</v>
      </c>
      <c r="F11" s="13" t="str">
        <f>VLOOKUP($A11,' LOCALIZAÇÃO DAS PEÇAS'!A7:B35,2,FALSE)</f>
        <v>TRASEIRO</v>
      </c>
      <c r="G11" s="25">
        <f>IF($F11="DIANTEIRO",$E11/GETPIVOTDATA("PESO LIQUIDO_1",MATÉRIA_PRIMA!$H$2,"CATEGORIA","DIANTEIRO"),IF($F11="TRASEIRO",$E11/GETPIVOTDATA("PESO LIQUIDO_1",MATÉRIA_PRIMA!$H$2,"CATEGORIA","TRASEIRO"),"00"))</f>
        <v>3.5821419767570477E-3</v>
      </c>
      <c r="H11" s="17" t="s">
        <v>128</v>
      </c>
    </row>
    <row r="12" spans="1:9" ht="45" x14ac:dyDescent="0.25">
      <c r="A12" s="9" t="s">
        <v>69</v>
      </c>
      <c r="B12" s="10">
        <v>14140.027999999998</v>
      </c>
      <c r="C12" s="12">
        <v>0</v>
      </c>
      <c r="E12" s="12">
        <v>9762.3689999999988</v>
      </c>
      <c r="F12" s="13" t="str">
        <f>VLOOKUP($A12,' LOCALIZAÇÃO DAS PEÇAS'!A8:B36,2,FALSE)</f>
        <v>TRASEIRO</v>
      </c>
      <c r="G12" s="31">
        <f>IF($F12="DIANTEIRO",$E12/GETPIVOTDATA("PESO LIQUIDO_1",MATÉRIA_PRIMA!$H$2,"CATEGORIA","DIANTEIRO"),IF($F12="TRASEIRO",$E12/GETPIVOTDATA("PESO LIQUIDO_1",MATÉRIA_PRIMA!$H$2,"CATEGORIA","TRASEIRO"),"00"))</f>
        <v>6.0970415976518096E-2</v>
      </c>
      <c r="H12" s="32" t="s">
        <v>136</v>
      </c>
    </row>
    <row r="13" spans="1:9" x14ac:dyDescent="0.25">
      <c r="A13" s="9" t="s">
        <v>70</v>
      </c>
      <c r="B13" s="10">
        <v>23633.200000000001</v>
      </c>
      <c r="C13" s="12">
        <v>0</v>
      </c>
      <c r="E13" s="12">
        <v>14140.027999999998</v>
      </c>
      <c r="F13" s="13" t="str">
        <f>VLOOKUP($A13,' LOCALIZAÇÃO DAS PEÇAS'!A9:B37,2,FALSE)</f>
        <v>TRASEIRO</v>
      </c>
      <c r="G13" s="25">
        <f>IF($F13="DIANTEIRO",$E13/GETPIVOTDATA("PESO LIQUIDO_1",MATÉRIA_PRIMA!$H$2,"CATEGORIA","DIANTEIRO"),IF($F13="TRASEIRO",$E13/GETPIVOTDATA("PESO LIQUIDO_1",MATÉRIA_PRIMA!$H$2,"CATEGORIA","TRASEIRO"),"00"))</f>
        <v>8.8310879160541172E-2</v>
      </c>
      <c r="H13" s="17" t="s">
        <v>128</v>
      </c>
    </row>
    <row r="14" spans="1:9" x14ac:dyDescent="0.25">
      <c r="A14" s="9" t="s">
        <v>71</v>
      </c>
      <c r="B14" s="10">
        <v>5242.2489999999998</v>
      </c>
      <c r="C14" s="12">
        <v>12.55</v>
      </c>
      <c r="E14" s="12">
        <v>23633.200000000001</v>
      </c>
      <c r="F14" s="13" t="str">
        <f>VLOOKUP($A14,' LOCALIZAÇÃO DAS PEÇAS'!A10:B38,2,FALSE)</f>
        <v>DIANTEIRO</v>
      </c>
      <c r="G14" s="25">
        <f>IF($F14="DIANTEIRO",$E14/GETPIVOTDATA("PESO LIQUIDO_1",MATÉRIA_PRIMA!$H$2,"CATEGORIA","DIANTEIRO"),IF($F14="TRASEIRO",$E14/GETPIVOTDATA("PESO LIQUIDO_1",MATÉRIA_PRIMA!$H$2,"CATEGORIA","TRASEIRO"),"00"))</f>
        <v>0.40597462890474356</v>
      </c>
      <c r="H14" s="17" t="s">
        <v>128</v>
      </c>
    </row>
    <row r="15" spans="1:9" x14ac:dyDescent="0.25">
      <c r="A15" s="9" t="s">
        <v>97</v>
      </c>
      <c r="B15" s="10">
        <v>51114.16</v>
      </c>
      <c r="C15" s="12">
        <v>0</v>
      </c>
      <c r="E15" s="12">
        <v>51114.16</v>
      </c>
      <c r="F15" s="13" t="str">
        <f>VLOOKUP($A15,' LOCALIZAÇÃO DAS PEÇAS'!A12:B40,2,FALSE)</f>
        <v>NÃO APLICÁVEL</v>
      </c>
      <c r="G15" s="29" t="str">
        <f>IF($F15="DIANTEIRO",$E15/GETPIVOTDATA("PESO LIQUIDO_1",MATÉRIA_PRIMA!$H$2,"CATEGORIA","DIANTEIRO"),IF($F15="TRASEIRO",$E15/GETPIVOTDATA("PESO LIQUIDO_1",MATÉRIA_PRIMA!$H$2,"CATEGORIA","TRASEIRO"),"00"))</f>
        <v>00</v>
      </c>
      <c r="H15" s="30" t="s">
        <v>125</v>
      </c>
    </row>
    <row r="16" spans="1:9" s="3" customFormat="1" x14ac:dyDescent="0.25">
      <c r="A16" s="19" t="s">
        <v>72</v>
      </c>
      <c r="B16" s="20">
        <v>12046.15</v>
      </c>
      <c r="C16" s="21">
        <v>0</v>
      </c>
      <c r="E16" s="21">
        <v>12046.15</v>
      </c>
      <c r="F16" s="22" t="s">
        <v>111</v>
      </c>
      <c r="G16" s="24">
        <f>IF($F16="DIANTEIRO",$E16/GETPIVOTDATA("PESO LIQUIDO_1",MATÉRIA_PRIMA!$H$2,"CATEGORIA","DIANTEIRO"),IF($F16="TRASEIRO",$E16/GETPIVOTDATA("PESO LIQUIDO_1",MATÉRIA_PRIMA!$H$2,"CATEGORIA","TRASEIRO"),"00"))</f>
        <v>0.20693055853548722</v>
      </c>
      <c r="H16" s="16" t="s">
        <v>126</v>
      </c>
      <c r="I16" s="23">
        <f>(G16-20.67/100)*E16</f>
        <v>2.7773427022591579</v>
      </c>
    </row>
    <row r="17" spans="1:9" x14ac:dyDescent="0.25">
      <c r="A17" s="9" t="s">
        <v>73</v>
      </c>
      <c r="B17" s="10">
        <v>5489.4160000000002</v>
      </c>
      <c r="C17" s="12">
        <v>4</v>
      </c>
      <c r="E17" s="12">
        <v>5489.4160000000002</v>
      </c>
      <c r="F17" s="13" t="str">
        <f>VLOOKUP($A17,' LOCALIZAÇÃO DAS PEÇAS'!A14:B42,2,FALSE)</f>
        <v>TRASEIRO</v>
      </c>
      <c r="G17" s="25">
        <f>IF($F17="DIANTEIRO",$E17/GETPIVOTDATA("PESO LIQUIDO_1",MATÉRIA_PRIMA!$H$2,"CATEGORIA","DIANTEIRO"),IF($F17="TRASEIRO",$E17/GETPIVOTDATA("PESO LIQUIDO_1",MATÉRIA_PRIMA!$H$2,"CATEGORIA","TRASEIRO"),"00"))</f>
        <v>3.4283889185929575E-2</v>
      </c>
      <c r="H17" s="17" t="s">
        <v>128</v>
      </c>
    </row>
    <row r="18" spans="1:9" x14ac:dyDescent="0.25">
      <c r="A18" s="9" t="s">
        <v>74</v>
      </c>
      <c r="B18" s="10">
        <v>5669.65</v>
      </c>
      <c r="C18" s="12">
        <v>0</v>
      </c>
      <c r="E18" s="12">
        <v>5669.65</v>
      </c>
      <c r="F18" s="13" t="str">
        <f>VLOOKUP($A18,' LOCALIZAÇÃO DAS PEÇAS'!A15:B43,2,FALSE)</f>
        <v>TRASEIRO</v>
      </c>
      <c r="G18" s="31">
        <f>IF($F18="DIANTEIRO",$E18/GETPIVOTDATA("PESO LIQUIDO_1",MATÉRIA_PRIMA!$H$2,"CATEGORIA","DIANTEIRO"),IF($F18="TRASEIRO",$E18/GETPIVOTDATA("PESO LIQUIDO_1",MATÉRIA_PRIMA!$H$2,"CATEGORIA","TRASEIRO"),"00"))</f>
        <v>3.5409532147500859E-2</v>
      </c>
      <c r="H18" s="32" t="s">
        <v>129</v>
      </c>
    </row>
    <row r="19" spans="1:9" x14ac:dyDescent="0.25">
      <c r="A19" s="9" t="s">
        <v>75</v>
      </c>
      <c r="B19" s="10">
        <v>596.14</v>
      </c>
      <c r="C19" s="12">
        <v>0</v>
      </c>
      <c r="E19" s="12">
        <v>596.14</v>
      </c>
      <c r="F19" s="13" t="str">
        <f>VLOOKUP($A19,' LOCALIZAÇÃO DAS PEÇAS'!A16:B44,2,FALSE)</f>
        <v>NÃO APLICÁVEL</v>
      </c>
      <c r="G19" s="29" t="str">
        <f>IF($F19="DIANTEIRO",$E19/GETPIVOTDATA("PESO LIQUIDO_1",MATÉRIA_PRIMA!$H$2,"CATEGORIA","DIANTEIRO"),IF($F19="TRASEIRO",$E19/GETPIVOTDATA("PESO LIQUIDO_1",MATÉRIA_PRIMA!$H$2,"CATEGORIA","TRASEIRO"),"00"))</f>
        <v>00</v>
      </c>
      <c r="H19" s="30" t="s">
        <v>125</v>
      </c>
    </row>
    <row r="20" spans="1:9" x14ac:dyDescent="0.25">
      <c r="A20" s="9" t="s">
        <v>76</v>
      </c>
      <c r="B20" s="10">
        <v>6760.96</v>
      </c>
      <c r="C20" s="12">
        <v>0</v>
      </c>
      <c r="E20" s="12">
        <v>6760.96</v>
      </c>
      <c r="F20" s="13" t="str">
        <f>VLOOKUP($A20,' LOCALIZAÇÃO DAS PEÇAS'!A17:B45,2,FALSE)</f>
        <v>TRASEIRO</v>
      </c>
      <c r="G20" s="25">
        <f>IF($F20="DIANTEIRO",$E20/GETPIVOTDATA("PESO LIQUIDO_1",MATÉRIA_PRIMA!$H$2,"CATEGORIA","DIANTEIRO"),IF($F20="TRASEIRO",$E20/GETPIVOTDATA("PESO LIQUIDO_1",MATÉRIA_PRIMA!$H$2,"CATEGORIA","TRASEIRO"),"00"))</f>
        <v>4.2225257373553468E-2</v>
      </c>
      <c r="H20" s="17" t="s">
        <v>128</v>
      </c>
    </row>
    <row r="21" spans="1:9" ht="30" x14ac:dyDescent="0.25">
      <c r="A21" s="9" t="s">
        <v>77</v>
      </c>
      <c r="B21" s="10">
        <v>11137.93</v>
      </c>
      <c r="C21" s="12">
        <v>0</v>
      </c>
      <c r="E21" s="12">
        <v>11137.93</v>
      </c>
      <c r="F21" s="13" t="str">
        <f>VLOOKUP($A21,' LOCALIZAÇÃO DAS PEÇAS'!A18:B46,2,FALSE)</f>
        <v>TRASEIRO</v>
      </c>
      <c r="G21" s="24">
        <f>IF($F21="DIANTEIRO",$E21/GETPIVOTDATA("PESO LIQUIDO_1",MATÉRIA_PRIMA!$H$2,"CATEGORIA","DIANTEIRO"),IF($F21="TRASEIRO",$E21/GETPIVOTDATA("PESO LIQUIDO_1",MATÉRIA_PRIMA!$H$2,"CATEGORIA","TRASEIRO"),"00"))</f>
        <v>6.9561417440514722E-2</v>
      </c>
      <c r="H21" s="16" t="s">
        <v>130</v>
      </c>
      <c r="I21" s="27">
        <f>(G21-6.55/100)*E21</f>
        <v>45.235783153232113</v>
      </c>
    </row>
    <row r="22" spans="1:9" ht="30" x14ac:dyDescent="0.25">
      <c r="A22" s="9" t="s">
        <v>80</v>
      </c>
      <c r="B22" s="10">
        <v>2488.4479999999999</v>
      </c>
      <c r="C22" s="12">
        <v>0</v>
      </c>
      <c r="E22" s="12">
        <v>2488.4479999999999</v>
      </c>
      <c r="F22" s="13" t="str">
        <f>VLOOKUP($A22,' LOCALIZAÇÃO DAS PEÇAS'!A19:B47,2,FALSE)</f>
        <v>DIANTEIRO</v>
      </c>
      <c r="G22" s="24">
        <f>IF($F22="DIANTEIRO",$E22/GETPIVOTDATA("PESO LIQUIDO_1",MATÉRIA_PRIMA!$H$2,"CATEGORIA","DIANTEIRO"),IF($F22="TRASEIRO",$E22/GETPIVOTDATA("PESO LIQUIDO_1",MATÉRIA_PRIMA!$H$2,"CATEGORIA","TRASEIRO"),"00"))</f>
        <v>4.2746930307734514E-2</v>
      </c>
      <c r="H22" s="16" t="s">
        <v>132</v>
      </c>
      <c r="I22" s="23">
        <f>(G22-3.71/100)*E22</f>
        <v>14.052092430421332</v>
      </c>
    </row>
    <row r="23" spans="1:9" x14ac:dyDescent="0.25">
      <c r="A23" s="9" t="s">
        <v>89</v>
      </c>
      <c r="B23" s="10">
        <v>2391.145</v>
      </c>
      <c r="C23" s="12">
        <v>0</v>
      </c>
      <c r="E23" s="12">
        <v>2391.145</v>
      </c>
      <c r="F23" s="13" t="str">
        <f>VLOOKUP($A23,' LOCALIZAÇÃO DAS PEÇAS'!A20:B48,2,FALSE)</f>
        <v>NÃO APLICÁVEL</v>
      </c>
      <c r="G23" s="29" t="str">
        <f>IF($F23="DIANTEIRO",$E23/GETPIVOTDATA("PESO LIQUIDO_1",MATÉRIA_PRIMA!$H$2,"CATEGORIA","DIANTEIRO"),IF($F23="TRASEIRO",$E23/GETPIVOTDATA("PESO LIQUIDO_1",MATÉRIA_PRIMA!$H$2,"CATEGORIA","TRASEIRO"),"00"))</f>
        <v>00</v>
      </c>
      <c r="H23" s="30" t="s">
        <v>125</v>
      </c>
    </row>
    <row r="24" spans="1:9" ht="30" x14ac:dyDescent="0.25">
      <c r="A24" s="9" t="s">
        <v>81</v>
      </c>
      <c r="B24" s="10">
        <v>6901.9560000000001</v>
      </c>
      <c r="C24" s="12">
        <v>11.65</v>
      </c>
      <c r="E24" s="12">
        <v>6901.9560000000001</v>
      </c>
      <c r="F24" s="13" t="str">
        <f>VLOOKUP($A24,' LOCALIZAÇÃO DAS PEÇAS'!A21:B49,2,FALSE)</f>
        <v>DIANTEIRO</v>
      </c>
      <c r="G24" s="24">
        <f>IF($F24="DIANTEIRO",$E24/GETPIVOTDATA("PESO LIQUIDO_1",MATÉRIA_PRIMA!$H$2,"CATEGORIA","DIANTEIRO"),IF($F24="TRASEIRO",$E24/GETPIVOTDATA("PESO LIQUIDO_1",MATÉRIA_PRIMA!$H$2,"CATEGORIA","TRASEIRO"),"00"))</f>
        <v>0.1185628279630718</v>
      </c>
      <c r="H24" s="16" t="s">
        <v>131</v>
      </c>
      <c r="I24" s="23">
        <f>-1*(11.79-11.856)/100*E24</f>
        <v>4.5552909600000504</v>
      </c>
    </row>
    <row r="25" spans="1:9" x14ac:dyDescent="0.25">
      <c r="A25" s="9" t="s">
        <v>82</v>
      </c>
      <c r="B25" s="10">
        <v>13510.008</v>
      </c>
      <c r="C25" s="12">
        <v>0</v>
      </c>
      <c r="E25" s="12">
        <v>13510.008</v>
      </c>
      <c r="F25" s="13" t="str">
        <f>VLOOKUP($A25,' LOCALIZAÇÃO DAS PEÇAS'!A22:B50,2,FALSE)</f>
        <v>TRASEIRO</v>
      </c>
      <c r="G25" s="25">
        <f>IF($F25="DIANTEIRO",$E25/GETPIVOTDATA("PESO LIQUIDO_1",MATÉRIA_PRIMA!$H$2,"CATEGORIA","DIANTEIRO"),IF($F25="TRASEIRO",$E25/GETPIVOTDATA("PESO LIQUIDO_1",MATÉRIA_PRIMA!$H$2,"CATEGORIA","TRASEIRO"),"00"))</f>
        <v>8.4376118911924688E-2</v>
      </c>
      <c r="H25" s="17" t="s">
        <v>128</v>
      </c>
    </row>
    <row r="26" spans="1:9" x14ac:dyDescent="0.25">
      <c r="A26" s="9" t="s">
        <v>78</v>
      </c>
      <c r="B26" s="10">
        <v>3508.58</v>
      </c>
      <c r="C26" s="12">
        <v>0</v>
      </c>
      <c r="E26" s="12">
        <v>3508.58</v>
      </c>
      <c r="F26" s="13" t="str">
        <f>VLOOKUP($A26,' LOCALIZAÇÃO DAS PEÇAS'!A23:B51,2,FALSE)</f>
        <v>DIANTEIRO</v>
      </c>
      <c r="G26" s="25">
        <f>IF($F26="DIANTEIRO",$E26/GETPIVOTDATA("PESO LIQUIDO_1",MATÉRIA_PRIMA!$H$2,"CATEGORIA","DIANTEIRO"),IF($F26="TRASEIRO",$E26/GETPIVOTDATA("PESO LIQUIDO_1",MATÉRIA_PRIMA!$H$2,"CATEGORIA","TRASEIRO"),"00"))</f>
        <v>6.0270909715256719E-2</v>
      </c>
      <c r="H26" s="17" t="s">
        <v>128</v>
      </c>
    </row>
    <row r="27" spans="1:9" x14ac:dyDescent="0.25">
      <c r="A27" s="9" t="s">
        <v>83</v>
      </c>
      <c r="B27" s="10">
        <v>928.79099999999994</v>
      </c>
      <c r="C27" s="12">
        <v>14.4</v>
      </c>
      <c r="E27" s="12">
        <v>928.79099999999994</v>
      </c>
      <c r="F27" s="13" t="str">
        <f>VLOOKUP($A27,' LOCALIZAÇÃO DAS PEÇAS'!A24:B52,2,FALSE)</f>
        <v>DIANTEIRO</v>
      </c>
      <c r="G27" s="25">
        <f>IF($F27="DIANTEIRO",$E27/GETPIVOTDATA("PESO LIQUIDO_1",MATÉRIA_PRIMA!$H$2,"CATEGORIA","DIANTEIRO"),IF($F27="TRASEIRO",$E27/GETPIVOTDATA("PESO LIQUIDO_1",MATÉRIA_PRIMA!$H$2,"CATEGORIA","TRASEIRO"),"00"))</f>
        <v>1.5954910107605642E-2</v>
      </c>
      <c r="H27" s="17" t="s">
        <v>128</v>
      </c>
    </row>
    <row r="28" spans="1:9" x14ac:dyDescent="0.25">
      <c r="A28" s="9" t="s">
        <v>79</v>
      </c>
      <c r="B28" s="10">
        <v>1889.14</v>
      </c>
      <c r="C28" s="12">
        <v>23.7</v>
      </c>
      <c r="E28" s="12">
        <v>1889.14</v>
      </c>
      <c r="F28" s="13" t="str">
        <f>VLOOKUP($A28,' LOCALIZAÇÃO DAS PEÇAS'!A25:B53,2,FALSE)</f>
        <v>DIANTEIRO</v>
      </c>
      <c r="G28" s="24">
        <f>IF($F28="DIANTEIRO",$E28/GETPIVOTDATA("PESO LIQUIDO_1",MATÉRIA_PRIMA!$H$2,"CATEGORIA","DIANTEIRO"),IF($F28="TRASEIRO",$E28/GETPIVOTDATA("PESO LIQUIDO_1",MATÉRIA_PRIMA!$H$2,"CATEGORIA","TRASEIRO"),"00"))</f>
        <v>3.2451928238626478E-2</v>
      </c>
      <c r="H28" s="16" t="s">
        <v>134</v>
      </c>
      <c r="I28" s="28">
        <f>(G28-3.27/100)*E28</f>
        <v>-0.46864228728117591</v>
      </c>
    </row>
    <row r="29" spans="1:9" x14ac:dyDescent="0.25">
      <c r="A29" s="9" t="s">
        <v>84</v>
      </c>
      <c r="B29" s="10">
        <v>3489.8050000000003</v>
      </c>
      <c r="C29" s="12">
        <v>34.450000000000003</v>
      </c>
      <c r="E29" s="12">
        <v>3489.8050000000003</v>
      </c>
      <c r="F29" s="13" t="str">
        <f>VLOOKUP($A29,' LOCALIZAÇÃO DAS PEÇAS'!A26:B54,2,FALSE)</f>
        <v>TRASEIRO</v>
      </c>
      <c r="G29" s="24">
        <f>IF($F29="DIANTEIRO",$E29/GETPIVOTDATA("PESO LIQUIDO_1",MATÉRIA_PRIMA!$H$2,"CATEGORIA","DIANTEIRO"),IF($F29="TRASEIRO",$E29/GETPIVOTDATA("PESO LIQUIDO_1",MATÉRIA_PRIMA!$H$2,"CATEGORIA","TRASEIRO"),"00"))</f>
        <v>2.1795412827248464E-2</v>
      </c>
      <c r="H29" s="16" t="s">
        <v>135</v>
      </c>
      <c r="I29" s="28">
        <f>(G29-2.19/100)*E29</f>
        <v>-0.36498883840417073</v>
      </c>
    </row>
    <row r="30" spans="1:9" x14ac:dyDescent="0.25">
      <c r="A30" s="9" t="s">
        <v>94</v>
      </c>
      <c r="B30" s="10">
        <v>2074.1799999999998</v>
      </c>
      <c r="C30" s="12">
        <v>0</v>
      </c>
      <c r="E30" s="12">
        <v>2074.1799999999998</v>
      </c>
      <c r="F30" s="13" t="str">
        <f>VLOOKUP($A30,' LOCALIZAÇÃO DAS PEÇAS'!A27:B55,2,FALSE)</f>
        <v>NÃO APLICÁVEL</v>
      </c>
      <c r="G30" s="29" t="str">
        <f>IF($F30="DIANTEIRO",$E30/GETPIVOTDATA("PESO LIQUIDO_1",MATÉRIA_PRIMA!$H$2,"CATEGORIA","DIANTEIRO"),IF($F30="TRASEIRO",$E30/GETPIVOTDATA("PESO LIQUIDO_1",MATÉRIA_PRIMA!$H$2,"CATEGORIA","TRASEIRO"),"00"))</f>
        <v>00</v>
      </c>
      <c r="H30" s="30" t="s">
        <v>125</v>
      </c>
    </row>
    <row r="31" spans="1:9" x14ac:dyDescent="0.25">
      <c r="A31" s="9" t="s">
        <v>90</v>
      </c>
      <c r="B31" s="10">
        <v>182.935</v>
      </c>
      <c r="C31" s="12">
        <v>19.649999999999999</v>
      </c>
      <c r="E31" s="12">
        <v>182.935</v>
      </c>
      <c r="F31" s="13" t="str">
        <f>VLOOKUP($A31,' LOCALIZAÇÃO DAS PEÇAS'!A28:B56,2,FALSE)</f>
        <v>NÃO APLICÁVEL</v>
      </c>
      <c r="G31" s="29" t="str">
        <f>IF($F31="DIANTEIRO",$E31/GETPIVOTDATA("PESO LIQUIDO_1",MATÉRIA_PRIMA!$H$2,"CATEGORIA","DIANTEIRO"),IF($F31="TRASEIRO",$E31/GETPIVOTDATA("PESO LIQUIDO_1",MATÉRIA_PRIMA!$H$2,"CATEGORIA","TRASEIRO"),"00"))</f>
        <v>00</v>
      </c>
      <c r="H31" s="30" t="s">
        <v>125</v>
      </c>
    </row>
    <row r="32" spans="1:9" x14ac:dyDescent="0.25">
      <c r="A32" s="9" t="s">
        <v>115</v>
      </c>
      <c r="B32" s="10">
        <v>234348.02299999996</v>
      </c>
      <c r="C32" s="12">
        <v>120.4</v>
      </c>
    </row>
    <row r="34" spans="9:9" x14ac:dyDescent="0.25">
      <c r="I34" s="27">
        <f>SUM(I4:I33)</f>
        <v>68.051587197842494</v>
      </c>
    </row>
  </sheetData>
  <autoFilter ref="E3:I31" xr:uid="{00000000-0009-0000-0000-000002000000}">
    <sortState xmlns:xlrd2="http://schemas.microsoft.com/office/spreadsheetml/2017/richdata2" ref="E4:I31">
      <sortCondition sortBy="fontColor" ref="E3:E31" dxfId="0"/>
    </sortState>
  </autoFilter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B29"/>
  <sheetViews>
    <sheetView workbookViewId="0">
      <selection activeCell="B6" sqref="B6"/>
    </sheetView>
  </sheetViews>
  <sheetFormatPr defaultRowHeight="15" x14ac:dyDescent="0.25"/>
  <cols>
    <col min="1" max="1" width="22.7109375" bestFit="1" customWidth="1"/>
    <col min="2" max="2" width="15.140625" bestFit="1" customWidth="1"/>
  </cols>
  <sheetData>
    <row r="1" spans="1:2" x14ac:dyDescent="0.25">
      <c r="A1" s="11" t="s">
        <v>106</v>
      </c>
      <c r="B1" t="s">
        <v>118</v>
      </c>
    </row>
    <row r="2" spans="1:2" x14ac:dyDescent="0.25">
      <c r="A2" s="9" t="s">
        <v>61</v>
      </c>
      <c r="B2" t="s">
        <v>111</v>
      </c>
    </row>
    <row r="3" spans="1:2" x14ac:dyDescent="0.25">
      <c r="A3" s="9" t="s">
        <v>62</v>
      </c>
      <c r="B3" t="s">
        <v>112</v>
      </c>
    </row>
    <row r="4" spans="1:2" x14ac:dyDescent="0.25">
      <c r="A4" s="9" t="s">
        <v>63</v>
      </c>
      <c r="B4" t="s">
        <v>112</v>
      </c>
    </row>
    <row r="5" spans="1:2" x14ac:dyDescent="0.25">
      <c r="A5" s="9" t="s">
        <v>64</v>
      </c>
      <c r="B5" t="s">
        <v>112</v>
      </c>
    </row>
    <row r="6" spans="1:2" x14ac:dyDescent="0.25">
      <c r="A6" s="9" t="s">
        <v>66</v>
      </c>
      <c r="B6" t="s">
        <v>112</v>
      </c>
    </row>
    <row r="7" spans="1:2" x14ac:dyDescent="0.25">
      <c r="A7" s="9" t="s">
        <v>67</v>
      </c>
      <c r="B7" t="s">
        <v>112</v>
      </c>
    </row>
    <row r="8" spans="1:2" x14ac:dyDescent="0.25">
      <c r="A8" s="9" t="s">
        <v>68</v>
      </c>
      <c r="B8" t="s">
        <v>112</v>
      </c>
    </row>
    <row r="9" spans="1:2" x14ac:dyDescent="0.25">
      <c r="A9" s="9" t="s">
        <v>65</v>
      </c>
      <c r="B9" t="s">
        <v>112</v>
      </c>
    </row>
    <row r="10" spans="1:2" x14ac:dyDescent="0.25">
      <c r="A10" s="9" t="s">
        <v>69</v>
      </c>
      <c r="B10" t="s">
        <v>112</v>
      </c>
    </row>
    <row r="11" spans="1:2" x14ac:dyDescent="0.25">
      <c r="A11" s="9" t="s">
        <v>70</v>
      </c>
      <c r="B11" t="s">
        <v>112</v>
      </c>
    </row>
    <row r="12" spans="1:2" x14ac:dyDescent="0.25">
      <c r="A12" s="9" t="s">
        <v>71</v>
      </c>
      <c r="B12" t="s">
        <v>111</v>
      </c>
    </row>
    <row r="13" spans="1:2" x14ac:dyDescent="0.25">
      <c r="A13" s="9" t="s">
        <v>97</v>
      </c>
      <c r="B13" t="s">
        <v>119</v>
      </c>
    </row>
    <row r="14" spans="1:2" x14ac:dyDescent="0.25">
      <c r="A14" s="9" t="s">
        <v>72</v>
      </c>
      <c r="B14" t="s">
        <v>119</v>
      </c>
    </row>
    <row r="15" spans="1:2" x14ac:dyDescent="0.25">
      <c r="A15" s="9" t="s">
        <v>73</v>
      </c>
      <c r="B15" t="s">
        <v>112</v>
      </c>
    </row>
    <row r="16" spans="1:2" x14ac:dyDescent="0.25">
      <c r="A16" s="9" t="s">
        <v>74</v>
      </c>
      <c r="B16" t="s">
        <v>112</v>
      </c>
    </row>
    <row r="17" spans="1:2" x14ac:dyDescent="0.25">
      <c r="A17" s="9" t="s">
        <v>75</v>
      </c>
      <c r="B17" t="s">
        <v>119</v>
      </c>
    </row>
    <row r="18" spans="1:2" x14ac:dyDescent="0.25">
      <c r="A18" s="9" t="s">
        <v>76</v>
      </c>
      <c r="B18" t="s">
        <v>112</v>
      </c>
    </row>
    <row r="19" spans="1:2" x14ac:dyDescent="0.25">
      <c r="A19" s="9" t="s">
        <v>77</v>
      </c>
      <c r="B19" t="s">
        <v>112</v>
      </c>
    </row>
    <row r="20" spans="1:2" x14ac:dyDescent="0.25">
      <c r="A20" s="9" t="s">
        <v>80</v>
      </c>
      <c r="B20" t="s">
        <v>111</v>
      </c>
    </row>
    <row r="21" spans="1:2" x14ac:dyDescent="0.25">
      <c r="A21" s="9" t="s">
        <v>89</v>
      </c>
      <c r="B21" t="s">
        <v>119</v>
      </c>
    </row>
    <row r="22" spans="1:2" x14ac:dyDescent="0.25">
      <c r="A22" s="9" t="s">
        <v>81</v>
      </c>
      <c r="B22" t="s">
        <v>111</v>
      </c>
    </row>
    <row r="23" spans="1:2" x14ac:dyDescent="0.25">
      <c r="A23" s="9" t="s">
        <v>82</v>
      </c>
      <c r="B23" t="s">
        <v>112</v>
      </c>
    </row>
    <row r="24" spans="1:2" x14ac:dyDescent="0.25">
      <c r="A24" s="9" t="s">
        <v>78</v>
      </c>
      <c r="B24" t="s">
        <v>111</v>
      </c>
    </row>
    <row r="25" spans="1:2" x14ac:dyDescent="0.25">
      <c r="A25" s="9" t="s">
        <v>83</v>
      </c>
      <c r="B25" t="s">
        <v>111</v>
      </c>
    </row>
    <row r="26" spans="1:2" x14ac:dyDescent="0.25">
      <c r="A26" s="9" t="s">
        <v>79</v>
      </c>
      <c r="B26" t="s">
        <v>111</v>
      </c>
    </row>
    <row r="27" spans="1:2" x14ac:dyDescent="0.25">
      <c r="A27" s="9" t="s">
        <v>84</v>
      </c>
      <c r="B27" t="s">
        <v>112</v>
      </c>
    </row>
    <row r="28" spans="1:2" x14ac:dyDescent="0.25">
      <c r="A28" s="9" t="s">
        <v>94</v>
      </c>
      <c r="B28" t="s">
        <v>119</v>
      </c>
    </row>
    <row r="29" spans="1:2" x14ac:dyDescent="0.25">
      <c r="A29" s="9" t="s">
        <v>90</v>
      </c>
      <c r="B29" t="s">
        <v>119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22E9E2DC657F4884EB749968C01A62" ma:contentTypeVersion="13" ma:contentTypeDescription="Create a new document." ma:contentTypeScope="" ma:versionID="ad2b9425af99e8987c44d02ef281dc2d">
  <xsd:schema xmlns:xsd="http://www.w3.org/2001/XMLSchema" xmlns:xs="http://www.w3.org/2001/XMLSchema" xmlns:p="http://schemas.microsoft.com/office/2006/metadata/properties" xmlns:ns3="8aad2dbb-d220-4987-a5d9-c16b6d9caffa" xmlns:ns4="79a49ba5-0905-478e-b688-b5d07ef852f3" targetNamespace="http://schemas.microsoft.com/office/2006/metadata/properties" ma:root="true" ma:fieldsID="3a18090d93bcb7d6af97d622b1832390" ns3:_="" ns4:_="">
    <xsd:import namespace="8aad2dbb-d220-4987-a5d9-c16b6d9caffa"/>
    <xsd:import namespace="79a49ba5-0905-478e-b688-b5d07ef852f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ad2dbb-d220-4987-a5d9-c16b6d9caf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a49ba5-0905-478e-b688-b5d07ef852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D3C120-20A6-487C-93A3-F3E70D39A5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ad2dbb-d220-4987-a5d9-c16b6d9caffa"/>
    <ds:schemaRef ds:uri="79a49ba5-0905-478e-b688-b5d07ef852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B717B0-EC4B-42F9-8300-68B3872AF6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D646FF-8986-4FD3-9293-700620D40BE5}">
  <ds:schemaRefs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79a49ba5-0905-478e-b688-b5d07ef852f3"/>
    <ds:schemaRef ds:uri="8aad2dbb-d220-4987-a5d9-c16b6d9caf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MATÉRIA_PRIMA</vt:lpstr>
      <vt:lpstr>ANÁLISE DAS PEÇAS</vt:lpstr>
      <vt:lpstr> LOCALIZAÇÃO DAS PEÇAS</vt:lpstr>
    </vt:vector>
  </TitlesOfParts>
  <Company>TCU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Idalina</dc:creator>
  <cp:lastModifiedBy>Maria Idalina</cp:lastModifiedBy>
  <dcterms:created xsi:type="dcterms:W3CDTF">2021-04-20T00:11:03Z</dcterms:created>
  <dcterms:modified xsi:type="dcterms:W3CDTF">2022-12-14T01:40:35Z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0x0101003D22E9E2DC657F4884EB749968C01A62</vt:lpwstr>
  </property>
</Properties>
</file>