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\Desktop\"/>
    </mc:Choice>
  </mc:AlternateContent>
  <xr:revisionPtr revIDLastSave="0" documentId="13_ncr:1_{4C4FE5A7-E5B7-4D99-8CA0-316FAC87DE8E}" xr6:coauthVersionLast="47" xr6:coauthVersionMax="47" xr10:uidLastSave="{00000000-0000-0000-0000-000000000000}"/>
  <bookViews>
    <workbookView xWindow="-120" yWindow="-120" windowWidth="29040" windowHeight="15720" xr2:uid="{D49EF531-14F7-43A2-A2FC-DE79F40216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1" i="1" s="1"/>
  <c r="E38" i="1" s="1"/>
  <c r="C31" i="1"/>
  <c r="C38" i="1" s="1"/>
  <c r="D31" i="1"/>
  <c r="C26" i="1"/>
  <c r="D27" i="1"/>
  <c r="E27" i="1"/>
  <c r="C27" i="1"/>
  <c r="D24" i="1"/>
  <c r="E26" i="1" s="1"/>
  <c r="E24" i="1"/>
  <c r="F26" i="1" s="1"/>
  <c r="F24" i="1"/>
  <c r="G26" i="1" s="1"/>
  <c r="G24" i="1"/>
  <c r="H27" i="1" s="1"/>
  <c r="H24" i="1"/>
  <c r="I27" i="1" s="1"/>
  <c r="I24" i="1"/>
  <c r="J26" i="1" s="1"/>
  <c r="J24" i="1"/>
  <c r="K26" i="1" s="1"/>
  <c r="K24" i="1"/>
  <c r="L27" i="1" s="1"/>
  <c r="L24" i="1"/>
  <c r="M26" i="1" s="1"/>
  <c r="M24" i="1"/>
  <c r="C24" i="1"/>
  <c r="D26" i="1" s="1"/>
  <c r="F27" i="1" l="1"/>
  <c r="F25" i="1" s="1"/>
  <c r="C25" i="1"/>
  <c r="D25" i="1"/>
  <c r="I26" i="1"/>
  <c r="I25" i="1" s="1"/>
  <c r="E25" i="1"/>
  <c r="H26" i="1"/>
  <c r="H25" i="1" s="1"/>
  <c r="M27" i="1"/>
  <c r="M25" i="1" s="1"/>
  <c r="J27" i="1"/>
  <c r="J25" i="1" s="1"/>
  <c r="F33" i="1"/>
  <c r="G33" i="1" s="1"/>
  <c r="H33" i="1" s="1"/>
  <c r="I33" i="1" s="1"/>
  <c r="J33" i="1" s="1"/>
  <c r="K33" i="1" s="1"/>
  <c r="L33" i="1" s="1"/>
  <c r="M33" i="1" s="1"/>
  <c r="K27" i="1"/>
  <c r="K25" i="1" s="1"/>
  <c r="L26" i="1"/>
  <c r="L25" i="1" s="1"/>
  <c r="D38" i="1"/>
  <c r="G27" i="1"/>
  <c r="G25" i="1" s="1"/>
  <c r="G31" i="1" l="1"/>
  <c r="F31" i="1"/>
  <c r="H31" i="1"/>
  <c r="F38" i="1" l="1"/>
  <c r="G38" i="1"/>
  <c r="H38" i="1"/>
  <c r="I31" i="1"/>
  <c r="I38" i="1" l="1"/>
  <c r="J31" i="1"/>
  <c r="J38" i="1" l="1"/>
  <c r="K31" i="1"/>
  <c r="K38" i="1" l="1"/>
  <c r="L31" i="1"/>
  <c r="M31" i="1"/>
  <c r="M38" i="1" l="1"/>
  <c r="L38" i="1"/>
  <c r="C16" i="1" l="1"/>
  <c r="C15" i="1"/>
  <c r="D16" i="1" s="1"/>
  <c r="C17" i="1"/>
  <c r="C39" i="1" s="1"/>
  <c r="C35" i="1" s="1"/>
  <c r="C41" i="1" s="1"/>
  <c r="C45" i="1" s="1"/>
  <c r="C18" i="1"/>
  <c r="C47" i="1" s="1"/>
  <c r="C49" i="1" l="1"/>
  <c r="D18" i="1"/>
  <c r="D17" i="1" l="1"/>
  <c r="D47" i="1"/>
  <c r="C51" i="1"/>
  <c r="C53" i="1" s="1"/>
  <c r="C55" i="1" s="1"/>
  <c r="D15" i="1" l="1"/>
  <c r="D39" i="1"/>
  <c r="D35" i="1" s="1"/>
  <c r="D41" i="1" l="1"/>
  <c r="D45" i="1" s="1"/>
  <c r="D49" i="1" s="1"/>
  <c r="D51" i="1" s="1"/>
  <c r="D53" i="1" s="1"/>
  <c r="D55" i="1" s="1"/>
  <c r="E16" i="1"/>
  <c r="E18" i="1"/>
  <c r="E17" i="1" l="1"/>
  <c r="E47" i="1"/>
  <c r="E39" i="1" l="1"/>
  <c r="E35" i="1" s="1"/>
  <c r="E15" i="1"/>
  <c r="E41" i="1" l="1"/>
  <c r="E45" i="1" s="1"/>
  <c r="E49" i="1" s="1"/>
  <c r="E51" i="1" s="1"/>
  <c r="E53" i="1" s="1"/>
  <c r="E55" i="1" s="1"/>
  <c r="F16" i="1"/>
  <c r="F18" i="1"/>
  <c r="F17" i="1" l="1"/>
  <c r="F47" i="1"/>
  <c r="F15" i="1" l="1"/>
  <c r="F39" i="1"/>
  <c r="F35" i="1" s="1"/>
  <c r="F41" i="1" l="1"/>
  <c r="F45" i="1" s="1"/>
  <c r="F49" i="1" s="1"/>
  <c r="F51" i="1" s="1"/>
  <c r="F53" i="1" s="1"/>
  <c r="F55" i="1" s="1"/>
  <c r="G16" i="1"/>
  <c r="G18" i="1"/>
  <c r="G17" i="1" l="1"/>
  <c r="G47" i="1"/>
  <c r="G15" i="1" l="1"/>
  <c r="G39" i="1"/>
  <c r="G35" i="1" s="1"/>
  <c r="G41" i="1" l="1"/>
  <c r="G45" i="1" s="1"/>
  <c r="G49" i="1" s="1"/>
  <c r="G51" i="1" s="1"/>
  <c r="G53" i="1" s="1"/>
  <c r="G55" i="1" s="1"/>
  <c r="H16" i="1"/>
  <c r="H18" i="1"/>
  <c r="H17" i="1" l="1"/>
  <c r="H47" i="1"/>
  <c r="H15" i="1" l="1"/>
  <c r="H39" i="1"/>
  <c r="H35" i="1" s="1"/>
  <c r="H41" i="1" l="1"/>
  <c r="H45" i="1" s="1"/>
  <c r="H49" i="1" s="1"/>
  <c r="H51" i="1" s="1"/>
  <c r="H53" i="1" s="1"/>
  <c r="H55" i="1" s="1"/>
  <c r="I16" i="1"/>
  <c r="I18" i="1"/>
  <c r="I17" i="1" l="1"/>
  <c r="I47" i="1"/>
  <c r="I15" i="1" l="1"/>
  <c r="I39" i="1"/>
  <c r="I35" i="1" s="1"/>
  <c r="I41" i="1" l="1"/>
  <c r="I45" i="1" s="1"/>
  <c r="I49" i="1" s="1"/>
  <c r="I51" i="1" s="1"/>
  <c r="I53" i="1" s="1"/>
  <c r="I55" i="1" s="1"/>
  <c r="J16" i="1"/>
  <c r="J18" i="1"/>
  <c r="J17" i="1" l="1"/>
  <c r="J47" i="1"/>
  <c r="J15" i="1" l="1"/>
  <c r="J39" i="1"/>
  <c r="J35" i="1" s="1"/>
  <c r="J41" i="1" l="1"/>
  <c r="J45" i="1" s="1"/>
  <c r="J49" i="1" s="1"/>
  <c r="J51" i="1" s="1"/>
  <c r="J53" i="1" s="1"/>
  <c r="J55" i="1" s="1"/>
  <c r="K16" i="1"/>
  <c r="K18" i="1"/>
  <c r="K17" i="1" l="1"/>
  <c r="K47" i="1"/>
  <c r="K15" i="1" l="1"/>
  <c r="K39" i="1"/>
  <c r="K35" i="1" s="1"/>
  <c r="K41" i="1" l="1"/>
  <c r="K45" i="1" s="1"/>
  <c r="K49" i="1" s="1"/>
  <c r="K51" i="1" s="1"/>
  <c r="K53" i="1" s="1"/>
  <c r="K55" i="1" s="1"/>
  <c r="L16" i="1"/>
  <c r="L18" i="1"/>
  <c r="L17" i="1" l="1"/>
  <c r="L47" i="1"/>
  <c r="L15" i="1" l="1"/>
  <c r="L39" i="1"/>
  <c r="L35" i="1" s="1"/>
  <c r="L41" i="1" l="1"/>
  <c r="L45" i="1" s="1"/>
  <c r="L49" i="1" s="1"/>
  <c r="L51" i="1" s="1"/>
  <c r="L53" i="1" s="1"/>
  <c r="L55" i="1" s="1"/>
  <c r="M16" i="1"/>
  <c r="M18" i="1"/>
  <c r="M17" i="1" l="1"/>
  <c r="M47" i="1"/>
  <c r="M15" i="1" l="1"/>
  <c r="M39" i="1"/>
  <c r="M35" i="1" s="1"/>
  <c r="M41" i="1" l="1"/>
  <c r="M45" i="1" s="1"/>
  <c r="M49" i="1" s="1"/>
  <c r="M51" i="1" s="1"/>
  <c r="M53" i="1" s="1"/>
  <c r="M55" i="1" s="1"/>
</calcChain>
</file>

<file path=xl/sharedStrings.xml><?xml version="1.0" encoding="utf-8"?>
<sst xmlns="http://schemas.openxmlformats.org/spreadsheetml/2006/main" count="39" uniqueCount="28">
  <si>
    <t>Total ingresos</t>
  </si>
  <si>
    <t>Ventas</t>
  </si>
  <si>
    <t>Total costes</t>
  </si>
  <si>
    <t>EBITDA</t>
  </si>
  <si>
    <t>EBIT</t>
  </si>
  <si>
    <t>Margen BDI (EBT)</t>
  </si>
  <si>
    <t>Préstamo 1</t>
  </si>
  <si>
    <t>Préstamo 2</t>
  </si>
  <si>
    <t>Capital Prestado</t>
  </si>
  <si>
    <t>Intereses</t>
  </si>
  <si>
    <t>Años a devolver</t>
  </si>
  <si>
    <t>Carencia</t>
  </si>
  <si>
    <t>Año de inicio</t>
  </si>
  <si>
    <t>Años</t>
  </si>
  <si>
    <t>Capital pendiente de préstamo</t>
  </si>
  <si>
    <t>Cuota total a pagar</t>
  </si>
  <si>
    <t>Cuota de amortización</t>
  </si>
  <si>
    <t>Cuota de intereses</t>
  </si>
  <si>
    <t>PRÉSTAMO 1</t>
  </si>
  <si>
    <t>PRÉSTAMO 2</t>
  </si>
  <si>
    <t>Costes de Ventas</t>
  </si>
  <si>
    <t>Gastos de Estructura</t>
  </si>
  <si>
    <t>Amortizaciones maquinaria</t>
  </si>
  <si>
    <t>Gastos financeros</t>
  </si>
  <si>
    <t>Impuestos sobre beneficios</t>
  </si>
  <si>
    <t>Resultado neto</t>
  </si>
  <si>
    <t>Resultado acumulado</t>
  </si>
  <si>
    <t>Devolución préstamos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</si>
</sst>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0" fontId="0" fillId="0" borderId="3" xfId="0" applyBorder="1"/>
    <xf numFmtId="9" fontId="0" fillId="0" borderId="3" xfId="2" applyFont="1" applyBorder="1"/>
    <xf numFmtId="0" fontId="0" fillId="0" borderId="3" xfId="0" applyFill="1" applyBorder="1"/>
    <xf numFmtId="0" fontId="0" fillId="0" borderId="5" xfId="0" applyBorder="1"/>
    <xf numFmtId="44" fontId="0" fillId="0" borderId="5" xfId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/>
    <xf numFmtId="165" fontId="0" fillId="2" borderId="2" xfId="1" applyNumberFormat="1" applyFont="1" applyFill="1" applyBorder="1"/>
    <xf numFmtId="165" fontId="0" fillId="0" borderId="0" xfId="1" applyNumberFormat="1" applyFont="1"/>
    <xf numFmtId="165" fontId="0" fillId="0" borderId="0" xfId="0" applyNumberFormat="1"/>
    <xf numFmtId="165" fontId="0" fillId="0" borderId="8" xfId="1" applyNumberFormat="1" applyFont="1" applyBorder="1"/>
    <xf numFmtId="165" fontId="0" fillId="0" borderId="2" xfId="1" applyNumberFormat="1" applyFont="1" applyBorder="1"/>
    <xf numFmtId="0" fontId="1" fillId="0" borderId="4" xfId="0" applyFont="1" applyBorder="1"/>
    <xf numFmtId="0" fontId="2" fillId="2" borderId="9" xfId="0" applyFont="1" applyFill="1" applyBorder="1"/>
    <xf numFmtId="0" fontId="0" fillId="0" borderId="0" xfId="0" applyBorder="1"/>
    <xf numFmtId="165" fontId="0" fillId="0" borderId="0" xfId="1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D2C9-AB27-402B-9EA9-ACDBEEAE1112}">
  <dimension ref="B3:M55"/>
  <sheetViews>
    <sheetView tabSelected="1" zoomScaleNormal="100" workbookViewId="0">
      <selection activeCell="H9" sqref="H9"/>
    </sheetView>
  </sheetViews>
  <sheetFormatPr baseColWidth="10" defaultRowHeight="15" x14ac:dyDescent="0.25"/>
  <cols>
    <col min="2" max="2" width="28.7109375" customWidth="1"/>
    <col min="3" max="13" width="17.7109375" customWidth="1"/>
    <col min="14" max="15" width="17.140625" customWidth="1"/>
  </cols>
  <sheetData>
    <row r="3" spans="2:13" ht="15.75" thickBot="1" x14ac:dyDescent="0.3"/>
    <row r="4" spans="2:13" ht="15.75" thickBot="1" x14ac:dyDescent="0.3">
      <c r="D4" s="8" t="s">
        <v>6</v>
      </c>
      <c r="E4" s="9"/>
      <c r="J4" s="8" t="s">
        <v>7</v>
      </c>
      <c r="K4" s="9"/>
    </row>
    <row r="5" spans="2:13" x14ac:dyDescent="0.25">
      <c r="D5" s="6" t="s">
        <v>8</v>
      </c>
      <c r="E5" s="7">
        <v>200000</v>
      </c>
      <c r="J5" s="6" t="s">
        <v>8</v>
      </c>
      <c r="K5" s="7">
        <v>100000</v>
      </c>
    </row>
    <row r="6" spans="2:13" x14ac:dyDescent="0.25">
      <c r="D6" s="3" t="s">
        <v>9</v>
      </c>
      <c r="E6" s="4">
        <v>0.05</v>
      </c>
      <c r="J6" s="3" t="s">
        <v>9</v>
      </c>
      <c r="K6" s="4">
        <v>0.02</v>
      </c>
    </row>
    <row r="7" spans="2:13" x14ac:dyDescent="0.25">
      <c r="D7" s="3" t="s">
        <v>10</v>
      </c>
      <c r="E7" s="3">
        <v>10</v>
      </c>
      <c r="J7" s="3" t="s">
        <v>10</v>
      </c>
      <c r="K7" s="3">
        <v>5</v>
      </c>
    </row>
    <row r="8" spans="2:13" x14ac:dyDescent="0.25">
      <c r="D8" s="3" t="s">
        <v>11</v>
      </c>
      <c r="E8" s="3">
        <v>0</v>
      </c>
      <c r="J8" s="3" t="s">
        <v>11</v>
      </c>
      <c r="K8" s="3">
        <v>2</v>
      </c>
    </row>
    <row r="9" spans="2:13" x14ac:dyDescent="0.25">
      <c r="D9" s="5" t="s">
        <v>12</v>
      </c>
      <c r="E9" s="5">
        <v>1</v>
      </c>
      <c r="J9" s="5" t="s">
        <v>12</v>
      </c>
      <c r="K9" s="5">
        <v>2</v>
      </c>
    </row>
    <row r="11" spans="2:13" ht="15.75" thickBot="1" x14ac:dyDescent="0.3"/>
    <row r="12" spans="2:13" ht="15.75" thickBot="1" x14ac:dyDescent="0.3">
      <c r="B12" s="16" t="s">
        <v>18</v>
      </c>
    </row>
    <row r="13" spans="2:13" ht="15.75" thickBot="1" x14ac:dyDescent="0.3"/>
    <row r="14" spans="2:13" ht="15.75" thickBot="1" x14ac:dyDescent="0.3">
      <c r="B14" s="10" t="s">
        <v>13</v>
      </c>
      <c r="C14" s="10">
        <v>0</v>
      </c>
      <c r="D14" s="10">
        <v>1</v>
      </c>
      <c r="E14" s="10">
        <v>2</v>
      </c>
      <c r="F14" s="10">
        <v>3</v>
      </c>
      <c r="G14" s="10">
        <v>4</v>
      </c>
      <c r="H14" s="10">
        <v>5</v>
      </c>
      <c r="I14" s="10">
        <v>6</v>
      </c>
      <c r="J14" s="10">
        <v>7</v>
      </c>
      <c r="K14" s="10">
        <v>8</v>
      </c>
      <c r="L14" s="10">
        <v>9</v>
      </c>
      <c r="M14" s="10">
        <v>10</v>
      </c>
    </row>
    <row r="15" spans="2:13" ht="15.75" thickBot="1" x14ac:dyDescent="0.3">
      <c r="B15" s="10" t="s">
        <v>14</v>
      </c>
      <c r="C15" s="14">
        <f>IF(C14=$E$9-1,IF(D14=0,0,$E$5),IF($E$9+$E$7-C14&gt;0,B15-C17,0))</f>
        <v>200000</v>
      </c>
      <c r="D15" s="14">
        <f t="shared" ref="D15:M15" si="0">IF(D14=$E$9-1,IF(E14=0,0,$E$5),IF($E$9+$E$7-D14&gt;0,C15-D17,0))</f>
        <v>184099.08500690866</v>
      </c>
      <c r="E15" s="14">
        <f t="shared" si="0"/>
        <v>167403.12426416276</v>
      </c>
      <c r="F15" s="14">
        <f t="shared" si="0"/>
        <v>149872.36548427958</v>
      </c>
      <c r="G15" s="14">
        <f t="shared" si="0"/>
        <v>131465.06876540222</v>
      </c>
      <c r="H15" s="14">
        <f t="shared" si="0"/>
        <v>112137.407210581</v>
      </c>
      <c r="I15" s="14">
        <f t="shared" si="0"/>
        <v>91843.362578018714</v>
      </c>
      <c r="J15" s="14">
        <f t="shared" si="0"/>
        <v>70534.615713828316</v>
      </c>
      <c r="K15" s="14">
        <f t="shared" si="0"/>
        <v>48160.431506428402</v>
      </c>
      <c r="L15" s="14">
        <f t="shared" si="0"/>
        <v>24667.53808865849</v>
      </c>
      <c r="M15" s="14">
        <f t="shared" si="0"/>
        <v>8.0035533756017685E-11</v>
      </c>
    </row>
    <row r="16" spans="2:13" ht="15.75" thickBot="1" x14ac:dyDescent="0.3">
      <c r="B16" s="10" t="s">
        <v>15</v>
      </c>
      <c r="C16" s="15">
        <f>IF(C14&lt;$E$9,0,IF(OR(C14&gt;$E$7,B15=0),0,-PMT($E$6,$E$7,$E$5)))</f>
        <v>0</v>
      </c>
      <c r="D16" s="15">
        <f t="shared" ref="D16:M16" si="1">IF(D14&lt;$E$9,0,IF(OR(D14&gt;$E$7,C15=0),0,-PMT($E$6,$E$7,$E$5)))</f>
        <v>25900.914993091334</v>
      </c>
      <c r="E16" s="15">
        <f t="shared" si="1"/>
        <v>25900.914993091334</v>
      </c>
      <c r="F16" s="15">
        <f t="shared" si="1"/>
        <v>25900.914993091334</v>
      </c>
      <c r="G16" s="15">
        <f t="shared" si="1"/>
        <v>25900.914993091334</v>
      </c>
      <c r="H16" s="15">
        <f t="shared" si="1"/>
        <v>25900.914993091334</v>
      </c>
      <c r="I16" s="15">
        <f t="shared" si="1"/>
        <v>25900.914993091334</v>
      </c>
      <c r="J16" s="15">
        <f t="shared" si="1"/>
        <v>25900.914993091334</v>
      </c>
      <c r="K16" s="15">
        <f t="shared" si="1"/>
        <v>25900.914993091334</v>
      </c>
      <c r="L16" s="15">
        <f t="shared" si="1"/>
        <v>25900.914993091334</v>
      </c>
      <c r="M16" s="15">
        <f t="shared" si="1"/>
        <v>25900.914993091334</v>
      </c>
    </row>
    <row r="17" spans="2:13" ht="15.75" thickBot="1" x14ac:dyDescent="0.3">
      <c r="B17" s="10" t="s">
        <v>16</v>
      </c>
      <c r="C17" s="15">
        <f>IF(C14&lt;$E$9,0,C16-C18)</f>
        <v>0</v>
      </c>
      <c r="D17" s="15">
        <f>IF(D14&lt;$E$9,0,D16-D18)</f>
        <v>15900.914993091334</v>
      </c>
      <c r="E17" s="15">
        <f t="shared" ref="E17:M17" si="2">IF(E14&lt;$E$9,0,E16-E18)</f>
        <v>16695.960742745898</v>
      </c>
      <c r="F17" s="15">
        <f t="shared" si="2"/>
        <v>17530.758779883196</v>
      </c>
      <c r="G17" s="15">
        <f t="shared" si="2"/>
        <v>18407.296718877355</v>
      </c>
      <c r="H17" s="15">
        <f t="shared" si="2"/>
        <v>19327.661554821221</v>
      </c>
      <c r="I17" s="15">
        <f t="shared" si="2"/>
        <v>20294.044632562283</v>
      </c>
      <c r="J17" s="15">
        <f t="shared" si="2"/>
        <v>21308.746864190398</v>
      </c>
      <c r="K17" s="15">
        <f t="shared" si="2"/>
        <v>22374.184207399918</v>
      </c>
      <c r="L17" s="15">
        <f t="shared" si="2"/>
        <v>23492.893417769912</v>
      </c>
      <c r="M17" s="15">
        <f t="shared" si="2"/>
        <v>24667.53808865841</v>
      </c>
    </row>
    <row r="18" spans="2:13" ht="15.75" thickBot="1" x14ac:dyDescent="0.3">
      <c r="B18" s="10" t="s">
        <v>17</v>
      </c>
      <c r="C18" s="15">
        <f>IF(C14&lt;$E$9,0,B15*$E$6)</f>
        <v>0</v>
      </c>
      <c r="D18" s="15">
        <f t="shared" ref="D18:M18" si="3">IF(D14&lt;$E$9,0,C15*$E$6)</f>
        <v>10000</v>
      </c>
      <c r="E18" s="15">
        <f t="shared" si="3"/>
        <v>9204.954250345434</v>
      </c>
      <c r="F18" s="15">
        <f t="shared" si="3"/>
        <v>8370.1562132081381</v>
      </c>
      <c r="G18" s="15">
        <f t="shared" si="3"/>
        <v>7493.618274213979</v>
      </c>
      <c r="H18" s="15">
        <f t="shared" si="3"/>
        <v>6573.2534382701115</v>
      </c>
      <c r="I18" s="15">
        <f t="shared" si="3"/>
        <v>5606.8703605290502</v>
      </c>
      <c r="J18" s="15">
        <f t="shared" si="3"/>
        <v>4592.1681289009357</v>
      </c>
      <c r="K18" s="15">
        <f t="shared" si="3"/>
        <v>3526.7307856914158</v>
      </c>
      <c r="L18" s="15">
        <f t="shared" si="3"/>
        <v>2408.0215753214202</v>
      </c>
      <c r="M18" s="15">
        <f t="shared" si="3"/>
        <v>1233.3769044329247</v>
      </c>
    </row>
    <row r="20" spans="2:13" ht="15.75" thickBot="1" x14ac:dyDescent="0.3"/>
    <row r="21" spans="2:13" ht="15.75" thickBot="1" x14ac:dyDescent="0.3">
      <c r="B21" s="16" t="s">
        <v>19</v>
      </c>
    </row>
    <row r="22" spans="2:13" ht="15.75" thickBot="1" x14ac:dyDescent="0.3"/>
    <row r="23" spans="2:13" ht="15.75" thickBot="1" x14ac:dyDescent="0.3">
      <c r="B23" s="10" t="s">
        <v>13</v>
      </c>
      <c r="C23" s="10">
        <v>0</v>
      </c>
      <c r="D23" s="10">
        <v>1</v>
      </c>
      <c r="E23" s="10">
        <v>2</v>
      </c>
      <c r="F23" s="10">
        <v>3</v>
      </c>
      <c r="G23" s="10">
        <v>4</v>
      </c>
      <c r="H23" s="10">
        <v>5</v>
      </c>
      <c r="I23" s="10">
        <v>6</v>
      </c>
      <c r="J23" s="10">
        <v>7</v>
      </c>
      <c r="K23" s="10">
        <v>8</v>
      </c>
      <c r="L23" s="10">
        <v>9</v>
      </c>
      <c r="M23" s="10">
        <v>10</v>
      </c>
    </row>
    <row r="24" spans="2:13" ht="15.75" thickBot="1" x14ac:dyDescent="0.3">
      <c r="B24" s="10" t="s">
        <v>14</v>
      </c>
      <c r="C24" s="14">
        <f>IF(OR(C23&lt;$K$9,$K$5-20000*(C23-$K$8-$K$9)&lt;0),0,IF(C23&lt;$K$9+$K$8,$K$5,$K$5-20000*(C23-$K$8-$K$9)))</f>
        <v>0</v>
      </c>
      <c r="D24" s="14">
        <f t="shared" ref="D24:M24" si="4">IF(OR(D23&lt;$K$9,$K$5-20000*(D23-$K$8-$K$9)&lt;0),0,IF(D23&lt;$K$9+$K$8,$K$5,$K$5-20000*(D23-$K$8-$K$9)))</f>
        <v>0</v>
      </c>
      <c r="E24" s="14">
        <f t="shared" si="4"/>
        <v>100000</v>
      </c>
      <c r="F24" s="14">
        <f t="shared" si="4"/>
        <v>100000</v>
      </c>
      <c r="G24" s="14">
        <f t="shared" si="4"/>
        <v>100000</v>
      </c>
      <c r="H24" s="14">
        <f t="shared" si="4"/>
        <v>80000</v>
      </c>
      <c r="I24" s="14">
        <f t="shared" si="4"/>
        <v>60000</v>
      </c>
      <c r="J24" s="14">
        <f t="shared" si="4"/>
        <v>40000</v>
      </c>
      <c r="K24" s="14">
        <f t="shared" si="4"/>
        <v>20000</v>
      </c>
      <c r="L24" s="14">
        <f t="shared" si="4"/>
        <v>0</v>
      </c>
      <c r="M24" s="14">
        <f t="shared" si="4"/>
        <v>0</v>
      </c>
    </row>
    <row r="25" spans="2:13" ht="15.75" thickBot="1" x14ac:dyDescent="0.3">
      <c r="B25" s="10" t="s">
        <v>15</v>
      </c>
      <c r="C25" s="15">
        <f>C26+C27</f>
        <v>0</v>
      </c>
      <c r="D25" s="15">
        <f t="shared" ref="D25:M25" si="5">D26+D27</f>
        <v>0</v>
      </c>
      <c r="E25" s="15">
        <f t="shared" si="5"/>
        <v>0</v>
      </c>
      <c r="F25" s="15">
        <f t="shared" si="5"/>
        <v>2000</v>
      </c>
      <c r="G25" s="15">
        <f t="shared" si="5"/>
        <v>2000</v>
      </c>
      <c r="H25" s="15">
        <f t="shared" si="5"/>
        <v>22000</v>
      </c>
      <c r="I25" s="15">
        <f t="shared" si="5"/>
        <v>21600</v>
      </c>
      <c r="J25" s="15">
        <f t="shared" si="5"/>
        <v>21200</v>
      </c>
      <c r="K25" s="15">
        <f t="shared" si="5"/>
        <v>20800</v>
      </c>
      <c r="L25" s="15">
        <f t="shared" si="5"/>
        <v>20400</v>
      </c>
      <c r="M25" s="15">
        <f t="shared" si="5"/>
        <v>0</v>
      </c>
    </row>
    <row r="26" spans="2:13" ht="15.75" thickBot="1" x14ac:dyDescent="0.3">
      <c r="B26" s="10" t="s">
        <v>16</v>
      </c>
      <c r="C26" s="15">
        <f>IF(OR(C23&lt;=$K$9+$K$8,B24=0),0,$K$5/$K$7)</f>
        <v>0</v>
      </c>
      <c r="D26" s="15">
        <f t="shared" ref="D26:M26" si="6">IF(OR(D23&lt;=$K$9+$K$8,C24=0),0,$K$5/$K$7)</f>
        <v>0</v>
      </c>
      <c r="E26" s="15">
        <f t="shared" si="6"/>
        <v>0</v>
      </c>
      <c r="F26" s="15">
        <f t="shared" si="6"/>
        <v>0</v>
      </c>
      <c r="G26" s="15">
        <f t="shared" si="6"/>
        <v>0</v>
      </c>
      <c r="H26" s="15">
        <f t="shared" si="6"/>
        <v>20000</v>
      </c>
      <c r="I26" s="15">
        <f t="shared" si="6"/>
        <v>20000</v>
      </c>
      <c r="J26" s="15">
        <f t="shared" si="6"/>
        <v>20000</v>
      </c>
      <c r="K26" s="15">
        <f t="shared" si="6"/>
        <v>20000</v>
      </c>
      <c r="L26" s="15">
        <f t="shared" si="6"/>
        <v>20000</v>
      </c>
      <c r="M26" s="15">
        <f t="shared" si="6"/>
        <v>0</v>
      </c>
    </row>
    <row r="27" spans="2:13" ht="15.75" thickBot="1" x14ac:dyDescent="0.3">
      <c r="B27" s="10" t="s">
        <v>17</v>
      </c>
      <c r="C27" s="15">
        <f>IF(C23&lt;=$K$9,0,B24*$K$6)</f>
        <v>0</v>
      </c>
      <c r="D27" s="15">
        <f t="shared" ref="D27:M27" si="7">IF(D23&lt;=$K$9,0,C24*$K$6)</f>
        <v>0</v>
      </c>
      <c r="E27" s="15">
        <f t="shared" si="7"/>
        <v>0</v>
      </c>
      <c r="F27" s="15">
        <f t="shared" si="7"/>
        <v>2000</v>
      </c>
      <c r="G27" s="15">
        <f t="shared" si="7"/>
        <v>2000</v>
      </c>
      <c r="H27" s="15">
        <f t="shared" si="7"/>
        <v>2000</v>
      </c>
      <c r="I27" s="15">
        <f t="shared" si="7"/>
        <v>1600</v>
      </c>
      <c r="J27" s="15">
        <f t="shared" si="7"/>
        <v>1200</v>
      </c>
      <c r="K27" s="15">
        <f t="shared" si="7"/>
        <v>800</v>
      </c>
      <c r="L27" s="15">
        <f t="shared" si="7"/>
        <v>400</v>
      </c>
      <c r="M27" s="15">
        <f t="shared" si="7"/>
        <v>0</v>
      </c>
    </row>
    <row r="28" spans="2:13" x14ac:dyDescent="0.25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2:13" ht="15.75" thickBot="1" x14ac:dyDescent="0.3"/>
    <row r="30" spans="2:13" ht="15.75" thickBot="1" x14ac:dyDescent="0.3">
      <c r="B30" s="16" t="s">
        <v>13</v>
      </c>
      <c r="C30" s="10">
        <v>0</v>
      </c>
      <c r="D30" s="10">
        <v>1</v>
      </c>
      <c r="E30" s="10">
        <v>2</v>
      </c>
      <c r="F30" s="10">
        <v>3</v>
      </c>
      <c r="G30" s="10">
        <v>4</v>
      </c>
      <c r="H30" s="10">
        <v>5</v>
      </c>
      <c r="I30" s="10">
        <v>6</v>
      </c>
      <c r="J30" s="10">
        <v>7</v>
      </c>
      <c r="K30" s="10">
        <v>8</v>
      </c>
      <c r="L30" s="10">
        <v>9</v>
      </c>
      <c r="M30" s="10">
        <v>10</v>
      </c>
    </row>
    <row r="31" spans="2:13" x14ac:dyDescent="0.25">
      <c r="B31" s="17" t="s">
        <v>0</v>
      </c>
      <c r="C31" s="11">
        <f>SUM(C33:C33)</f>
        <v>0</v>
      </c>
      <c r="D31" s="11">
        <f>SUM(D33:D33)</f>
        <v>1000000</v>
      </c>
      <c r="E31" s="11">
        <f>SUM(E33:E33)</f>
        <v>1050000</v>
      </c>
      <c r="F31" s="11">
        <f>SUM(F33:F33)</f>
        <v>1102500</v>
      </c>
      <c r="G31" s="11">
        <f>SUM(G33:G33)</f>
        <v>1157625</v>
      </c>
      <c r="H31" s="11">
        <f>SUM(H33:H33)</f>
        <v>1215506.25</v>
      </c>
      <c r="I31" s="11">
        <f>SUM(I33:I33)</f>
        <v>1276281.5625</v>
      </c>
      <c r="J31" s="11">
        <f>SUM(J33:J33)</f>
        <v>1340095.640625</v>
      </c>
      <c r="K31" s="11">
        <f>SUM(K33:K33)</f>
        <v>1407100.42265625</v>
      </c>
      <c r="L31" s="11">
        <f>SUM(L33:L33)</f>
        <v>1477455.4437890626</v>
      </c>
      <c r="M31" s="11">
        <f>SUM(M33:M33)</f>
        <v>1551328.2159785158</v>
      </c>
    </row>
    <row r="32" spans="2:13" x14ac:dyDescent="0.25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3" x14ac:dyDescent="0.25">
      <c r="B33" s="2" t="s">
        <v>1</v>
      </c>
      <c r="C33" s="12"/>
      <c r="D33" s="12">
        <v>1000000</v>
      </c>
      <c r="E33" s="12">
        <f>D33*1.05</f>
        <v>1050000</v>
      </c>
      <c r="F33" s="12">
        <f t="shared" ref="F33:M33" si="8">E33*1.05</f>
        <v>1102500</v>
      </c>
      <c r="G33" s="12">
        <f t="shared" si="8"/>
        <v>1157625</v>
      </c>
      <c r="H33" s="12">
        <f t="shared" si="8"/>
        <v>1215506.25</v>
      </c>
      <c r="I33" s="12">
        <f t="shared" si="8"/>
        <v>1276281.5625</v>
      </c>
      <c r="J33" s="12">
        <f t="shared" si="8"/>
        <v>1340095.640625</v>
      </c>
      <c r="K33" s="12">
        <f t="shared" si="8"/>
        <v>1407100.42265625</v>
      </c>
      <c r="L33" s="12">
        <f t="shared" si="8"/>
        <v>1477455.4437890626</v>
      </c>
      <c r="M33" s="12">
        <f t="shared" si="8"/>
        <v>1551328.2159785158</v>
      </c>
    </row>
    <row r="34" spans="2:13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2:13" x14ac:dyDescent="0.25">
      <c r="B35" s="1" t="s">
        <v>2</v>
      </c>
      <c r="C35" s="11">
        <f>SUM(C37:C39)</f>
        <v>0</v>
      </c>
      <c r="D35" s="11">
        <f t="shared" ref="D35:M35" si="9">SUM(D37:D39)</f>
        <v>1015900.9149930914</v>
      </c>
      <c r="E35" s="11">
        <f t="shared" si="9"/>
        <v>1054195.960742746</v>
      </c>
      <c r="F35" s="11">
        <f t="shared" si="9"/>
        <v>1094405.7587798832</v>
      </c>
      <c r="G35" s="11">
        <f t="shared" si="9"/>
        <v>1136626.0467188773</v>
      </c>
      <c r="H35" s="11">
        <f t="shared" si="9"/>
        <v>1200957.3490548213</v>
      </c>
      <c r="I35" s="11">
        <f t="shared" si="9"/>
        <v>1247505.2165075622</v>
      </c>
      <c r="J35" s="11">
        <f t="shared" si="9"/>
        <v>1296380.4773329403</v>
      </c>
      <c r="K35" s="11">
        <f t="shared" si="9"/>
        <v>1347699.5011995872</v>
      </c>
      <c r="L35" s="11">
        <f t="shared" si="9"/>
        <v>1401584.4762595666</v>
      </c>
      <c r="M35" s="11">
        <f t="shared" si="9"/>
        <v>1438163.7000725451</v>
      </c>
    </row>
    <row r="36" spans="2:13" x14ac:dyDescent="0.25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2:13" x14ac:dyDescent="0.25">
      <c r="B37" s="2" t="s">
        <v>21</v>
      </c>
      <c r="C37" s="12">
        <v>0</v>
      </c>
      <c r="D37" s="12">
        <v>250000</v>
      </c>
      <c r="E37" s="12">
        <v>250000</v>
      </c>
      <c r="F37" s="12">
        <v>250000</v>
      </c>
      <c r="G37" s="12">
        <v>250000</v>
      </c>
      <c r="H37" s="12">
        <v>250000</v>
      </c>
      <c r="I37" s="12">
        <v>250000</v>
      </c>
      <c r="J37" s="12">
        <v>250000</v>
      </c>
      <c r="K37" s="12">
        <v>250000</v>
      </c>
      <c r="L37" s="12">
        <v>250000</v>
      </c>
      <c r="M37" s="12">
        <v>250000</v>
      </c>
    </row>
    <row r="38" spans="2:13" x14ac:dyDescent="0.25">
      <c r="B38" s="2" t="s">
        <v>20</v>
      </c>
      <c r="C38" s="12">
        <f>C31*0.75</f>
        <v>0</v>
      </c>
      <c r="D38" s="12">
        <f>D31*0.75</f>
        <v>750000</v>
      </c>
      <c r="E38" s="12">
        <f>E31*0.75</f>
        <v>787500</v>
      </c>
      <c r="F38" s="12">
        <f>F31*0.75</f>
        <v>826875</v>
      </c>
      <c r="G38" s="12">
        <f>G31*0.75</f>
        <v>868218.75</v>
      </c>
      <c r="H38" s="12">
        <f>H31*0.75</f>
        <v>911629.6875</v>
      </c>
      <c r="I38" s="12">
        <f>I31*0.75</f>
        <v>957211.171875</v>
      </c>
      <c r="J38" s="12">
        <f>J31*0.75</f>
        <v>1005071.73046875</v>
      </c>
      <c r="K38" s="12">
        <f>K31*0.75</f>
        <v>1055325.3169921874</v>
      </c>
      <c r="L38" s="12">
        <f>L31*0.75</f>
        <v>1108091.5828417968</v>
      </c>
      <c r="M38" s="12">
        <f>M31*0.75</f>
        <v>1163496.1619838867</v>
      </c>
    </row>
    <row r="39" spans="2:13" x14ac:dyDescent="0.25">
      <c r="B39" s="2" t="s">
        <v>27</v>
      </c>
      <c r="C39" s="12">
        <f>C17+C26</f>
        <v>0</v>
      </c>
      <c r="D39" s="12">
        <f>D17+D26</f>
        <v>15900.914993091334</v>
      </c>
      <c r="E39" s="12">
        <f>E17+E26</f>
        <v>16695.960742745898</v>
      </c>
      <c r="F39" s="12">
        <f>F17+F26</f>
        <v>17530.758779883196</v>
      </c>
      <c r="G39" s="12">
        <f>G17+G26</f>
        <v>18407.296718877355</v>
      </c>
      <c r="H39" s="12">
        <f>H17+H26</f>
        <v>39327.661554821221</v>
      </c>
      <c r="I39" s="12">
        <f>I17+I26</f>
        <v>40294.044632562283</v>
      </c>
      <c r="J39" s="12">
        <f>J17+J26</f>
        <v>41308.746864190398</v>
      </c>
      <c r="K39" s="12">
        <f>K17+K26</f>
        <v>42374.184207399914</v>
      </c>
      <c r="L39" s="12">
        <f>L17+L26</f>
        <v>43492.893417769912</v>
      </c>
      <c r="M39" s="12">
        <f>M17+M26</f>
        <v>24667.53808865841</v>
      </c>
    </row>
    <row r="40" spans="2:13" x14ac:dyDescent="0.25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2:13" x14ac:dyDescent="0.25">
      <c r="B41" s="1" t="s">
        <v>3</v>
      </c>
      <c r="C41" s="11">
        <f>C31-C35</f>
        <v>0</v>
      </c>
      <c r="D41" s="11">
        <f t="shared" ref="D41:M41" si="10">D31-D35</f>
        <v>-15900.91499309137</v>
      </c>
      <c r="E41" s="11">
        <f t="shared" si="10"/>
        <v>-4195.9607427460141</v>
      </c>
      <c r="F41" s="11">
        <f t="shared" si="10"/>
        <v>8094.2412201168481</v>
      </c>
      <c r="G41" s="11">
        <f t="shared" si="10"/>
        <v>20998.953281122725</v>
      </c>
      <c r="H41" s="11">
        <f t="shared" si="10"/>
        <v>14548.900945178699</v>
      </c>
      <c r="I41" s="11">
        <f t="shared" si="10"/>
        <v>28776.345992437797</v>
      </c>
      <c r="J41" s="11">
        <f t="shared" si="10"/>
        <v>43715.163292059675</v>
      </c>
      <c r="K41" s="11">
        <f t="shared" si="10"/>
        <v>59400.921456662705</v>
      </c>
      <c r="L41" s="11">
        <f t="shared" si="10"/>
        <v>75870.967529495945</v>
      </c>
      <c r="M41" s="11">
        <f t="shared" si="10"/>
        <v>113164.51590597071</v>
      </c>
    </row>
    <row r="42" spans="2:13" x14ac:dyDescent="0.25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2:13" x14ac:dyDescent="0.25">
      <c r="B43" s="2" t="s">
        <v>22</v>
      </c>
      <c r="C43" s="12">
        <v>0</v>
      </c>
      <c r="D43" s="12">
        <v>35000</v>
      </c>
      <c r="E43" s="12">
        <v>35000</v>
      </c>
      <c r="F43" s="12">
        <v>35000</v>
      </c>
      <c r="G43" s="12">
        <v>35000</v>
      </c>
      <c r="H43" s="12">
        <v>35000</v>
      </c>
      <c r="I43" s="12">
        <v>35000</v>
      </c>
      <c r="J43" s="12">
        <v>35000</v>
      </c>
      <c r="K43" s="12">
        <v>35000</v>
      </c>
      <c r="L43" s="12">
        <v>35000</v>
      </c>
      <c r="M43" s="12">
        <v>35000</v>
      </c>
    </row>
    <row r="44" spans="2:13" x14ac:dyDescent="0.25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2:13" x14ac:dyDescent="0.25">
      <c r="B45" s="1" t="s">
        <v>4</v>
      </c>
      <c r="C45" s="11">
        <f>C41-C43</f>
        <v>0</v>
      </c>
      <c r="D45" s="11">
        <f>D41-D43</f>
        <v>-50900.91499309137</v>
      </c>
      <c r="E45" s="11">
        <f>E41-E43</f>
        <v>-39195.960742746014</v>
      </c>
      <c r="F45" s="11">
        <f>F41-F43</f>
        <v>-26905.758779883152</v>
      </c>
      <c r="G45" s="11">
        <f>G41-G43</f>
        <v>-14001.046718877275</v>
      </c>
      <c r="H45" s="11">
        <f>H41-H43</f>
        <v>-20451.099054821301</v>
      </c>
      <c r="I45" s="11">
        <f>I41-I43</f>
        <v>-6223.6540075622033</v>
      </c>
      <c r="J45" s="11">
        <f>J41-J43</f>
        <v>8715.1632920596749</v>
      </c>
      <c r="K45" s="11">
        <f>K41-K43</f>
        <v>24400.921456662705</v>
      </c>
      <c r="L45" s="11">
        <f>L41-L43</f>
        <v>40870.967529495945</v>
      </c>
      <c r="M45" s="11">
        <f>M41-M43</f>
        <v>78164.515905970708</v>
      </c>
    </row>
    <row r="46" spans="2:13" x14ac:dyDescent="0.25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2:13" x14ac:dyDescent="0.25">
      <c r="B47" s="2" t="s">
        <v>23</v>
      </c>
      <c r="C47" s="12">
        <f>C18+C27</f>
        <v>0</v>
      </c>
      <c r="D47" s="12">
        <f>D18+D27</f>
        <v>10000</v>
      </c>
      <c r="E47" s="12">
        <f>E18+E27</f>
        <v>9204.954250345434</v>
      </c>
      <c r="F47" s="12">
        <f>F18+F27</f>
        <v>10370.156213208138</v>
      </c>
      <c r="G47" s="12">
        <f>G18+G27</f>
        <v>9493.618274213979</v>
      </c>
      <c r="H47" s="12">
        <f>H18+H27</f>
        <v>8573.2534382701124</v>
      </c>
      <c r="I47" s="12">
        <f>I18+I27</f>
        <v>7206.8703605290502</v>
      </c>
      <c r="J47" s="12">
        <f>J18+J27</f>
        <v>5792.1681289009357</v>
      </c>
      <c r="K47" s="12">
        <f>K18+K27</f>
        <v>4326.7307856914158</v>
      </c>
      <c r="L47" s="12">
        <f>L18+L27</f>
        <v>2808.0215753214202</v>
      </c>
      <c r="M47" s="12">
        <f>M18+M27</f>
        <v>1233.3769044329247</v>
      </c>
    </row>
    <row r="48" spans="2:13" x14ac:dyDescent="0.25"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5">
      <c r="B49" s="1" t="s">
        <v>5</v>
      </c>
      <c r="C49" s="11">
        <f>C45-C47</f>
        <v>0</v>
      </c>
      <c r="D49" s="11">
        <f>D45-D47</f>
        <v>-60900.91499309137</v>
      </c>
      <c r="E49" s="11">
        <f>E45-E47</f>
        <v>-48400.91499309145</v>
      </c>
      <c r="F49" s="11">
        <f>F45-F47</f>
        <v>-37275.91499309129</v>
      </c>
      <c r="G49" s="11">
        <f>G45-G47</f>
        <v>-23494.664993091254</v>
      </c>
      <c r="H49" s="11">
        <f>H45-H47</f>
        <v>-29024.352493091414</v>
      </c>
      <c r="I49" s="11">
        <f>I45-I47</f>
        <v>-13430.524368091254</v>
      </c>
      <c r="J49" s="11">
        <f>J45-J47</f>
        <v>2922.9951631587392</v>
      </c>
      <c r="K49" s="11">
        <f>K45-K47</f>
        <v>20074.190670971289</v>
      </c>
      <c r="L49" s="11">
        <f>L45-L47</f>
        <v>38062.945954174524</v>
      </c>
      <c r="M49" s="11">
        <f>M45-M47</f>
        <v>76931.139001537784</v>
      </c>
    </row>
    <row r="50" spans="2:13" x14ac:dyDescent="0.2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2:13" x14ac:dyDescent="0.25">
      <c r="B51" s="2" t="s">
        <v>24</v>
      </c>
      <c r="C51" s="13">
        <f>IF(C49*0.25&gt;0,C49*0.25,0)</f>
        <v>0</v>
      </c>
      <c r="D51" s="13">
        <f>IF(D49*0.25&gt;0,D49*0.25,0)</f>
        <v>0</v>
      </c>
      <c r="E51" s="13">
        <f t="shared" ref="E51:M51" si="11">IF(E49*0.25&gt;0,E49*0.25,0)</f>
        <v>0</v>
      </c>
      <c r="F51" s="13">
        <f t="shared" si="11"/>
        <v>0</v>
      </c>
      <c r="G51" s="13">
        <f t="shared" si="11"/>
        <v>0</v>
      </c>
      <c r="H51" s="13">
        <f t="shared" si="11"/>
        <v>0</v>
      </c>
      <c r="I51" s="13">
        <f t="shared" si="11"/>
        <v>0</v>
      </c>
      <c r="J51" s="13">
        <f t="shared" si="11"/>
        <v>730.74879078968479</v>
      </c>
      <c r="K51" s="13">
        <f t="shared" si="11"/>
        <v>5018.5476677428223</v>
      </c>
      <c r="L51" s="13">
        <f t="shared" si="11"/>
        <v>9515.7364885436309</v>
      </c>
      <c r="M51" s="13">
        <f t="shared" si="11"/>
        <v>19232.784750384446</v>
      </c>
    </row>
    <row r="53" spans="2:13" x14ac:dyDescent="0.25">
      <c r="B53" s="1" t="s">
        <v>25</v>
      </c>
      <c r="C53" s="11">
        <f>C49-C51</f>
        <v>0</v>
      </c>
      <c r="D53" s="11">
        <f>D49-D51</f>
        <v>-60900.91499309137</v>
      </c>
      <c r="E53" s="11">
        <f t="shared" ref="E53:M53" si="12">E49-E51</f>
        <v>-48400.91499309145</v>
      </c>
      <c r="F53" s="11">
        <f t="shared" si="12"/>
        <v>-37275.91499309129</v>
      </c>
      <c r="G53" s="11">
        <f t="shared" si="12"/>
        <v>-23494.664993091254</v>
      </c>
      <c r="H53" s="11">
        <f t="shared" si="12"/>
        <v>-29024.352493091414</v>
      </c>
      <c r="I53" s="11">
        <f t="shared" si="12"/>
        <v>-13430.524368091254</v>
      </c>
      <c r="J53" s="11">
        <f t="shared" si="12"/>
        <v>2192.2463723690544</v>
      </c>
      <c r="K53" s="11">
        <f t="shared" si="12"/>
        <v>15055.643003228466</v>
      </c>
      <c r="L53" s="11">
        <f t="shared" si="12"/>
        <v>28547.209465630891</v>
      </c>
      <c r="M53" s="11">
        <f t="shared" si="12"/>
        <v>57698.354251153338</v>
      </c>
    </row>
    <row r="55" spans="2:13" x14ac:dyDescent="0.25">
      <c r="B55" s="1" t="s">
        <v>26</v>
      </c>
      <c r="C55" s="11">
        <f>C53</f>
        <v>0</v>
      </c>
      <c r="D55" s="11">
        <f>C55+D53</f>
        <v>-60900.91499309137</v>
      </c>
      <c r="E55" s="11">
        <f t="shared" ref="E55:M55" si="13">D55+E53</f>
        <v>-109301.82998618283</v>
      </c>
      <c r="F55" s="11">
        <f t="shared" si="13"/>
        <v>-146577.74497927411</v>
      </c>
      <c r="G55" s="11">
        <f t="shared" si="13"/>
        <v>-170072.40997236536</v>
      </c>
      <c r="H55" s="11">
        <f t="shared" si="13"/>
        <v>-199096.76246545679</v>
      </c>
      <c r="I55" s="11">
        <f t="shared" si="13"/>
        <v>-212527.28683354805</v>
      </c>
      <c r="J55" s="11">
        <f t="shared" si="13"/>
        <v>-210335.04046117899</v>
      </c>
      <c r="K55" s="11">
        <f t="shared" si="13"/>
        <v>-195279.39745795052</v>
      </c>
      <c r="L55" s="11">
        <f t="shared" si="13"/>
        <v>-166732.18799231964</v>
      </c>
      <c r="M55" s="11">
        <f t="shared" si="13"/>
        <v>-109033.83374116631</v>
      </c>
    </row>
  </sheetData>
  <mergeCells count="2">
    <mergeCell ref="D4:E4"/>
    <mergeCell ref="J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Gonzalez Espinar</dc:creator>
  <cp:lastModifiedBy>Miquel Rodríguez Juvany</cp:lastModifiedBy>
  <dcterms:created xsi:type="dcterms:W3CDTF">2023-02-23T14:32:01Z</dcterms:created>
  <dcterms:modified xsi:type="dcterms:W3CDTF">2023-02-25T12:14:04Z</dcterms:modified>
</cp:coreProperties>
</file>