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teodoro/Google Drive/ADE-asignatura/exercicis_examens/"/>
    </mc:Choice>
  </mc:AlternateContent>
  <xr:revisionPtr revIDLastSave="0" documentId="13_ncr:1_{62B8EF9D-F81F-0E47-A1CC-B42C64E717C8}" xr6:coauthVersionLast="47" xr6:coauthVersionMax="47" xr10:uidLastSave="{00000000-0000-0000-0000-000000000000}"/>
  <bookViews>
    <workbookView xWindow="0" yWindow="0" windowWidth="28800" windowHeight="18000" activeTab="3" xr2:uid="{9E575827-6443-6648-A862-4E0869DF836D}"/>
  </bookViews>
  <sheets>
    <sheet name="DATOS ENTRADA" sheetId="1" r:id="rId1"/>
    <sheet name="PyG" sheetId="2" r:id="rId2"/>
    <sheet name="BALANCE" sheetId="3" r:id="rId3"/>
    <sheet name="RATIO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2" l="1"/>
  <c r="B4" i="2"/>
  <c r="F18" i="3" l="1"/>
  <c r="C13" i="4" s="1"/>
  <c r="F14" i="3"/>
  <c r="B23" i="3"/>
  <c r="B27" i="3"/>
  <c r="B20" i="3"/>
  <c r="B18" i="3" s="1"/>
  <c r="B11" i="3"/>
  <c r="B9" i="3" s="1"/>
  <c r="B31" i="3" s="1"/>
  <c r="B14" i="3"/>
  <c r="B16" i="2"/>
  <c r="B7" i="2"/>
  <c r="B18" i="2" s="1"/>
  <c r="B21" i="2" s="1"/>
  <c r="B10" i="2" l="1"/>
  <c r="F12" i="3"/>
  <c r="F9" i="3" s="1"/>
  <c r="F31" i="3" s="1"/>
  <c r="C11" i="4" s="1"/>
  <c r="C7" i="4"/>
  <c r="C5" i="4"/>
  <c r="C9" i="4"/>
  <c r="C23" i="4"/>
  <c r="C19" i="4"/>
  <c r="C21" i="4" l="1"/>
</calcChain>
</file>

<file path=xl/sharedStrings.xml><?xml version="1.0" encoding="utf-8"?>
<sst xmlns="http://schemas.openxmlformats.org/spreadsheetml/2006/main" count="128" uniqueCount="98">
  <si>
    <t>Deudas a corto con bancos</t>
  </si>
  <si>
    <t>Concepto</t>
  </si>
  <si>
    <t>Valor</t>
  </si>
  <si>
    <t>Reservas</t>
  </si>
  <si>
    <t>Proveedores</t>
  </si>
  <si>
    <t>Bancos</t>
  </si>
  <si>
    <t>Construcciones</t>
  </si>
  <si>
    <t>Seg. Social creditora</t>
  </si>
  <si>
    <t>I+D</t>
  </si>
  <si>
    <t>Caja</t>
  </si>
  <si>
    <t>Clientes</t>
  </si>
  <si>
    <t>Salarios</t>
  </si>
  <si>
    <t>Deudores</t>
  </si>
  <si>
    <t>Terrenos</t>
  </si>
  <si>
    <t>Impuestos beneficios</t>
  </si>
  <si>
    <t>Deudas a largo con bancos</t>
  </si>
  <si>
    <t>Comerciales</t>
  </si>
  <si>
    <t>Ingresos financieros</t>
  </si>
  <si>
    <t>Gastos financieros</t>
  </si>
  <si>
    <t>Venta de mercancias</t>
  </si>
  <si>
    <t>Creditores por prestacion servicios</t>
  </si>
  <si>
    <t xml:space="preserve">Ejercicio: FRUITIS S.A: </t>
  </si>
  <si>
    <t>Se pide:</t>
  </si>
  <si>
    <t>b.) Balance</t>
  </si>
  <si>
    <t>c.) Analisis ratios. Analisis de Rentabilidad. Comentarios</t>
  </si>
  <si>
    <t>Ingresos de explotación</t>
  </si>
  <si>
    <t>Importe neto cifra de negocios.Ventas</t>
  </si>
  <si>
    <t>Gastos de Explotación</t>
  </si>
  <si>
    <t>Compra de mercancias</t>
  </si>
  <si>
    <t>Sueldos y salarios</t>
  </si>
  <si>
    <t>Ingresos financieros (+)</t>
  </si>
  <si>
    <t>Gastos financieros (-)</t>
  </si>
  <si>
    <t>Resultador Financiero</t>
  </si>
  <si>
    <t xml:space="preserve">(*). El Impuestro de beneficio es un dato académico en este ejercicio. No se corresppnde con el 30 por ciento que solemos calcular si no nos dan tal dato </t>
  </si>
  <si>
    <t>Balance</t>
  </si>
  <si>
    <t>PyG</t>
  </si>
  <si>
    <t>Compra mercancias</t>
  </si>
  <si>
    <t>Clasificación</t>
  </si>
  <si>
    <t>a.) Clasificar y luego calcular las cuentas. Cuenta resultados</t>
  </si>
  <si>
    <t>ACTIVO</t>
  </si>
  <si>
    <t>PATRIMONIO NETO+ PASIVO</t>
  </si>
  <si>
    <t>NO CORRIENTE</t>
  </si>
  <si>
    <t>Inmobilizado material</t>
  </si>
  <si>
    <t>Inmobilizado Intangible</t>
  </si>
  <si>
    <t>CORRIENTE</t>
  </si>
  <si>
    <t>Existencias</t>
  </si>
  <si>
    <t>Realizable</t>
  </si>
  <si>
    <t xml:space="preserve">Clientes </t>
  </si>
  <si>
    <t>Disponible</t>
  </si>
  <si>
    <t>PATRIMONIO NETO</t>
  </si>
  <si>
    <t>Capital</t>
  </si>
  <si>
    <t>Resultado ejercicio</t>
  </si>
  <si>
    <t xml:space="preserve"> </t>
  </si>
  <si>
    <t>Deudas a largo</t>
  </si>
  <si>
    <t>Deudas a corto</t>
  </si>
  <si>
    <t>Creditores por servicios</t>
  </si>
  <si>
    <t>TOTAL</t>
  </si>
  <si>
    <t>Bancos (cuentas corrientes)</t>
  </si>
  <si>
    <t xml:space="preserve">Fondo de maniobra </t>
  </si>
  <si>
    <t>Comentario</t>
  </si>
  <si>
    <t>Cáculo</t>
  </si>
  <si>
    <t>Ac-Pc</t>
  </si>
  <si>
    <t>Buen fondo de maniobra significa pocos problemas financieros</t>
  </si>
  <si>
    <t>Tesorería</t>
  </si>
  <si>
    <t>Disponible/Pc</t>
  </si>
  <si>
    <t>Muy por encima del óptimo. La empresa infrautiliza recursos. Podria invertir esos recursos y mejorar resultados</t>
  </si>
  <si>
    <t>Solvencia</t>
  </si>
  <si>
    <t>Ac/Pc</t>
  </si>
  <si>
    <t>Idem a anterior pero en porcentage</t>
  </si>
  <si>
    <t>Endeudamiento</t>
  </si>
  <si>
    <t>El ratio está dentro de margenes y por tanto la empresa está dentro de un rango adecuado, donde presenta un apalancamiento con autonomia suficiente</t>
  </si>
  <si>
    <t>Calidad Deuda</t>
  </si>
  <si>
    <t>Deudas/(PN+Pasivo)</t>
  </si>
  <si>
    <t>Pc/Pasivo</t>
  </si>
  <si>
    <t>mas de la mitad de la deuda es a corto. Debería mirarse de pasar deuda a largo si el fondo de maniobra (solvencia) fuera menor que el que és</t>
  </si>
  <si>
    <t>Ratios Financieros</t>
  </si>
  <si>
    <t>Ratios Económicos</t>
  </si>
  <si>
    <t>BAII/Activo</t>
  </si>
  <si>
    <t>Resultado neto/Patrimonio neto</t>
  </si>
  <si>
    <t>Por cada euro invertido la empresa pierde 0,03. Está claro que algo no marcha bién si el retorno es negativo</t>
  </si>
  <si>
    <t>Rentabilidad económica (ROI)</t>
  </si>
  <si>
    <t>Rentabilidad financiera (ROE)</t>
  </si>
  <si>
    <t>La empresa pierde 0,04 por cada euro que los accionistas han puesto en la empresa</t>
  </si>
  <si>
    <t>Rentabilidad de las centas (Margen)</t>
  </si>
  <si>
    <t>BAII/Total Ventas</t>
  </si>
  <si>
    <t>La empresa pierde cuanto más vende. No tiene margen.</t>
  </si>
  <si>
    <t>Comentario Global</t>
  </si>
  <si>
    <t>Estamos ante una empresa bien financiada tanto en lo realtivo a accionistas como en el ratio corto/largo</t>
  </si>
  <si>
    <t>EBITDA</t>
  </si>
  <si>
    <t>Amortizaciones</t>
  </si>
  <si>
    <t>EBIT (=BAII)</t>
  </si>
  <si>
    <t>EBT (=BAI)</t>
  </si>
  <si>
    <t>Resultado Neto (Beneficio)</t>
  </si>
  <si>
    <t>Impuesto de sociedades -IS- (*)</t>
  </si>
  <si>
    <t>PyG FRUITIS</t>
  </si>
  <si>
    <t>PASIVO NO CORRIENTE</t>
  </si>
  <si>
    <t>PASIVO CORRIENTE</t>
  </si>
  <si>
    <t>Estamos ante una empresa que pierde. Sin datos de años anteriores o proyecciones futuras no podemos decir demasiado. Puede ser que pase por un bache o puede ser una inversión a largo plazo que espera resuperar en años posteriores.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</si>
</sst>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3" fontId="0" fillId="0" borderId="0" xfId="0" applyNumberFormat="1"/>
    <xf numFmtId="0" fontId="1" fillId="0" borderId="1" xfId="0" applyFont="1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3" fontId="0" fillId="0" borderId="0" xfId="0" applyNumberFormat="1" applyAlignment="1">
      <alignment vertical="center"/>
    </xf>
    <xf numFmtId="0" fontId="0" fillId="0" borderId="3" xfId="0" applyFill="1" applyBorder="1"/>
    <xf numFmtId="0" fontId="0" fillId="0" borderId="3" xfId="0" applyBorder="1" applyAlignment="1">
      <alignment horizontal="right"/>
    </xf>
    <xf numFmtId="0" fontId="1" fillId="0" borderId="3" xfId="0" applyFont="1" applyBorder="1"/>
    <xf numFmtId="3" fontId="1" fillId="0" borderId="0" xfId="0" applyNumberFormat="1" applyFont="1"/>
    <xf numFmtId="0" fontId="1" fillId="0" borderId="0" xfId="0" applyFont="1"/>
    <xf numFmtId="0" fontId="1" fillId="0" borderId="2" xfId="0" applyFont="1" applyBorder="1"/>
    <xf numFmtId="0" fontId="1" fillId="0" borderId="4" xfId="0" applyFont="1" applyBorder="1"/>
    <xf numFmtId="0" fontId="1" fillId="0" borderId="8" xfId="0" applyFont="1" applyBorder="1"/>
    <xf numFmtId="0" fontId="1" fillId="0" borderId="7" xfId="0" applyFont="1" applyBorder="1"/>
    <xf numFmtId="0" fontId="0" fillId="0" borderId="3" xfId="0" applyFont="1" applyBorder="1" applyAlignment="1">
      <alignment horizontal="right"/>
    </xf>
    <xf numFmtId="3" fontId="1" fillId="0" borderId="6" xfId="0" applyNumberFormat="1" applyFont="1" applyBorder="1"/>
    <xf numFmtId="3" fontId="0" fillId="0" borderId="5" xfId="0" applyNumberFormat="1" applyBorder="1"/>
    <xf numFmtId="3" fontId="1" fillId="0" borderId="5" xfId="0" applyNumberFormat="1" applyFont="1" applyBorder="1"/>
    <xf numFmtId="3" fontId="1" fillId="0" borderId="9" xfId="0" applyNumberFormat="1" applyFont="1" applyBorder="1"/>
    <xf numFmtId="0" fontId="1" fillId="0" borderId="2" xfId="0" applyFont="1" applyBorder="1" applyAlignment="1">
      <alignment wrapText="1"/>
    </xf>
    <xf numFmtId="0" fontId="0" fillId="0" borderId="0" xfId="0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wrapText="1"/>
    </xf>
    <xf numFmtId="0" fontId="1" fillId="0" borderId="0" xfId="0" applyFont="1" applyAlignment="1">
      <alignment wrapText="1"/>
    </xf>
    <xf numFmtId="4" fontId="1" fillId="0" borderId="2" xfId="0" applyNumberFormat="1" applyFont="1" applyBorder="1"/>
    <xf numFmtId="4" fontId="1" fillId="0" borderId="0" xfId="0" applyNumberFormat="1" applyFont="1" applyBorder="1"/>
    <xf numFmtId="4" fontId="0" fillId="0" borderId="0" xfId="0" applyNumberFormat="1"/>
    <xf numFmtId="4" fontId="1" fillId="0" borderId="0" xfId="0" applyNumberFormat="1" applyFont="1"/>
    <xf numFmtId="0" fontId="1" fillId="0" borderId="10" xfId="0" applyFont="1" applyBorder="1"/>
    <xf numFmtId="0" fontId="0" fillId="0" borderId="7" xfId="0" applyBorder="1" applyAlignment="1">
      <alignment wrapText="1"/>
    </xf>
    <xf numFmtId="4" fontId="0" fillId="0" borderId="7" xfId="0" applyNumberFormat="1" applyBorder="1"/>
    <xf numFmtId="0" fontId="0" fillId="0" borderId="7" xfId="0" applyBorder="1"/>
    <xf numFmtId="0" fontId="0" fillId="0" borderId="8" xfId="0" applyBorder="1"/>
    <xf numFmtId="0" fontId="0" fillId="0" borderId="11" xfId="0" applyBorder="1"/>
    <xf numFmtId="0" fontId="0" fillId="0" borderId="0" xfId="0" applyBorder="1" applyAlignment="1">
      <alignment wrapText="1"/>
    </xf>
    <xf numFmtId="4" fontId="0" fillId="0" borderId="0" xfId="0" applyNumberFormat="1" applyBorder="1"/>
    <xf numFmtId="0" fontId="0" fillId="0" borderId="0" xfId="0" applyBorder="1"/>
    <xf numFmtId="0" fontId="0" fillId="0" borderId="12" xfId="0" applyBorder="1"/>
    <xf numFmtId="0" fontId="0" fillId="0" borderId="2" xfId="0" applyBorder="1" applyAlignment="1">
      <alignment wrapText="1"/>
    </xf>
    <xf numFmtId="4" fontId="0" fillId="0" borderId="2" xfId="0" applyNumberFormat="1" applyBorder="1"/>
    <xf numFmtId="0" fontId="2" fillId="0" borderId="4" xfId="0" applyFont="1" applyBorder="1"/>
    <xf numFmtId="3" fontId="2" fillId="0" borderId="6" xfId="0" applyNumberFormat="1" applyFont="1" applyBorder="1"/>
    <xf numFmtId="0" fontId="2" fillId="0" borderId="2" xfId="0" applyFont="1" applyBorder="1"/>
    <xf numFmtId="0" fontId="2" fillId="0" borderId="0" xfId="0" applyFont="1"/>
    <xf numFmtId="0" fontId="0" fillId="0" borderId="11" xfId="0" applyBorder="1" applyAlignment="1">
      <alignment horizontal="left" wrapText="1"/>
    </xf>
    <xf numFmtId="0" fontId="0" fillId="0" borderId="0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25400</xdr:colOff>
      <xdr:row>0</xdr:row>
      <xdr:rowOff>12701</xdr:rowOff>
    </xdr:from>
    <xdr:to>
      <xdr:col>11</xdr:col>
      <xdr:colOff>481522</xdr:colOff>
      <xdr:row>10</xdr:row>
      <xdr:rowOff>623455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ACDAD9-550A-DF4C-B137-CDBE7ACCA5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3030"/>
        <a:stretch/>
      </xdr:blipFill>
      <xdr:spPr>
        <a:xfrm>
          <a:off x="9855200" y="12701"/>
          <a:ext cx="5409122" cy="2909454"/>
        </a:xfrm>
        <a:prstGeom prst="rect">
          <a:avLst/>
        </a:prstGeom>
      </xdr:spPr>
    </xdr:pic>
    <xdr:clientData/>
  </xdr:twoCellAnchor>
  <xdr:twoCellAnchor editAs="oneCell">
    <xdr:from>
      <xdr:col>4</xdr:col>
      <xdr:colOff>812800</xdr:colOff>
      <xdr:row>12</xdr:row>
      <xdr:rowOff>160732</xdr:rowOff>
    </xdr:from>
    <xdr:to>
      <xdr:col>12</xdr:col>
      <xdr:colOff>25400</xdr:colOff>
      <xdr:row>24</xdr:row>
      <xdr:rowOff>179699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76CDFCB-C525-2443-A8D4-EADFB24CEA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17100" y="3310332"/>
          <a:ext cx="5816600" cy="3587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A4E5E-B657-2D4E-B7A1-B087239C042E}">
  <dimension ref="A4:C32"/>
  <sheetViews>
    <sheetView topLeftCell="A3" zoomScale="120" zoomScaleNormal="120" workbookViewId="0">
      <selection activeCell="A30" sqref="A30"/>
    </sheetView>
  </sheetViews>
  <sheetFormatPr baseColWidth="10" defaultRowHeight="16" x14ac:dyDescent="0.2"/>
  <cols>
    <col min="1" max="1" width="35.33203125" customWidth="1"/>
  </cols>
  <sheetData>
    <row r="4" spans="1:3" x14ac:dyDescent="0.2">
      <c r="A4" s="2" t="s">
        <v>21</v>
      </c>
    </row>
    <row r="6" spans="1:3" x14ac:dyDescent="0.2">
      <c r="A6" s="4" t="s">
        <v>1</v>
      </c>
      <c r="B6" s="3" t="s">
        <v>2</v>
      </c>
      <c r="C6" s="3" t="s">
        <v>37</v>
      </c>
    </row>
    <row r="7" spans="1:3" x14ac:dyDescent="0.2">
      <c r="A7" s="5" t="s">
        <v>0</v>
      </c>
      <c r="B7" s="1">
        <v>51000</v>
      </c>
      <c r="C7" t="s">
        <v>34</v>
      </c>
    </row>
    <row r="8" spans="1:3" x14ac:dyDescent="0.2">
      <c r="A8" s="5" t="s">
        <v>3</v>
      </c>
      <c r="B8" s="1">
        <v>15300</v>
      </c>
      <c r="C8" t="s">
        <v>34</v>
      </c>
    </row>
    <row r="9" spans="1:3" x14ac:dyDescent="0.2">
      <c r="A9" s="5" t="s">
        <v>4</v>
      </c>
      <c r="B9" s="1">
        <v>7000</v>
      </c>
      <c r="C9" t="s">
        <v>34</v>
      </c>
    </row>
    <row r="10" spans="1:3" x14ac:dyDescent="0.2">
      <c r="A10" s="5" t="s">
        <v>5</v>
      </c>
      <c r="B10" s="1">
        <v>45000</v>
      </c>
      <c r="C10" t="s">
        <v>34</v>
      </c>
    </row>
    <row r="11" spans="1:3" x14ac:dyDescent="0.2">
      <c r="A11" s="5" t="s">
        <v>6</v>
      </c>
      <c r="B11" s="1">
        <v>28100</v>
      </c>
      <c r="C11" t="s">
        <v>34</v>
      </c>
    </row>
    <row r="12" spans="1:3" x14ac:dyDescent="0.2">
      <c r="A12" s="5" t="s">
        <v>7</v>
      </c>
      <c r="B12" s="1">
        <v>3500</v>
      </c>
      <c r="C12" t="s">
        <v>34</v>
      </c>
    </row>
    <row r="13" spans="1:3" x14ac:dyDescent="0.2">
      <c r="A13" s="5" t="s">
        <v>8</v>
      </c>
      <c r="B13" s="1">
        <v>9700</v>
      </c>
      <c r="C13" t="s">
        <v>34</v>
      </c>
    </row>
    <row r="14" spans="1:3" x14ac:dyDescent="0.2">
      <c r="A14" s="5" t="s">
        <v>9</v>
      </c>
      <c r="B14" s="1">
        <v>21300</v>
      </c>
      <c r="C14" t="s">
        <v>34</v>
      </c>
    </row>
    <row r="15" spans="1:3" x14ac:dyDescent="0.2">
      <c r="A15" s="5" t="s">
        <v>10</v>
      </c>
      <c r="B15" s="1">
        <v>13000</v>
      </c>
      <c r="C15" t="s">
        <v>34</v>
      </c>
    </row>
    <row r="16" spans="1:3" x14ac:dyDescent="0.2">
      <c r="A16" s="5" t="s">
        <v>11</v>
      </c>
      <c r="B16" s="1">
        <v>13600</v>
      </c>
      <c r="C16" t="s">
        <v>35</v>
      </c>
    </row>
    <row r="17" spans="1:3" x14ac:dyDescent="0.2">
      <c r="A17" s="5" t="s">
        <v>12</v>
      </c>
      <c r="B17" s="1">
        <v>9200</v>
      </c>
      <c r="C17" t="s">
        <v>34</v>
      </c>
    </row>
    <row r="18" spans="1:3" x14ac:dyDescent="0.2">
      <c r="A18" s="5" t="s">
        <v>13</v>
      </c>
      <c r="B18" s="1">
        <v>16350</v>
      </c>
      <c r="C18" t="s">
        <v>34</v>
      </c>
    </row>
    <row r="19" spans="1:3" x14ac:dyDescent="0.2">
      <c r="A19" s="5" t="s">
        <v>14</v>
      </c>
      <c r="B19" s="1">
        <v>2200</v>
      </c>
      <c r="C19" t="s">
        <v>35</v>
      </c>
    </row>
    <row r="20" spans="1:3" x14ac:dyDescent="0.2">
      <c r="A20" s="5" t="s">
        <v>15</v>
      </c>
      <c r="B20" s="1">
        <v>29200</v>
      </c>
      <c r="C20" t="s">
        <v>34</v>
      </c>
    </row>
    <row r="21" spans="1:3" x14ac:dyDescent="0.2">
      <c r="A21" s="5" t="s">
        <v>16</v>
      </c>
      <c r="B21" s="1">
        <v>18200</v>
      </c>
      <c r="C21" t="s">
        <v>34</v>
      </c>
    </row>
    <row r="22" spans="1:3" x14ac:dyDescent="0.2">
      <c r="A22" s="5" t="s">
        <v>17</v>
      </c>
      <c r="B22" s="1">
        <v>9300</v>
      </c>
      <c r="C22" t="s">
        <v>35</v>
      </c>
    </row>
    <row r="23" spans="1:3" x14ac:dyDescent="0.2">
      <c r="A23" s="5" t="s">
        <v>18</v>
      </c>
      <c r="B23" s="6">
        <v>5100</v>
      </c>
      <c r="C23" t="s">
        <v>35</v>
      </c>
    </row>
    <row r="24" spans="1:3" x14ac:dyDescent="0.2">
      <c r="A24" s="5" t="s">
        <v>19</v>
      </c>
      <c r="B24" s="1">
        <v>20000</v>
      </c>
      <c r="C24" t="s">
        <v>35</v>
      </c>
    </row>
    <row r="25" spans="1:3" x14ac:dyDescent="0.2">
      <c r="A25" s="7" t="s">
        <v>20</v>
      </c>
      <c r="B25" s="1">
        <v>3200</v>
      </c>
      <c r="C25" t="s">
        <v>34</v>
      </c>
    </row>
    <row r="26" spans="1:3" x14ac:dyDescent="0.2">
      <c r="A26" s="7" t="s">
        <v>36</v>
      </c>
      <c r="B26" s="1">
        <v>11300</v>
      </c>
      <c r="C26" t="s">
        <v>35</v>
      </c>
    </row>
    <row r="29" spans="1:3" x14ac:dyDescent="0.2">
      <c r="A29" t="s">
        <v>22</v>
      </c>
    </row>
    <row r="30" spans="1:3" x14ac:dyDescent="0.2">
      <c r="A30" t="s">
        <v>38</v>
      </c>
    </row>
    <row r="31" spans="1:3" x14ac:dyDescent="0.2">
      <c r="A31" t="s">
        <v>23</v>
      </c>
    </row>
    <row r="32" spans="1:3" x14ac:dyDescent="0.2">
      <c r="A32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3B9A4-E012-8F4E-8B6F-AD806F39DDE3}">
  <dimension ref="A2:B25"/>
  <sheetViews>
    <sheetView workbookViewId="0">
      <selection activeCell="A34" sqref="A34"/>
    </sheetView>
  </sheetViews>
  <sheetFormatPr baseColWidth="10" defaultRowHeight="16" x14ac:dyDescent="0.2"/>
  <cols>
    <col min="1" max="1" width="36.83203125" customWidth="1"/>
    <col min="2" max="2" width="15" customWidth="1"/>
  </cols>
  <sheetData>
    <row r="2" spans="1:2" x14ac:dyDescent="0.2">
      <c r="A2" s="11" t="s">
        <v>94</v>
      </c>
    </row>
    <row r="3" spans="1:2" x14ac:dyDescent="0.2">
      <c r="A3" s="5"/>
    </row>
    <row r="4" spans="1:2" s="11" customFormat="1" x14ac:dyDescent="0.2">
      <c r="A4" s="9" t="s">
        <v>25</v>
      </c>
      <c r="B4" s="10">
        <f>B5</f>
        <v>20000</v>
      </c>
    </row>
    <row r="5" spans="1:2" x14ac:dyDescent="0.2">
      <c r="A5" s="8" t="s">
        <v>26</v>
      </c>
      <c r="B5" s="1">
        <v>20000</v>
      </c>
    </row>
    <row r="6" spans="1:2" x14ac:dyDescent="0.2">
      <c r="A6" s="5"/>
    </row>
    <row r="7" spans="1:2" s="11" customFormat="1" x14ac:dyDescent="0.2">
      <c r="A7" s="9" t="s">
        <v>27</v>
      </c>
      <c r="B7" s="10">
        <f>SUM(B8:B9)</f>
        <v>24900</v>
      </c>
    </row>
    <row r="8" spans="1:2" x14ac:dyDescent="0.2">
      <c r="A8" s="8" t="s">
        <v>28</v>
      </c>
      <c r="B8" s="1">
        <v>11300</v>
      </c>
    </row>
    <row r="9" spans="1:2" x14ac:dyDescent="0.2">
      <c r="A9" s="8" t="s">
        <v>29</v>
      </c>
      <c r="B9" s="1">
        <v>13600</v>
      </c>
    </row>
    <row r="10" spans="1:2" s="11" customFormat="1" x14ac:dyDescent="0.2">
      <c r="A10" s="9" t="s">
        <v>88</v>
      </c>
      <c r="B10" s="10">
        <f>B4-B7</f>
        <v>-4900</v>
      </c>
    </row>
    <row r="11" spans="1:2" x14ac:dyDescent="0.2">
      <c r="A11" s="8" t="s">
        <v>89</v>
      </c>
      <c r="B11" s="1">
        <v>0</v>
      </c>
    </row>
    <row r="12" spans="1:2" s="11" customFormat="1" x14ac:dyDescent="0.2">
      <c r="A12" s="9" t="s">
        <v>90</v>
      </c>
      <c r="B12" s="10">
        <f>B10-B11</f>
        <v>-4900</v>
      </c>
    </row>
    <row r="13" spans="1:2" x14ac:dyDescent="0.2">
      <c r="A13" s="8" t="s">
        <v>30</v>
      </c>
      <c r="B13">
        <v>9300</v>
      </c>
    </row>
    <row r="14" spans="1:2" x14ac:dyDescent="0.2">
      <c r="A14" s="8" t="s">
        <v>31</v>
      </c>
      <c r="B14">
        <v>5100</v>
      </c>
    </row>
    <row r="15" spans="1:2" x14ac:dyDescent="0.2">
      <c r="A15" s="5"/>
    </row>
    <row r="16" spans="1:2" x14ac:dyDescent="0.2">
      <c r="A16" s="5" t="s">
        <v>32</v>
      </c>
      <c r="B16">
        <f>B13-B14</f>
        <v>4200</v>
      </c>
    </row>
    <row r="17" spans="1:2" x14ac:dyDescent="0.2">
      <c r="A17" s="5"/>
    </row>
    <row r="18" spans="1:2" s="11" customFormat="1" x14ac:dyDescent="0.2">
      <c r="A18" s="9" t="s">
        <v>91</v>
      </c>
      <c r="B18" s="10">
        <f>B12+B16</f>
        <v>-700</v>
      </c>
    </row>
    <row r="19" spans="1:2" x14ac:dyDescent="0.2">
      <c r="A19" s="5" t="s">
        <v>93</v>
      </c>
      <c r="B19">
        <v>2200</v>
      </c>
    </row>
    <row r="20" spans="1:2" x14ac:dyDescent="0.2">
      <c r="A20" s="5"/>
    </row>
    <row r="21" spans="1:2" s="11" customFormat="1" x14ac:dyDescent="0.2">
      <c r="A21" s="9" t="s">
        <v>92</v>
      </c>
      <c r="B21" s="10">
        <f>B18-B19</f>
        <v>-2900</v>
      </c>
    </row>
    <row r="22" spans="1:2" x14ac:dyDescent="0.2">
      <c r="A22" s="5"/>
    </row>
    <row r="23" spans="1:2" x14ac:dyDescent="0.2">
      <c r="A23" s="5"/>
    </row>
    <row r="25" spans="1:2" x14ac:dyDescent="0.2">
      <c r="A25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4550E-1BF6-3E48-A0DF-1088C2EC9F98}">
  <dimension ref="A7:G31"/>
  <sheetViews>
    <sheetView workbookViewId="0">
      <selection activeCell="E37" sqref="E37"/>
    </sheetView>
  </sheetViews>
  <sheetFormatPr baseColWidth="10" defaultRowHeight="16" x14ac:dyDescent="0.2"/>
  <cols>
    <col min="1" max="1" width="32" customWidth="1"/>
    <col min="2" max="2" width="10.83203125" style="1"/>
    <col min="3" max="4" width="2.1640625" customWidth="1"/>
    <col min="5" max="5" width="34" customWidth="1"/>
    <col min="6" max="6" width="10.83203125" style="1"/>
    <col min="7" max="7" width="3.5" customWidth="1"/>
  </cols>
  <sheetData>
    <row r="7" spans="1:7" s="45" customFormat="1" ht="24" x14ac:dyDescent="0.3">
      <c r="A7" s="42" t="s">
        <v>39</v>
      </c>
      <c r="B7" s="43"/>
      <c r="C7" s="44"/>
      <c r="D7" s="44"/>
      <c r="E7" s="42" t="s">
        <v>40</v>
      </c>
      <c r="F7" s="43"/>
      <c r="G7" s="44"/>
    </row>
    <row r="8" spans="1:7" x14ac:dyDescent="0.2">
      <c r="A8" s="5"/>
      <c r="B8" s="18"/>
      <c r="E8" s="5"/>
      <c r="F8" s="18"/>
    </row>
    <row r="9" spans="1:7" s="11" customFormat="1" x14ac:dyDescent="0.2">
      <c r="A9" s="13" t="s">
        <v>41</v>
      </c>
      <c r="B9" s="17">
        <f>B11+B14</f>
        <v>54150</v>
      </c>
      <c r="C9" s="12"/>
      <c r="D9" s="12"/>
      <c r="E9" s="13" t="s">
        <v>49</v>
      </c>
      <c r="F9" s="17">
        <f>SUM(F10:F12)</f>
        <v>66950</v>
      </c>
    </row>
    <row r="10" spans="1:7" x14ac:dyDescent="0.2">
      <c r="A10" s="5"/>
      <c r="B10" s="18"/>
      <c r="E10" s="8" t="s">
        <v>3</v>
      </c>
      <c r="F10" s="18">
        <v>15300</v>
      </c>
    </row>
    <row r="11" spans="1:7" x14ac:dyDescent="0.2">
      <c r="A11" s="9" t="s">
        <v>43</v>
      </c>
      <c r="B11" s="19">
        <f>B12</f>
        <v>9700</v>
      </c>
      <c r="E11" s="16" t="s">
        <v>50</v>
      </c>
      <c r="F11" s="18">
        <v>54550</v>
      </c>
    </row>
    <row r="12" spans="1:7" x14ac:dyDescent="0.2">
      <c r="A12" s="8" t="s">
        <v>8</v>
      </c>
      <c r="B12" s="18">
        <v>9700</v>
      </c>
      <c r="E12" s="8" t="s">
        <v>51</v>
      </c>
      <c r="F12" s="18">
        <f>PyG!B21</f>
        <v>-2900</v>
      </c>
    </row>
    <row r="13" spans="1:7" x14ac:dyDescent="0.2">
      <c r="A13" s="5"/>
      <c r="B13" s="18"/>
      <c r="E13" s="5"/>
      <c r="F13" s="18"/>
    </row>
    <row r="14" spans="1:7" s="11" customFormat="1" x14ac:dyDescent="0.2">
      <c r="A14" s="9" t="s">
        <v>42</v>
      </c>
      <c r="B14" s="19">
        <f>SUM(B15:B16)</f>
        <v>44450</v>
      </c>
      <c r="E14" s="13" t="s">
        <v>95</v>
      </c>
      <c r="F14" s="17">
        <f>F16</f>
        <v>29200</v>
      </c>
    </row>
    <row r="15" spans="1:7" x14ac:dyDescent="0.2">
      <c r="A15" s="8" t="s">
        <v>6</v>
      </c>
      <c r="B15" s="18">
        <v>28100</v>
      </c>
      <c r="E15" s="5" t="s">
        <v>52</v>
      </c>
      <c r="F15" s="18"/>
    </row>
    <row r="16" spans="1:7" x14ac:dyDescent="0.2">
      <c r="A16" s="8" t="s">
        <v>13</v>
      </c>
      <c r="B16" s="18">
        <v>16350</v>
      </c>
      <c r="E16" s="8" t="s">
        <v>53</v>
      </c>
      <c r="F16" s="18">
        <v>29200</v>
      </c>
    </row>
    <row r="17" spans="1:7" x14ac:dyDescent="0.2">
      <c r="A17" s="5"/>
      <c r="B17" s="18"/>
      <c r="E17" s="5"/>
      <c r="F17" s="18"/>
    </row>
    <row r="18" spans="1:7" s="11" customFormat="1" x14ac:dyDescent="0.2">
      <c r="A18" s="13" t="s">
        <v>44</v>
      </c>
      <c r="B18" s="17">
        <f>B20+B23+B27</f>
        <v>106700</v>
      </c>
      <c r="C18" s="12"/>
      <c r="D18" s="12"/>
      <c r="E18" s="13" t="s">
        <v>96</v>
      </c>
      <c r="F18" s="17">
        <f>SUM(F20:F23)</f>
        <v>64700</v>
      </c>
      <c r="G18" s="12"/>
    </row>
    <row r="19" spans="1:7" x14ac:dyDescent="0.2">
      <c r="A19" s="5"/>
      <c r="B19" s="18"/>
      <c r="E19" s="5"/>
      <c r="F19" s="18"/>
    </row>
    <row r="20" spans="1:7" x14ac:dyDescent="0.2">
      <c r="A20" s="9" t="s">
        <v>45</v>
      </c>
      <c r="B20" s="19">
        <f>B21</f>
        <v>18200</v>
      </c>
      <c r="E20" s="8" t="s">
        <v>54</v>
      </c>
      <c r="F20" s="18">
        <v>51000</v>
      </c>
    </row>
    <row r="21" spans="1:7" x14ac:dyDescent="0.2">
      <c r="A21" s="8" t="s">
        <v>16</v>
      </c>
      <c r="B21" s="18">
        <v>18200</v>
      </c>
      <c r="E21" s="8" t="s">
        <v>4</v>
      </c>
      <c r="F21" s="18">
        <v>7000</v>
      </c>
    </row>
    <row r="22" spans="1:7" x14ac:dyDescent="0.2">
      <c r="A22" s="5"/>
      <c r="B22" s="18"/>
      <c r="E22" s="8" t="s">
        <v>7</v>
      </c>
      <c r="F22" s="18">
        <v>3500</v>
      </c>
    </row>
    <row r="23" spans="1:7" x14ac:dyDescent="0.2">
      <c r="A23" s="9" t="s">
        <v>46</v>
      </c>
      <c r="B23" s="19">
        <f>B24+B25</f>
        <v>22200</v>
      </c>
      <c r="E23" s="8" t="s">
        <v>55</v>
      </c>
      <c r="F23" s="18">
        <v>3200</v>
      </c>
    </row>
    <row r="24" spans="1:7" x14ac:dyDescent="0.2">
      <c r="A24" s="8" t="s">
        <v>47</v>
      </c>
      <c r="B24" s="18">
        <v>13000</v>
      </c>
      <c r="E24" s="5"/>
      <c r="F24" s="18"/>
    </row>
    <row r="25" spans="1:7" x14ac:dyDescent="0.2">
      <c r="A25" s="8" t="s">
        <v>12</v>
      </c>
      <c r="B25" s="18">
        <v>9200</v>
      </c>
      <c r="E25" s="5"/>
      <c r="F25" s="18"/>
    </row>
    <row r="26" spans="1:7" x14ac:dyDescent="0.2">
      <c r="A26" s="5"/>
      <c r="B26" s="18"/>
      <c r="E26" s="5"/>
      <c r="F26" s="18"/>
    </row>
    <row r="27" spans="1:7" x14ac:dyDescent="0.2">
      <c r="A27" s="9" t="s">
        <v>48</v>
      </c>
      <c r="B27" s="19">
        <f>B28+B29</f>
        <v>66300</v>
      </c>
      <c r="E27" s="5"/>
      <c r="F27" s="18"/>
    </row>
    <row r="28" spans="1:7" x14ac:dyDescent="0.2">
      <c r="A28" s="8" t="s">
        <v>57</v>
      </c>
      <c r="B28" s="18">
        <v>45000</v>
      </c>
      <c r="E28" s="5"/>
      <c r="F28" s="18"/>
    </row>
    <row r="29" spans="1:7" x14ac:dyDescent="0.2">
      <c r="A29" s="8" t="s">
        <v>9</v>
      </c>
      <c r="B29" s="18">
        <v>21300</v>
      </c>
      <c r="E29" s="5"/>
      <c r="F29" s="18"/>
    </row>
    <row r="30" spans="1:7" x14ac:dyDescent="0.2">
      <c r="A30" s="5"/>
      <c r="B30" s="18"/>
      <c r="E30" s="5"/>
      <c r="F30" s="18"/>
    </row>
    <row r="31" spans="1:7" s="15" customFormat="1" x14ac:dyDescent="0.2">
      <c r="A31" s="14" t="s">
        <v>56</v>
      </c>
      <c r="B31" s="20">
        <f>B9+B18</f>
        <v>160850</v>
      </c>
      <c r="E31" s="14" t="s">
        <v>56</v>
      </c>
      <c r="F31" s="20">
        <f>F9+F14+F18</f>
        <v>160850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085F6-8B13-E148-A215-E2A89DCF1741}">
  <dimension ref="A2:J31"/>
  <sheetViews>
    <sheetView tabSelected="1" workbookViewId="0">
      <selection activeCell="D35" sqref="D35"/>
    </sheetView>
  </sheetViews>
  <sheetFormatPr baseColWidth="10" defaultRowHeight="16" x14ac:dyDescent="0.2"/>
  <cols>
    <col min="1" max="1" width="34.33203125" customWidth="1"/>
    <col min="2" max="2" width="17.6640625" style="22" customWidth="1"/>
    <col min="3" max="3" width="10.6640625" style="28" customWidth="1"/>
    <col min="4" max="4" width="55.5" style="22" customWidth="1"/>
  </cols>
  <sheetData>
    <row r="2" spans="1:4" ht="17" x14ac:dyDescent="0.2">
      <c r="A2" s="12" t="s">
        <v>1</v>
      </c>
      <c r="B2" s="21" t="s">
        <v>60</v>
      </c>
      <c r="C2" s="26" t="s">
        <v>2</v>
      </c>
      <c r="D2" s="21" t="s">
        <v>59</v>
      </c>
    </row>
    <row r="3" spans="1:4" x14ac:dyDescent="0.2">
      <c r="A3" s="23"/>
      <c r="B3" s="24"/>
      <c r="C3" s="27"/>
      <c r="D3" s="24"/>
    </row>
    <row r="4" spans="1:4" x14ac:dyDescent="0.2">
      <c r="A4" s="23" t="s">
        <v>75</v>
      </c>
      <c r="B4" s="24"/>
      <c r="C4" s="27"/>
      <c r="D4" s="24"/>
    </row>
    <row r="5" spans="1:4" ht="17" x14ac:dyDescent="0.2">
      <c r="A5" t="s">
        <v>58</v>
      </c>
      <c r="B5" s="22" t="s">
        <v>61</v>
      </c>
      <c r="C5" s="28">
        <f>BALANCE!B18-BALANCE!F18</f>
        <v>42000</v>
      </c>
      <c r="D5" s="22" t="s">
        <v>62</v>
      </c>
    </row>
    <row r="7" spans="1:4" ht="17" x14ac:dyDescent="0.2">
      <c r="A7" t="s">
        <v>66</v>
      </c>
      <c r="B7" s="22" t="s">
        <v>67</v>
      </c>
      <c r="C7" s="28">
        <f>BALANCE!B18/BALANCE!F18</f>
        <v>1.6491499227202473</v>
      </c>
      <c r="D7" s="22" t="s">
        <v>68</v>
      </c>
    </row>
    <row r="9" spans="1:4" ht="34" x14ac:dyDescent="0.2">
      <c r="A9" t="s">
        <v>63</v>
      </c>
      <c r="B9" s="22" t="s">
        <v>64</v>
      </c>
      <c r="C9" s="28">
        <f>BALANCE!B27/BALANCE!F18</f>
        <v>1.0247295208655331</v>
      </c>
      <c r="D9" s="22" t="s">
        <v>65</v>
      </c>
    </row>
    <row r="11" spans="1:4" ht="51" x14ac:dyDescent="0.2">
      <c r="A11" t="s">
        <v>69</v>
      </c>
      <c r="B11" s="22" t="s">
        <v>72</v>
      </c>
      <c r="C11" s="28">
        <f>(BALANCE!F16+BALANCE!F20+BALANCE!F21+BALANCE!F22+BALANCE!F23)/BALANCE!F31</f>
        <v>0.58377370220702518</v>
      </c>
      <c r="D11" s="22" t="s">
        <v>70</v>
      </c>
    </row>
    <row r="13" spans="1:4" ht="51" x14ac:dyDescent="0.2">
      <c r="A13" t="s">
        <v>71</v>
      </c>
      <c r="B13" s="22" t="s">
        <v>73</v>
      </c>
      <c r="C13" s="28">
        <f>BALANCE!F18/(BALANCE!F14+BALANCE!F18)</f>
        <v>0.68903088391906286</v>
      </c>
      <c r="D13" s="22" t="s">
        <v>74</v>
      </c>
    </row>
    <row r="17" spans="1:10" s="11" customFormat="1" x14ac:dyDescent="0.2">
      <c r="A17" s="11" t="s">
        <v>76</v>
      </c>
      <c r="B17" s="25"/>
      <c r="C17" s="29"/>
      <c r="D17" s="25"/>
    </row>
    <row r="19" spans="1:10" ht="34" x14ac:dyDescent="0.2">
      <c r="A19" t="s">
        <v>80</v>
      </c>
      <c r="B19" s="22" t="s">
        <v>77</v>
      </c>
      <c r="C19" s="28">
        <f>PyG!B12/BALANCE!B31</f>
        <v>-3.0463164438918246E-2</v>
      </c>
      <c r="D19" s="22" t="s">
        <v>79</v>
      </c>
    </row>
    <row r="21" spans="1:10" ht="51" x14ac:dyDescent="0.2">
      <c r="A21" t="s">
        <v>81</v>
      </c>
      <c r="B21" s="22" t="s">
        <v>78</v>
      </c>
      <c r="C21" s="28">
        <f>PyG!B21/BALANCE!F9</f>
        <v>-4.3315907393577296E-2</v>
      </c>
      <c r="D21" s="22" t="s">
        <v>82</v>
      </c>
    </row>
    <row r="23" spans="1:10" ht="17" x14ac:dyDescent="0.2">
      <c r="A23" t="s">
        <v>83</v>
      </c>
      <c r="B23" s="22" t="s">
        <v>84</v>
      </c>
      <c r="C23" s="28">
        <f>PyG!B12/PyG!B5</f>
        <v>-0.245</v>
      </c>
      <c r="D23" s="22" t="s">
        <v>85</v>
      </c>
    </row>
    <row r="25" spans="1:10" x14ac:dyDescent="0.2">
      <c r="A25" s="30" t="s">
        <v>86</v>
      </c>
      <c r="B25" s="31"/>
      <c r="C25" s="32"/>
      <c r="D25" s="31"/>
      <c r="E25" s="33"/>
      <c r="F25" s="33"/>
      <c r="G25" s="33"/>
      <c r="H25" s="33"/>
      <c r="I25" s="33"/>
      <c r="J25" s="34"/>
    </row>
    <row r="26" spans="1:10" x14ac:dyDescent="0.2">
      <c r="A26" s="35"/>
      <c r="B26" s="36"/>
      <c r="C26" s="37"/>
      <c r="D26" s="36"/>
      <c r="E26" s="38"/>
      <c r="F26" s="38"/>
      <c r="G26" s="38"/>
      <c r="H26" s="38"/>
      <c r="I26" s="38"/>
      <c r="J26" s="5"/>
    </row>
    <row r="27" spans="1:10" x14ac:dyDescent="0.2">
      <c r="A27" s="35" t="s">
        <v>87</v>
      </c>
      <c r="B27" s="36"/>
      <c r="C27" s="37"/>
      <c r="D27" s="36"/>
      <c r="E27" s="38"/>
      <c r="F27" s="38"/>
      <c r="G27" s="38"/>
      <c r="H27" s="38"/>
      <c r="I27" s="38"/>
      <c r="J27" s="5"/>
    </row>
    <row r="28" spans="1:10" ht="54" customHeight="1" x14ac:dyDescent="0.2">
      <c r="A28" s="46" t="s">
        <v>97</v>
      </c>
      <c r="B28" s="47"/>
      <c r="C28" s="47"/>
      <c r="D28" s="47"/>
      <c r="E28" s="47"/>
      <c r="F28" s="38"/>
      <c r="G28" s="38"/>
      <c r="H28" s="38"/>
      <c r="I28" s="38"/>
      <c r="J28" s="5"/>
    </row>
    <row r="29" spans="1:10" x14ac:dyDescent="0.2">
      <c r="A29" s="35"/>
      <c r="B29" s="36"/>
      <c r="C29" s="37"/>
      <c r="D29" s="36"/>
      <c r="E29" s="38"/>
      <c r="F29" s="38"/>
      <c r="G29" s="38"/>
      <c r="H29" s="38"/>
      <c r="I29" s="38"/>
      <c r="J29" s="5"/>
    </row>
    <row r="30" spans="1:10" x14ac:dyDescent="0.2">
      <c r="A30" s="35"/>
      <c r="B30" s="36"/>
      <c r="C30" s="37"/>
      <c r="D30" s="36"/>
      <c r="E30" s="38"/>
      <c r="F30" s="38"/>
      <c r="G30" s="38"/>
      <c r="H30" s="38"/>
      <c r="I30" s="38"/>
      <c r="J30" s="5"/>
    </row>
    <row r="31" spans="1:10" x14ac:dyDescent="0.2">
      <c r="A31" s="39"/>
      <c r="B31" s="40"/>
      <c r="C31" s="41"/>
      <c r="D31" s="40"/>
      <c r="E31" s="3"/>
      <c r="F31" s="3"/>
      <c r="G31" s="3"/>
      <c r="H31" s="3"/>
      <c r="I31" s="3"/>
      <c r="J31" s="4"/>
    </row>
  </sheetData>
  <mergeCells count="1">
    <mergeCell ref="A28:E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DATOS ENTRADA</vt:lpstr>
      <vt:lpstr>PyG</vt:lpstr>
      <vt:lpstr>BALANCE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Jaume Teodoro</dc:creator>
  <cp:lastModifiedBy>jaume teodoro</cp:lastModifiedBy>
  <dcterms:created xsi:type="dcterms:W3CDTF">2020-03-20T16:42:27Z</dcterms:created>
  <dcterms:modified xsi:type="dcterms:W3CDTF">2022-03-03T11:22:45Z</dcterms:modified>
</cp:coreProperties>
</file>