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12416541\Documents\manuscript\Technische Universiteit Eindhoven Thesis\figures\"/>
    </mc:Choice>
  </mc:AlternateContent>
  <bookViews>
    <workbookView minimized="1" xWindow="0" yWindow="0" windowWidth="15135" windowHeight="11370" activeTab="1"/>
  </bookViews>
  <sheets>
    <sheet name="size" sheetId="1" r:id="rId1"/>
    <sheet name="breast" sheetId="2" r:id="rId2"/>
    <sheet name="skin" sheetId="3" r:id="rId3"/>
    <sheet name="P ratio" sheetId="4" r:id="rId4"/>
    <sheet name="fascia" sheetId="5" r:id="rId5"/>
    <sheet name="Sheet1" sheetId="7" r:id="rId6"/>
    <sheet name="bounds" sheetId="6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6" l="1"/>
  <c r="H35" i="6"/>
  <c r="H36" i="6"/>
  <c r="H37" i="6"/>
  <c r="H38" i="6"/>
  <c r="H39" i="6"/>
  <c r="H33" i="6"/>
  <c r="G34" i="6"/>
  <c r="G35" i="6"/>
  <c r="G36" i="6"/>
  <c r="G37" i="6"/>
  <c r="G38" i="6"/>
  <c r="G39" i="6"/>
  <c r="G33" i="6"/>
  <c r="C5" i="6"/>
  <c r="C6" i="6"/>
  <c r="C7" i="6"/>
  <c r="C8" i="6"/>
  <c r="C9" i="6"/>
  <c r="C4" i="6"/>
  <c r="C3" i="5"/>
  <c r="I5" i="4"/>
  <c r="O20" i="5"/>
  <c r="O21" i="5"/>
  <c r="O22" i="5"/>
  <c r="O23" i="5"/>
  <c r="O19" i="5"/>
  <c r="C4" i="5"/>
  <c r="B4" i="5"/>
  <c r="B5" i="5" s="1"/>
  <c r="B6" i="5" s="1"/>
  <c r="B7" i="5" s="1"/>
  <c r="B8" i="5" s="1"/>
  <c r="B9" i="5" s="1"/>
  <c r="B10" i="5" s="1"/>
  <c r="B11" i="5" s="1"/>
  <c r="B12" i="5" s="1"/>
  <c r="N24" i="3"/>
  <c r="N20" i="3"/>
  <c r="N21" i="3"/>
  <c r="N22" i="3"/>
  <c r="N23" i="3"/>
  <c r="N19" i="3"/>
  <c r="C4" i="3"/>
  <c r="L9" i="7" l="1"/>
  <c r="L10" i="7"/>
  <c r="L11" i="7"/>
  <c r="L12" i="7"/>
  <c r="K12" i="7"/>
  <c r="J12" i="7"/>
  <c r="I12" i="7"/>
  <c r="K11" i="7"/>
  <c r="J11" i="7"/>
  <c r="I11" i="7"/>
  <c r="K10" i="7"/>
  <c r="J10" i="7"/>
  <c r="I10" i="7"/>
  <c r="K9" i="7"/>
  <c r="J9" i="7"/>
  <c r="I9" i="7"/>
  <c r="E17" i="7"/>
  <c r="E18" i="7"/>
  <c r="E19" i="7"/>
  <c r="E16" i="7"/>
  <c r="D3" i="7"/>
  <c r="L4" i="7"/>
  <c r="I5" i="7"/>
  <c r="L5" i="7" s="1"/>
  <c r="I4" i="7"/>
  <c r="C5" i="7"/>
  <c r="C6" i="7"/>
  <c r="C7" i="7"/>
  <c r="C8" i="7" s="1"/>
  <c r="C9" i="7" s="1"/>
  <c r="C10" i="7" s="1"/>
  <c r="C11" i="7" s="1"/>
  <c r="C12" i="7" s="1"/>
  <c r="C4" i="7"/>
  <c r="D4" i="7" s="1"/>
  <c r="K8" i="7"/>
  <c r="J8" i="7"/>
  <c r="I8" i="7"/>
  <c r="K7" i="7"/>
  <c r="J7" i="7"/>
  <c r="I7" i="7"/>
  <c r="K6" i="7"/>
  <c r="J6" i="7"/>
  <c r="I6" i="7"/>
  <c r="L6" i="7" s="1"/>
  <c r="K5" i="7"/>
  <c r="J5" i="7"/>
  <c r="K4" i="7"/>
  <c r="J4" i="7"/>
  <c r="K3" i="7"/>
  <c r="J3" i="7"/>
  <c r="I3" i="7"/>
  <c r="L8" i="7" l="1"/>
  <c r="L7" i="7"/>
  <c r="C5" i="3"/>
  <c r="C6" i="3"/>
  <c r="C7" i="3"/>
  <c r="C8" i="3"/>
  <c r="C9" i="3"/>
  <c r="C10" i="3"/>
  <c r="C11" i="3"/>
  <c r="C12" i="3"/>
  <c r="C13" i="3"/>
  <c r="B3" i="2"/>
  <c r="O21" i="2"/>
  <c r="O22" i="2"/>
  <c r="O23" i="2"/>
  <c r="O24" i="2"/>
  <c r="O25" i="2"/>
  <c r="O26" i="2"/>
  <c r="O27" i="2"/>
  <c r="O20" i="2"/>
  <c r="B4" i="2"/>
  <c r="B5" i="2"/>
  <c r="B6" i="2"/>
  <c r="B7" i="2"/>
  <c r="B8" i="2"/>
  <c r="B9" i="2"/>
  <c r="B10" i="2"/>
  <c r="B11" i="2"/>
  <c r="B12" i="2"/>
  <c r="D5" i="7" l="1"/>
  <c r="N27" i="2"/>
  <c r="N26" i="2"/>
  <c r="P27" i="2"/>
  <c r="P19" i="2"/>
  <c r="N21" i="2" s="1"/>
  <c r="N22" i="2" s="1"/>
  <c r="N23" i="2" s="1"/>
  <c r="N24" i="2" s="1"/>
  <c r="N25" i="2" s="1"/>
  <c r="K12" i="2"/>
  <c r="J12" i="2"/>
  <c r="I12" i="2"/>
  <c r="H12" i="2"/>
  <c r="H10" i="2"/>
  <c r="H9" i="2"/>
  <c r="J11" i="2"/>
  <c r="I11" i="2"/>
  <c r="H11" i="2"/>
  <c r="J10" i="2"/>
  <c r="I10" i="2"/>
  <c r="K10" i="2"/>
  <c r="C6" i="2"/>
  <c r="C4" i="2"/>
  <c r="C5" i="2" s="1"/>
  <c r="I11" i="6"/>
  <c r="H11" i="6"/>
  <c r="J11" i="6"/>
  <c r="A39" i="6"/>
  <c r="A34" i="6"/>
  <c r="A35" i="6" s="1"/>
  <c r="A36" i="6" s="1"/>
  <c r="A37" i="6" s="1"/>
  <c r="A38" i="6" s="1"/>
  <c r="A33" i="6"/>
  <c r="H6" i="6"/>
  <c r="H5" i="6"/>
  <c r="I6" i="6"/>
  <c r="I5" i="6"/>
  <c r="J5" i="6"/>
  <c r="J6" i="6"/>
  <c r="H7" i="6"/>
  <c r="I7" i="6"/>
  <c r="J7" i="6"/>
  <c r="H8" i="6"/>
  <c r="I8" i="6"/>
  <c r="J8" i="6"/>
  <c r="H9" i="6"/>
  <c r="I9" i="6"/>
  <c r="J9" i="6"/>
  <c r="I4" i="6"/>
  <c r="J4" i="6"/>
  <c r="H4" i="6"/>
  <c r="B5" i="6"/>
  <c r="B6" i="6"/>
  <c r="B7" i="6" s="1"/>
  <c r="B8" i="6" s="1"/>
  <c r="B9" i="6" s="1"/>
  <c r="H8" i="5"/>
  <c r="A10" i="2"/>
  <c r="A11" i="2" s="1"/>
  <c r="A12" i="2" s="1"/>
  <c r="K5" i="5"/>
  <c r="K6" i="5"/>
  <c r="K11" i="5"/>
  <c r="K12" i="5"/>
  <c r="K4" i="5"/>
  <c r="H4" i="5"/>
  <c r="I4" i="5"/>
  <c r="J4" i="5"/>
  <c r="H5" i="5"/>
  <c r="I5" i="5"/>
  <c r="J5" i="5"/>
  <c r="H6" i="5"/>
  <c r="I6" i="5"/>
  <c r="J6" i="5"/>
  <c r="H7" i="5"/>
  <c r="K7" i="5" s="1"/>
  <c r="I7" i="5"/>
  <c r="J7" i="5"/>
  <c r="I8" i="5"/>
  <c r="J8" i="5"/>
  <c r="H9" i="5"/>
  <c r="K10" i="5" s="1"/>
  <c r="I9" i="5"/>
  <c r="J9" i="5"/>
  <c r="H10" i="5"/>
  <c r="I10" i="5"/>
  <c r="J10" i="5"/>
  <c r="H11" i="5"/>
  <c r="I11" i="5"/>
  <c r="J11" i="5"/>
  <c r="H12" i="5"/>
  <c r="I12" i="5"/>
  <c r="J12" i="5"/>
  <c r="I3" i="5"/>
  <c r="J3" i="5"/>
  <c r="H3" i="5"/>
  <c r="H5" i="3"/>
  <c r="K5" i="3" s="1"/>
  <c r="H4" i="3"/>
  <c r="K8" i="3"/>
  <c r="K12" i="3"/>
  <c r="I5" i="3"/>
  <c r="J5" i="3"/>
  <c r="H6" i="3"/>
  <c r="I6" i="3"/>
  <c r="J6" i="3"/>
  <c r="H7" i="3"/>
  <c r="K7" i="3" s="1"/>
  <c r="I7" i="3"/>
  <c r="J7" i="3"/>
  <c r="H8" i="3"/>
  <c r="I8" i="3"/>
  <c r="J8" i="3"/>
  <c r="H9" i="3"/>
  <c r="K9" i="3" s="1"/>
  <c r="I9" i="3"/>
  <c r="J9" i="3"/>
  <c r="H10" i="3"/>
  <c r="K10" i="3" s="1"/>
  <c r="I10" i="3"/>
  <c r="J10" i="3"/>
  <c r="H11" i="3"/>
  <c r="K11" i="3" s="1"/>
  <c r="I11" i="3"/>
  <c r="J11" i="3"/>
  <c r="H12" i="3"/>
  <c r="I12" i="3"/>
  <c r="J12" i="3"/>
  <c r="H13" i="3"/>
  <c r="K13" i="3" s="1"/>
  <c r="I13" i="3"/>
  <c r="J13" i="3"/>
  <c r="I4" i="3"/>
  <c r="J4" i="3"/>
  <c r="I6" i="4"/>
  <c r="I7" i="4"/>
  <c r="I8" i="4"/>
  <c r="I9" i="4"/>
  <c r="I10" i="4"/>
  <c r="I11" i="4"/>
  <c r="I12" i="4"/>
  <c r="I13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G4" i="4"/>
  <c r="H4" i="4"/>
  <c r="F4" i="4"/>
  <c r="F14" i="4"/>
  <c r="H8" i="2"/>
  <c r="H7" i="2"/>
  <c r="A5" i="2"/>
  <c r="A6" i="2"/>
  <c r="A7" i="2" s="1"/>
  <c r="A8" i="2" s="1"/>
  <c r="A9" i="2" s="1"/>
  <c r="A4" i="2"/>
  <c r="H4" i="2"/>
  <c r="I4" i="2"/>
  <c r="J4" i="2"/>
  <c r="H5" i="2"/>
  <c r="I5" i="2"/>
  <c r="J5" i="2"/>
  <c r="H6" i="2"/>
  <c r="I6" i="2"/>
  <c r="J6" i="2"/>
  <c r="I7" i="2"/>
  <c r="J7" i="2"/>
  <c r="I8" i="2"/>
  <c r="J8" i="2"/>
  <c r="I9" i="2"/>
  <c r="J9" i="2"/>
  <c r="I3" i="2"/>
  <c r="J3" i="2"/>
  <c r="H3" i="2"/>
  <c r="A13" i="4"/>
  <c r="A11" i="4"/>
  <c r="A12" i="4" s="1"/>
  <c r="A6" i="4"/>
  <c r="A7" i="4"/>
  <c r="A8" i="4"/>
  <c r="A9" i="4"/>
  <c r="A10" i="4" s="1"/>
  <c r="A5" i="4"/>
  <c r="D6" i="7" l="1"/>
  <c r="K6" i="3"/>
  <c r="K11" i="2"/>
  <c r="K4" i="2"/>
  <c r="K9" i="2"/>
  <c r="K8" i="2"/>
  <c r="K7" i="2"/>
  <c r="K5" i="2"/>
  <c r="C7" i="2"/>
  <c r="C8" i="2" s="1"/>
  <c r="C9" i="2" s="1"/>
  <c r="C10" i="2" s="1"/>
  <c r="C11" i="2" s="1"/>
  <c r="C12" i="2" s="1"/>
  <c r="K6" i="2"/>
  <c r="K9" i="5"/>
  <c r="K8" i="5"/>
  <c r="C5" i="5" l="1"/>
  <c r="D7" i="7"/>
  <c r="C6" i="5" l="1"/>
  <c r="D8" i="7"/>
  <c r="C7" i="5" l="1"/>
  <c r="D9" i="7"/>
  <c r="C8" i="5" l="1"/>
  <c r="D10" i="7"/>
  <c r="C9" i="5" l="1"/>
  <c r="D12" i="7"/>
  <c r="D11" i="7"/>
  <c r="C10" i="5" l="1"/>
  <c r="C12" i="5" l="1"/>
  <c r="C11" i="5"/>
</calcChain>
</file>

<file path=xl/sharedStrings.xml><?xml version="1.0" encoding="utf-8"?>
<sst xmlns="http://schemas.openxmlformats.org/spreadsheetml/2006/main" count="92" uniqueCount="54">
  <si>
    <t xml:space="preserve">elem face max size </t>
  </si>
  <si>
    <t>Nb. Elem</t>
  </si>
  <si>
    <t>Von  Miss stress (max)</t>
  </si>
  <si>
    <t>1st principal</t>
  </si>
  <si>
    <t>Von Miss  x=-150 ; y= -53; z = 88</t>
  </si>
  <si>
    <t>Breast elastic parameters</t>
  </si>
  <si>
    <t>Young's modulus</t>
  </si>
  <si>
    <t>max</t>
  </si>
  <si>
    <t>mean</t>
  </si>
  <si>
    <t>median</t>
  </si>
  <si>
    <t>Skin elastic parameters</t>
  </si>
  <si>
    <t>0,4-20kPa</t>
  </si>
  <si>
    <t>10%=1,96</t>
  </si>
  <si>
    <t>max %</t>
  </si>
  <si>
    <t>mean %</t>
  </si>
  <si>
    <t>median%</t>
  </si>
  <si>
    <t>median %</t>
  </si>
  <si>
    <t>10-100</t>
  </si>
  <si>
    <t>10% = 10</t>
  </si>
  <si>
    <t>Poisson Ratio</t>
  </si>
  <si>
    <t>pR</t>
  </si>
  <si>
    <t xml:space="preserve"> max %</t>
  </si>
  <si>
    <t>std deviation</t>
  </si>
  <si>
    <t xml:space="preserve">median </t>
  </si>
  <si>
    <t>std Dev</t>
  </si>
  <si>
    <t>=</t>
  </si>
  <si>
    <t>optimiation</t>
  </si>
  <si>
    <t>optimization</t>
  </si>
  <si>
    <t>pR = 0,47</t>
  </si>
  <si>
    <t xml:space="preserve">Fascia elastic parameters </t>
  </si>
  <si>
    <t>Young's modulus kPa</t>
  </si>
  <si>
    <t>std dev</t>
  </si>
  <si>
    <t>optimizatio</t>
  </si>
  <si>
    <t>Bounds ligaments elastic modulus</t>
  </si>
  <si>
    <t>initial state</t>
  </si>
  <si>
    <t>elongation</t>
  </si>
  <si>
    <t>fixed</t>
  </si>
  <si>
    <t xml:space="preserve">compared to fixed </t>
  </si>
  <si>
    <t xml:space="preserve">Maximal displacement </t>
  </si>
  <si>
    <t>Mean displacement</t>
  </si>
  <si>
    <t>Mean change rate ( % ) relative to S1</t>
  </si>
  <si>
    <t>Maximal displacement</t>
  </si>
  <si>
    <t xml:space="preserve">Mean displacement </t>
  </si>
  <si>
    <t>Mean change rate relative to S1 (%)</t>
  </si>
  <si>
    <t>Mean change rate relative to Si-1 (%)</t>
  </si>
  <si>
    <t xml:space="preserve">Mean change rate (%) relative to Si-1 </t>
  </si>
  <si>
    <t xml:space="preserve">Max distance </t>
  </si>
  <si>
    <t>Mean distance</t>
  </si>
  <si>
    <t xml:space="preserve">Median </t>
  </si>
  <si>
    <t>Mean</t>
  </si>
  <si>
    <t xml:space="preserve">Max </t>
  </si>
  <si>
    <t>Max</t>
  </si>
  <si>
    <t>Mean change rate ( % ) relative to S1-1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</si>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</sst>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€_-;\-* #,##0.00\ _€_-;_-* &quot;-&quot;??\ _€_-;_-@_-"/>
    <numFmt numFmtId="165" formatCode="_-* #,##0.00000\ _€_-;\-* #,##0.000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8">
    <xf numFmtId="0" fontId="0" fillId="0" borderId="0" xfId="0"/>
    <xf numFmtId="0" fontId="2" fillId="0" borderId="1" xfId="2" applyAlignment="1">
      <alignment horizontal="center"/>
    </xf>
    <xf numFmtId="9" fontId="0" fillId="0" borderId="0" xfId="0" applyNumberFormat="1"/>
    <xf numFmtId="165" fontId="0" fillId="0" borderId="0" xfId="1" applyNumberFormat="1" applyFont="1"/>
    <xf numFmtId="0" fontId="3" fillId="2" borderId="0" xfId="3"/>
    <xf numFmtId="0" fontId="2" fillId="0" borderId="1" xfId="2"/>
    <xf numFmtId="0" fontId="2" fillId="0" borderId="1" xfId="2" applyAlignment="1">
      <alignment horizontal="center"/>
    </xf>
    <xf numFmtId="0" fontId="0" fillId="0" borderId="0" xfId="0" applyAlignment="1">
      <alignment horizontal="center"/>
    </xf>
  </cellXfs>
  <cellStyles count="4">
    <cellStyle name="Accent2" xfId="3" builtinId="33"/>
    <cellStyle name="Comma" xfId="1" builtinId="3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 to surface distance for different element</a:t>
            </a:r>
            <a:r>
              <a:rPr lang="en-US" baseline="0"/>
              <a:t>  </a:t>
            </a:r>
            <a:r>
              <a:rPr lang="en-US"/>
              <a:t>size. Reference:</a:t>
            </a:r>
            <a:r>
              <a:rPr lang="en-US" baseline="0"/>
              <a:t> mesh of 7mm face size </a:t>
            </a:r>
            <a:endParaRPr lang="en-US"/>
          </a:p>
        </c:rich>
      </c:tx>
      <c:layout>
        <c:manualLayout>
          <c:xMode val="edge"/>
          <c:yMode val="edge"/>
          <c:x val="0.14274700831887541"/>
          <c:y val="2.3269338377588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01659326482492"/>
          <c:y val="0.19035271553178867"/>
          <c:w val="0.82767227189821613"/>
          <c:h val="0.7449053890688343"/>
        </c:manualLayout>
      </c:layout>
      <c:lineChart>
        <c:grouping val="standard"/>
        <c:varyColors val="0"/>
        <c:ser>
          <c:idx val="0"/>
          <c:order val="0"/>
          <c:tx>
            <c:strRef>
              <c:f>size!$G$1</c:f>
              <c:strCache>
                <c:ptCount val="1"/>
                <c:pt idx="0">
                  <c:v>Mean 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size!$H$4:$H$8</c:f>
                <c:numCache>
                  <c:formatCode>General</c:formatCode>
                  <c:ptCount val="5"/>
                  <c:pt idx="0">
                    <c:v>0.36</c:v>
                  </c:pt>
                  <c:pt idx="1">
                    <c:v>0.56000000000000005</c:v>
                  </c:pt>
                  <c:pt idx="2">
                    <c:v>0.62</c:v>
                  </c:pt>
                  <c:pt idx="3">
                    <c:v>0.59</c:v>
                  </c:pt>
                  <c:pt idx="4">
                    <c:v>0.88</c:v>
                  </c:pt>
                </c:numCache>
              </c:numRef>
            </c:plus>
            <c:minus>
              <c:numRef>
                <c:f>size!$H$4:$H$8</c:f>
                <c:numCache>
                  <c:formatCode>General</c:formatCode>
                  <c:ptCount val="5"/>
                  <c:pt idx="0">
                    <c:v>0.36</c:v>
                  </c:pt>
                  <c:pt idx="1">
                    <c:v>0.56000000000000005</c:v>
                  </c:pt>
                  <c:pt idx="2">
                    <c:v>0.62</c:v>
                  </c:pt>
                  <c:pt idx="3">
                    <c:v>0.59</c:v>
                  </c:pt>
                  <c:pt idx="4">
                    <c:v>0.88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size!$A$4:$A$8</c:f>
              <c:numCache>
                <c:formatCode>General</c:formatCode>
                <c:ptCount val="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</c:numCache>
            </c:numRef>
          </c:cat>
          <c:val>
            <c:numRef>
              <c:f>size!$G$4:$G$8</c:f>
              <c:numCache>
                <c:formatCode>_-* #,##0.00000\ _€_-;\-* #,##0.00000\ _€_-;_-* "-"??\ _€_-;_-@_-</c:formatCode>
                <c:ptCount val="5"/>
                <c:pt idx="0">
                  <c:v>0.36</c:v>
                </c:pt>
                <c:pt idx="1">
                  <c:v>0.44</c:v>
                </c:pt>
                <c:pt idx="2">
                  <c:v>0.54</c:v>
                </c:pt>
                <c:pt idx="3">
                  <c:v>0.54</c:v>
                </c:pt>
                <c:pt idx="4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93-4070-852F-069B1495B460}"/>
            </c:ext>
          </c:extLst>
        </c:ser>
        <c:ser>
          <c:idx val="2"/>
          <c:order val="2"/>
          <c:tx>
            <c:strRef>
              <c:f>size!$F$1</c:f>
              <c:strCache>
                <c:ptCount val="1"/>
                <c:pt idx="0">
                  <c:v>Max distance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size!$F$4:$F$8</c:f>
              <c:numCache>
                <c:formatCode>_-* #,##0.00000\ _€_-;\-* #,##0.00000\ _€_-;_-* "-"??\ _€_-;_-@_-</c:formatCode>
                <c:ptCount val="5"/>
                <c:pt idx="0">
                  <c:v>2.31</c:v>
                </c:pt>
                <c:pt idx="1">
                  <c:v>3.67</c:v>
                </c:pt>
                <c:pt idx="2">
                  <c:v>3.53</c:v>
                </c:pt>
                <c:pt idx="3">
                  <c:v>2.79</c:v>
                </c:pt>
                <c:pt idx="4">
                  <c:v>4.4400000000000004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93-4070-852F-069B1495B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94240"/>
        <c:axId val="1964945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size!$I$1</c15:sqref>
                        </c15:formulaRef>
                      </c:ext>
                    </c:extLst>
                    <c:strCache>
                      <c:ptCount val="1"/>
                      <c:pt idx="0">
                        <c:v>median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size!$A$4:$A$8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13</c:v>
                      </c:pt>
                      <c:pt idx="2">
                        <c:v>15</c:v>
                      </c:pt>
                      <c:pt idx="3">
                        <c:v>17</c:v>
                      </c:pt>
                      <c:pt idx="4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size!$I$4:$I$8</c15:sqref>
                        </c15:formulaRef>
                      </c:ext>
                    </c:extLst>
                    <c:numCache>
                      <c:formatCode>_-* #,##0.00000\ _€_-;\-* #,##0.00000\ _€_-;_-* "-"??\ _€_-;_-@_-</c:formatCode>
                      <c:ptCount val="5"/>
                      <c:pt idx="0">
                        <c:v>0.24</c:v>
                      </c:pt>
                      <c:pt idx="1">
                        <c:v>0.25</c:v>
                      </c:pt>
                      <c:pt idx="2">
                        <c:v>0.33</c:v>
                      </c:pt>
                      <c:pt idx="3">
                        <c:v>0.31</c:v>
                      </c:pt>
                      <c:pt idx="4">
                        <c:v>0.35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093-4070-852F-069B1495B46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size!$H$1</c15:sqref>
                        </c15:formulaRef>
                      </c:ext>
                    </c:extLst>
                    <c:strCache>
                      <c:ptCount val="1"/>
                      <c:pt idx="0">
                        <c:v>std deviation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size!$H$4:$H$8</c15:sqref>
                        </c15:formulaRef>
                      </c:ext>
                    </c:extLst>
                    <c:numCache>
                      <c:formatCode>_-* #,##0.00000\ _€_-;\-* #,##0.00000\ _€_-;_-* "-"??\ _€_-;_-@_-</c:formatCode>
                      <c:ptCount val="5"/>
                      <c:pt idx="0">
                        <c:v>0.36</c:v>
                      </c:pt>
                      <c:pt idx="1">
                        <c:v>0.56000000000000005</c:v>
                      </c:pt>
                      <c:pt idx="2">
                        <c:v>0.62</c:v>
                      </c:pt>
                      <c:pt idx="3">
                        <c:v>0.59</c:v>
                      </c:pt>
                      <c:pt idx="4">
                        <c:v>0.88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093-4070-852F-069B1495B460}"/>
                  </c:ext>
                </c:extLst>
              </c15:ser>
            </c15:filteredLineSeries>
          </c:ext>
        </c:extLst>
      </c:lineChart>
      <c:dateAx>
        <c:axId val="19649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Maximal elemet</a:t>
                </a:r>
                <a:r>
                  <a:rPr lang="en-US" baseline="0"/>
                  <a:t> size (mm)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303443439883806"/>
              <c:y val="0.92595036924958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94568"/>
        <c:crosses val="autoZero"/>
        <c:auto val="0"/>
        <c:lblOffset val="100"/>
        <c:baseTimeUnit val="days"/>
      </c:dateAx>
      <c:valAx>
        <c:axId val="19649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</a:t>
                </a:r>
                <a:r>
                  <a:rPr lang="en-US" baseline="0"/>
                  <a:t> to surface distane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9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445994038880733"/>
          <c:y val="0.38019790297455436"/>
          <c:w val="0.29554005961119267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ysClr val="windowText" lastClr="000000"/>
                </a:solidFill>
                <a:latin typeface="Calibri Light" panose="020F0302020204030204" pitchFamily="34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0" u="none" strike="noStrike" kern="1200" spc="0" baseline="0">
                <a:solidFill>
                  <a:sysClr val="windowText" lastClr="000000"/>
                </a:solidFill>
                <a:latin typeface="Calibri Light" panose="020F0302020204030204" pitchFamily="34" charset="0"/>
                <a:ea typeface="+mn-ea"/>
                <a:cs typeface="Times New Roman" panose="02020603050405020304" pitchFamily="18" charset="0"/>
              </a:rPr>
              <a:t>Mean change rate depending on variation of</a:t>
            </a:r>
          </a:p>
          <a:p>
            <a:pPr>
              <a:defRPr lang="en-US" sz="1200">
                <a:solidFill>
                  <a:sysClr val="windowText" lastClr="000000"/>
                </a:solidFill>
                <a:latin typeface="Calibri Light" panose="020F0302020204030204" pitchFamily="34" charset="0"/>
                <a:cs typeface="Times New Roman" panose="02020603050405020304" pitchFamily="18" charset="0"/>
              </a:defRPr>
            </a:pPr>
            <a:r>
              <a:rPr lang="en-US" sz="1200" b="0" i="0" u="none" strike="noStrike" kern="1200" spc="0" baseline="0">
                <a:solidFill>
                  <a:sysClr val="windowText" lastClr="000000"/>
                </a:solidFill>
                <a:latin typeface="Calibri Light" panose="020F0302020204030204" pitchFamily="34" charset="0"/>
                <a:ea typeface="+mn-ea"/>
                <a:cs typeface="Times New Roman" panose="02020603050405020304" pitchFamily="18" charset="0"/>
              </a:rPr>
              <a:t> NH parameter of skin tissues material model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ysClr val="windowText" lastClr="000000"/>
              </a:solidFill>
              <a:latin typeface="Calibri Light" panose="020F0302020204030204" pitchFamily="34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22824074074074074"/>
          <c:w val="0.83129396325459315"/>
          <c:h val="0.60380358705161863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fascia!$K$2</c:f>
              <c:strCache>
                <c:ptCount val="1"/>
                <c:pt idx="0">
                  <c:v>Mean change rate relative to Si-1 (%)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numRef>
              <c:f>fascia!$C$3:$C$12</c:f>
              <c:numCache>
                <c:formatCode>General</c:formatCode>
                <c:ptCount val="10"/>
                <c:pt idx="0">
                  <c:v>3.4482758620689657</c:v>
                </c:pt>
                <c:pt idx="1">
                  <c:v>6.8965517241379315</c:v>
                </c:pt>
                <c:pt idx="2">
                  <c:v>10.344827586206897</c:v>
                </c:pt>
                <c:pt idx="3">
                  <c:v>13.793103448275863</c:v>
                </c:pt>
                <c:pt idx="4">
                  <c:v>17.241379310344829</c:v>
                </c:pt>
                <c:pt idx="5">
                  <c:v>20.689655172413794</c:v>
                </c:pt>
                <c:pt idx="6">
                  <c:v>24.137931034482758</c:v>
                </c:pt>
                <c:pt idx="7">
                  <c:v>27.586206896551726</c:v>
                </c:pt>
                <c:pt idx="8">
                  <c:v>31.03448275862069</c:v>
                </c:pt>
                <c:pt idx="9">
                  <c:v>34.482758620689658</c:v>
                </c:pt>
              </c:numCache>
            </c:numRef>
          </c:cat>
          <c:val>
            <c:numRef>
              <c:f>fascia!$K$3:$K$12</c:f>
              <c:numCache>
                <c:formatCode>General</c:formatCode>
                <c:ptCount val="10"/>
                <c:pt idx="1">
                  <c:v>15.092073658927141</c:v>
                </c:pt>
                <c:pt idx="2">
                  <c:v>9.3274619695756655</c:v>
                </c:pt>
                <c:pt idx="3">
                  <c:v>5.1641313050440303</c:v>
                </c:pt>
                <c:pt idx="4">
                  <c:v>3.8030424339471551</c:v>
                </c:pt>
                <c:pt idx="5">
                  <c:v>2.9223378702962393</c:v>
                </c:pt>
                <c:pt idx="6">
                  <c:v>2.4019215372297822</c:v>
                </c:pt>
                <c:pt idx="7">
                  <c:v>1.9615692554043207</c:v>
                </c:pt>
                <c:pt idx="8">
                  <c:v>1.6413130504403526</c:v>
                </c:pt>
                <c:pt idx="9">
                  <c:v>1.3610888710968823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7C-45AA-B145-807533B9A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7006600"/>
        <c:axId val="727007256"/>
      </c:barChart>
      <c:lineChart>
        <c:grouping val="stacked"/>
        <c:varyColors val="0"/>
        <c:ser>
          <c:idx val="0"/>
          <c:order val="1"/>
          <c:tx>
            <c:strRef>
              <c:f>fascia!$I$2</c:f>
              <c:strCache>
                <c:ptCount val="1"/>
                <c:pt idx="0">
                  <c:v>Mean change rate relative to S1 (%)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val>
            <c:numRef>
              <c:f>fascia!$I$3:$I$12</c:f>
              <c:numCache>
                <c:formatCode>General</c:formatCode>
                <c:ptCount val="10"/>
                <c:pt idx="0">
                  <c:v>0</c:v>
                </c:pt>
                <c:pt idx="1">
                  <c:v>17.737430167597772</c:v>
                </c:pt>
                <c:pt idx="2">
                  <c:v>27.58379888268157</c:v>
                </c:pt>
                <c:pt idx="3">
                  <c:v>33.659217877094974</c:v>
                </c:pt>
                <c:pt idx="4">
                  <c:v>38.198324022346377</c:v>
                </c:pt>
                <c:pt idx="5">
                  <c:v>41.759776536312856</c:v>
                </c:pt>
                <c:pt idx="6">
                  <c:v>44.692737430167604</c:v>
                </c:pt>
                <c:pt idx="7">
                  <c:v>47.136871508379883</c:v>
                </c:pt>
                <c:pt idx="8">
                  <c:v>49.231843575418999</c:v>
                </c:pt>
                <c:pt idx="9">
                  <c:v>51.117318435754186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C-45AA-B145-807533B9A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006600"/>
        <c:axId val="727007256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fascia!$H$2</c15:sqref>
                        </c15:formulaRef>
                      </c:ext>
                    </c:extLst>
                    <c:strCache>
                      <c:ptCount val="1"/>
                      <c:pt idx="0">
                        <c:v>max %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fascia!$H$3:$H$12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15.092073658927141</c:v>
                      </c:pt>
                      <c:pt idx="2">
                        <c:v>24.419535628502807</c:v>
                      </c:pt>
                      <c:pt idx="3">
                        <c:v>29.583666933546837</c:v>
                      </c:pt>
                      <c:pt idx="4">
                        <c:v>33.386709367493992</c:v>
                      </c:pt>
                      <c:pt idx="5">
                        <c:v>36.309047237790232</c:v>
                      </c:pt>
                      <c:pt idx="6">
                        <c:v>38.710968775020014</c:v>
                      </c:pt>
                      <c:pt idx="7">
                        <c:v>40.672538030424334</c:v>
                      </c:pt>
                      <c:pt idx="8">
                        <c:v>42.313851080864687</c:v>
                      </c:pt>
                      <c:pt idx="9">
                        <c:v>43.674939951961569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47C-45AA-B145-807533B9A328}"/>
                  </c:ext>
                </c:extLst>
              </c15:ser>
            </c15:filteredLineSeries>
          </c:ext>
        </c:extLst>
      </c:lineChart>
      <c:catAx>
        <c:axId val="727006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NH Parameter ( kPa )</a:t>
                </a:r>
              </a:p>
            </c:rich>
          </c:tx>
          <c:layout>
            <c:manualLayout>
              <c:xMode val="edge"/>
              <c:yMode val="edge"/>
              <c:x val="0.36439457567804023"/>
              <c:y val="0.90240667833187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07256"/>
        <c:crosses val="autoZero"/>
        <c:auto val="1"/>
        <c:lblAlgn val="ctr"/>
        <c:lblOffset val="100"/>
        <c:noMultiLvlLbl val="0"/>
      </c:catAx>
      <c:valAx>
        <c:axId val="7270072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Change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rate ( % )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0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222222222222222"/>
          <c:y val="0.23668926800816562"/>
          <c:w val="0.57777777777777772"/>
          <c:h val="0.138310731991834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/>
                </a:solidFill>
                <a:latin typeface="Calibri Light" panose="020F0302020204030204" pitchFamily="34" charset="0"/>
                <a:ea typeface="+mn-ea"/>
                <a:cs typeface="Times New Roman" panose="02020603050405020304" pitchFamily="18" charset="0"/>
              </a:rPr>
              <a:t>Node displacement depending on variation of</a:t>
            </a:r>
          </a:p>
          <a:p>
            <a:pPr>
              <a:defRPr>
                <a:solidFill>
                  <a:sysClr val="windowText" lastClr="000000"/>
                </a:solidFill>
              </a:defRPr>
            </a:pPr>
            <a:r>
              <a:rPr lang="en-US" sz="1200" b="0" i="0" u="none" strike="noStrike" kern="1200" spc="0" baseline="0">
                <a:solidFill>
                  <a:sysClr val="windowText" lastClr="000000"/>
                </a:solidFill>
                <a:latin typeface="Calibri Light" panose="020F0302020204030204" pitchFamily="34" charset="0"/>
                <a:ea typeface="+mn-ea"/>
                <a:cs typeface="Times New Roman" panose="02020603050405020304" pitchFamily="18" charset="0"/>
              </a:rPr>
              <a:t> NH parameter for fascia tissue material model </a:t>
            </a:r>
          </a:p>
        </c:rich>
      </c:tx>
      <c:layout>
        <c:manualLayout>
          <c:xMode val="edge"/>
          <c:yMode val="edge"/>
          <c:x val="0.20710887066294134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52629229613548"/>
          <c:y val="0.17171296296296296"/>
          <c:w val="0.85385582445622432"/>
          <c:h val="0.63718321668124811"/>
        </c:manualLayout>
      </c:layout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Maximal displacement 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Sheet1!$D$3:$D$12</c:f>
              <c:numCache>
                <c:formatCode>General</c:formatCode>
                <c:ptCount val="10"/>
                <c:pt idx="0">
                  <c:v>13.793103448275863</c:v>
                </c:pt>
                <c:pt idx="1">
                  <c:v>27.586206896551726</c:v>
                </c:pt>
                <c:pt idx="2">
                  <c:v>41.379310344827587</c:v>
                </c:pt>
                <c:pt idx="3">
                  <c:v>55.172413793103452</c:v>
                </c:pt>
                <c:pt idx="4">
                  <c:v>68.965517241379317</c:v>
                </c:pt>
                <c:pt idx="5">
                  <c:v>82.758620689655174</c:v>
                </c:pt>
                <c:pt idx="6">
                  <c:v>96.551724137931032</c:v>
                </c:pt>
                <c:pt idx="7">
                  <c:v>110.3448275862069</c:v>
                </c:pt>
                <c:pt idx="8">
                  <c:v>124.13793103448276</c:v>
                </c:pt>
                <c:pt idx="9">
                  <c:v>137.93103448275863</c:v>
                </c:pt>
              </c:numCache>
            </c:num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24.64</c:v>
                </c:pt>
                <c:pt idx="1">
                  <c:v>22.02</c:v>
                </c:pt>
                <c:pt idx="2">
                  <c:v>20.49</c:v>
                </c:pt>
                <c:pt idx="3">
                  <c:v>19.309999999999999</c:v>
                </c:pt>
                <c:pt idx="4">
                  <c:v>18.46</c:v>
                </c:pt>
                <c:pt idx="5">
                  <c:v>17.78</c:v>
                </c:pt>
                <c:pt idx="6">
                  <c:v>17.260000000000002</c:v>
                </c:pt>
                <c:pt idx="7">
                  <c:v>16.829999999999998</c:v>
                </c:pt>
                <c:pt idx="8">
                  <c:v>16.47</c:v>
                </c:pt>
                <c:pt idx="9">
                  <c:v>16.149999999999999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8-436A-82A6-C3F77730215D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Mean displacement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Sheet1!$G$3:$G$12</c:f>
                <c:numCache>
                  <c:formatCode>General</c:formatCode>
                  <c:ptCount val="10"/>
                  <c:pt idx="0">
                    <c:v>5.68</c:v>
                  </c:pt>
                  <c:pt idx="1">
                    <c:v>5.28</c:v>
                  </c:pt>
                  <c:pt idx="2">
                    <c:v>5.04</c:v>
                  </c:pt>
                  <c:pt idx="3">
                    <c:v>4.8099999999999996</c:v>
                  </c:pt>
                  <c:pt idx="4">
                    <c:v>4.63</c:v>
                  </c:pt>
                  <c:pt idx="5">
                    <c:v>4.47</c:v>
                  </c:pt>
                  <c:pt idx="6">
                    <c:v>4.34</c:v>
                  </c:pt>
                  <c:pt idx="7">
                    <c:v>4.2300000000000004</c:v>
                  </c:pt>
                  <c:pt idx="8">
                    <c:v>4.1399999999999997</c:v>
                  </c:pt>
                  <c:pt idx="9">
                    <c:v>4.0599999999999996</c:v>
                  </c:pt>
                </c:numCache>
              </c:numRef>
            </c:plus>
            <c:minus>
              <c:numRef>
                <c:f>Sheet1!$G$3:$G$12</c:f>
                <c:numCache>
                  <c:formatCode>General</c:formatCode>
                  <c:ptCount val="10"/>
                  <c:pt idx="0">
                    <c:v>5.68</c:v>
                  </c:pt>
                  <c:pt idx="1">
                    <c:v>5.28</c:v>
                  </c:pt>
                  <c:pt idx="2">
                    <c:v>5.04</c:v>
                  </c:pt>
                  <c:pt idx="3">
                    <c:v>4.8099999999999996</c:v>
                  </c:pt>
                  <c:pt idx="4">
                    <c:v>4.63</c:v>
                  </c:pt>
                  <c:pt idx="5">
                    <c:v>4.47</c:v>
                  </c:pt>
                  <c:pt idx="6">
                    <c:v>4.34</c:v>
                  </c:pt>
                  <c:pt idx="7">
                    <c:v>4.2300000000000004</c:v>
                  </c:pt>
                  <c:pt idx="8">
                    <c:v>4.1399999999999997</c:v>
                  </c:pt>
                  <c:pt idx="9">
                    <c:v>4.0599999999999996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Sheet1!$D$3:$D$12</c:f>
              <c:numCache>
                <c:formatCode>General</c:formatCode>
                <c:ptCount val="10"/>
                <c:pt idx="0">
                  <c:v>13.793103448275863</c:v>
                </c:pt>
                <c:pt idx="1">
                  <c:v>27.586206896551726</c:v>
                </c:pt>
                <c:pt idx="2">
                  <c:v>41.379310344827587</c:v>
                </c:pt>
                <c:pt idx="3">
                  <c:v>55.172413793103452</c:v>
                </c:pt>
                <c:pt idx="4">
                  <c:v>68.965517241379317</c:v>
                </c:pt>
                <c:pt idx="5">
                  <c:v>82.758620689655174</c:v>
                </c:pt>
                <c:pt idx="6">
                  <c:v>96.551724137931032</c:v>
                </c:pt>
                <c:pt idx="7">
                  <c:v>110.3448275862069</c:v>
                </c:pt>
                <c:pt idx="8">
                  <c:v>124.13793103448276</c:v>
                </c:pt>
                <c:pt idx="9">
                  <c:v>137.93103448275863</c:v>
                </c:pt>
              </c:numCache>
            </c:numRef>
          </c:cat>
          <c:val>
            <c:numRef>
              <c:f>Sheet1!$F$3:$F$12</c:f>
              <c:numCache>
                <c:formatCode>General</c:formatCode>
                <c:ptCount val="10"/>
                <c:pt idx="0">
                  <c:v>13.13</c:v>
                </c:pt>
                <c:pt idx="1">
                  <c:v>11.47</c:v>
                </c:pt>
                <c:pt idx="2">
                  <c:v>10.55</c:v>
                </c:pt>
                <c:pt idx="3">
                  <c:v>9.82</c:v>
                </c:pt>
                <c:pt idx="4">
                  <c:v>9.3000000000000007</c:v>
                </c:pt>
                <c:pt idx="5">
                  <c:v>8.89</c:v>
                </c:pt>
                <c:pt idx="6">
                  <c:v>8.58</c:v>
                </c:pt>
                <c:pt idx="7">
                  <c:v>8.3000000000000007</c:v>
                </c:pt>
                <c:pt idx="8">
                  <c:v>8.06</c:v>
                </c:pt>
                <c:pt idx="9">
                  <c:v>7.85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48-436A-82A6-C3F777302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492448"/>
        <c:axId val="5634950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Sheet1!$H$2</c15:sqref>
                        </c15:formulaRef>
                      </c:ext>
                    </c:extLst>
                    <c:strCache>
                      <c:ptCount val="1"/>
                      <c:pt idx="0">
                        <c:v>median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Sheet1!$D$3:$D$12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13.793103448275863</c:v>
                      </c:pt>
                      <c:pt idx="1">
                        <c:v>27.586206896551726</c:v>
                      </c:pt>
                      <c:pt idx="2">
                        <c:v>41.379310344827587</c:v>
                      </c:pt>
                      <c:pt idx="3">
                        <c:v>55.172413793103452</c:v>
                      </c:pt>
                      <c:pt idx="4">
                        <c:v>68.965517241379317</c:v>
                      </c:pt>
                      <c:pt idx="5">
                        <c:v>82.758620689655174</c:v>
                      </c:pt>
                      <c:pt idx="6">
                        <c:v>96.551724137931032</c:v>
                      </c:pt>
                      <c:pt idx="7">
                        <c:v>110.3448275862069</c:v>
                      </c:pt>
                      <c:pt idx="8">
                        <c:v>124.13793103448276</c:v>
                      </c:pt>
                      <c:pt idx="9">
                        <c:v>137.93103448275863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Sheet1!$H$3:$H$12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13.63</c:v>
                      </c:pt>
                      <c:pt idx="1">
                        <c:v>11.96</c:v>
                      </c:pt>
                      <c:pt idx="2">
                        <c:v>11</c:v>
                      </c:pt>
                      <c:pt idx="3">
                        <c:v>10.23</c:v>
                      </c:pt>
                      <c:pt idx="4">
                        <c:v>9.67</c:v>
                      </c:pt>
                      <c:pt idx="5">
                        <c:v>9.18</c:v>
                      </c:pt>
                      <c:pt idx="6">
                        <c:v>8.82</c:v>
                      </c:pt>
                      <c:pt idx="7">
                        <c:v>8.5299999999999994</c:v>
                      </c:pt>
                      <c:pt idx="8">
                        <c:v>8.26</c:v>
                      </c:pt>
                      <c:pt idx="9">
                        <c:v>8.0299999999999994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248-436A-82A6-C3F77730215D}"/>
                  </c:ext>
                </c:extLst>
              </c15:ser>
            </c15:filteredLineSeries>
          </c:ext>
        </c:extLst>
      </c:lineChart>
      <c:catAx>
        <c:axId val="56349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NH parameter ( kPa )</a:t>
                </a:r>
              </a:p>
            </c:rich>
          </c:tx>
          <c:layout>
            <c:manualLayout>
              <c:xMode val="edge"/>
              <c:yMode val="edge"/>
              <c:x val="0.38267210727383827"/>
              <c:y val="0.897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495072"/>
        <c:crosses val="autoZero"/>
        <c:auto val="1"/>
        <c:lblAlgn val="ctr"/>
        <c:lblOffset val="100"/>
        <c:noMultiLvlLbl val="0"/>
      </c:catAx>
      <c:valAx>
        <c:axId val="56349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displacement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(mm)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49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529162893114357"/>
          <c:y val="0.26446704578594343"/>
          <c:w val="0.33022947773080058"/>
          <c:h val="0.110532954214056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ysClr val="windowText" lastClr="000000"/>
                </a:solidFill>
                <a:latin typeface="Calibri Light" panose="020F0302020204030204" pitchFamily="34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0" u="none" strike="noStrike" kern="1200" spc="0" baseline="0">
                <a:solidFill>
                  <a:sysClr val="windowText" lastClr="000000"/>
                </a:solidFill>
                <a:latin typeface="Calibri Light" panose="020F0302020204030204" pitchFamily="34" charset="0"/>
                <a:ea typeface="+mn-ea"/>
                <a:cs typeface="Times New Roman" panose="02020603050405020304" pitchFamily="18" charset="0"/>
              </a:rPr>
              <a:t>Mean change rate depending on variation of</a:t>
            </a:r>
          </a:p>
          <a:p>
            <a:pPr>
              <a:defRPr lang="en-US" sz="1200">
                <a:solidFill>
                  <a:sysClr val="windowText" lastClr="000000"/>
                </a:solidFill>
                <a:latin typeface="Calibri Light" panose="020F0302020204030204" pitchFamily="34" charset="0"/>
                <a:cs typeface="Times New Roman" panose="02020603050405020304" pitchFamily="18" charset="0"/>
              </a:defRPr>
            </a:pPr>
            <a:r>
              <a:rPr lang="en-US" sz="1200" b="0" i="0" u="none" strike="noStrike" kern="1200" spc="0" baseline="0">
                <a:solidFill>
                  <a:sysClr val="windowText" lastClr="000000"/>
                </a:solidFill>
                <a:latin typeface="Calibri Light" panose="020F0302020204030204" pitchFamily="34" charset="0"/>
                <a:ea typeface="+mn-ea"/>
                <a:cs typeface="Times New Roman" panose="02020603050405020304" pitchFamily="18" charset="0"/>
              </a:rPr>
              <a:t> NH parameter of fascia tissues material model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ysClr val="windowText" lastClr="000000"/>
              </a:solidFill>
              <a:latin typeface="Calibri Light" panose="020F0302020204030204" pitchFamily="34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22824074074074074"/>
          <c:w val="0.83129396325459315"/>
          <c:h val="0.60380358705161863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Sheet1!$L$2</c:f>
              <c:strCache>
                <c:ptCount val="1"/>
                <c:pt idx="0">
                  <c:v>Mean change rate relative to Si-1 (%)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numRef>
              <c:f>Sheet1!$D$3:$D$12</c:f>
              <c:numCache>
                <c:formatCode>General</c:formatCode>
                <c:ptCount val="10"/>
                <c:pt idx="0">
                  <c:v>13.793103448275863</c:v>
                </c:pt>
                <c:pt idx="1">
                  <c:v>27.586206896551726</c:v>
                </c:pt>
                <c:pt idx="2">
                  <c:v>41.379310344827587</c:v>
                </c:pt>
                <c:pt idx="3">
                  <c:v>55.172413793103452</c:v>
                </c:pt>
                <c:pt idx="4">
                  <c:v>68.965517241379317</c:v>
                </c:pt>
                <c:pt idx="5">
                  <c:v>82.758620689655174</c:v>
                </c:pt>
                <c:pt idx="6">
                  <c:v>96.551724137931032</c:v>
                </c:pt>
                <c:pt idx="7">
                  <c:v>110.3448275862069</c:v>
                </c:pt>
                <c:pt idx="8">
                  <c:v>124.13793103448276</c:v>
                </c:pt>
                <c:pt idx="9">
                  <c:v>137.93103448275863</c:v>
                </c:pt>
              </c:numCache>
            </c:numRef>
          </c:cat>
          <c:val>
            <c:numRef>
              <c:f>Sheet1!$L$3:$L$12</c:f>
              <c:numCache>
                <c:formatCode>General</c:formatCode>
                <c:ptCount val="10"/>
                <c:pt idx="1">
                  <c:v>10.633116883116887</c:v>
                </c:pt>
                <c:pt idx="2">
                  <c:v>6.2094155844155878</c:v>
                </c:pt>
                <c:pt idx="3">
                  <c:v>4.7889610389610375</c:v>
                </c:pt>
                <c:pt idx="4">
                  <c:v>3.4496753246753187</c:v>
                </c:pt>
                <c:pt idx="5">
                  <c:v>2.7597402597402585</c:v>
                </c:pt>
                <c:pt idx="6">
                  <c:v>2.1103896103896069</c:v>
                </c:pt>
                <c:pt idx="7">
                  <c:v>1.7451298701298832</c:v>
                </c:pt>
                <c:pt idx="8">
                  <c:v>1.4610389610389554</c:v>
                </c:pt>
                <c:pt idx="9">
                  <c:v>1.2987012987013031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6-4E8F-89AF-CA502B74C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7006600"/>
        <c:axId val="727007256"/>
      </c:barChart>
      <c:lineChart>
        <c:grouping val="stacked"/>
        <c:varyColors val="0"/>
        <c:ser>
          <c:idx val="0"/>
          <c:order val="1"/>
          <c:tx>
            <c:strRef>
              <c:f>Sheet1!$J$2</c:f>
              <c:strCache>
                <c:ptCount val="1"/>
                <c:pt idx="0">
                  <c:v>Mean change rate relative to S1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D53-447F-84F5-D017C3A5FA33}"/>
              </c:ext>
            </c:extLst>
          </c:dPt>
          <c:cat>
            <c:numRef>
              <c:f>Sheet1!$D$3:$D$12</c:f>
              <c:numCache>
                <c:formatCode>General</c:formatCode>
                <c:ptCount val="10"/>
                <c:pt idx="0">
                  <c:v>13.793103448275863</c:v>
                </c:pt>
                <c:pt idx="1">
                  <c:v>27.586206896551726</c:v>
                </c:pt>
                <c:pt idx="2">
                  <c:v>41.379310344827587</c:v>
                </c:pt>
                <c:pt idx="3">
                  <c:v>55.172413793103452</c:v>
                </c:pt>
                <c:pt idx="4">
                  <c:v>68.965517241379317</c:v>
                </c:pt>
                <c:pt idx="5">
                  <c:v>82.758620689655174</c:v>
                </c:pt>
                <c:pt idx="6">
                  <c:v>96.551724137931032</c:v>
                </c:pt>
                <c:pt idx="7">
                  <c:v>110.3448275862069</c:v>
                </c:pt>
                <c:pt idx="8">
                  <c:v>124.13793103448276</c:v>
                </c:pt>
                <c:pt idx="9">
                  <c:v>137.93103448275863</c:v>
                </c:pt>
              </c:numCache>
            </c:numRef>
          </c:cat>
          <c:val>
            <c:numRef>
              <c:f>Sheet1!$J$3:$J$12</c:f>
              <c:numCache>
                <c:formatCode>General</c:formatCode>
                <c:ptCount val="10"/>
                <c:pt idx="0">
                  <c:v>0</c:v>
                </c:pt>
                <c:pt idx="1">
                  <c:v>12.642802741812641</c:v>
                </c:pt>
                <c:pt idx="2">
                  <c:v>19.649657273419649</c:v>
                </c:pt>
                <c:pt idx="3">
                  <c:v>25.209444021325211</c:v>
                </c:pt>
                <c:pt idx="4">
                  <c:v>29.169840060929168</c:v>
                </c:pt>
                <c:pt idx="5">
                  <c:v>32.292460015232294</c:v>
                </c:pt>
                <c:pt idx="6">
                  <c:v>34.653465346534659</c:v>
                </c:pt>
                <c:pt idx="7">
                  <c:v>36.785986290936783</c:v>
                </c:pt>
                <c:pt idx="8">
                  <c:v>38.613861386138616</c:v>
                </c:pt>
                <c:pt idx="9">
                  <c:v>40.213252094440222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6-4E8F-89AF-CA502B74C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006600"/>
        <c:axId val="727007256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Sheet1!$I$2</c15:sqref>
                        </c15:formulaRef>
                      </c:ext>
                    </c:extLst>
                    <c:strCache>
                      <c:ptCount val="1"/>
                      <c:pt idx="0">
                        <c:v>max %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Sheet1!$D$3:$D$12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13.793103448275863</c:v>
                      </c:pt>
                      <c:pt idx="1">
                        <c:v>27.586206896551726</c:v>
                      </c:pt>
                      <c:pt idx="2">
                        <c:v>41.379310344827587</c:v>
                      </c:pt>
                      <c:pt idx="3">
                        <c:v>55.172413793103452</c:v>
                      </c:pt>
                      <c:pt idx="4">
                        <c:v>68.965517241379317</c:v>
                      </c:pt>
                      <c:pt idx="5">
                        <c:v>82.758620689655174</c:v>
                      </c:pt>
                      <c:pt idx="6">
                        <c:v>96.551724137931032</c:v>
                      </c:pt>
                      <c:pt idx="7">
                        <c:v>110.3448275862069</c:v>
                      </c:pt>
                      <c:pt idx="8">
                        <c:v>124.13793103448276</c:v>
                      </c:pt>
                      <c:pt idx="9">
                        <c:v>137.93103448275863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Sheet1!$I$3:$I$12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10.633116883116887</c:v>
                      </c:pt>
                      <c:pt idx="2">
                        <c:v>16.842532467532475</c:v>
                      </c:pt>
                      <c:pt idx="3">
                        <c:v>21.631493506493513</c:v>
                      </c:pt>
                      <c:pt idx="4">
                        <c:v>25.081168831168831</c:v>
                      </c:pt>
                      <c:pt idx="5">
                        <c:v>27.84090909090909</c:v>
                      </c:pt>
                      <c:pt idx="6">
                        <c:v>29.951298701298697</c:v>
                      </c:pt>
                      <c:pt idx="7">
                        <c:v>31.69642857142858</c:v>
                      </c:pt>
                      <c:pt idx="8">
                        <c:v>33.157467532467535</c:v>
                      </c:pt>
                      <c:pt idx="9">
                        <c:v>34.456168831168839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CF6-4E8F-89AF-CA502B74C663}"/>
                  </c:ext>
                </c:extLst>
              </c15:ser>
            </c15:filteredLineSeries>
          </c:ext>
        </c:extLst>
      </c:lineChart>
      <c:catAx>
        <c:axId val="727006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NH Parameter ( kPa )</a:t>
                </a:r>
              </a:p>
            </c:rich>
          </c:tx>
          <c:layout>
            <c:manualLayout>
              <c:xMode val="edge"/>
              <c:yMode val="edge"/>
              <c:x val="0.36439457567804023"/>
              <c:y val="0.90240667833187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07256"/>
        <c:crosses val="autoZero"/>
        <c:auto val="1"/>
        <c:lblAlgn val="ctr"/>
        <c:lblOffset val="100"/>
        <c:noMultiLvlLbl val="0"/>
      </c:catAx>
      <c:valAx>
        <c:axId val="7270072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Change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rate ( % )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0660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222222222222222"/>
          <c:y val="0.23668926800816562"/>
          <c:w val="0.57777777777777772"/>
          <c:h val="0.138310731991834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young's modulus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bounds!$D$3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bounds!$B$4:$B$9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bounds!$D$4:$D$9</c:f>
              <c:numCache>
                <c:formatCode>General</c:formatCode>
                <c:ptCount val="6"/>
                <c:pt idx="0">
                  <c:v>26.23</c:v>
                </c:pt>
                <c:pt idx="1">
                  <c:v>23.4</c:v>
                </c:pt>
                <c:pt idx="2">
                  <c:v>22.67</c:v>
                </c:pt>
                <c:pt idx="3">
                  <c:v>22.26</c:v>
                </c:pt>
                <c:pt idx="4">
                  <c:v>21.99</c:v>
                </c:pt>
                <c:pt idx="5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8-4A5D-BA52-C6E375BF87ED}"/>
            </c:ext>
          </c:extLst>
        </c:ser>
        <c:ser>
          <c:idx val="1"/>
          <c:order val="1"/>
          <c:tx>
            <c:strRef>
              <c:f>bounds!$E$3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bounds!$F$4:$F$9</c:f>
                <c:numCache>
                  <c:formatCode>General</c:formatCode>
                  <c:ptCount val="6"/>
                  <c:pt idx="0">
                    <c:v>6.03</c:v>
                  </c:pt>
                  <c:pt idx="1">
                    <c:v>5.32</c:v>
                  </c:pt>
                  <c:pt idx="2">
                    <c:v>4.9800000000000004</c:v>
                  </c:pt>
                  <c:pt idx="3">
                    <c:v>4.8</c:v>
                  </c:pt>
                  <c:pt idx="4">
                    <c:v>4.68</c:v>
                  </c:pt>
                  <c:pt idx="5">
                    <c:v>4.5999999999999996</c:v>
                  </c:pt>
                </c:numCache>
              </c:numRef>
            </c:plus>
            <c:minus>
              <c:numRef>
                <c:f>bounds!$F$4:$F$9</c:f>
                <c:numCache>
                  <c:formatCode>General</c:formatCode>
                  <c:ptCount val="6"/>
                  <c:pt idx="0">
                    <c:v>6.03</c:v>
                  </c:pt>
                  <c:pt idx="1">
                    <c:v>5.32</c:v>
                  </c:pt>
                  <c:pt idx="2">
                    <c:v>4.9800000000000004</c:v>
                  </c:pt>
                  <c:pt idx="3">
                    <c:v>4.8</c:v>
                  </c:pt>
                  <c:pt idx="4">
                    <c:v>4.68</c:v>
                  </c:pt>
                  <c:pt idx="5">
                    <c:v>4.5999999999999996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bounds!$B$4:$B$9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bounds!$E$4:$E$9</c:f>
              <c:numCache>
                <c:formatCode>General</c:formatCode>
                <c:ptCount val="6"/>
                <c:pt idx="0">
                  <c:v>14.25</c:v>
                </c:pt>
                <c:pt idx="1">
                  <c:v>13.35</c:v>
                </c:pt>
                <c:pt idx="2">
                  <c:v>12.77</c:v>
                </c:pt>
                <c:pt idx="3">
                  <c:v>12.42</c:v>
                </c:pt>
                <c:pt idx="4">
                  <c:v>12.18</c:v>
                </c:pt>
                <c:pt idx="5">
                  <c:v>12.01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E8-4A5D-BA52-C6E375BF87ED}"/>
            </c:ext>
          </c:extLst>
        </c:ser>
        <c:ser>
          <c:idx val="2"/>
          <c:order val="2"/>
          <c:tx>
            <c:strRef>
              <c:f>bounds!$G$3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bounds!$B$4:$B$9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bounds!$G$4:$G$9</c:f>
              <c:numCache>
                <c:formatCode>General</c:formatCode>
                <c:ptCount val="6"/>
                <c:pt idx="0">
                  <c:v>15.4</c:v>
                </c:pt>
                <c:pt idx="1">
                  <c:v>14.2</c:v>
                </c:pt>
                <c:pt idx="2">
                  <c:v>13.32</c:v>
                </c:pt>
                <c:pt idx="3">
                  <c:v>12.78</c:v>
                </c:pt>
                <c:pt idx="4">
                  <c:v>12.37</c:v>
                </c:pt>
                <c:pt idx="5">
                  <c:v>12.19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E8-4A5D-BA52-C6E375BF8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297112"/>
        <c:axId val="447294816"/>
      </c:lineChart>
      <c:catAx>
        <c:axId val="44729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294816"/>
        <c:crosses val="autoZero"/>
        <c:auto val="1"/>
        <c:lblAlgn val="ctr"/>
        <c:lblOffset val="100"/>
        <c:noMultiLvlLbl val="0"/>
      </c:catAx>
      <c:valAx>
        <c:axId val="4472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297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young's modulus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bounds!$L$3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bounds!$B$4:$B$9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bounds!$L$4:$L$9</c:f>
              <c:numCache>
                <c:formatCode>General</c:formatCode>
                <c:ptCount val="6"/>
                <c:pt idx="0">
                  <c:v>18.100000000000001</c:v>
                </c:pt>
                <c:pt idx="1">
                  <c:v>13.83</c:v>
                </c:pt>
                <c:pt idx="2">
                  <c:v>12.16</c:v>
                </c:pt>
                <c:pt idx="3">
                  <c:v>11.36</c:v>
                </c:pt>
                <c:pt idx="4">
                  <c:v>10.84</c:v>
                </c:pt>
                <c:pt idx="5">
                  <c:v>10.46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B-4170-8361-1E49CB40CF58}"/>
            </c:ext>
          </c:extLst>
        </c:ser>
        <c:ser>
          <c:idx val="1"/>
          <c:order val="1"/>
          <c:tx>
            <c:strRef>
              <c:f>bounds!$M$3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bounds!$N$4:$N$9</c:f>
                <c:numCache>
                  <c:formatCode>General</c:formatCode>
                  <c:ptCount val="6"/>
                  <c:pt idx="0">
                    <c:v>4.1500000000000004</c:v>
                  </c:pt>
                  <c:pt idx="1">
                    <c:v>3.36</c:v>
                  </c:pt>
                  <c:pt idx="2">
                    <c:v>2.98</c:v>
                  </c:pt>
                  <c:pt idx="3">
                    <c:v>2.77</c:v>
                  </c:pt>
                  <c:pt idx="4">
                    <c:v>2.63</c:v>
                  </c:pt>
                  <c:pt idx="5">
                    <c:v>2.5299999999999998</c:v>
                  </c:pt>
                </c:numCache>
              </c:numRef>
            </c:plus>
            <c:minus>
              <c:numRef>
                <c:f>bounds!$N$4:$N$9</c:f>
                <c:numCache>
                  <c:formatCode>General</c:formatCode>
                  <c:ptCount val="6"/>
                  <c:pt idx="0">
                    <c:v>4.1500000000000004</c:v>
                  </c:pt>
                  <c:pt idx="1">
                    <c:v>3.36</c:v>
                  </c:pt>
                  <c:pt idx="2">
                    <c:v>2.98</c:v>
                  </c:pt>
                  <c:pt idx="3">
                    <c:v>2.77</c:v>
                  </c:pt>
                  <c:pt idx="4">
                    <c:v>2.63</c:v>
                  </c:pt>
                  <c:pt idx="5">
                    <c:v>2.5299999999999998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bounds!$B$4:$B$9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bounds!$M$4:$M$9</c:f>
              <c:numCache>
                <c:formatCode>General</c:formatCode>
                <c:ptCount val="6"/>
                <c:pt idx="0">
                  <c:v>6.55</c:v>
                </c:pt>
                <c:pt idx="1">
                  <c:v>5.43</c:v>
                </c:pt>
                <c:pt idx="2">
                  <c:v>4.7699999999999996</c:v>
                </c:pt>
                <c:pt idx="3">
                  <c:v>4.37</c:v>
                </c:pt>
                <c:pt idx="4">
                  <c:v>4.09</c:v>
                </c:pt>
                <c:pt idx="5">
                  <c:v>3.89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B-4170-8361-1E49CB40CF58}"/>
            </c:ext>
          </c:extLst>
        </c:ser>
        <c:ser>
          <c:idx val="2"/>
          <c:order val="2"/>
          <c:tx>
            <c:strRef>
              <c:f>bounds!$O$3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bounds!$B$4:$B$9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bounds!$O$4:$O$9</c:f>
              <c:numCache>
                <c:formatCode>General</c:formatCode>
                <c:ptCount val="6"/>
                <c:pt idx="0">
                  <c:v>6.06</c:v>
                </c:pt>
                <c:pt idx="1">
                  <c:v>5.18</c:v>
                </c:pt>
                <c:pt idx="2">
                  <c:v>4.5</c:v>
                </c:pt>
                <c:pt idx="3">
                  <c:v>4.1100000000000003</c:v>
                </c:pt>
                <c:pt idx="4">
                  <c:v>3.83</c:v>
                </c:pt>
                <c:pt idx="5">
                  <c:v>3.63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8B-4170-8361-1E49CB40C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173440"/>
        <c:axId val="451202960"/>
      </c:lineChart>
      <c:catAx>
        <c:axId val="45117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02960"/>
        <c:crosses val="autoZero"/>
        <c:auto val="1"/>
        <c:lblAlgn val="ctr"/>
        <c:lblOffset val="100"/>
        <c:noMultiLvlLbl val="0"/>
      </c:catAx>
      <c:valAx>
        <c:axId val="45120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7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/>
                </a:solidFill>
                <a:latin typeface="Calibri Light" panose="020F0302020204030204" pitchFamily="34" charset="0"/>
                <a:ea typeface="+mn-ea"/>
                <a:cs typeface="Times New Roman" panose="02020603050405020304" pitchFamily="18" charset="0"/>
              </a:rPr>
              <a:t>Node displacement depending on variation of</a:t>
            </a:r>
          </a:p>
          <a:p>
            <a:pPr>
              <a:defRPr/>
            </a:pPr>
            <a:r>
              <a:rPr lang="en-US" sz="1200" b="0" i="0" u="none" strike="noStrike" kern="1200" spc="0" baseline="0">
                <a:solidFill>
                  <a:sysClr val="windowText" lastClr="000000"/>
                </a:solidFill>
                <a:latin typeface="Calibri Light" panose="020F0302020204030204" pitchFamily="34" charset="0"/>
                <a:ea typeface="+mn-ea"/>
                <a:cs typeface="Times New Roman" panose="02020603050405020304" pitchFamily="18" charset="0"/>
              </a:rPr>
              <a:t> initial state of boundary ligaments  </a:t>
            </a:r>
          </a:p>
        </c:rich>
      </c:tx>
      <c:layout>
        <c:manualLayout>
          <c:xMode val="edge"/>
          <c:yMode val="edge"/>
          <c:x val="0.1888123359580052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22824074074074074"/>
          <c:w val="0.84396062992125986"/>
          <c:h val="0.62232210557013712"/>
        </c:manualLayout>
      </c:layout>
      <c:lineChart>
        <c:grouping val="standard"/>
        <c:varyColors val="0"/>
        <c:ser>
          <c:idx val="0"/>
          <c:order val="0"/>
          <c:tx>
            <c:strRef>
              <c:f>bounds!$B$31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bounds!$A$32:$A$41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</c:numCache>
            </c:numRef>
          </c:cat>
          <c:val>
            <c:numRef>
              <c:f>bounds!$B$32:$B$41</c:f>
              <c:numCache>
                <c:formatCode>General</c:formatCode>
                <c:ptCount val="10"/>
                <c:pt idx="0">
                  <c:v>7.55</c:v>
                </c:pt>
                <c:pt idx="1">
                  <c:v>8.9499999999999993</c:v>
                </c:pt>
                <c:pt idx="2">
                  <c:v>9.92</c:v>
                </c:pt>
                <c:pt idx="3">
                  <c:v>10.95</c:v>
                </c:pt>
                <c:pt idx="4">
                  <c:v>11.98</c:v>
                </c:pt>
                <c:pt idx="5">
                  <c:v>13.17</c:v>
                </c:pt>
                <c:pt idx="6">
                  <c:v>14.66</c:v>
                </c:pt>
                <c:pt idx="7">
                  <c:v>16.23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19-47A3-8F23-1A53EE6AD6D0}"/>
            </c:ext>
          </c:extLst>
        </c:ser>
        <c:ser>
          <c:idx val="1"/>
          <c:order val="1"/>
          <c:tx>
            <c:strRef>
              <c:f>bounds!$D$31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bounds!$E$32:$E$41</c:f>
                <c:numCache>
                  <c:formatCode>General</c:formatCode>
                  <c:ptCount val="10"/>
                  <c:pt idx="0">
                    <c:v>1.56</c:v>
                  </c:pt>
                  <c:pt idx="1">
                    <c:v>2.1</c:v>
                  </c:pt>
                  <c:pt idx="2">
                    <c:v>2.35</c:v>
                  </c:pt>
                  <c:pt idx="3">
                    <c:v>2.62</c:v>
                  </c:pt>
                  <c:pt idx="4">
                    <c:v>2.91</c:v>
                  </c:pt>
                  <c:pt idx="5">
                    <c:v>3.16</c:v>
                  </c:pt>
                  <c:pt idx="6">
                    <c:v>3.46</c:v>
                  </c:pt>
                  <c:pt idx="7">
                    <c:v>3.76</c:v>
                  </c:pt>
                </c:numCache>
              </c:numRef>
            </c:plus>
            <c:minus>
              <c:numRef>
                <c:f>bounds!$E$32:$E$41</c:f>
                <c:numCache>
                  <c:formatCode>General</c:formatCode>
                  <c:ptCount val="10"/>
                  <c:pt idx="0">
                    <c:v>1.56</c:v>
                  </c:pt>
                  <c:pt idx="1">
                    <c:v>2.1</c:v>
                  </c:pt>
                  <c:pt idx="2">
                    <c:v>2.35</c:v>
                  </c:pt>
                  <c:pt idx="3">
                    <c:v>2.62</c:v>
                  </c:pt>
                  <c:pt idx="4">
                    <c:v>2.91</c:v>
                  </c:pt>
                  <c:pt idx="5">
                    <c:v>3.16</c:v>
                  </c:pt>
                  <c:pt idx="6">
                    <c:v>3.46</c:v>
                  </c:pt>
                  <c:pt idx="7">
                    <c:v>3.76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bounds!$A$32:$A$41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</c:numCache>
            </c:numRef>
          </c:cat>
          <c:val>
            <c:numRef>
              <c:f>bounds!$D$32:$D$41</c:f>
              <c:numCache>
                <c:formatCode>General</c:formatCode>
                <c:ptCount val="10"/>
                <c:pt idx="0">
                  <c:v>2.62</c:v>
                </c:pt>
                <c:pt idx="1">
                  <c:v>3.23</c:v>
                </c:pt>
                <c:pt idx="2">
                  <c:v>3.66</c:v>
                </c:pt>
                <c:pt idx="3">
                  <c:v>4.13</c:v>
                </c:pt>
                <c:pt idx="4">
                  <c:v>4.59</c:v>
                </c:pt>
                <c:pt idx="5">
                  <c:v>5</c:v>
                </c:pt>
                <c:pt idx="6">
                  <c:v>5.47</c:v>
                </c:pt>
                <c:pt idx="7">
                  <c:v>5.93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19-47A3-8F23-1A53EE6AD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8807"/>
        <c:axId val="20289791"/>
        <c:extLst>
          <c:ext xmlns:c15="http://schemas.microsoft.com/office/drawing/2012/chart" uri="{02D57815-91ED-43cb-92C2-25804820EDAC}">
            <c15:filteredLine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bounds!$F$31</c15:sqref>
                        </c15:formulaRef>
                      </c:ext>
                    </c:extLst>
                    <c:strCache>
                      <c:ptCount val="1"/>
                      <c:pt idx="0">
                        <c:v>median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bounds!$A$32:$A$41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0.30000000000000004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0.79999999999999993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bounds!$F$32:$F$41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2.1800000000000002</c:v>
                      </c:pt>
                      <c:pt idx="1">
                        <c:v>2.84</c:v>
                      </c:pt>
                      <c:pt idx="2">
                        <c:v>3.26</c:v>
                      </c:pt>
                      <c:pt idx="3">
                        <c:v>3.73</c:v>
                      </c:pt>
                      <c:pt idx="4">
                        <c:v>4.16</c:v>
                      </c:pt>
                      <c:pt idx="5">
                        <c:v>4.54</c:v>
                      </c:pt>
                      <c:pt idx="6">
                        <c:v>5</c:v>
                      </c:pt>
                      <c:pt idx="7">
                        <c:v>5.47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019-47A3-8F23-1A53EE6AD6D0}"/>
                  </c:ext>
                </c:extLst>
              </c15:ser>
            </c15:filteredLineSeries>
          </c:ext>
        </c:extLst>
      </c:lineChart>
      <c:catAx>
        <c:axId val="20288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Initial</a:t>
                </a:r>
                <a:r>
                  <a:rPr lang="en-US" baseline="0"/>
                  <a:t> state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769313210848646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9791"/>
        <c:crosses val="autoZero"/>
        <c:auto val="1"/>
        <c:lblAlgn val="ctr"/>
        <c:lblOffset val="100"/>
        <c:noMultiLvlLbl val="0"/>
      </c:catAx>
      <c:valAx>
        <c:axId val="2028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2222222222222223E-2"/>
              <c:y val="0.360304389034703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8807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703893263342084"/>
          <c:y val="0.2135411198600175"/>
          <c:w val="0.18036657917760282"/>
          <c:h val="0.142940361621463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/>
                </a:solidFill>
                <a:latin typeface="Calibri Light" panose="020F0302020204030204" pitchFamily="34" charset="0"/>
                <a:ea typeface="+mn-ea"/>
                <a:cs typeface="Times New Roman" panose="02020603050405020304" pitchFamily="18" charset="0"/>
              </a:rPr>
              <a:t>Node to surface distance for different element face size. </a:t>
            </a:r>
          </a:p>
          <a:p>
            <a:pPr>
              <a:defRPr>
                <a:solidFill>
                  <a:sysClr val="windowText" lastClr="000000"/>
                </a:solidFill>
              </a:defRPr>
            </a:pPr>
            <a:r>
              <a:rPr lang="en-US" sz="1200" b="0" i="0" u="none" strike="noStrike" kern="1200" spc="0" baseline="0">
                <a:solidFill>
                  <a:sysClr val="windowText" lastClr="000000"/>
                </a:solidFill>
                <a:latin typeface="Calibri Light" panose="020F0302020204030204" pitchFamily="34" charset="0"/>
                <a:ea typeface="+mn-ea"/>
                <a:cs typeface="Times New Roman" panose="02020603050405020304" pitchFamily="18" charset="0"/>
              </a:rPr>
              <a:t>Reference: mesh of 5mm face size.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80716440250459"/>
          <c:y val="0.20132717539043696"/>
          <c:w val="0.77507112056930549"/>
          <c:h val="0.64325304277000672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size!$B$1</c:f>
              <c:strCache>
                <c:ptCount val="1"/>
                <c:pt idx="0">
                  <c:v>Nb. Elem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size!$A$2:$A$8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20</c:v>
                </c:pt>
              </c:numCache>
            </c:numRef>
          </c:cat>
          <c:val>
            <c:numRef>
              <c:f>size!$B$2:$B$8</c:f>
              <c:numCache>
                <c:formatCode>General</c:formatCode>
                <c:ptCount val="7"/>
                <c:pt idx="0">
                  <c:v>94941</c:v>
                </c:pt>
                <c:pt idx="1">
                  <c:v>30850</c:v>
                </c:pt>
                <c:pt idx="2">
                  <c:v>11181</c:v>
                </c:pt>
                <c:pt idx="3">
                  <c:v>5132</c:v>
                </c:pt>
                <c:pt idx="4">
                  <c:v>4946</c:v>
                </c:pt>
                <c:pt idx="5">
                  <c:v>4083</c:v>
                </c:pt>
                <c:pt idx="6">
                  <c:v>3702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D8-4DFC-88E8-5494AE2FC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451186560"/>
        <c:axId val="451188528"/>
      </c:barChart>
      <c:lineChart>
        <c:grouping val="standard"/>
        <c:varyColors val="0"/>
        <c:ser>
          <c:idx val="0"/>
          <c:order val="0"/>
          <c:tx>
            <c:strRef>
              <c:f>size!$K$1</c:f>
              <c:strCache>
                <c:ptCount val="1"/>
                <c:pt idx="0">
                  <c:v>Max 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size!$A$2:$A$8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20</c:v>
                </c:pt>
              </c:numCache>
            </c:numRef>
          </c:cat>
          <c:val>
            <c:numRef>
              <c:f>size!$K$2:$K$8</c:f>
              <c:numCache>
                <c:formatCode>_-* #,##0.00000\ _€_-;\-* #,##0.00000\ _€_-;_-* "-"??\ _€_-;_-@_-</c:formatCode>
                <c:ptCount val="7"/>
                <c:pt idx="1">
                  <c:v>3.23</c:v>
                </c:pt>
                <c:pt idx="2">
                  <c:v>4.57</c:v>
                </c:pt>
                <c:pt idx="3">
                  <c:v>5.39</c:v>
                </c:pt>
                <c:pt idx="4">
                  <c:v>5.34</c:v>
                </c:pt>
                <c:pt idx="5">
                  <c:v>5.42</c:v>
                </c:pt>
                <c:pt idx="6">
                  <c:v>5.35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8-4DFC-88E8-5494AE2FC89D}"/>
            </c:ext>
          </c:extLst>
        </c:ser>
        <c:ser>
          <c:idx val="1"/>
          <c:order val="1"/>
          <c:tx>
            <c:strRef>
              <c:f>size!$L$1</c:f>
              <c:strCache>
                <c:ptCount val="1"/>
                <c:pt idx="0">
                  <c:v>Mean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size!$M$2:$M$8</c:f>
                <c:numCache>
                  <c:formatCode>General</c:formatCode>
                  <c:ptCount val="7"/>
                  <c:pt idx="1">
                    <c:v>0.63</c:v>
                  </c:pt>
                  <c:pt idx="2">
                    <c:v>0.87</c:v>
                  </c:pt>
                  <c:pt idx="3">
                    <c:v>0.8</c:v>
                  </c:pt>
                  <c:pt idx="4">
                    <c:v>0.85</c:v>
                  </c:pt>
                  <c:pt idx="5">
                    <c:v>0.84</c:v>
                  </c:pt>
                  <c:pt idx="6">
                    <c:v>0.89</c:v>
                  </c:pt>
                </c:numCache>
              </c:numRef>
            </c:plus>
            <c:minus>
              <c:numRef>
                <c:f>size!$M$2:$M$8</c:f>
                <c:numCache>
                  <c:formatCode>General</c:formatCode>
                  <c:ptCount val="7"/>
                  <c:pt idx="1">
                    <c:v>0.63</c:v>
                  </c:pt>
                  <c:pt idx="2">
                    <c:v>0.87</c:v>
                  </c:pt>
                  <c:pt idx="3">
                    <c:v>0.8</c:v>
                  </c:pt>
                  <c:pt idx="4">
                    <c:v>0.85</c:v>
                  </c:pt>
                  <c:pt idx="5">
                    <c:v>0.84</c:v>
                  </c:pt>
                  <c:pt idx="6">
                    <c:v>0.89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errBars>
          <c:cat>
            <c:numRef>
              <c:f>size!$A$2:$A$8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20</c:v>
                </c:pt>
              </c:numCache>
            </c:numRef>
          </c:cat>
          <c:val>
            <c:numRef>
              <c:f>size!$L$2:$L$8</c:f>
              <c:numCache>
                <c:formatCode>_-* #,##0.00000\ _€_-;\-* #,##0.00000\ _€_-;_-* "-"??\ _€_-;_-@_-</c:formatCode>
                <c:ptCount val="7"/>
                <c:pt idx="1">
                  <c:v>0.59</c:v>
                </c:pt>
                <c:pt idx="2">
                  <c:v>0.85</c:v>
                </c:pt>
                <c:pt idx="3">
                  <c:v>0.71</c:v>
                </c:pt>
                <c:pt idx="4">
                  <c:v>0.79</c:v>
                </c:pt>
                <c:pt idx="5">
                  <c:v>0.76</c:v>
                </c:pt>
                <c:pt idx="6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8-4DFC-88E8-5494AE2FC89D}"/>
            </c:ext>
          </c:extLst>
        </c:ser>
        <c:ser>
          <c:idx val="2"/>
          <c:order val="2"/>
          <c:tx>
            <c:strRef>
              <c:f>size!$N$1</c:f>
              <c:strCache>
                <c:ptCount val="1"/>
                <c:pt idx="0">
                  <c:v>Median 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size!$A$2:$A$8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20</c:v>
                </c:pt>
              </c:numCache>
            </c:numRef>
          </c:cat>
          <c:val>
            <c:numRef>
              <c:f>size!$N$2:$N$8</c:f>
              <c:numCache>
                <c:formatCode>_-* #,##0.00000\ _€_-;\-* #,##0.00000\ _€_-;_-* "-"??\ _€_-;_-@_-</c:formatCode>
                <c:ptCount val="7"/>
                <c:pt idx="1">
                  <c:v>0.34</c:v>
                </c:pt>
                <c:pt idx="2">
                  <c:v>0.51</c:v>
                </c:pt>
                <c:pt idx="3">
                  <c:v>0.44</c:v>
                </c:pt>
                <c:pt idx="4">
                  <c:v>0.45</c:v>
                </c:pt>
                <c:pt idx="5">
                  <c:v>0.45</c:v>
                </c:pt>
                <c:pt idx="6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D8-4DFC-88E8-5494AE2FC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668736"/>
        <c:axId val="449534640"/>
      </c:lineChart>
      <c:catAx>
        <c:axId val="45118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Maximal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element face size (mm)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88528"/>
        <c:crosses val="autoZero"/>
        <c:auto val="1"/>
        <c:lblAlgn val="ctr"/>
        <c:lblOffset val="100"/>
        <c:noMultiLvlLbl val="0"/>
      </c:catAx>
      <c:valAx>
        <c:axId val="45118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Nb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of elements 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86560"/>
        <c:crosses val="autoZero"/>
        <c:crossBetween val="between"/>
      </c:valAx>
      <c:valAx>
        <c:axId val="4495346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Distance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(mm)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668736"/>
        <c:crosses val="max"/>
        <c:crossBetween val="between"/>
      </c:valAx>
      <c:catAx>
        <c:axId val="19036687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9534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416392080005056"/>
          <c:y val="0.3142113621828006"/>
          <c:w val="0.15679769644681585"/>
          <c:h val="0.197274972000824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ysClr val="windowText" lastClr="000000"/>
                </a:solidFill>
                <a:latin typeface="Calibri Light" panose="020F0302020204030204" pitchFamily="34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0" u="none" strike="noStrike" kern="1200" spc="0" baseline="0">
                <a:solidFill>
                  <a:sysClr val="windowText" lastClr="000000"/>
                </a:solidFill>
                <a:latin typeface="Calibri Light" panose="020F0302020204030204" pitchFamily="34" charset="0"/>
                <a:ea typeface="+mn-ea"/>
                <a:cs typeface="Times New Roman" panose="02020603050405020304" pitchFamily="18" charset="0"/>
              </a:rPr>
              <a:t>Mean change rate depending on variation of</a:t>
            </a:r>
          </a:p>
          <a:p>
            <a:pPr>
              <a:defRPr lang="en-US" sz="1200">
                <a:solidFill>
                  <a:sysClr val="windowText" lastClr="000000"/>
                </a:solidFill>
                <a:latin typeface="Calibri Light" panose="020F0302020204030204" pitchFamily="34" charset="0"/>
                <a:cs typeface="Times New Roman" panose="02020603050405020304" pitchFamily="18" charset="0"/>
              </a:defRPr>
            </a:pPr>
            <a:r>
              <a:rPr lang="en-US" sz="1200" b="0" i="0" u="none" strike="noStrike" kern="1200" spc="0" baseline="0">
                <a:solidFill>
                  <a:sysClr val="windowText" lastClr="000000"/>
                </a:solidFill>
                <a:latin typeface="Calibri Light" panose="020F0302020204030204" pitchFamily="34" charset="0"/>
                <a:ea typeface="+mn-ea"/>
                <a:cs typeface="Times New Roman" panose="02020603050405020304" pitchFamily="18" charset="0"/>
              </a:rPr>
              <a:t> NH parameter of breast tissues material model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ysClr val="windowText" lastClr="000000"/>
              </a:solidFill>
              <a:latin typeface="Calibri Light" panose="020F0302020204030204" pitchFamily="34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20227898400009947"/>
          <c:w val="0.83129396325459315"/>
          <c:h val="0.63301835213098678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breast!$K$2</c:f>
              <c:strCache>
                <c:ptCount val="1"/>
                <c:pt idx="0">
                  <c:v>Mean change rate (%) relative to Si-1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breast!$K$3:$K$9</c:f>
              <c:numCache>
                <c:formatCode>General</c:formatCode>
                <c:ptCount val="7"/>
                <c:pt idx="1">
                  <c:v>44.821658788139231</c:v>
                </c:pt>
                <c:pt idx="2">
                  <c:v>1.4611087236785565</c:v>
                </c:pt>
                <c:pt idx="3">
                  <c:v>18.607649333906316</c:v>
                </c:pt>
                <c:pt idx="4">
                  <c:v>3.1370863773098421</c:v>
                </c:pt>
                <c:pt idx="5">
                  <c:v>1.5470562956596439</c:v>
                </c:pt>
                <c:pt idx="6">
                  <c:v>1.1602922217447542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6E-4196-A7B0-4BCE754AE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2082416"/>
        <c:axId val="642073232"/>
      </c:barChart>
      <c:lineChart>
        <c:grouping val="standard"/>
        <c:varyColors val="0"/>
        <c:ser>
          <c:idx val="2"/>
          <c:order val="2"/>
          <c:tx>
            <c:strRef>
              <c:f>breast!$J$2</c:f>
              <c:strCache>
                <c:ptCount val="1"/>
                <c:pt idx="0">
                  <c:v>Mean change rate ( % ) relative to S1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f>breast!$B$3:$B$12</c:f>
              <c:numCache>
                <c:formatCode>General</c:formatCode>
                <c:ptCount val="10"/>
                <c:pt idx="0">
                  <c:v>0.13793103448275862</c:v>
                </c:pt>
                <c:pt idx="1">
                  <c:v>0.81379310344827582</c:v>
                </c:pt>
                <c:pt idx="2">
                  <c:v>1.4896551724137932</c:v>
                </c:pt>
                <c:pt idx="3">
                  <c:v>2.1655172413793107</c:v>
                </c:pt>
                <c:pt idx="4">
                  <c:v>2.8413793103448279</c:v>
                </c:pt>
                <c:pt idx="5">
                  <c:v>3.5172413793103448</c:v>
                </c:pt>
                <c:pt idx="6">
                  <c:v>4.1931034482758625</c:v>
                </c:pt>
                <c:pt idx="7">
                  <c:v>4.8689655172413797</c:v>
                </c:pt>
                <c:pt idx="8">
                  <c:v>5.544827586206897</c:v>
                </c:pt>
                <c:pt idx="9">
                  <c:v>6.2206896551724151</c:v>
                </c:pt>
              </c:numCache>
            </c:numRef>
          </c:cat>
          <c:val>
            <c:numRef>
              <c:f>breast!$J$3:$J$12</c:f>
              <c:numCache>
                <c:formatCode>General</c:formatCode>
                <c:ptCount val="10"/>
                <c:pt idx="0">
                  <c:v>0</c:v>
                </c:pt>
                <c:pt idx="1">
                  <c:v>35.942492012779553</c:v>
                </c:pt>
                <c:pt idx="2">
                  <c:v>42.332268370607032</c:v>
                </c:pt>
                <c:pt idx="3">
                  <c:v>61.022364217252402</c:v>
                </c:pt>
                <c:pt idx="4">
                  <c:v>65.015974440894581</c:v>
                </c:pt>
                <c:pt idx="5">
                  <c:v>67.971246006389777</c:v>
                </c:pt>
                <c:pt idx="6">
                  <c:v>70.047923322683701</c:v>
                </c:pt>
                <c:pt idx="7">
                  <c:v>72.04472843450479</c:v>
                </c:pt>
                <c:pt idx="8">
                  <c:v>73.482428115015978</c:v>
                </c:pt>
                <c:pt idx="9">
                  <c:v>74.760383386581466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6E-4196-A7B0-4BCE754AE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082416"/>
        <c:axId val="642073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breast!$H$2</c15:sqref>
                        </c15:formulaRef>
                      </c:ext>
                    </c:extLst>
                    <c:strCache>
                      <c:ptCount val="1"/>
                      <c:pt idx="0">
                        <c:v>max %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breast!$B$3:$B$12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0.13793103448275862</c:v>
                      </c:pt>
                      <c:pt idx="1">
                        <c:v>0.81379310344827582</c:v>
                      </c:pt>
                      <c:pt idx="2">
                        <c:v>1.4896551724137932</c:v>
                      </c:pt>
                      <c:pt idx="3">
                        <c:v>2.1655172413793107</c:v>
                      </c:pt>
                      <c:pt idx="4">
                        <c:v>2.8413793103448279</c:v>
                      </c:pt>
                      <c:pt idx="5">
                        <c:v>3.5172413793103448</c:v>
                      </c:pt>
                      <c:pt idx="6">
                        <c:v>4.1931034482758625</c:v>
                      </c:pt>
                      <c:pt idx="7">
                        <c:v>4.8689655172413797</c:v>
                      </c:pt>
                      <c:pt idx="8">
                        <c:v>5.544827586206897</c:v>
                      </c:pt>
                      <c:pt idx="9">
                        <c:v>6.2206896551724151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breast!$H$3:$H$12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44.821658788139231</c:v>
                      </c:pt>
                      <c:pt idx="2">
                        <c:v>46.282767511817788</c:v>
                      </c:pt>
                      <c:pt idx="3">
                        <c:v>64.890416845724104</c:v>
                      </c:pt>
                      <c:pt idx="4">
                        <c:v>68.027503223033946</c:v>
                      </c:pt>
                      <c:pt idx="5">
                        <c:v>69.57455951869359</c:v>
                      </c:pt>
                      <c:pt idx="6">
                        <c:v>70.734851740438344</c:v>
                      </c:pt>
                      <c:pt idx="7">
                        <c:v>71.680275032230341</c:v>
                      </c:pt>
                      <c:pt idx="8">
                        <c:v>72.496776966050703</c:v>
                      </c:pt>
                      <c:pt idx="9">
                        <c:v>73.227331327889985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16E-4196-A7B0-4BCE754AE8E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breast!$I$2</c15:sqref>
                        </c15:formulaRef>
                      </c:ext>
                    </c:extLst>
                    <c:strCache>
                      <c:ptCount val="1"/>
                      <c:pt idx="0">
                        <c:v>median %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breast!$B$3:$B$12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0.13793103448275862</c:v>
                      </c:pt>
                      <c:pt idx="1">
                        <c:v>0.81379310344827582</c:v>
                      </c:pt>
                      <c:pt idx="2">
                        <c:v>1.4896551724137932</c:v>
                      </c:pt>
                      <c:pt idx="3">
                        <c:v>2.1655172413793107</c:v>
                      </c:pt>
                      <c:pt idx="4">
                        <c:v>2.8413793103448279</c:v>
                      </c:pt>
                      <c:pt idx="5">
                        <c:v>3.5172413793103448</c:v>
                      </c:pt>
                      <c:pt idx="6">
                        <c:v>4.1931034482758625</c:v>
                      </c:pt>
                      <c:pt idx="7">
                        <c:v>4.8689655172413797</c:v>
                      </c:pt>
                      <c:pt idx="8">
                        <c:v>5.544827586206897</c:v>
                      </c:pt>
                      <c:pt idx="9">
                        <c:v>6.2206896551724151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breast!$I$3:$I$12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34.528448947778642</c:v>
                      </c:pt>
                      <c:pt idx="2">
                        <c:v>41.777084957131727</c:v>
                      </c:pt>
                      <c:pt idx="3">
                        <c:v>59.703819173811382</c:v>
                      </c:pt>
                      <c:pt idx="4">
                        <c:v>64.068589243959465</c:v>
                      </c:pt>
                      <c:pt idx="5">
                        <c:v>67.186282151208104</c:v>
                      </c:pt>
                      <c:pt idx="6">
                        <c:v>69.524551831644573</c:v>
                      </c:pt>
                      <c:pt idx="7">
                        <c:v>71.551052221356187</c:v>
                      </c:pt>
                      <c:pt idx="8">
                        <c:v>73.187840997661738</c:v>
                      </c:pt>
                      <c:pt idx="9">
                        <c:v>74.512860483242406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16E-4196-A7B0-4BCE754AE8EB}"/>
                  </c:ext>
                </c:extLst>
              </c15:ser>
            </c15:filteredLineSeries>
          </c:ext>
        </c:extLst>
      </c:lineChart>
      <c:catAx>
        <c:axId val="642082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NH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parameter (kPa)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093629534100579"/>
              <c:y val="0.917817142962582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73232"/>
        <c:crosses val="autoZero"/>
        <c:auto val="1"/>
        <c:lblAlgn val="ctr"/>
        <c:lblOffset val="100"/>
        <c:noMultiLvlLbl val="0"/>
      </c:catAx>
      <c:valAx>
        <c:axId val="6420732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ysClr val="windowText" lastClr="000000"/>
                    </a:solidFill>
                  </a:rPr>
                  <a:t>Change rate ( % )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8241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8548041868083402"/>
          <c:y val="0.50440220894657861"/>
          <c:w val="0.51174189040413465"/>
          <c:h val="0.14199305000936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  <a:latin typeface="Calibri Light" panose="020F0302020204030204" pitchFamily="34" charset="0"/>
                <a:cs typeface="Times New Roman" panose="02020603050405020304" pitchFamily="18" charset="0"/>
              </a:rPr>
              <a:t>Node displacement depending</a:t>
            </a:r>
            <a:r>
              <a:rPr lang="en-US" sz="1200" baseline="0">
                <a:solidFill>
                  <a:sysClr val="windowText" lastClr="000000"/>
                </a:solidFill>
                <a:latin typeface="Calibri Light" panose="020F0302020204030204" pitchFamily="34" charset="0"/>
                <a:cs typeface="Times New Roman" panose="02020603050405020304" pitchFamily="18" charset="0"/>
              </a:rPr>
              <a:t> on variation of</a:t>
            </a:r>
          </a:p>
          <a:p>
            <a:pPr>
              <a:defRPr/>
            </a:pPr>
            <a:r>
              <a:rPr lang="en-US" sz="1200" baseline="0">
                <a:solidFill>
                  <a:sysClr val="windowText" lastClr="000000"/>
                </a:solidFill>
                <a:latin typeface="Calibri Light" panose="020F0302020204030204" pitchFamily="34" charset="0"/>
                <a:cs typeface="Times New Roman" panose="02020603050405020304" pitchFamily="18" charset="0"/>
              </a:rPr>
              <a:t> NH parameter for breast tissue material model</a:t>
            </a:r>
            <a:r>
              <a:rPr lang="en-US" sz="1200">
                <a:solidFill>
                  <a:sysClr val="windowText" lastClr="000000"/>
                </a:solidFill>
                <a:latin typeface="Calibri Light" panose="020F0302020204030204" pitchFamily="34" charset="0"/>
                <a:cs typeface="Times New Roman" panose="02020603050405020304" pitchFamily="18" charset="0"/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03937007874016"/>
          <c:y val="0.22186754850019436"/>
          <c:w val="0.85507174103237094"/>
          <c:h val="0.62386733659367"/>
        </c:manualLayout>
      </c:layout>
      <c:lineChart>
        <c:grouping val="standard"/>
        <c:varyColors val="0"/>
        <c:ser>
          <c:idx val="0"/>
          <c:order val="0"/>
          <c:tx>
            <c:strRef>
              <c:f>breast!$D$2</c:f>
              <c:strCache>
                <c:ptCount val="1"/>
                <c:pt idx="0">
                  <c:v>Maximal displacement 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breast!$B$3:$B$12</c:f>
              <c:numCache>
                <c:formatCode>General</c:formatCode>
                <c:ptCount val="10"/>
                <c:pt idx="0">
                  <c:v>0.13793103448275862</c:v>
                </c:pt>
                <c:pt idx="1">
                  <c:v>0.81379310344827582</c:v>
                </c:pt>
                <c:pt idx="2">
                  <c:v>1.4896551724137932</c:v>
                </c:pt>
                <c:pt idx="3">
                  <c:v>2.1655172413793107</c:v>
                </c:pt>
                <c:pt idx="4">
                  <c:v>2.8413793103448279</c:v>
                </c:pt>
                <c:pt idx="5">
                  <c:v>3.5172413793103448</c:v>
                </c:pt>
                <c:pt idx="6">
                  <c:v>4.1931034482758625</c:v>
                </c:pt>
                <c:pt idx="7">
                  <c:v>4.8689655172413797</c:v>
                </c:pt>
                <c:pt idx="8">
                  <c:v>5.544827586206897</c:v>
                </c:pt>
                <c:pt idx="9">
                  <c:v>6.2206896551724151</c:v>
                </c:pt>
              </c:numCache>
            </c:numRef>
          </c:cat>
          <c:val>
            <c:numRef>
              <c:f>breast!$D$3:$D$12</c:f>
              <c:numCache>
                <c:formatCode>General</c:formatCode>
                <c:ptCount val="10"/>
                <c:pt idx="0">
                  <c:v>23.27</c:v>
                </c:pt>
                <c:pt idx="1">
                  <c:v>12.84</c:v>
                </c:pt>
                <c:pt idx="2">
                  <c:v>12.5</c:v>
                </c:pt>
                <c:pt idx="3">
                  <c:v>8.17</c:v>
                </c:pt>
                <c:pt idx="4">
                  <c:v>7.44</c:v>
                </c:pt>
                <c:pt idx="5">
                  <c:v>7.08</c:v>
                </c:pt>
                <c:pt idx="6">
                  <c:v>6.81</c:v>
                </c:pt>
                <c:pt idx="7">
                  <c:v>6.59</c:v>
                </c:pt>
                <c:pt idx="8">
                  <c:v>6.4</c:v>
                </c:pt>
                <c:pt idx="9">
                  <c:v>6.23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2A-4ED9-8F58-86F9FAD64CFD}"/>
            </c:ext>
          </c:extLst>
        </c:ser>
        <c:ser>
          <c:idx val="2"/>
          <c:order val="2"/>
          <c:tx>
            <c:strRef>
              <c:f>breast!$F$2</c:f>
              <c:strCache>
                <c:ptCount val="1"/>
                <c:pt idx="0">
                  <c:v>Mean displacement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breast!$G$3:$G$12</c:f>
                <c:numCache>
                  <c:formatCode>General</c:formatCode>
                  <c:ptCount val="10"/>
                  <c:pt idx="0">
                    <c:v>5.16</c:v>
                  </c:pt>
                  <c:pt idx="1">
                    <c:v>2.84</c:v>
                  </c:pt>
                  <c:pt idx="2">
                    <c:v>2.58</c:v>
                  </c:pt>
                  <c:pt idx="3">
                    <c:v>1.81</c:v>
                  </c:pt>
                  <c:pt idx="4">
                    <c:v>1.63</c:v>
                  </c:pt>
                  <c:pt idx="5">
                    <c:v>1.5</c:v>
                  </c:pt>
                  <c:pt idx="6">
                    <c:v>1.4</c:v>
                  </c:pt>
                  <c:pt idx="7">
                    <c:v>1.32</c:v>
                  </c:pt>
                  <c:pt idx="8">
                    <c:v>1.25</c:v>
                  </c:pt>
                  <c:pt idx="9">
                    <c:v>1.2</c:v>
                  </c:pt>
                </c:numCache>
              </c:numRef>
            </c:plus>
            <c:minus>
              <c:numRef>
                <c:f>breast!$G$3:$G$12</c:f>
                <c:numCache>
                  <c:formatCode>General</c:formatCode>
                  <c:ptCount val="10"/>
                  <c:pt idx="0">
                    <c:v>5.16</c:v>
                  </c:pt>
                  <c:pt idx="1">
                    <c:v>2.84</c:v>
                  </c:pt>
                  <c:pt idx="2">
                    <c:v>2.58</c:v>
                  </c:pt>
                  <c:pt idx="3">
                    <c:v>1.81</c:v>
                  </c:pt>
                  <c:pt idx="4">
                    <c:v>1.63</c:v>
                  </c:pt>
                  <c:pt idx="5">
                    <c:v>1.5</c:v>
                  </c:pt>
                  <c:pt idx="6">
                    <c:v>1.4</c:v>
                  </c:pt>
                  <c:pt idx="7">
                    <c:v>1.32</c:v>
                  </c:pt>
                  <c:pt idx="8">
                    <c:v>1.25</c:v>
                  </c:pt>
                  <c:pt idx="9">
                    <c:v>1.2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breast!$B$3:$B$12</c:f>
              <c:numCache>
                <c:formatCode>General</c:formatCode>
                <c:ptCount val="10"/>
                <c:pt idx="0">
                  <c:v>0.13793103448275862</c:v>
                </c:pt>
                <c:pt idx="1">
                  <c:v>0.81379310344827582</c:v>
                </c:pt>
                <c:pt idx="2">
                  <c:v>1.4896551724137932</c:v>
                </c:pt>
                <c:pt idx="3">
                  <c:v>2.1655172413793107</c:v>
                </c:pt>
                <c:pt idx="4">
                  <c:v>2.8413793103448279</c:v>
                </c:pt>
                <c:pt idx="5">
                  <c:v>3.5172413793103448</c:v>
                </c:pt>
                <c:pt idx="6">
                  <c:v>4.1931034482758625</c:v>
                </c:pt>
                <c:pt idx="7">
                  <c:v>4.8689655172413797</c:v>
                </c:pt>
                <c:pt idx="8">
                  <c:v>5.544827586206897</c:v>
                </c:pt>
                <c:pt idx="9">
                  <c:v>6.2206896551724151</c:v>
                </c:pt>
              </c:numCache>
            </c:numRef>
          </c:cat>
          <c:val>
            <c:numRef>
              <c:f>breast!$F$3:$F$12</c:f>
              <c:numCache>
                <c:formatCode>General</c:formatCode>
                <c:ptCount val="10"/>
                <c:pt idx="0">
                  <c:v>12.52</c:v>
                </c:pt>
                <c:pt idx="1">
                  <c:v>8.02</c:v>
                </c:pt>
                <c:pt idx="2">
                  <c:v>7.22</c:v>
                </c:pt>
                <c:pt idx="3">
                  <c:v>4.88</c:v>
                </c:pt>
                <c:pt idx="4">
                  <c:v>4.38</c:v>
                </c:pt>
                <c:pt idx="5">
                  <c:v>4.01</c:v>
                </c:pt>
                <c:pt idx="6">
                  <c:v>3.75</c:v>
                </c:pt>
                <c:pt idx="7">
                  <c:v>3.5</c:v>
                </c:pt>
                <c:pt idx="8">
                  <c:v>3.32</c:v>
                </c:pt>
                <c:pt idx="9">
                  <c:v>3.16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2A-4ED9-8F58-86F9FAD64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176368"/>
        <c:axId val="8491845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breast!$E$2</c15:sqref>
                        </c15:formulaRef>
                      </c:ext>
                    </c:extLst>
                    <c:strCache>
                      <c:ptCount val="1"/>
                      <c:pt idx="0">
                        <c:v>median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breast!$B$3:$B$12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0.13793103448275862</c:v>
                      </c:pt>
                      <c:pt idx="1">
                        <c:v>0.81379310344827582</c:v>
                      </c:pt>
                      <c:pt idx="2">
                        <c:v>1.4896551724137932</c:v>
                      </c:pt>
                      <c:pt idx="3">
                        <c:v>2.1655172413793107</c:v>
                      </c:pt>
                      <c:pt idx="4">
                        <c:v>2.8413793103448279</c:v>
                      </c:pt>
                      <c:pt idx="5">
                        <c:v>3.5172413793103448</c:v>
                      </c:pt>
                      <c:pt idx="6">
                        <c:v>4.1931034482758625</c:v>
                      </c:pt>
                      <c:pt idx="7">
                        <c:v>4.8689655172413797</c:v>
                      </c:pt>
                      <c:pt idx="8">
                        <c:v>5.544827586206897</c:v>
                      </c:pt>
                      <c:pt idx="9">
                        <c:v>6.2206896551724151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breast!$E$3:$E$12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12.83</c:v>
                      </c:pt>
                      <c:pt idx="1">
                        <c:v>8.4</c:v>
                      </c:pt>
                      <c:pt idx="2">
                        <c:v>7.47</c:v>
                      </c:pt>
                      <c:pt idx="3">
                        <c:v>5.17</c:v>
                      </c:pt>
                      <c:pt idx="4">
                        <c:v>4.6100000000000003</c:v>
                      </c:pt>
                      <c:pt idx="5">
                        <c:v>4.21</c:v>
                      </c:pt>
                      <c:pt idx="6">
                        <c:v>3.91</c:v>
                      </c:pt>
                      <c:pt idx="7">
                        <c:v>3.65</c:v>
                      </c:pt>
                      <c:pt idx="8">
                        <c:v>3.44</c:v>
                      </c:pt>
                      <c:pt idx="9">
                        <c:v>3.27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B2A-4ED9-8F58-86F9FAD64CFD}"/>
                  </c:ext>
                </c:extLst>
              </c15:ser>
            </c15:filteredLineSeries>
          </c:ext>
        </c:extLst>
      </c:lineChart>
      <c:catAx>
        <c:axId val="84917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NH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parameter (kPa)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184568"/>
        <c:crosses val="autoZero"/>
        <c:auto val="0"/>
        <c:lblAlgn val="ctr"/>
        <c:lblOffset val="100"/>
        <c:noMultiLvlLbl val="0"/>
      </c:catAx>
      <c:valAx>
        <c:axId val="84918456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Displacement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(mm)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17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092782152230974"/>
          <c:y val="0.33863333524433953"/>
          <c:w val="0.37481102362204727"/>
          <c:h val="0.19849591717701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/>
                </a:solidFill>
                <a:latin typeface="Calibri Light" panose="020F0302020204030204" pitchFamily="34" charset="0"/>
                <a:ea typeface="+mn-ea"/>
                <a:cs typeface="Times New Roman" panose="02020603050405020304" pitchFamily="18" charset="0"/>
              </a:rPr>
              <a:t>Node displacement depending on variation of</a:t>
            </a:r>
          </a:p>
          <a:p>
            <a:pPr>
              <a:defRPr>
                <a:solidFill>
                  <a:sysClr val="windowText" lastClr="000000"/>
                </a:solidFill>
              </a:defRPr>
            </a:pPr>
            <a:r>
              <a:rPr lang="en-US" sz="1200" b="0" i="0" u="none" strike="noStrike" kern="1200" spc="0" baseline="0">
                <a:solidFill>
                  <a:sysClr val="windowText" lastClr="000000"/>
                </a:solidFill>
                <a:latin typeface="Calibri Light" panose="020F0302020204030204" pitchFamily="34" charset="0"/>
                <a:ea typeface="+mn-ea"/>
                <a:cs typeface="Times New Roman" panose="02020603050405020304" pitchFamily="18" charset="0"/>
              </a:rPr>
              <a:t> NH parameter for skin tissue material model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62320209973753"/>
          <c:y val="0.18194444444444444"/>
          <c:w val="0.8269528578866292"/>
          <c:h val="0.64489209682123061"/>
        </c:manualLayout>
      </c:layout>
      <c:lineChart>
        <c:grouping val="standard"/>
        <c:varyColors val="0"/>
        <c:ser>
          <c:idx val="0"/>
          <c:order val="0"/>
          <c:tx>
            <c:strRef>
              <c:f>skin!$D$3</c:f>
              <c:strCache>
                <c:ptCount val="1"/>
                <c:pt idx="0">
                  <c:v>Maximal displacement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skin!$C$4:$C$13</c:f>
              <c:numCache>
                <c:formatCode>General</c:formatCode>
                <c:ptCount val="10"/>
                <c:pt idx="0">
                  <c:v>1.7241379310344829</c:v>
                </c:pt>
                <c:pt idx="1">
                  <c:v>3.4482758620689657</c:v>
                </c:pt>
                <c:pt idx="2">
                  <c:v>6.8965517241379315</c:v>
                </c:pt>
                <c:pt idx="3">
                  <c:v>10.344827586206897</c:v>
                </c:pt>
                <c:pt idx="4">
                  <c:v>13.793103448275863</c:v>
                </c:pt>
                <c:pt idx="5">
                  <c:v>17.241379310344829</c:v>
                </c:pt>
                <c:pt idx="6">
                  <c:v>20.689655172413794</c:v>
                </c:pt>
                <c:pt idx="7">
                  <c:v>24.137931034482758</c:v>
                </c:pt>
                <c:pt idx="8">
                  <c:v>27.586206896551726</c:v>
                </c:pt>
                <c:pt idx="9">
                  <c:v>31.03448275862069</c:v>
                </c:pt>
              </c:numCache>
            </c:numRef>
          </c:cat>
          <c:val>
            <c:numRef>
              <c:f>skin!$D$4:$D$13</c:f>
              <c:numCache>
                <c:formatCode>General</c:formatCode>
                <c:ptCount val="10"/>
                <c:pt idx="0">
                  <c:v>24.6</c:v>
                </c:pt>
                <c:pt idx="1">
                  <c:v>21.07</c:v>
                </c:pt>
                <c:pt idx="2">
                  <c:v>20.16</c:v>
                </c:pt>
                <c:pt idx="3">
                  <c:v>17.05</c:v>
                </c:pt>
                <c:pt idx="4">
                  <c:v>16.48</c:v>
                </c:pt>
                <c:pt idx="5">
                  <c:v>15.97</c:v>
                </c:pt>
                <c:pt idx="6">
                  <c:v>15.49</c:v>
                </c:pt>
                <c:pt idx="7">
                  <c:v>15.32</c:v>
                </c:pt>
                <c:pt idx="8">
                  <c:v>14.88</c:v>
                </c:pt>
                <c:pt idx="9">
                  <c:v>14.49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0-45A9-8244-FF3E7E17AA97}"/>
            </c:ext>
          </c:extLst>
        </c:ser>
        <c:ser>
          <c:idx val="1"/>
          <c:order val="1"/>
          <c:tx>
            <c:strRef>
              <c:f>skin!$E$3</c:f>
              <c:strCache>
                <c:ptCount val="1"/>
                <c:pt idx="0">
                  <c:v>Mean displacement 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skin!$G$4:$G$13</c:f>
                <c:numCache>
                  <c:formatCode>General</c:formatCode>
                  <c:ptCount val="10"/>
                  <c:pt idx="0">
                    <c:v>5.33</c:v>
                  </c:pt>
                  <c:pt idx="1">
                    <c:v>4.58</c:v>
                  </c:pt>
                  <c:pt idx="2">
                    <c:v>4.45</c:v>
                  </c:pt>
                  <c:pt idx="3">
                    <c:v>3.73</c:v>
                  </c:pt>
                  <c:pt idx="4">
                    <c:v>3.57</c:v>
                  </c:pt>
                  <c:pt idx="5">
                    <c:v>3.39</c:v>
                  </c:pt>
                  <c:pt idx="6">
                    <c:v>3.24</c:v>
                  </c:pt>
                  <c:pt idx="7">
                    <c:v>3.11</c:v>
                  </c:pt>
                  <c:pt idx="8">
                    <c:v>3</c:v>
                  </c:pt>
                  <c:pt idx="9">
                    <c:v>2.9</c:v>
                  </c:pt>
                </c:numCache>
              </c:numRef>
            </c:plus>
            <c:minus>
              <c:numRef>
                <c:f>skin!$G$4:$G$13</c:f>
                <c:numCache>
                  <c:formatCode>General</c:formatCode>
                  <c:ptCount val="10"/>
                  <c:pt idx="0">
                    <c:v>5.33</c:v>
                  </c:pt>
                  <c:pt idx="1">
                    <c:v>4.58</c:v>
                  </c:pt>
                  <c:pt idx="2">
                    <c:v>4.45</c:v>
                  </c:pt>
                  <c:pt idx="3">
                    <c:v>3.73</c:v>
                  </c:pt>
                  <c:pt idx="4">
                    <c:v>3.57</c:v>
                  </c:pt>
                  <c:pt idx="5">
                    <c:v>3.39</c:v>
                  </c:pt>
                  <c:pt idx="6">
                    <c:v>3.24</c:v>
                  </c:pt>
                  <c:pt idx="7">
                    <c:v>3.11</c:v>
                  </c:pt>
                  <c:pt idx="8">
                    <c:v>3</c:v>
                  </c:pt>
                  <c:pt idx="9">
                    <c:v>2.9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skin!$C$4:$C$13</c:f>
              <c:numCache>
                <c:formatCode>General</c:formatCode>
                <c:ptCount val="10"/>
                <c:pt idx="0">
                  <c:v>1.7241379310344829</c:v>
                </c:pt>
                <c:pt idx="1">
                  <c:v>3.4482758620689657</c:v>
                </c:pt>
                <c:pt idx="2">
                  <c:v>6.8965517241379315</c:v>
                </c:pt>
                <c:pt idx="3">
                  <c:v>10.344827586206897</c:v>
                </c:pt>
                <c:pt idx="4">
                  <c:v>13.793103448275863</c:v>
                </c:pt>
                <c:pt idx="5">
                  <c:v>17.241379310344829</c:v>
                </c:pt>
                <c:pt idx="6">
                  <c:v>20.689655172413794</c:v>
                </c:pt>
                <c:pt idx="7">
                  <c:v>24.137931034482758</c:v>
                </c:pt>
                <c:pt idx="8">
                  <c:v>27.586206896551726</c:v>
                </c:pt>
                <c:pt idx="9">
                  <c:v>31.03448275862069</c:v>
                </c:pt>
              </c:numCache>
            </c:numRef>
          </c:cat>
          <c:val>
            <c:numRef>
              <c:f>skin!$E$4:$E$13</c:f>
              <c:numCache>
                <c:formatCode>General</c:formatCode>
                <c:ptCount val="10"/>
                <c:pt idx="0">
                  <c:v>12.33</c:v>
                </c:pt>
                <c:pt idx="1">
                  <c:v>11.53</c:v>
                </c:pt>
                <c:pt idx="2">
                  <c:v>11.6</c:v>
                </c:pt>
                <c:pt idx="3">
                  <c:v>9.7200000000000006</c:v>
                </c:pt>
                <c:pt idx="4">
                  <c:v>9.0299999999999994</c:v>
                </c:pt>
                <c:pt idx="5">
                  <c:v>8.59</c:v>
                </c:pt>
                <c:pt idx="6">
                  <c:v>8.23</c:v>
                </c:pt>
                <c:pt idx="7">
                  <c:v>8.06</c:v>
                </c:pt>
                <c:pt idx="8">
                  <c:v>7.79</c:v>
                </c:pt>
                <c:pt idx="9">
                  <c:v>7.56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E0-45A9-8244-FF3E7E17A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923408"/>
        <c:axId val="55692439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skin!$F$3</c15:sqref>
                        </c15:formulaRef>
                      </c:ext>
                    </c:extLst>
                    <c:strCache>
                      <c:ptCount val="1"/>
                      <c:pt idx="0">
                        <c:v>median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skin!$C$4:$C$13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1.7241379310344829</c:v>
                      </c:pt>
                      <c:pt idx="1">
                        <c:v>3.4482758620689657</c:v>
                      </c:pt>
                      <c:pt idx="2">
                        <c:v>6.8965517241379315</c:v>
                      </c:pt>
                      <c:pt idx="3">
                        <c:v>10.344827586206897</c:v>
                      </c:pt>
                      <c:pt idx="4">
                        <c:v>13.793103448275863</c:v>
                      </c:pt>
                      <c:pt idx="5">
                        <c:v>17.241379310344829</c:v>
                      </c:pt>
                      <c:pt idx="6">
                        <c:v>20.689655172413794</c:v>
                      </c:pt>
                      <c:pt idx="7">
                        <c:v>24.137931034482758</c:v>
                      </c:pt>
                      <c:pt idx="8">
                        <c:v>27.586206896551726</c:v>
                      </c:pt>
                      <c:pt idx="9">
                        <c:v>31.03448275862069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skin!$F$4:$F$13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12.39</c:v>
                      </c:pt>
                      <c:pt idx="1">
                        <c:v>11.83</c:v>
                      </c:pt>
                      <c:pt idx="2">
                        <c:v>12.29</c:v>
                      </c:pt>
                      <c:pt idx="3">
                        <c:v>10.050000000000001</c:v>
                      </c:pt>
                      <c:pt idx="4">
                        <c:v>9.1300000000000008</c:v>
                      </c:pt>
                      <c:pt idx="5">
                        <c:v>8.67</c:v>
                      </c:pt>
                      <c:pt idx="6">
                        <c:v>8.26</c:v>
                      </c:pt>
                      <c:pt idx="7">
                        <c:v>8.1999999999999993</c:v>
                      </c:pt>
                      <c:pt idx="8">
                        <c:v>7.87</c:v>
                      </c:pt>
                      <c:pt idx="9">
                        <c:v>7.58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5E0-45A9-8244-FF3E7E17AA97}"/>
                  </c:ext>
                </c:extLst>
              </c15:ser>
            </c15:filteredLineSeries>
          </c:ext>
        </c:extLst>
      </c:lineChart>
      <c:catAx>
        <c:axId val="55692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NH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parameter ( kPa )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7825952755905512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24392"/>
        <c:crosses val="autoZero"/>
        <c:auto val="0"/>
        <c:lblAlgn val="ctr"/>
        <c:lblOffset val="100"/>
        <c:tickMarkSkip val="5"/>
        <c:noMultiLvlLbl val="1"/>
      </c:catAx>
      <c:valAx>
        <c:axId val="556924392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Displacement ( mm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2340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184713910761158"/>
          <c:y val="0.27942045685570055"/>
          <c:w val="0.50430572178477695"/>
          <c:h val="0.145795933810006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ysClr val="windowText" lastClr="000000"/>
                </a:solidFill>
                <a:latin typeface="Calibri Light" panose="020F0302020204030204" pitchFamily="34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0" u="none" strike="noStrike" kern="1200" spc="0" baseline="0">
                <a:solidFill>
                  <a:sysClr val="windowText" lastClr="000000"/>
                </a:solidFill>
                <a:latin typeface="Calibri Light" panose="020F0302020204030204" pitchFamily="34" charset="0"/>
                <a:ea typeface="+mn-ea"/>
                <a:cs typeface="Times New Roman" panose="02020603050405020304" pitchFamily="18" charset="0"/>
              </a:rPr>
              <a:t>Mean change rate depending on variation of</a:t>
            </a:r>
          </a:p>
          <a:p>
            <a:pPr>
              <a:defRPr lang="en-US" sz="1200">
                <a:solidFill>
                  <a:sysClr val="windowText" lastClr="000000"/>
                </a:solidFill>
                <a:latin typeface="Calibri Light" panose="020F0302020204030204" pitchFamily="34" charset="0"/>
                <a:cs typeface="Times New Roman" panose="02020603050405020304" pitchFamily="18" charset="0"/>
              </a:defRPr>
            </a:pPr>
            <a:r>
              <a:rPr lang="en-US" sz="1200" b="0" i="0" u="none" strike="noStrike" kern="1200" spc="0" baseline="0">
                <a:solidFill>
                  <a:sysClr val="windowText" lastClr="000000"/>
                </a:solidFill>
                <a:latin typeface="Calibri Light" panose="020F0302020204030204" pitchFamily="34" charset="0"/>
                <a:ea typeface="+mn-ea"/>
                <a:cs typeface="Times New Roman" panose="02020603050405020304" pitchFamily="18" charset="0"/>
              </a:rPr>
              <a:t> NH parameter of skin tissues material model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ysClr val="windowText" lastClr="000000"/>
              </a:solidFill>
              <a:latin typeface="Calibri Light" panose="020F0302020204030204" pitchFamily="34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21173780625926514"/>
          <c:w val="0.83036198600174993"/>
          <c:h val="0.6230369132209771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skin!$K$3</c:f>
              <c:strCache>
                <c:ptCount val="1"/>
                <c:pt idx="0">
                  <c:v>Mean change rate relative to Si-1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skin!$K$4:$K$13</c:f>
              <c:numCache>
                <c:formatCode>General</c:formatCode>
                <c:ptCount val="10"/>
                <c:pt idx="1">
                  <c:v>14.349593495934961</c:v>
                </c:pt>
                <c:pt idx="2">
                  <c:v>3.6991869918699223</c:v>
                </c:pt>
                <c:pt idx="3">
                  <c:v>12.642276422764226</c:v>
                </c:pt>
                <c:pt idx="4">
                  <c:v>2.3170731707317032</c:v>
                </c:pt>
                <c:pt idx="5">
                  <c:v>2.0731707317073216</c:v>
                </c:pt>
                <c:pt idx="6">
                  <c:v>1.9512195121951237</c:v>
                </c:pt>
                <c:pt idx="7">
                  <c:v>0.69105691056910246</c:v>
                </c:pt>
                <c:pt idx="8">
                  <c:v>1.7886178861788622</c:v>
                </c:pt>
                <c:pt idx="9">
                  <c:v>1.5853658536585371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8-4672-8A4C-2F493B92B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6001432"/>
        <c:axId val="566002416"/>
      </c:barChart>
      <c:lineChart>
        <c:grouping val="standard"/>
        <c:varyColors val="0"/>
        <c:ser>
          <c:idx val="1"/>
          <c:order val="1"/>
          <c:tx>
            <c:strRef>
              <c:f>skin!$I$3</c:f>
              <c:strCache>
                <c:ptCount val="1"/>
                <c:pt idx="0">
                  <c:v>Mean change rate relative to S1 (%)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f>skin!$C$4:$C$13</c:f>
              <c:numCache>
                <c:formatCode>General</c:formatCode>
                <c:ptCount val="10"/>
                <c:pt idx="0">
                  <c:v>1.7241379310344829</c:v>
                </c:pt>
                <c:pt idx="1">
                  <c:v>3.4482758620689657</c:v>
                </c:pt>
                <c:pt idx="2">
                  <c:v>6.8965517241379315</c:v>
                </c:pt>
                <c:pt idx="3">
                  <c:v>10.344827586206897</c:v>
                </c:pt>
                <c:pt idx="4">
                  <c:v>13.793103448275863</c:v>
                </c:pt>
                <c:pt idx="5">
                  <c:v>17.241379310344829</c:v>
                </c:pt>
                <c:pt idx="6">
                  <c:v>20.689655172413794</c:v>
                </c:pt>
                <c:pt idx="7">
                  <c:v>24.137931034482758</c:v>
                </c:pt>
                <c:pt idx="8">
                  <c:v>27.586206896551726</c:v>
                </c:pt>
                <c:pt idx="9">
                  <c:v>31.03448275862069</c:v>
                </c:pt>
              </c:numCache>
            </c:numRef>
          </c:cat>
          <c:val>
            <c:numRef>
              <c:f>skin!$I$4:$I$13</c:f>
              <c:numCache>
                <c:formatCode>General</c:formatCode>
                <c:ptCount val="10"/>
                <c:pt idx="0">
                  <c:v>0</c:v>
                </c:pt>
                <c:pt idx="1">
                  <c:v>6.4882400648824072</c:v>
                </c:pt>
                <c:pt idx="2">
                  <c:v>5.9205190592051942</c:v>
                </c:pt>
                <c:pt idx="3">
                  <c:v>21.167883211678827</c:v>
                </c:pt>
                <c:pt idx="4">
                  <c:v>26.763990267639908</c:v>
                </c:pt>
                <c:pt idx="5">
                  <c:v>30.332522303325227</c:v>
                </c:pt>
                <c:pt idx="6">
                  <c:v>33.252230332522295</c:v>
                </c:pt>
                <c:pt idx="7">
                  <c:v>34.63098134630981</c:v>
                </c:pt>
                <c:pt idx="8">
                  <c:v>36.820762368207625</c:v>
                </c:pt>
                <c:pt idx="9">
                  <c:v>38.686131386861319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58-4672-8A4C-2F493B92B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001432"/>
        <c:axId val="5660024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skin!$H$3</c15:sqref>
                        </c15:formulaRef>
                      </c:ext>
                    </c:extLst>
                    <c:strCache>
                      <c:ptCount val="1"/>
                      <c:pt idx="0">
                        <c:v>max %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skin!$C$4:$C$13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1.7241379310344829</c:v>
                      </c:pt>
                      <c:pt idx="1">
                        <c:v>3.4482758620689657</c:v>
                      </c:pt>
                      <c:pt idx="2">
                        <c:v>6.8965517241379315</c:v>
                      </c:pt>
                      <c:pt idx="3">
                        <c:v>10.344827586206897</c:v>
                      </c:pt>
                      <c:pt idx="4">
                        <c:v>13.793103448275863</c:v>
                      </c:pt>
                      <c:pt idx="5">
                        <c:v>17.241379310344829</c:v>
                      </c:pt>
                      <c:pt idx="6">
                        <c:v>20.689655172413794</c:v>
                      </c:pt>
                      <c:pt idx="7">
                        <c:v>24.137931034482758</c:v>
                      </c:pt>
                      <c:pt idx="8">
                        <c:v>27.586206896551726</c:v>
                      </c:pt>
                      <c:pt idx="9">
                        <c:v>31.03448275862069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skin!$H$4:$H$13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14.349593495934961</c:v>
                      </c:pt>
                      <c:pt idx="2">
                        <c:v>18.048780487804883</c:v>
                      </c:pt>
                      <c:pt idx="3">
                        <c:v>30.69105691056911</c:v>
                      </c:pt>
                      <c:pt idx="4">
                        <c:v>33.008130081300813</c:v>
                      </c:pt>
                      <c:pt idx="5">
                        <c:v>35.081300813008134</c:v>
                      </c:pt>
                      <c:pt idx="6">
                        <c:v>37.032520325203258</c:v>
                      </c:pt>
                      <c:pt idx="7">
                        <c:v>37.72357723577236</c:v>
                      </c:pt>
                      <c:pt idx="8">
                        <c:v>39.512195121951223</c:v>
                      </c:pt>
                      <c:pt idx="9">
                        <c:v>41.09756097560976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A58-4672-8A4C-2F493B92BA1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skin!$J$3</c15:sqref>
                        </c15:formulaRef>
                      </c:ext>
                    </c:extLst>
                    <c:strCache>
                      <c:ptCount val="1"/>
                      <c:pt idx="0">
                        <c:v>median%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skin!$C$4:$C$13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1.7241379310344829</c:v>
                      </c:pt>
                      <c:pt idx="1">
                        <c:v>3.4482758620689657</c:v>
                      </c:pt>
                      <c:pt idx="2">
                        <c:v>6.8965517241379315</c:v>
                      </c:pt>
                      <c:pt idx="3">
                        <c:v>10.344827586206897</c:v>
                      </c:pt>
                      <c:pt idx="4">
                        <c:v>13.793103448275863</c:v>
                      </c:pt>
                      <c:pt idx="5">
                        <c:v>17.241379310344829</c:v>
                      </c:pt>
                      <c:pt idx="6">
                        <c:v>20.689655172413794</c:v>
                      </c:pt>
                      <c:pt idx="7">
                        <c:v>24.137931034482758</c:v>
                      </c:pt>
                      <c:pt idx="8">
                        <c:v>27.586206896551726</c:v>
                      </c:pt>
                      <c:pt idx="9">
                        <c:v>31.03448275862069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skin!$J$4:$J$13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4.5197740112994396</c:v>
                      </c:pt>
                      <c:pt idx="2">
                        <c:v>0.80710250201776768</c:v>
                      </c:pt>
                      <c:pt idx="3">
                        <c:v>18.886198547215493</c:v>
                      </c:pt>
                      <c:pt idx="4">
                        <c:v>26.31154156577885</c:v>
                      </c:pt>
                      <c:pt idx="5">
                        <c:v>30.024213075060537</c:v>
                      </c:pt>
                      <c:pt idx="6">
                        <c:v>33.333333333333336</c:v>
                      </c:pt>
                      <c:pt idx="7">
                        <c:v>33.817594834543996</c:v>
                      </c:pt>
                      <c:pt idx="8">
                        <c:v>36.481033091202583</c:v>
                      </c:pt>
                      <c:pt idx="9">
                        <c:v>38.821630347054075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A58-4672-8A4C-2F493B92BA1D}"/>
                  </c:ext>
                </c:extLst>
              </c15:ser>
            </c15:filteredLineSeries>
          </c:ext>
        </c:extLst>
      </c:lineChart>
      <c:dateAx>
        <c:axId val="566001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NH parameter (kPa)</a:t>
                </a:r>
              </a:p>
            </c:rich>
          </c:tx>
          <c:layout>
            <c:manualLayout>
              <c:xMode val="edge"/>
              <c:yMode val="edge"/>
              <c:x val="0.38947025371828525"/>
              <c:y val="0.92365594925634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02416"/>
        <c:crosses val="autoZero"/>
        <c:auto val="1"/>
        <c:lblOffset val="100"/>
        <c:baseTimeUnit val="days"/>
        <c:majorTimeUnit val="days"/>
        <c:minorUnit val="5"/>
        <c:minorTimeUnit val="days"/>
      </c:dateAx>
      <c:valAx>
        <c:axId val="56600241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Change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rate (%)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0143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9974540436172"/>
          <c:y val="0.2807057007665813"/>
          <c:w val="0.48604460837212032"/>
          <c:h val="0.155094779819189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/>
                </a:solidFill>
                <a:latin typeface="Calibri Light" panose="020F0302020204030204" pitchFamily="34" charset="0"/>
                <a:ea typeface="+mn-ea"/>
                <a:cs typeface="Times New Roman" panose="02020603050405020304" pitchFamily="18" charset="0"/>
              </a:rPr>
              <a:t>Node displacement depending on variation of</a:t>
            </a:r>
          </a:p>
          <a:p>
            <a:pPr>
              <a:defRPr>
                <a:solidFill>
                  <a:sysClr val="windowText" lastClr="000000"/>
                </a:solidFill>
              </a:defRPr>
            </a:pPr>
            <a:r>
              <a:rPr lang="en-US" sz="1200" b="0" i="0" u="none" strike="noStrike" kern="1200" spc="0" baseline="0">
                <a:solidFill>
                  <a:sysClr val="windowText" lastClr="000000"/>
                </a:solidFill>
                <a:latin typeface="Calibri Light" panose="020F0302020204030204" pitchFamily="34" charset="0"/>
                <a:ea typeface="+mn-ea"/>
                <a:cs typeface="Times New Roman" panose="02020603050405020304" pitchFamily="18" charset="0"/>
              </a:rPr>
              <a:t> Poisson ration of breast tissues</a:t>
            </a:r>
          </a:p>
        </c:rich>
      </c:tx>
      <c:layout>
        <c:manualLayout>
          <c:xMode val="edge"/>
          <c:yMode val="edge"/>
          <c:x val="0.1928333333333333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22824074074074074"/>
          <c:w val="0.84396062992125986"/>
          <c:h val="0.63621099445902596"/>
        </c:manualLayout>
      </c:layout>
      <c:lineChart>
        <c:grouping val="standard"/>
        <c:varyColors val="0"/>
        <c:ser>
          <c:idx val="0"/>
          <c:order val="0"/>
          <c:tx>
            <c:strRef>
              <c:f>'P ratio'!$B$3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 ratio'!$A$4:$A$13</c:f>
              <c:numCache>
                <c:formatCode>General</c:formatCode>
                <c:ptCount val="10"/>
                <c:pt idx="0">
                  <c:v>0.45</c:v>
                </c:pt>
                <c:pt idx="1">
                  <c:v>0.45500000000000002</c:v>
                </c:pt>
                <c:pt idx="2">
                  <c:v>0.46</c:v>
                </c:pt>
                <c:pt idx="3">
                  <c:v>0.46500000000000002</c:v>
                </c:pt>
                <c:pt idx="4">
                  <c:v>0.47000000000000003</c:v>
                </c:pt>
                <c:pt idx="5">
                  <c:v>0.47500000000000003</c:v>
                </c:pt>
                <c:pt idx="6">
                  <c:v>0.48000000000000004</c:v>
                </c:pt>
                <c:pt idx="7">
                  <c:v>0.48500000000000004</c:v>
                </c:pt>
                <c:pt idx="8">
                  <c:v>0.49000000000000005</c:v>
                </c:pt>
                <c:pt idx="9">
                  <c:v>0.49500000000000005</c:v>
                </c:pt>
              </c:numCache>
            </c:numRef>
          </c:cat>
          <c:val>
            <c:numRef>
              <c:f>'P ratio'!$B$4:$B$13</c:f>
              <c:numCache>
                <c:formatCode>General</c:formatCode>
                <c:ptCount val="10"/>
                <c:pt idx="0">
                  <c:v>22.35</c:v>
                </c:pt>
                <c:pt idx="1">
                  <c:v>22.16</c:v>
                </c:pt>
                <c:pt idx="2">
                  <c:v>22.06</c:v>
                </c:pt>
                <c:pt idx="3">
                  <c:v>21.78</c:v>
                </c:pt>
                <c:pt idx="4">
                  <c:v>21.5</c:v>
                </c:pt>
                <c:pt idx="5">
                  <c:v>21.26</c:v>
                </c:pt>
                <c:pt idx="6">
                  <c:v>21.07</c:v>
                </c:pt>
                <c:pt idx="7">
                  <c:v>20.76</c:v>
                </c:pt>
                <c:pt idx="8">
                  <c:v>20.48</c:v>
                </c:pt>
                <c:pt idx="9">
                  <c:v>20.16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FE-4069-AF60-DD9FC203DEDB}"/>
            </c:ext>
          </c:extLst>
        </c:ser>
        <c:ser>
          <c:idx val="1"/>
          <c:order val="1"/>
          <c:tx>
            <c:strRef>
              <c:f>'P ratio'!$C$3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 ratio'!$E$4:$E$13</c:f>
                <c:numCache>
                  <c:formatCode>General</c:formatCode>
                  <c:ptCount val="10"/>
                  <c:pt idx="0">
                    <c:v>4.75</c:v>
                  </c:pt>
                  <c:pt idx="1">
                    <c:v>4.7300000000000004</c:v>
                  </c:pt>
                  <c:pt idx="2">
                    <c:v>4.75</c:v>
                  </c:pt>
                  <c:pt idx="3">
                    <c:v>4.6900000000000004</c:v>
                  </c:pt>
                  <c:pt idx="4">
                    <c:v>4.6399999999999997</c:v>
                  </c:pt>
                  <c:pt idx="5">
                    <c:v>4.5999999999999996</c:v>
                  </c:pt>
                  <c:pt idx="6">
                    <c:v>4.58</c:v>
                  </c:pt>
                  <c:pt idx="7">
                    <c:v>4.51</c:v>
                  </c:pt>
                  <c:pt idx="8">
                    <c:v>4.46</c:v>
                  </c:pt>
                  <c:pt idx="9">
                    <c:v>4.3899999999999997</c:v>
                  </c:pt>
                </c:numCache>
              </c:numRef>
            </c:plus>
            <c:minus>
              <c:numRef>
                <c:f>'P ratio'!$E$4:$E$13</c:f>
                <c:numCache>
                  <c:formatCode>General</c:formatCode>
                  <c:ptCount val="10"/>
                  <c:pt idx="0">
                    <c:v>4.75</c:v>
                  </c:pt>
                  <c:pt idx="1">
                    <c:v>4.7300000000000004</c:v>
                  </c:pt>
                  <c:pt idx="2">
                    <c:v>4.75</c:v>
                  </c:pt>
                  <c:pt idx="3">
                    <c:v>4.6900000000000004</c:v>
                  </c:pt>
                  <c:pt idx="4">
                    <c:v>4.6399999999999997</c:v>
                  </c:pt>
                  <c:pt idx="5">
                    <c:v>4.5999999999999996</c:v>
                  </c:pt>
                  <c:pt idx="6">
                    <c:v>4.58</c:v>
                  </c:pt>
                  <c:pt idx="7">
                    <c:v>4.51</c:v>
                  </c:pt>
                  <c:pt idx="8">
                    <c:v>4.46</c:v>
                  </c:pt>
                  <c:pt idx="9">
                    <c:v>4.3899999999999997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 ratio'!$A$4:$A$13</c:f>
              <c:numCache>
                <c:formatCode>General</c:formatCode>
                <c:ptCount val="10"/>
                <c:pt idx="0">
                  <c:v>0.45</c:v>
                </c:pt>
                <c:pt idx="1">
                  <c:v>0.45500000000000002</c:v>
                </c:pt>
                <c:pt idx="2">
                  <c:v>0.46</c:v>
                </c:pt>
                <c:pt idx="3">
                  <c:v>0.46500000000000002</c:v>
                </c:pt>
                <c:pt idx="4">
                  <c:v>0.47000000000000003</c:v>
                </c:pt>
                <c:pt idx="5">
                  <c:v>0.47500000000000003</c:v>
                </c:pt>
                <c:pt idx="6">
                  <c:v>0.48000000000000004</c:v>
                </c:pt>
                <c:pt idx="7">
                  <c:v>0.48500000000000004</c:v>
                </c:pt>
                <c:pt idx="8">
                  <c:v>0.49000000000000005</c:v>
                </c:pt>
                <c:pt idx="9">
                  <c:v>0.49500000000000005</c:v>
                </c:pt>
              </c:numCache>
            </c:numRef>
          </c:cat>
          <c:val>
            <c:numRef>
              <c:f>'P ratio'!$C$4:$C$13</c:f>
              <c:numCache>
                <c:formatCode>General</c:formatCode>
                <c:ptCount val="10"/>
                <c:pt idx="0">
                  <c:v>12.35</c:v>
                </c:pt>
                <c:pt idx="1">
                  <c:v>12.23</c:v>
                </c:pt>
                <c:pt idx="2">
                  <c:v>12.11</c:v>
                </c:pt>
                <c:pt idx="3">
                  <c:v>11.99</c:v>
                </c:pt>
                <c:pt idx="4">
                  <c:v>11.85</c:v>
                </c:pt>
                <c:pt idx="5">
                  <c:v>11.7</c:v>
                </c:pt>
                <c:pt idx="6">
                  <c:v>11.53</c:v>
                </c:pt>
                <c:pt idx="7">
                  <c:v>11.36</c:v>
                </c:pt>
                <c:pt idx="8">
                  <c:v>11.16</c:v>
                </c:pt>
                <c:pt idx="9">
                  <c:v>10.94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FE-4069-AF60-DD9FC203D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365008"/>
        <c:axId val="64536271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'P ratio'!$D$3</c15:sqref>
                        </c15:formulaRef>
                      </c:ext>
                    </c:extLst>
                    <c:strCache>
                      <c:ptCount val="1"/>
                      <c:pt idx="0">
                        <c:v>median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'P ratio'!$A$4:$A$13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0.45</c:v>
                      </c:pt>
                      <c:pt idx="1">
                        <c:v>0.45500000000000002</c:v>
                      </c:pt>
                      <c:pt idx="2">
                        <c:v>0.46</c:v>
                      </c:pt>
                      <c:pt idx="3">
                        <c:v>0.46500000000000002</c:v>
                      </c:pt>
                      <c:pt idx="4">
                        <c:v>0.47000000000000003</c:v>
                      </c:pt>
                      <c:pt idx="5">
                        <c:v>0.47500000000000003</c:v>
                      </c:pt>
                      <c:pt idx="6">
                        <c:v>0.48000000000000004</c:v>
                      </c:pt>
                      <c:pt idx="7">
                        <c:v>0.48500000000000004</c:v>
                      </c:pt>
                      <c:pt idx="8">
                        <c:v>0.49000000000000005</c:v>
                      </c:pt>
                      <c:pt idx="9">
                        <c:v>0.49500000000000005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 ratio'!$D$4:$D$13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12.63</c:v>
                      </c:pt>
                      <c:pt idx="1">
                        <c:v>12.52</c:v>
                      </c:pt>
                      <c:pt idx="2">
                        <c:v>12.42</c:v>
                      </c:pt>
                      <c:pt idx="3">
                        <c:v>12.29</c:v>
                      </c:pt>
                      <c:pt idx="4">
                        <c:v>12.14</c:v>
                      </c:pt>
                      <c:pt idx="5">
                        <c:v>11.9</c:v>
                      </c:pt>
                      <c:pt idx="6">
                        <c:v>11.83</c:v>
                      </c:pt>
                      <c:pt idx="7">
                        <c:v>11.6</c:v>
                      </c:pt>
                      <c:pt idx="8">
                        <c:v>11.39</c:v>
                      </c:pt>
                      <c:pt idx="9">
                        <c:v>11.13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4FE-4069-AF60-DD9FC203DEDB}"/>
                  </c:ext>
                </c:extLst>
              </c15:ser>
            </c15:filteredLineSeries>
          </c:ext>
        </c:extLst>
      </c:lineChart>
      <c:catAx>
        <c:axId val="64536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Poisson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ratio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62712"/>
        <c:crosses val="autoZero"/>
        <c:auto val="1"/>
        <c:lblAlgn val="ctr"/>
        <c:lblOffset val="100"/>
        <c:noMultiLvlLbl val="0"/>
      </c:catAx>
      <c:valAx>
        <c:axId val="64536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Displacement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(mm)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6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841929133858271"/>
          <c:y val="0.16261519393409155"/>
          <c:w val="0.17705008748906387"/>
          <c:h val="0.142940361621463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0" i="0" u="none" strike="noStrike" kern="1200" spc="0" baseline="0">
                <a:solidFill>
                  <a:sysClr val="windowText" lastClr="000000"/>
                </a:solidFill>
                <a:latin typeface="Calibri Light" panose="020F0302020204030204" pitchFamily="34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0" u="none" strike="noStrike" kern="1200" spc="0" baseline="0">
                <a:solidFill>
                  <a:sysClr val="windowText" lastClr="000000"/>
                </a:solidFill>
                <a:latin typeface="Calibri Light" panose="020F0302020204030204" pitchFamily="34" charset="0"/>
                <a:ea typeface="+mn-ea"/>
                <a:cs typeface="Times New Roman" panose="02020603050405020304" pitchFamily="18" charset="0"/>
              </a:rPr>
              <a:t>Mean change rate depending on variation of</a:t>
            </a:r>
          </a:p>
          <a:p>
            <a:pPr algn="ctr" rtl="0">
              <a:defRPr lang="en-US" sz="1200" b="0" i="0" u="none" strike="noStrike" kern="1200" spc="0" baseline="0">
                <a:solidFill>
                  <a:sysClr val="windowText" lastClr="000000"/>
                </a:solidFill>
                <a:latin typeface="Calibri Light" panose="020F0302020204030204" pitchFamily="34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0" u="none" strike="noStrike" kern="1200" spc="0" baseline="0">
                <a:solidFill>
                  <a:sysClr val="windowText" lastClr="000000"/>
                </a:solidFill>
                <a:latin typeface="Calibri Light" panose="020F0302020204030204" pitchFamily="34" charset="0"/>
                <a:ea typeface="+mn-ea"/>
                <a:cs typeface="Times New Roman" panose="02020603050405020304" pitchFamily="18" charset="0"/>
              </a:rPr>
              <a:t> </a:t>
            </a:r>
            <a:r>
              <a:rPr lang="en-US" sz="1200" b="0" i="0" u="none" strike="noStrike" baseline="0">
                <a:effectLst/>
              </a:rPr>
              <a:t>Poisson ration of breast tissues.</a:t>
            </a:r>
            <a:endParaRPr lang="en-US" sz="1200" b="0" i="0" u="none" strike="noStrike" kern="1200" spc="0" baseline="0">
              <a:solidFill>
                <a:sysClr val="windowText" lastClr="000000"/>
              </a:solidFill>
              <a:latin typeface="Calibri Light" panose="020F0302020204030204" pitchFamily="34" charset="0"/>
              <a:ea typeface="+mn-ea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0" i="0" u="none" strike="noStrike" kern="1200" spc="0" baseline="0">
              <a:solidFill>
                <a:sysClr val="windowText" lastClr="000000"/>
              </a:solidFill>
              <a:latin typeface="Calibri Light" panose="020F0302020204030204" pitchFamily="34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91426071741033E-2"/>
          <c:y val="0.20412037037037037"/>
          <c:w val="0.87508573928258981"/>
          <c:h val="0.5825769174686497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'P ratio'!$I$3</c:f>
              <c:strCache>
                <c:ptCount val="1"/>
                <c:pt idx="0">
                  <c:v>Mean change rate ( % ) relative to S1-1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'P ratio'!$I$5:$I$13</c:f>
              <c:numCache>
                <c:formatCode>General</c:formatCode>
                <c:ptCount val="9"/>
                <c:pt idx="0">
                  <c:v>0.85011185682327184</c:v>
                </c:pt>
                <c:pt idx="1">
                  <c:v>0.44742729306488338</c:v>
                </c:pt>
                <c:pt idx="2">
                  <c:v>1.2527964205816442</c:v>
                </c:pt>
                <c:pt idx="3">
                  <c:v>1.2527964205816606</c:v>
                </c:pt>
                <c:pt idx="4">
                  <c:v>1.0738255033556978</c:v>
                </c:pt>
                <c:pt idx="5">
                  <c:v>0.85011185682327195</c:v>
                </c:pt>
                <c:pt idx="6">
                  <c:v>1.387024608501112</c:v>
                </c:pt>
                <c:pt idx="7">
                  <c:v>1.2527964205816611</c:v>
                </c:pt>
                <c:pt idx="8">
                  <c:v>1.4317673378076083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16-40EC-857D-2B3E16286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3503272"/>
        <c:axId val="561572872"/>
      </c:barChart>
      <c:lineChart>
        <c:grouping val="standard"/>
        <c:varyColors val="0"/>
        <c:ser>
          <c:idx val="1"/>
          <c:order val="1"/>
          <c:tx>
            <c:strRef>
              <c:f>'P ratio'!$G$3</c:f>
              <c:strCache>
                <c:ptCount val="1"/>
                <c:pt idx="0">
                  <c:v>Mean change rate ( % ) relative to S1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 ratio'!$A$4:$A$13</c:f>
              <c:numCache>
                <c:formatCode>General</c:formatCode>
                <c:ptCount val="10"/>
                <c:pt idx="0">
                  <c:v>0.45</c:v>
                </c:pt>
                <c:pt idx="1">
                  <c:v>0.45500000000000002</c:v>
                </c:pt>
                <c:pt idx="2">
                  <c:v>0.46</c:v>
                </c:pt>
                <c:pt idx="3">
                  <c:v>0.46500000000000002</c:v>
                </c:pt>
                <c:pt idx="4">
                  <c:v>0.47000000000000003</c:v>
                </c:pt>
                <c:pt idx="5">
                  <c:v>0.47500000000000003</c:v>
                </c:pt>
                <c:pt idx="6">
                  <c:v>0.48000000000000004</c:v>
                </c:pt>
                <c:pt idx="7">
                  <c:v>0.48500000000000004</c:v>
                </c:pt>
                <c:pt idx="8">
                  <c:v>0.49000000000000005</c:v>
                </c:pt>
                <c:pt idx="9">
                  <c:v>0.49500000000000005</c:v>
                </c:pt>
              </c:numCache>
            </c:numRef>
          </c:cat>
          <c:val>
            <c:numRef>
              <c:f>'P ratio'!$G$5:$G$13</c:f>
              <c:numCache>
                <c:formatCode>General</c:formatCode>
                <c:ptCount val="9"/>
                <c:pt idx="0">
                  <c:v>0.97165991902833371</c:v>
                </c:pt>
                <c:pt idx="1">
                  <c:v>1.9433198380566821</c:v>
                </c:pt>
                <c:pt idx="2">
                  <c:v>2.9149797570850158</c:v>
                </c:pt>
                <c:pt idx="3">
                  <c:v>4.048582995951417</c:v>
                </c:pt>
                <c:pt idx="4">
                  <c:v>5.2631578947368451</c:v>
                </c:pt>
                <c:pt idx="5">
                  <c:v>6.639676113360327</c:v>
                </c:pt>
                <c:pt idx="6">
                  <c:v>8.016194331983808</c:v>
                </c:pt>
                <c:pt idx="7">
                  <c:v>9.6356275303643688</c:v>
                </c:pt>
                <c:pt idx="8">
                  <c:v>11.417004048582998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6-40EC-857D-2B3E16286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503272"/>
        <c:axId val="5615728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 ratio'!$F$3</c15:sqref>
                        </c15:formulaRef>
                      </c:ext>
                    </c:extLst>
                    <c:strCache>
                      <c:ptCount val="1"/>
                      <c:pt idx="0">
                        <c:v> max %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'P ratio'!$A$4:$A$13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0.45</c:v>
                      </c:pt>
                      <c:pt idx="1">
                        <c:v>0.45500000000000002</c:v>
                      </c:pt>
                      <c:pt idx="2">
                        <c:v>0.46</c:v>
                      </c:pt>
                      <c:pt idx="3">
                        <c:v>0.46500000000000002</c:v>
                      </c:pt>
                      <c:pt idx="4">
                        <c:v>0.47000000000000003</c:v>
                      </c:pt>
                      <c:pt idx="5">
                        <c:v>0.47500000000000003</c:v>
                      </c:pt>
                      <c:pt idx="6">
                        <c:v>0.48000000000000004</c:v>
                      </c:pt>
                      <c:pt idx="7">
                        <c:v>0.48500000000000004</c:v>
                      </c:pt>
                      <c:pt idx="8">
                        <c:v>0.49000000000000005</c:v>
                      </c:pt>
                      <c:pt idx="9">
                        <c:v>0.49500000000000005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 ratio'!$F$5:$F$13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0.85011185682327184</c:v>
                      </c:pt>
                      <c:pt idx="1">
                        <c:v>1.2975391498881552</c:v>
                      </c:pt>
                      <c:pt idx="2">
                        <c:v>2.5503355704697994</c:v>
                      </c:pt>
                      <c:pt idx="3">
                        <c:v>3.80313199105146</c:v>
                      </c:pt>
                      <c:pt idx="4">
                        <c:v>4.8769574944071579</c:v>
                      </c:pt>
                      <c:pt idx="5">
                        <c:v>5.7270693512304298</c:v>
                      </c:pt>
                      <c:pt idx="6">
                        <c:v>7.1140939597315418</c:v>
                      </c:pt>
                      <c:pt idx="7">
                        <c:v>8.3668903803132029</c:v>
                      </c:pt>
                      <c:pt idx="8">
                        <c:v>9.7986577181208112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B16-40EC-857D-2B3E1628653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 ratio'!$H$3</c15:sqref>
                        </c15:formulaRef>
                      </c:ext>
                    </c:extLst>
                    <c:strCache>
                      <c:ptCount val="1"/>
                      <c:pt idx="0">
                        <c:v>median 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 ratio'!$A$4:$A$13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0.45</c:v>
                      </c:pt>
                      <c:pt idx="1">
                        <c:v>0.45500000000000002</c:v>
                      </c:pt>
                      <c:pt idx="2">
                        <c:v>0.46</c:v>
                      </c:pt>
                      <c:pt idx="3">
                        <c:v>0.46500000000000002</c:v>
                      </c:pt>
                      <c:pt idx="4">
                        <c:v>0.47000000000000003</c:v>
                      </c:pt>
                      <c:pt idx="5">
                        <c:v>0.47500000000000003</c:v>
                      </c:pt>
                      <c:pt idx="6">
                        <c:v>0.48000000000000004</c:v>
                      </c:pt>
                      <c:pt idx="7">
                        <c:v>0.48500000000000004</c:v>
                      </c:pt>
                      <c:pt idx="8">
                        <c:v>0.49000000000000005</c:v>
                      </c:pt>
                      <c:pt idx="9">
                        <c:v>0.49500000000000005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 ratio'!$H$5:$H$13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0.87094220110848131</c:v>
                      </c:pt>
                      <c:pt idx="1">
                        <c:v>1.6627078384798166</c:v>
                      </c:pt>
                      <c:pt idx="2">
                        <c:v>2.6920031670625622</c:v>
                      </c:pt>
                      <c:pt idx="3">
                        <c:v>3.8796516231195581</c:v>
                      </c:pt>
                      <c:pt idx="4">
                        <c:v>5.779889152810771</c:v>
                      </c:pt>
                      <c:pt idx="5">
                        <c:v>6.3341250989707092</c:v>
                      </c:pt>
                      <c:pt idx="6">
                        <c:v>8.1551860649247914</c:v>
                      </c:pt>
                      <c:pt idx="7">
                        <c:v>9.8178939034045936</c:v>
                      </c:pt>
                      <c:pt idx="8">
                        <c:v>11.87648456057007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B16-40EC-857D-2B3E16286539}"/>
                  </c:ext>
                </c:extLst>
              </c15:ser>
            </c15:filteredLineSeries>
          </c:ext>
        </c:extLst>
      </c:lineChart>
      <c:catAx>
        <c:axId val="563503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Poisson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72872"/>
        <c:crosses val="autoZero"/>
        <c:auto val="1"/>
        <c:lblAlgn val="ctr"/>
        <c:lblOffset val="100"/>
        <c:noMultiLvlLbl val="0"/>
      </c:catAx>
      <c:valAx>
        <c:axId val="56157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Change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rate (%)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0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874693788276465"/>
          <c:y val="0.29687445319335076"/>
          <c:w val="0.49306167979002624"/>
          <c:h val="0.170718139399241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/>
                </a:solidFill>
                <a:latin typeface="Calibri Light" panose="020F0302020204030204" pitchFamily="34" charset="0"/>
                <a:ea typeface="+mn-ea"/>
                <a:cs typeface="Times New Roman" panose="02020603050405020304" pitchFamily="18" charset="0"/>
              </a:rPr>
              <a:t>Node displacement depending on variation of</a:t>
            </a:r>
          </a:p>
          <a:p>
            <a:pPr>
              <a:defRPr>
                <a:solidFill>
                  <a:sysClr val="windowText" lastClr="000000"/>
                </a:solidFill>
              </a:defRPr>
            </a:pPr>
            <a:r>
              <a:rPr lang="en-US" sz="1200" b="0" i="0" u="none" strike="noStrike" kern="1200" spc="0" baseline="0">
                <a:solidFill>
                  <a:sysClr val="windowText" lastClr="000000"/>
                </a:solidFill>
                <a:latin typeface="Calibri Light" panose="020F0302020204030204" pitchFamily="34" charset="0"/>
                <a:ea typeface="+mn-ea"/>
                <a:cs typeface="Times New Roman" panose="02020603050405020304" pitchFamily="18" charset="0"/>
              </a:rPr>
              <a:t> NH parameter for fascia tissue material model </a:t>
            </a:r>
          </a:p>
        </c:rich>
      </c:tx>
      <c:layout>
        <c:manualLayout>
          <c:xMode val="edge"/>
          <c:yMode val="edge"/>
          <c:x val="0.20710887066294134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52629229613548"/>
          <c:y val="0.17171296296296296"/>
          <c:w val="0.85385582445622432"/>
          <c:h val="0.63718321668124811"/>
        </c:manualLayout>
      </c:layout>
      <c:lineChart>
        <c:grouping val="standard"/>
        <c:varyColors val="0"/>
        <c:ser>
          <c:idx val="0"/>
          <c:order val="0"/>
          <c:tx>
            <c:strRef>
              <c:f>fascia!$D$2</c:f>
              <c:strCache>
                <c:ptCount val="1"/>
                <c:pt idx="0">
                  <c:v>Maximal displacement 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fascia!$C$3:$C$12</c:f>
              <c:numCache>
                <c:formatCode>General</c:formatCode>
                <c:ptCount val="10"/>
                <c:pt idx="0">
                  <c:v>3.4482758620689657</c:v>
                </c:pt>
                <c:pt idx="1">
                  <c:v>6.8965517241379315</c:v>
                </c:pt>
                <c:pt idx="2">
                  <c:v>10.344827586206897</c:v>
                </c:pt>
                <c:pt idx="3">
                  <c:v>13.793103448275863</c:v>
                </c:pt>
                <c:pt idx="4">
                  <c:v>17.241379310344829</c:v>
                </c:pt>
                <c:pt idx="5">
                  <c:v>20.689655172413794</c:v>
                </c:pt>
                <c:pt idx="6">
                  <c:v>24.137931034482758</c:v>
                </c:pt>
                <c:pt idx="7">
                  <c:v>27.586206896551726</c:v>
                </c:pt>
                <c:pt idx="8">
                  <c:v>31.03448275862069</c:v>
                </c:pt>
                <c:pt idx="9">
                  <c:v>34.482758620689658</c:v>
                </c:pt>
              </c:numCache>
            </c:numRef>
          </c:cat>
          <c:val>
            <c:numRef>
              <c:f>fascia!$D$3:$D$12</c:f>
              <c:numCache>
                <c:formatCode>General</c:formatCode>
                <c:ptCount val="10"/>
                <c:pt idx="0">
                  <c:v>24.98</c:v>
                </c:pt>
                <c:pt idx="1">
                  <c:v>21.21</c:v>
                </c:pt>
                <c:pt idx="2">
                  <c:v>18.88</c:v>
                </c:pt>
                <c:pt idx="3">
                  <c:v>17.59</c:v>
                </c:pt>
                <c:pt idx="4">
                  <c:v>16.64</c:v>
                </c:pt>
                <c:pt idx="5">
                  <c:v>15.91</c:v>
                </c:pt>
                <c:pt idx="6">
                  <c:v>15.31</c:v>
                </c:pt>
                <c:pt idx="7">
                  <c:v>14.82</c:v>
                </c:pt>
                <c:pt idx="8">
                  <c:v>14.41</c:v>
                </c:pt>
                <c:pt idx="9">
                  <c:v>14.07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78-4963-8A80-716FDF2E18F0}"/>
            </c:ext>
          </c:extLst>
        </c:ser>
        <c:ser>
          <c:idx val="1"/>
          <c:order val="1"/>
          <c:tx>
            <c:strRef>
              <c:f>fascia!$E$2</c:f>
              <c:strCache>
                <c:ptCount val="1"/>
                <c:pt idx="0">
                  <c:v>Mean displacement 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fascia!$F$3:$F$12</c:f>
                <c:numCache>
                  <c:formatCode>General</c:formatCode>
                  <c:ptCount val="10"/>
                  <c:pt idx="0">
                    <c:v>5.33</c:v>
                  </c:pt>
                  <c:pt idx="1">
                    <c:v>4.76</c:v>
                  </c:pt>
                  <c:pt idx="2">
                    <c:v>4.3899999999999997</c:v>
                  </c:pt>
                  <c:pt idx="3">
                    <c:v>4.18</c:v>
                  </c:pt>
                  <c:pt idx="4">
                    <c:v>4.0199999999999996</c:v>
                  </c:pt>
                  <c:pt idx="5">
                    <c:v>3.87</c:v>
                  </c:pt>
                  <c:pt idx="6">
                    <c:v>3.74</c:v>
                  </c:pt>
                  <c:pt idx="7">
                    <c:v>3.62</c:v>
                  </c:pt>
                  <c:pt idx="8">
                    <c:v>3.52</c:v>
                  </c:pt>
                  <c:pt idx="9">
                    <c:v>3.43</c:v>
                  </c:pt>
                </c:numCache>
              </c:numRef>
            </c:plus>
            <c:minus>
              <c:numRef>
                <c:f>fascia!$F$3:$F$12</c:f>
                <c:numCache>
                  <c:formatCode>General</c:formatCode>
                  <c:ptCount val="10"/>
                  <c:pt idx="0">
                    <c:v>5.33</c:v>
                  </c:pt>
                  <c:pt idx="1">
                    <c:v>4.76</c:v>
                  </c:pt>
                  <c:pt idx="2">
                    <c:v>4.3899999999999997</c:v>
                  </c:pt>
                  <c:pt idx="3">
                    <c:v>4.18</c:v>
                  </c:pt>
                  <c:pt idx="4">
                    <c:v>4.0199999999999996</c:v>
                  </c:pt>
                  <c:pt idx="5">
                    <c:v>3.87</c:v>
                  </c:pt>
                  <c:pt idx="6">
                    <c:v>3.74</c:v>
                  </c:pt>
                  <c:pt idx="7">
                    <c:v>3.62</c:v>
                  </c:pt>
                  <c:pt idx="8">
                    <c:v>3.52</c:v>
                  </c:pt>
                  <c:pt idx="9">
                    <c:v>3.43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fascia!$C$3:$C$12</c:f>
              <c:numCache>
                <c:formatCode>General</c:formatCode>
                <c:ptCount val="10"/>
                <c:pt idx="0">
                  <c:v>3.4482758620689657</c:v>
                </c:pt>
                <c:pt idx="1">
                  <c:v>6.8965517241379315</c:v>
                </c:pt>
                <c:pt idx="2">
                  <c:v>10.344827586206897</c:v>
                </c:pt>
                <c:pt idx="3">
                  <c:v>13.793103448275863</c:v>
                </c:pt>
                <c:pt idx="4">
                  <c:v>17.241379310344829</c:v>
                </c:pt>
                <c:pt idx="5">
                  <c:v>20.689655172413794</c:v>
                </c:pt>
                <c:pt idx="6">
                  <c:v>24.137931034482758</c:v>
                </c:pt>
                <c:pt idx="7">
                  <c:v>27.586206896551726</c:v>
                </c:pt>
                <c:pt idx="8">
                  <c:v>31.03448275862069</c:v>
                </c:pt>
                <c:pt idx="9">
                  <c:v>34.482758620689658</c:v>
                </c:pt>
              </c:numCache>
            </c:numRef>
          </c:cat>
          <c:val>
            <c:numRef>
              <c:f>fascia!$E$3:$E$12</c:f>
              <c:numCache>
                <c:formatCode>General</c:formatCode>
                <c:ptCount val="10"/>
                <c:pt idx="0">
                  <c:v>14.32</c:v>
                </c:pt>
                <c:pt idx="1">
                  <c:v>11.78</c:v>
                </c:pt>
                <c:pt idx="2">
                  <c:v>10.37</c:v>
                </c:pt>
                <c:pt idx="3">
                  <c:v>9.5</c:v>
                </c:pt>
                <c:pt idx="4">
                  <c:v>8.85</c:v>
                </c:pt>
                <c:pt idx="5">
                  <c:v>8.34</c:v>
                </c:pt>
                <c:pt idx="6">
                  <c:v>7.92</c:v>
                </c:pt>
                <c:pt idx="7">
                  <c:v>7.57</c:v>
                </c:pt>
                <c:pt idx="8">
                  <c:v>7.27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78-4963-8A80-716FDF2E1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492448"/>
        <c:axId val="5634950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fascia!$G$2</c15:sqref>
                        </c15:formulaRef>
                      </c:ext>
                    </c:extLst>
                    <c:strCache>
                      <c:ptCount val="1"/>
                      <c:pt idx="0">
                        <c:v>median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fascia!$C$3:$C$12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3.4482758620689657</c:v>
                      </c:pt>
                      <c:pt idx="1">
                        <c:v>6.8965517241379315</c:v>
                      </c:pt>
                      <c:pt idx="2">
                        <c:v>10.344827586206897</c:v>
                      </c:pt>
                      <c:pt idx="3">
                        <c:v>13.793103448275863</c:v>
                      </c:pt>
                      <c:pt idx="4">
                        <c:v>17.241379310344829</c:v>
                      </c:pt>
                      <c:pt idx="5">
                        <c:v>20.689655172413794</c:v>
                      </c:pt>
                      <c:pt idx="6">
                        <c:v>24.137931034482758</c:v>
                      </c:pt>
                      <c:pt idx="7">
                        <c:v>27.586206896551726</c:v>
                      </c:pt>
                      <c:pt idx="8">
                        <c:v>31.03448275862069</c:v>
                      </c:pt>
                      <c:pt idx="9">
                        <c:v>34.482758620689658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fascia!$G$3:$G$12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14.91</c:v>
                      </c:pt>
                      <c:pt idx="1">
                        <c:v>12.35</c:v>
                      </c:pt>
                      <c:pt idx="2">
                        <c:v>10.85</c:v>
                      </c:pt>
                      <c:pt idx="3">
                        <c:v>9.92</c:v>
                      </c:pt>
                      <c:pt idx="4">
                        <c:v>9.2100000000000009</c:v>
                      </c:pt>
                      <c:pt idx="5">
                        <c:v>8.65</c:v>
                      </c:pt>
                      <c:pt idx="6">
                        <c:v>8.19</c:v>
                      </c:pt>
                      <c:pt idx="7">
                        <c:v>7.8</c:v>
                      </c:pt>
                      <c:pt idx="8">
                        <c:v>7.47</c:v>
                      </c:pt>
                      <c:pt idx="9">
                        <c:v>7.17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D78-4963-8A80-716FDF2E18F0}"/>
                  </c:ext>
                </c:extLst>
              </c15:ser>
            </c15:filteredLineSeries>
          </c:ext>
        </c:extLst>
      </c:lineChart>
      <c:catAx>
        <c:axId val="56349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NH parameter ( kPa )</a:t>
                </a:r>
              </a:p>
            </c:rich>
          </c:tx>
          <c:layout>
            <c:manualLayout>
              <c:xMode val="edge"/>
              <c:yMode val="edge"/>
              <c:x val="0.38267210727383827"/>
              <c:y val="0.897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495072"/>
        <c:crosses val="autoZero"/>
        <c:auto val="1"/>
        <c:lblAlgn val="ctr"/>
        <c:lblOffset val="100"/>
        <c:noMultiLvlLbl val="0"/>
      </c:catAx>
      <c:valAx>
        <c:axId val="56349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displacement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(mm)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49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529162893114357"/>
          <c:y val="0.26446704578594343"/>
          <c:w val="0.33022947773080058"/>
          <c:h val="0.110532954214056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9</xdr:row>
      <xdr:rowOff>109537</xdr:rowOff>
    </xdr:from>
    <xdr:to>
      <xdr:col>7</xdr:col>
      <xdr:colOff>552450</xdr:colOff>
      <xdr:row>23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56F447E-6EE8-4137-B794-0D15DA439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523875</xdr:colOff>
      <xdr:row>9</xdr:row>
      <xdr:rowOff>138111</xdr:rowOff>
    </xdr:from>
    <xdr:to>
      <xdr:col>16</xdr:col>
      <xdr:colOff>271462</xdr:colOff>
      <xdr:row>26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616BCE3-0060-41ED-8773-B32A85B97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255441</xdr:colOff>
      <xdr:row>3</xdr:row>
      <xdr:rowOff>865</xdr:rowOff>
    </xdr:from>
    <xdr:to>
      <xdr:col>20</xdr:col>
      <xdr:colOff>43295</xdr:colOff>
      <xdr:row>16</xdr:row>
      <xdr:rowOff>17318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EF85B6-9135-4F23-A7CB-8DA2F6BD6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480579</xdr:colOff>
      <xdr:row>15</xdr:row>
      <xdr:rowOff>18184</xdr:rowOff>
    </xdr:from>
    <xdr:to>
      <xdr:col>9</xdr:col>
      <xdr:colOff>203488</xdr:colOff>
      <xdr:row>27</xdr:row>
      <xdr:rowOff>34636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E4A8A5-E91F-4A1D-8453-9E77BDA63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17</xdr:row>
      <xdr:rowOff>42862</xdr:rowOff>
    </xdr:from>
    <xdr:to>
      <xdr:col>9</xdr:col>
      <xdr:colOff>419100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AFD891-0879-4D34-AEAE-26808A899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347662</xdr:colOff>
      <xdr:row>3</xdr:row>
      <xdr:rowOff>23812</xdr:rowOff>
    </xdr:from>
    <xdr:to>
      <xdr:col>19</xdr:col>
      <xdr:colOff>495300</xdr:colOff>
      <xdr:row>16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0AB92D-CCE5-49CD-8084-AC588FE9B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176212</xdr:colOff>
      <xdr:row>16</xdr:row>
      <xdr:rowOff>52387</xdr:rowOff>
    </xdr:from>
    <xdr:to>
      <xdr:col>9</xdr:col>
      <xdr:colOff>481012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91B577-AAF9-4664-ABCB-726FF3C12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576262</xdr:colOff>
      <xdr:row>16</xdr:row>
      <xdr:rowOff>100012</xdr:rowOff>
    </xdr:from>
    <xdr:to>
      <xdr:col>20</xdr:col>
      <xdr:colOff>271462</xdr:colOff>
      <xdr:row>29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93DB07-4D3E-4F0D-B6DF-202ACD218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17</xdr:row>
      <xdr:rowOff>14287</xdr:rowOff>
    </xdr:from>
    <xdr:to>
      <xdr:col>9</xdr:col>
      <xdr:colOff>28575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2AE844-6405-4A5A-8AD0-E16BFD093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285750</xdr:colOff>
      <xdr:row>0</xdr:row>
      <xdr:rowOff>247650</xdr:rowOff>
    </xdr:from>
    <xdr:to>
      <xdr:col>19</xdr:col>
      <xdr:colOff>266700</xdr:colOff>
      <xdr:row>15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F53507-0617-48C4-ACD5-BB9D8977B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4762</xdr:rowOff>
    </xdr:from>
    <xdr:to>
      <xdr:col>18</xdr:col>
      <xdr:colOff>4763</xdr:colOff>
      <xdr:row>26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C8E3BE-9348-48BE-A380-E2821D6E3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195263</xdr:colOff>
      <xdr:row>12</xdr:row>
      <xdr:rowOff>171450</xdr:rowOff>
    </xdr:from>
    <xdr:to>
      <xdr:col>26</xdr:col>
      <xdr:colOff>176213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A5602A-1413-4A0C-8AD0-38C3DDE2D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11</xdr:row>
      <xdr:rowOff>185737</xdr:rowOff>
    </xdr:from>
    <xdr:to>
      <xdr:col>9</xdr:col>
      <xdr:colOff>95250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F034C9-5952-4783-BBD0-824B647FA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185737</xdr:colOff>
      <xdr:row>12</xdr:row>
      <xdr:rowOff>71437</xdr:rowOff>
    </xdr:from>
    <xdr:to>
      <xdr:col>17</xdr:col>
      <xdr:colOff>490537</xdr:colOff>
      <xdr:row>26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6EE124-5F63-46E0-847C-AF4569D95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171450</xdr:colOff>
      <xdr:row>12</xdr:row>
      <xdr:rowOff>70134</xdr:rowOff>
    </xdr:from>
    <xdr:to>
      <xdr:col>24</xdr:col>
      <xdr:colOff>323057</xdr:colOff>
      <xdr:row>26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A6527F9-EEB3-4922-914E-DEF5E44DC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34650" y="2432334"/>
          <a:ext cx="3809207" cy="2730216"/>
        </a:xfrm>
        <a:prstGeom prst="rect">
          <a:avLst/>
        </a:prstGeom>
      </xdr:spPr>
    </xdr:pic>
    <xdr:clientData/>
  </xdr:twoCellAnchor>
  <xdr:twoCellAnchor>
    <xdr:from>
      <xdr:col>10</xdr:col>
      <xdr:colOff>176212</xdr:colOff>
      <xdr:row>27</xdr:row>
      <xdr:rowOff>185737</xdr:rowOff>
    </xdr:from>
    <xdr:to>
      <xdr:col>17</xdr:col>
      <xdr:colOff>481012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B7BD09-310C-451B-A17D-A384744D6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zoomScaleNormal="100" workbookViewId="0">
      <selection activeCell="L3" sqref="L3"/>
    </sheetView>
  </sheetViews>
  <sheetFormatPr defaultRowHeight="15" x14ac:dyDescent="0.25"/>
  <cols>
    <col min="1" max="2" width="9.140625" customWidth="1"/>
    <col min="3" max="9" width="10.42578125" bestFit="1" customWidth="1"/>
    <col min="11" max="14" width="10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46</v>
      </c>
      <c r="G1" t="s">
        <v>47</v>
      </c>
      <c r="H1" t="s">
        <v>22</v>
      </c>
      <c r="I1" t="s">
        <v>23</v>
      </c>
      <c r="K1" t="s">
        <v>50</v>
      </c>
      <c r="L1" t="s">
        <v>49</v>
      </c>
      <c r="M1" t="s">
        <v>22</v>
      </c>
      <c r="N1" t="s">
        <v>48</v>
      </c>
    </row>
    <row r="2" spans="1:14" x14ac:dyDescent="0.25">
      <c r="A2">
        <v>5</v>
      </c>
      <c r="B2">
        <v>94941</v>
      </c>
      <c r="C2" s="3"/>
      <c r="D2" s="3"/>
      <c r="E2" s="3"/>
      <c r="F2" s="3"/>
      <c r="G2" s="3"/>
      <c r="H2" s="3"/>
      <c r="I2" s="3"/>
    </row>
    <row r="3" spans="1:14" x14ac:dyDescent="0.25">
      <c r="A3">
        <v>7</v>
      </c>
      <c r="B3">
        <v>30850</v>
      </c>
      <c r="C3" s="3">
        <v>5.7399999999999997E-4</v>
      </c>
      <c r="D3" s="3">
        <v>1.2659999999999999E-4</v>
      </c>
      <c r="E3" s="3">
        <v>6.5499999999999998E-4</v>
      </c>
      <c r="F3" s="3"/>
      <c r="G3" s="3"/>
      <c r="H3" s="3"/>
      <c r="I3" s="3"/>
      <c r="K3" s="3">
        <v>3.23</v>
      </c>
      <c r="L3" s="3">
        <v>0.59</v>
      </c>
      <c r="M3" s="3">
        <v>0.63</v>
      </c>
      <c r="N3" s="3">
        <v>0.34</v>
      </c>
    </row>
    <row r="4" spans="1:14" x14ac:dyDescent="0.25">
      <c r="A4">
        <v>10</v>
      </c>
      <c r="B4">
        <v>11181</v>
      </c>
      <c r="C4" s="3">
        <v>5.1800000000000001E-4</v>
      </c>
      <c r="D4" s="3">
        <v>1.1790000000000001E-4</v>
      </c>
      <c r="E4" s="3">
        <v>6.3000000000000003E-4</v>
      </c>
      <c r="F4" s="3">
        <v>2.31</v>
      </c>
      <c r="G4" s="3">
        <v>0.36</v>
      </c>
      <c r="H4" s="3">
        <v>0.36</v>
      </c>
      <c r="I4" s="3">
        <v>0.24</v>
      </c>
      <c r="J4" t="s">
        <v>25</v>
      </c>
      <c r="K4" s="3">
        <v>4.57</v>
      </c>
      <c r="L4" s="3">
        <v>0.85</v>
      </c>
      <c r="M4" s="3">
        <v>0.87</v>
      </c>
      <c r="N4" s="3">
        <v>0.51</v>
      </c>
    </row>
    <row r="5" spans="1:14" x14ac:dyDescent="0.25">
      <c r="A5">
        <v>13</v>
      </c>
      <c r="B5">
        <v>5132</v>
      </c>
      <c r="C5" s="3">
        <v>3.9300000000000001E-4</v>
      </c>
      <c r="D5" s="3">
        <v>9.399E-5</v>
      </c>
      <c r="E5" s="3">
        <v>4.8299999999999998E-4</v>
      </c>
      <c r="F5" s="3">
        <v>3.67</v>
      </c>
      <c r="G5" s="3">
        <v>0.44</v>
      </c>
      <c r="H5" s="3">
        <v>0.56000000000000005</v>
      </c>
      <c r="I5" s="3">
        <v>0.25</v>
      </c>
      <c r="K5" s="3">
        <v>5.39</v>
      </c>
      <c r="L5" s="3">
        <v>0.71</v>
      </c>
      <c r="M5" s="3">
        <v>0.8</v>
      </c>
      <c r="N5" s="3">
        <v>0.44</v>
      </c>
    </row>
    <row r="6" spans="1:14" x14ac:dyDescent="0.25">
      <c r="A6">
        <v>15</v>
      </c>
      <c r="B6">
        <v>4946</v>
      </c>
      <c r="C6" s="3">
        <v>3.7199999999999999E-4</v>
      </c>
      <c r="D6" s="3">
        <v>9.1009999999999998E-5</v>
      </c>
      <c r="E6" s="3">
        <v>6.0099999999999997E-4</v>
      </c>
      <c r="F6" s="3">
        <v>3.53</v>
      </c>
      <c r="G6" s="3">
        <v>0.54</v>
      </c>
      <c r="H6" s="3">
        <v>0.62</v>
      </c>
      <c r="I6" s="3">
        <v>0.33</v>
      </c>
      <c r="K6" s="3">
        <v>5.34</v>
      </c>
      <c r="L6" s="3">
        <v>0.79</v>
      </c>
      <c r="M6" s="3">
        <v>0.85</v>
      </c>
      <c r="N6" s="3">
        <v>0.45</v>
      </c>
    </row>
    <row r="7" spans="1:14" x14ac:dyDescent="0.25">
      <c r="A7">
        <v>17</v>
      </c>
      <c r="B7">
        <v>4083</v>
      </c>
      <c r="C7" s="3">
        <v>5.3499999999999999E-4</v>
      </c>
      <c r="D7" s="3">
        <v>4.3159999999999997E-4</v>
      </c>
      <c r="E7" s="3">
        <v>6.0800000000000003E-4</v>
      </c>
      <c r="F7" s="3">
        <v>2.79</v>
      </c>
      <c r="G7" s="3">
        <v>0.54</v>
      </c>
      <c r="H7" s="3">
        <v>0.59</v>
      </c>
      <c r="I7" s="3">
        <v>0.31</v>
      </c>
      <c r="K7" s="3">
        <v>5.42</v>
      </c>
      <c r="L7" s="3">
        <v>0.76</v>
      </c>
      <c r="M7" s="3">
        <v>0.84</v>
      </c>
      <c r="N7" s="3">
        <v>0.45</v>
      </c>
    </row>
    <row r="8" spans="1:14" x14ac:dyDescent="0.25">
      <c r="A8">
        <v>20</v>
      </c>
      <c r="B8">
        <v>3702</v>
      </c>
      <c r="C8" s="3">
        <v>5.4000000000000001E-4</v>
      </c>
      <c r="D8" s="3">
        <v>1.2750000000000001E-4</v>
      </c>
      <c r="E8" s="3">
        <v>6.87E-4</v>
      </c>
      <c r="F8" s="3">
        <v>4.4400000000000004</v>
      </c>
      <c r="G8" s="3">
        <v>0.69</v>
      </c>
      <c r="H8" s="3">
        <v>0.88</v>
      </c>
      <c r="I8" s="3">
        <v>0.35</v>
      </c>
      <c r="K8" s="3">
        <v>5.35</v>
      </c>
      <c r="L8" s="3">
        <v>0.82</v>
      </c>
      <c r="M8" s="3">
        <v>0.89</v>
      </c>
      <c r="N8" s="3">
        <v>0.48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zoomScale="110" zoomScaleNormal="110" workbookViewId="0">
      <selection activeCell="B30" sqref="B30"/>
    </sheetView>
  </sheetViews>
  <sheetFormatPr defaultRowHeight="15" x14ac:dyDescent="0.25"/>
  <sheetData>
    <row r="1" spans="1:13" ht="20.25" thickBot="1" x14ac:dyDescent="0.35">
      <c r="A1" s="5" t="s">
        <v>5</v>
      </c>
      <c r="B1" s="5"/>
      <c r="C1" s="5"/>
      <c r="D1" s="5"/>
      <c r="E1" s="5"/>
    </row>
    <row r="2" spans="1:13" ht="15.75" thickTop="1" x14ac:dyDescent="0.25">
      <c r="C2" t="s">
        <v>6</v>
      </c>
      <c r="D2" t="s">
        <v>38</v>
      </c>
      <c r="E2" t="s">
        <v>9</v>
      </c>
      <c r="F2" t="s">
        <v>39</v>
      </c>
      <c r="G2" t="s">
        <v>22</v>
      </c>
      <c r="H2" t="s">
        <v>13</v>
      </c>
      <c r="I2" t="s">
        <v>16</v>
      </c>
      <c r="J2" t="s">
        <v>40</v>
      </c>
      <c r="K2" t="s">
        <v>45</v>
      </c>
      <c r="L2" t="s">
        <v>11</v>
      </c>
      <c r="M2" s="2" t="s">
        <v>12</v>
      </c>
    </row>
    <row r="3" spans="1:13" x14ac:dyDescent="0.25">
      <c r="A3">
        <v>1</v>
      </c>
      <c r="B3">
        <f>C3/(2*(1+0.45))</f>
        <v>0.13793103448275862</v>
      </c>
      <c r="C3">
        <v>0.4</v>
      </c>
      <c r="D3">
        <v>23.27</v>
      </c>
      <c r="E3">
        <v>12.83</v>
      </c>
      <c r="F3">
        <v>12.52</v>
      </c>
      <c r="G3">
        <v>5.16</v>
      </c>
      <c r="H3">
        <f>(D$3-D3)/D$3*100</f>
        <v>0</v>
      </c>
      <c r="I3">
        <f>(E$3-E3)/E$3*100</f>
        <v>0</v>
      </c>
      <c r="J3">
        <f>(F$3-F3)/F$3*100</f>
        <v>0</v>
      </c>
    </row>
    <row r="4" spans="1:13" x14ac:dyDescent="0.25">
      <c r="A4">
        <f>A3+1</f>
        <v>2</v>
      </c>
      <c r="B4">
        <f t="shared" ref="B4:B12" si="0">C4/(2*(1+0.45))</f>
        <v>0.81379310344827582</v>
      </c>
      <c r="C4">
        <f>$C3+1.96</f>
        <v>2.36</v>
      </c>
      <c r="D4">
        <v>12.84</v>
      </c>
      <c r="E4">
        <v>8.4</v>
      </c>
      <c r="F4">
        <v>8.02</v>
      </c>
      <c r="G4">
        <v>2.84</v>
      </c>
      <c r="H4">
        <f t="shared" ref="H4:H12" si="1">(D$3-D4)/D$3*100</f>
        <v>44.821658788139231</v>
      </c>
      <c r="I4">
        <f t="shared" ref="I4:I12" si="2">(E$3-E4)/E$3*100</f>
        <v>34.528448947778642</v>
      </c>
      <c r="J4">
        <f t="shared" ref="J4:J12" si="3">(F$3-F4)/F$3*100</f>
        <v>35.942492012779553</v>
      </c>
      <c r="K4">
        <f>H4-H3</f>
        <v>44.821658788139231</v>
      </c>
    </row>
    <row r="5" spans="1:13" x14ac:dyDescent="0.25">
      <c r="A5">
        <f t="shared" ref="A5:A12" si="4">A4+1</f>
        <v>3</v>
      </c>
      <c r="B5">
        <f t="shared" si="0"/>
        <v>1.4896551724137932</v>
      </c>
      <c r="C5">
        <f t="shared" ref="C5:C12" si="5">$C4+1.96</f>
        <v>4.32</v>
      </c>
      <c r="D5">
        <v>12.5</v>
      </c>
      <c r="E5">
        <v>7.47</v>
      </c>
      <c r="F5">
        <v>7.22</v>
      </c>
      <c r="G5">
        <v>2.58</v>
      </c>
      <c r="H5">
        <f t="shared" si="1"/>
        <v>46.282767511817788</v>
      </c>
      <c r="I5">
        <f t="shared" si="2"/>
        <v>41.777084957131727</v>
      </c>
      <c r="J5">
        <f t="shared" si="3"/>
        <v>42.332268370607032</v>
      </c>
      <c r="K5">
        <f t="shared" ref="K5:K12" si="6">H5-H4</f>
        <v>1.4611087236785565</v>
      </c>
    </row>
    <row r="6" spans="1:13" x14ac:dyDescent="0.25">
      <c r="A6">
        <f t="shared" si="4"/>
        <v>4</v>
      </c>
      <c r="B6">
        <f t="shared" si="0"/>
        <v>2.1655172413793107</v>
      </c>
      <c r="C6">
        <f>$C5+1.96</f>
        <v>6.28</v>
      </c>
      <c r="D6">
        <v>8.17</v>
      </c>
      <c r="E6">
        <v>5.17</v>
      </c>
      <c r="F6">
        <v>4.88</v>
      </c>
      <c r="G6">
        <v>1.81</v>
      </c>
      <c r="H6">
        <f t="shared" si="1"/>
        <v>64.890416845724104</v>
      </c>
      <c r="I6">
        <f t="shared" si="2"/>
        <v>59.703819173811382</v>
      </c>
      <c r="J6">
        <f t="shared" si="3"/>
        <v>61.022364217252402</v>
      </c>
      <c r="K6">
        <f t="shared" si="6"/>
        <v>18.607649333906316</v>
      </c>
    </row>
    <row r="7" spans="1:13" x14ac:dyDescent="0.25">
      <c r="A7">
        <f t="shared" si="4"/>
        <v>5</v>
      </c>
      <c r="B7">
        <f t="shared" si="0"/>
        <v>2.8413793103448279</v>
      </c>
      <c r="C7">
        <f t="shared" si="5"/>
        <v>8.24</v>
      </c>
      <c r="D7">
        <v>7.44</v>
      </c>
      <c r="E7">
        <v>4.6100000000000003</v>
      </c>
      <c r="F7">
        <v>4.38</v>
      </c>
      <c r="G7">
        <v>1.63</v>
      </c>
      <c r="H7">
        <f>(D$3-D7)/D$3*100</f>
        <v>68.027503223033946</v>
      </c>
      <c r="I7">
        <f t="shared" si="2"/>
        <v>64.068589243959465</v>
      </c>
      <c r="J7">
        <f t="shared" si="3"/>
        <v>65.015974440894581</v>
      </c>
      <c r="K7">
        <f t="shared" si="6"/>
        <v>3.1370863773098421</v>
      </c>
    </row>
    <row r="8" spans="1:13" x14ac:dyDescent="0.25">
      <c r="A8">
        <f t="shared" si="4"/>
        <v>6</v>
      </c>
      <c r="B8">
        <f t="shared" si="0"/>
        <v>3.5172413793103448</v>
      </c>
      <c r="C8">
        <f t="shared" si="5"/>
        <v>10.199999999999999</v>
      </c>
      <c r="D8">
        <v>7.08</v>
      </c>
      <c r="E8">
        <v>4.21</v>
      </c>
      <c r="F8">
        <v>4.01</v>
      </c>
      <c r="G8">
        <v>1.5</v>
      </c>
      <c r="H8">
        <f>(D$3-D8)/D$3*100</f>
        <v>69.57455951869359</v>
      </c>
      <c r="I8">
        <f t="shared" si="2"/>
        <v>67.186282151208104</v>
      </c>
      <c r="J8">
        <f t="shared" si="3"/>
        <v>67.971246006389777</v>
      </c>
      <c r="K8">
        <f t="shared" si="6"/>
        <v>1.5470562956596439</v>
      </c>
    </row>
    <row r="9" spans="1:13" x14ac:dyDescent="0.25">
      <c r="A9">
        <f t="shared" si="4"/>
        <v>7</v>
      </c>
      <c r="B9">
        <f t="shared" si="0"/>
        <v>4.1931034482758625</v>
      </c>
      <c r="C9">
        <f t="shared" si="5"/>
        <v>12.16</v>
      </c>
      <c r="D9">
        <v>6.81</v>
      </c>
      <c r="E9">
        <v>3.91</v>
      </c>
      <c r="F9">
        <v>3.75</v>
      </c>
      <c r="G9">
        <v>1.4</v>
      </c>
      <c r="H9">
        <f>(D$3-D9)/D$3*100</f>
        <v>70.734851740438344</v>
      </c>
      <c r="I9">
        <f t="shared" si="2"/>
        <v>69.524551831644573</v>
      </c>
      <c r="J9">
        <f t="shared" si="3"/>
        <v>70.047923322683701</v>
      </c>
      <c r="K9">
        <f t="shared" si="6"/>
        <v>1.1602922217447542</v>
      </c>
    </row>
    <row r="10" spans="1:13" x14ac:dyDescent="0.25">
      <c r="A10">
        <f t="shared" si="4"/>
        <v>8</v>
      </c>
      <c r="B10">
        <f t="shared" si="0"/>
        <v>4.8689655172413797</v>
      </c>
      <c r="C10">
        <f t="shared" si="5"/>
        <v>14.120000000000001</v>
      </c>
      <c r="D10">
        <v>6.59</v>
      </c>
      <c r="E10">
        <v>3.65</v>
      </c>
      <c r="F10">
        <v>3.5</v>
      </c>
      <c r="G10">
        <v>1.32</v>
      </c>
      <c r="H10">
        <f>(D$3-D10)/D$3*100</f>
        <v>71.680275032230341</v>
      </c>
      <c r="I10">
        <f t="shared" si="2"/>
        <v>71.551052221356187</v>
      </c>
      <c r="J10">
        <f t="shared" si="3"/>
        <v>72.04472843450479</v>
      </c>
      <c r="K10">
        <f t="shared" si="6"/>
        <v>0.94542329179199669</v>
      </c>
    </row>
    <row r="11" spans="1:13" x14ac:dyDescent="0.25">
      <c r="A11">
        <f t="shared" si="4"/>
        <v>9</v>
      </c>
      <c r="B11">
        <f t="shared" si="0"/>
        <v>5.544827586206897</v>
      </c>
      <c r="C11">
        <f t="shared" si="5"/>
        <v>16.080000000000002</v>
      </c>
      <c r="D11">
        <v>6.4</v>
      </c>
      <c r="E11">
        <v>3.44</v>
      </c>
      <c r="F11">
        <v>3.32</v>
      </c>
      <c r="G11">
        <v>1.25</v>
      </c>
      <c r="H11">
        <f t="shared" si="1"/>
        <v>72.496776966050703</v>
      </c>
      <c r="I11">
        <f t="shared" si="2"/>
        <v>73.187840997661738</v>
      </c>
      <c r="J11">
        <f t="shared" si="3"/>
        <v>73.482428115015978</v>
      </c>
      <c r="K11">
        <f t="shared" si="6"/>
        <v>0.81650193382036207</v>
      </c>
    </row>
    <row r="12" spans="1:13" x14ac:dyDescent="0.25">
      <c r="A12">
        <f t="shared" si="4"/>
        <v>10</v>
      </c>
      <c r="B12">
        <f t="shared" si="0"/>
        <v>6.2206896551724151</v>
      </c>
      <c r="C12">
        <f t="shared" si="5"/>
        <v>18.040000000000003</v>
      </c>
      <c r="D12">
        <v>6.23</v>
      </c>
      <c r="E12">
        <v>3.27</v>
      </c>
      <c r="F12">
        <v>3.16</v>
      </c>
      <c r="G12">
        <v>1.2</v>
      </c>
      <c r="H12">
        <f t="shared" si="1"/>
        <v>73.227331327889985</v>
      </c>
      <c r="I12">
        <f t="shared" si="2"/>
        <v>74.512860483242406</v>
      </c>
      <c r="J12">
        <f t="shared" si="3"/>
        <v>74.760383386581466</v>
      </c>
      <c r="K12">
        <f t="shared" si="6"/>
        <v>0.7305543618392818</v>
      </c>
    </row>
    <row r="19" spans="14:16" x14ac:dyDescent="0.25">
      <c r="N19" t="s">
        <v>26</v>
      </c>
      <c r="P19">
        <f>2/5</f>
        <v>0.4</v>
      </c>
    </row>
    <row r="20" spans="14:16" x14ac:dyDescent="0.25">
      <c r="N20">
        <v>0.4</v>
      </c>
      <c r="O20">
        <f>N20/(2*(1+0.45))</f>
        <v>0.13793103448275862</v>
      </c>
    </row>
    <row r="21" spans="14:16" x14ac:dyDescent="0.25">
      <c r="N21">
        <f>N20+$P$19</f>
        <v>0.8</v>
      </c>
      <c r="O21">
        <f t="shared" ref="O21:O27" si="7">N21/(2*(1+0.45))</f>
        <v>0.27586206896551724</v>
      </c>
    </row>
    <row r="22" spans="14:16" x14ac:dyDescent="0.25">
      <c r="N22">
        <f t="shared" ref="N22:N25" si="8">N21+$P$19</f>
        <v>1.2000000000000002</v>
      </c>
      <c r="O22">
        <f t="shared" si="7"/>
        <v>0.41379310344827591</v>
      </c>
    </row>
    <row r="23" spans="14:16" x14ac:dyDescent="0.25">
      <c r="N23">
        <f t="shared" si="8"/>
        <v>1.6</v>
      </c>
      <c r="O23">
        <f t="shared" si="7"/>
        <v>0.55172413793103448</v>
      </c>
    </row>
    <row r="24" spans="14:16" x14ac:dyDescent="0.25">
      <c r="N24">
        <f t="shared" si="8"/>
        <v>2</v>
      </c>
      <c r="O24">
        <f t="shared" si="7"/>
        <v>0.68965517241379315</v>
      </c>
    </row>
    <row r="25" spans="14:16" x14ac:dyDescent="0.25">
      <c r="N25">
        <f t="shared" si="8"/>
        <v>2.4</v>
      </c>
      <c r="O25">
        <f t="shared" si="7"/>
        <v>0.82758620689655171</v>
      </c>
    </row>
    <row r="26" spans="14:16" x14ac:dyDescent="0.25">
      <c r="N26">
        <f>N25+$P$27</f>
        <v>4.6999999999999993</v>
      </c>
      <c r="O26">
        <f t="shared" si="7"/>
        <v>1.6206896551724137</v>
      </c>
    </row>
    <row r="27" spans="14:16" x14ac:dyDescent="0.25">
      <c r="N27">
        <f>N26+$P$27</f>
        <v>6.9999999999999991</v>
      </c>
      <c r="O27">
        <f t="shared" si="7"/>
        <v>2.4137931034482758</v>
      </c>
      <c r="P27">
        <f>(7-2.4)/2</f>
        <v>2.2999999999999998</v>
      </c>
    </row>
  </sheetData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N25" sqref="N25"/>
    </sheetView>
  </sheetViews>
  <sheetFormatPr defaultRowHeight="15" x14ac:dyDescent="0.25"/>
  <sheetData>
    <row r="1" spans="1:13" ht="20.25" thickBot="1" x14ac:dyDescent="0.35">
      <c r="A1" s="6" t="s">
        <v>10</v>
      </c>
      <c r="B1" s="6"/>
      <c r="C1" s="6"/>
      <c r="D1" s="6"/>
      <c r="E1" s="6"/>
      <c r="L1" t="s">
        <v>17</v>
      </c>
      <c r="M1" t="s">
        <v>18</v>
      </c>
    </row>
    <row r="2" spans="1:13" ht="15.75" thickTop="1" x14ac:dyDescent="0.25"/>
    <row r="3" spans="1:13" x14ac:dyDescent="0.25">
      <c r="B3" t="s">
        <v>6</v>
      </c>
      <c r="D3" t="s">
        <v>41</v>
      </c>
      <c r="E3" t="s">
        <v>42</v>
      </c>
      <c r="F3" t="s">
        <v>9</v>
      </c>
      <c r="H3" t="s">
        <v>13</v>
      </c>
      <c r="I3" t="s">
        <v>43</v>
      </c>
      <c r="J3" t="s">
        <v>15</v>
      </c>
      <c r="K3" t="s">
        <v>44</v>
      </c>
    </row>
    <row r="4" spans="1:13" x14ac:dyDescent="0.25">
      <c r="B4">
        <v>5</v>
      </c>
      <c r="C4">
        <f>B4/(2*(1+0.45))</f>
        <v>1.7241379310344829</v>
      </c>
      <c r="D4">
        <v>24.6</v>
      </c>
      <c r="E4">
        <v>12.33</v>
      </c>
      <c r="F4">
        <v>12.39</v>
      </c>
      <c r="G4">
        <v>5.33</v>
      </c>
      <c r="H4">
        <f>(D$4-D4)/D$4*100</f>
        <v>0</v>
      </c>
      <c r="I4">
        <f t="shared" ref="I4:J4" si="0">(E$4-E4)/E$4*100</f>
        <v>0</v>
      </c>
      <c r="J4">
        <f t="shared" si="0"/>
        <v>0</v>
      </c>
    </row>
    <row r="5" spans="1:13" x14ac:dyDescent="0.25">
      <c r="B5">
        <v>10</v>
      </c>
      <c r="C5">
        <f t="shared" ref="C5:C13" si="1">B5/(2*(1+0.45))</f>
        <v>3.4482758620689657</v>
      </c>
      <c r="D5">
        <v>21.07</v>
      </c>
      <c r="E5">
        <v>11.53</v>
      </c>
      <c r="F5">
        <v>11.83</v>
      </c>
      <c r="G5">
        <v>4.58</v>
      </c>
      <c r="H5">
        <f>(D$4-D5)/D$4*100</f>
        <v>14.349593495934961</v>
      </c>
      <c r="I5">
        <f t="shared" ref="I5:I13" si="2">(E$4-E5)/E$4*100</f>
        <v>6.4882400648824072</v>
      </c>
      <c r="J5">
        <f t="shared" ref="J5:J13" si="3">(F$4-F5)/F$4*100</f>
        <v>4.5197740112994396</v>
      </c>
      <c r="K5">
        <f>H5-H4</f>
        <v>14.349593495934961</v>
      </c>
    </row>
    <row r="6" spans="1:13" x14ac:dyDescent="0.25">
      <c r="B6">
        <v>20</v>
      </c>
      <c r="C6">
        <f t="shared" si="1"/>
        <v>6.8965517241379315</v>
      </c>
      <c r="D6">
        <v>20.16</v>
      </c>
      <c r="E6">
        <v>11.6</v>
      </c>
      <c r="F6">
        <v>12.29</v>
      </c>
      <c r="G6">
        <v>4.45</v>
      </c>
      <c r="H6">
        <f t="shared" ref="H6:H13" si="4">(D$4-D6)/D$4*100</f>
        <v>18.048780487804883</v>
      </c>
      <c r="I6">
        <f t="shared" si="2"/>
        <v>5.9205190592051942</v>
      </c>
      <c r="J6">
        <f t="shared" si="3"/>
        <v>0.80710250201776768</v>
      </c>
      <c r="K6">
        <f t="shared" ref="K6:K13" si="5">H6-H5</f>
        <v>3.6991869918699223</v>
      </c>
    </row>
    <row r="7" spans="1:13" x14ac:dyDescent="0.25">
      <c r="B7">
        <v>30</v>
      </c>
      <c r="C7">
        <f t="shared" si="1"/>
        <v>10.344827586206897</v>
      </c>
      <c r="D7">
        <v>17.05</v>
      </c>
      <c r="E7">
        <v>9.7200000000000006</v>
      </c>
      <c r="F7">
        <v>10.050000000000001</v>
      </c>
      <c r="G7">
        <v>3.73</v>
      </c>
      <c r="H7">
        <f t="shared" si="4"/>
        <v>30.69105691056911</v>
      </c>
      <c r="I7">
        <f t="shared" si="2"/>
        <v>21.167883211678827</v>
      </c>
      <c r="J7">
        <f t="shared" si="3"/>
        <v>18.886198547215493</v>
      </c>
      <c r="K7">
        <f t="shared" si="5"/>
        <v>12.642276422764226</v>
      </c>
    </row>
    <row r="8" spans="1:13" x14ac:dyDescent="0.25">
      <c r="B8">
        <v>40</v>
      </c>
      <c r="C8">
        <f t="shared" si="1"/>
        <v>13.793103448275863</v>
      </c>
      <c r="D8">
        <v>16.48</v>
      </c>
      <c r="E8">
        <v>9.0299999999999994</v>
      </c>
      <c r="F8">
        <v>9.1300000000000008</v>
      </c>
      <c r="G8">
        <v>3.57</v>
      </c>
      <c r="H8">
        <f t="shared" si="4"/>
        <v>33.008130081300813</v>
      </c>
      <c r="I8">
        <f t="shared" si="2"/>
        <v>26.763990267639908</v>
      </c>
      <c r="J8">
        <f t="shared" si="3"/>
        <v>26.31154156577885</v>
      </c>
      <c r="K8">
        <f t="shared" si="5"/>
        <v>2.3170731707317032</v>
      </c>
    </row>
    <row r="9" spans="1:13" x14ac:dyDescent="0.25">
      <c r="B9">
        <v>50</v>
      </c>
      <c r="C9">
        <f t="shared" si="1"/>
        <v>17.241379310344829</v>
      </c>
      <c r="D9">
        <v>15.97</v>
      </c>
      <c r="E9">
        <v>8.59</v>
      </c>
      <c r="F9">
        <v>8.67</v>
      </c>
      <c r="G9">
        <v>3.39</v>
      </c>
      <c r="H9">
        <f t="shared" si="4"/>
        <v>35.081300813008134</v>
      </c>
      <c r="I9">
        <f t="shared" si="2"/>
        <v>30.332522303325227</v>
      </c>
      <c r="J9">
        <f t="shared" si="3"/>
        <v>30.024213075060537</v>
      </c>
      <c r="K9">
        <f t="shared" si="5"/>
        <v>2.0731707317073216</v>
      </c>
    </row>
    <row r="10" spans="1:13" x14ac:dyDescent="0.25">
      <c r="B10">
        <v>60</v>
      </c>
      <c r="C10">
        <f t="shared" si="1"/>
        <v>20.689655172413794</v>
      </c>
      <c r="D10">
        <v>15.49</v>
      </c>
      <c r="E10">
        <v>8.23</v>
      </c>
      <c r="F10">
        <v>8.26</v>
      </c>
      <c r="G10">
        <v>3.24</v>
      </c>
      <c r="H10">
        <f t="shared" si="4"/>
        <v>37.032520325203258</v>
      </c>
      <c r="I10">
        <f t="shared" si="2"/>
        <v>33.252230332522295</v>
      </c>
      <c r="J10">
        <f t="shared" si="3"/>
        <v>33.333333333333336</v>
      </c>
      <c r="K10">
        <f t="shared" si="5"/>
        <v>1.9512195121951237</v>
      </c>
    </row>
    <row r="11" spans="1:13" x14ac:dyDescent="0.25">
      <c r="B11">
        <v>70</v>
      </c>
      <c r="C11">
        <f t="shared" si="1"/>
        <v>24.137931034482758</v>
      </c>
      <c r="D11">
        <v>15.32</v>
      </c>
      <c r="E11">
        <v>8.06</v>
      </c>
      <c r="F11">
        <v>8.1999999999999993</v>
      </c>
      <c r="G11">
        <v>3.11</v>
      </c>
      <c r="H11">
        <f t="shared" si="4"/>
        <v>37.72357723577236</v>
      </c>
      <c r="I11">
        <f t="shared" si="2"/>
        <v>34.63098134630981</v>
      </c>
      <c r="J11">
        <f t="shared" si="3"/>
        <v>33.817594834543996</v>
      </c>
      <c r="K11">
        <f t="shared" si="5"/>
        <v>0.69105691056910246</v>
      </c>
    </row>
    <row r="12" spans="1:13" x14ac:dyDescent="0.25">
      <c r="B12">
        <v>80</v>
      </c>
      <c r="C12">
        <f t="shared" si="1"/>
        <v>27.586206896551726</v>
      </c>
      <c r="D12">
        <v>14.88</v>
      </c>
      <c r="E12">
        <v>7.79</v>
      </c>
      <c r="F12">
        <v>7.87</v>
      </c>
      <c r="G12">
        <v>3</v>
      </c>
      <c r="H12">
        <f t="shared" si="4"/>
        <v>39.512195121951223</v>
      </c>
      <c r="I12">
        <f t="shared" si="2"/>
        <v>36.820762368207625</v>
      </c>
      <c r="J12">
        <f t="shared" si="3"/>
        <v>36.481033091202583</v>
      </c>
      <c r="K12">
        <f t="shared" si="5"/>
        <v>1.7886178861788622</v>
      </c>
    </row>
    <row r="13" spans="1:13" x14ac:dyDescent="0.25">
      <c r="B13">
        <v>90</v>
      </c>
      <c r="C13">
        <f t="shared" si="1"/>
        <v>31.03448275862069</v>
      </c>
      <c r="D13">
        <v>14.49</v>
      </c>
      <c r="E13">
        <v>7.56</v>
      </c>
      <c r="F13">
        <v>7.58</v>
      </c>
      <c r="G13">
        <v>2.9</v>
      </c>
      <c r="H13">
        <f t="shared" si="4"/>
        <v>41.09756097560976</v>
      </c>
      <c r="I13">
        <f t="shared" si="2"/>
        <v>38.686131386861319</v>
      </c>
      <c r="J13">
        <f t="shared" si="3"/>
        <v>38.821630347054075</v>
      </c>
      <c r="K13">
        <f t="shared" si="5"/>
        <v>1.5853658536585371</v>
      </c>
    </row>
    <row r="18" spans="13:14" x14ac:dyDescent="0.25">
      <c r="M18" t="s">
        <v>27</v>
      </c>
    </row>
    <row r="19" spans="13:14" x14ac:dyDescent="0.25">
      <c r="M19">
        <v>5</v>
      </c>
      <c r="N19">
        <f>M19/(2*(1+0.45))</f>
        <v>1.7241379310344829</v>
      </c>
    </row>
    <row r="20" spans="13:14" x14ac:dyDescent="0.25">
      <c r="M20">
        <v>7.5</v>
      </c>
      <c r="N20">
        <f t="shared" ref="N20:N24" si="6">M20/(2*(1+0.45))</f>
        <v>2.5862068965517242</v>
      </c>
    </row>
    <row r="21" spans="13:14" x14ac:dyDescent="0.25">
      <c r="M21">
        <v>10</v>
      </c>
      <c r="N21">
        <f t="shared" si="6"/>
        <v>3.4482758620689657</v>
      </c>
    </row>
    <row r="22" spans="13:14" x14ac:dyDescent="0.25">
      <c r="M22">
        <v>20</v>
      </c>
      <c r="N22">
        <f t="shared" si="6"/>
        <v>6.8965517241379315</v>
      </c>
    </row>
    <row r="23" spans="13:14" x14ac:dyDescent="0.25">
      <c r="M23">
        <v>30</v>
      </c>
      <c r="N23">
        <f t="shared" si="6"/>
        <v>10.344827586206897</v>
      </c>
    </row>
    <row r="24" spans="13:14" x14ac:dyDescent="0.25">
      <c r="M24">
        <v>40</v>
      </c>
      <c r="N24">
        <f t="shared" si="6"/>
        <v>13.793103448275863</v>
      </c>
    </row>
    <row r="25" spans="13:14" x14ac:dyDescent="0.25">
      <c r="M25" t="s">
        <v>53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G3" sqref="G3"/>
    </sheetView>
  </sheetViews>
  <sheetFormatPr defaultRowHeight="15" x14ac:dyDescent="0.25"/>
  <sheetData>
    <row r="1" spans="1:9" ht="20.25" thickBot="1" x14ac:dyDescent="0.35">
      <c r="A1" s="6" t="s">
        <v>19</v>
      </c>
      <c r="B1" s="6"/>
      <c r="C1" s="6"/>
      <c r="D1" s="6"/>
      <c r="E1" s="1"/>
    </row>
    <row r="2" spans="1:9" ht="15.75" thickTop="1" x14ac:dyDescent="0.25"/>
    <row r="3" spans="1:9" x14ac:dyDescent="0.25">
      <c r="A3" t="s">
        <v>20</v>
      </c>
      <c r="B3" t="s">
        <v>51</v>
      </c>
      <c r="C3" t="s">
        <v>49</v>
      </c>
      <c r="D3" t="s">
        <v>9</v>
      </c>
      <c r="E3" t="s">
        <v>24</v>
      </c>
      <c r="F3" t="s">
        <v>21</v>
      </c>
      <c r="G3" t="s">
        <v>40</v>
      </c>
      <c r="H3" t="s">
        <v>16</v>
      </c>
      <c r="I3" t="s">
        <v>52</v>
      </c>
    </row>
    <row r="4" spans="1:9" x14ac:dyDescent="0.25">
      <c r="A4">
        <v>0.45</v>
      </c>
      <c r="B4">
        <v>22.35</v>
      </c>
      <c r="C4">
        <v>12.35</v>
      </c>
      <c r="D4">
        <v>12.63</v>
      </c>
      <c r="E4">
        <v>4.75</v>
      </c>
      <c r="F4">
        <f>(B$4-B4)/B$4*100</f>
        <v>0</v>
      </c>
      <c r="G4">
        <f t="shared" ref="G4:H4" si="0">(C$4-C4)/C$4*100</f>
        <v>0</v>
      </c>
      <c r="H4">
        <f t="shared" si="0"/>
        <v>0</v>
      </c>
    </row>
    <row r="5" spans="1:9" x14ac:dyDescent="0.25">
      <c r="A5">
        <f>A4+0.005</f>
        <v>0.45500000000000002</v>
      </c>
      <c r="B5">
        <v>22.16</v>
      </c>
      <c r="C5">
        <v>12.23</v>
      </c>
      <c r="D5">
        <v>12.52</v>
      </c>
      <c r="E5">
        <v>4.7300000000000004</v>
      </c>
      <c r="F5">
        <f t="shared" ref="F5:F13" si="1">(B$4-B5)/B$4*100</f>
        <v>0.85011185682327184</v>
      </c>
      <c r="G5">
        <f t="shared" ref="G5:G13" si="2">(C$4-C5)/C$4*100</f>
        <v>0.97165991902833371</v>
      </c>
      <c r="H5">
        <f t="shared" ref="H5:H13" si="3">(D$4-D5)/D$4*100</f>
        <v>0.87094220110848131</v>
      </c>
      <c r="I5">
        <f>F5-F4</f>
        <v>0.85011185682327184</v>
      </c>
    </row>
    <row r="6" spans="1:9" x14ac:dyDescent="0.25">
      <c r="A6">
        <f t="shared" ref="A6:A13" si="4">A5+0.005</f>
        <v>0.46</v>
      </c>
      <c r="B6">
        <v>22.06</v>
      </c>
      <c r="C6">
        <v>12.11</v>
      </c>
      <c r="D6">
        <v>12.42</v>
      </c>
      <c r="E6">
        <v>4.75</v>
      </c>
      <c r="F6">
        <f t="shared" si="1"/>
        <v>1.2975391498881552</v>
      </c>
      <c r="G6">
        <f t="shared" si="2"/>
        <v>1.9433198380566821</v>
      </c>
      <c r="H6">
        <f t="shared" si="3"/>
        <v>1.6627078384798166</v>
      </c>
      <c r="I6">
        <f t="shared" ref="I6:I13" si="5">F6-F5</f>
        <v>0.44742729306488338</v>
      </c>
    </row>
    <row r="7" spans="1:9" x14ac:dyDescent="0.25">
      <c r="A7">
        <f t="shared" si="4"/>
        <v>0.46500000000000002</v>
      </c>
      <c r="B7">
        <v>21.78</v>
      </c>
      <c r="C7">
        <v>11.99</v>
      </c>
      <c r="D7">
        <v>12.29</v>
      </c>
      <c r="E7">
        <v>4.6900000000000004</v>
      </c>
      <c r="F7">
        <f t="shared" si="1"/>
        <v>2.5503355704697994</v>
      </c>
      <c r="G7">
        <f t="shared" si="2"/>
        <v>2.9149797570850158</v>
      </c>
      <c r="H7">
        <f t="shared" si="3"/>
        <v>2.6920031670625622</v>
      </c>
      <c r="I7">
        <f t="shared" si="5"/>
        <v>1.2527964205816442</v>
      </c>
    </row>
    <row r="8" spans="1:9" x14ac:dyDescent="0.25">
      <c r="A8">
        <f t="shared" si="4"/>
        <v>0.47000000000000003</v>
      </c>
      <c r="B8">
        <v>21.5</v>
      </c>
      <c r="C8">
        <v>11.85</v>
      </c>
      <c r="D8">
        <v>12.14</v>
      </c>
      <c r="E8">
        <v>4.6399999999999997</v>
      </c>
      <c r="F8">
        <f t="shared" si="1"/>
        <v>3.80313199105146</v>
      </c>
      <c r="G8">
        <f t="shared" si="2"/>
        <v>4.048582995951417</v>
      </c>
      <c r="H8">
        <f t="shared" si="3"/>
        <v>3.8796516231195581</v>
      </c>
      <c r="I8">
        <f t="shared" si="5"/>
        <v>1.2527964205816606</v>
      </c>
    </row>
    <row r="9" spans="1:9" x14ac:dyDescent="0.25">
      <c r="A9">
        <f t="shared" si="4"/>
        <v>0.47500000000000003</v>
      </c>
      <c r="B9">
        <v>21.26</v>
      </c>
      <c r="C9">
        <v>11.7</v>
      </c>
      <c r="D9">
        <v>11.9</v>
      </c>
      <c r="E9">
        <v>4.5999999999999996</v>
      </c>
      <c r="F9">
        <f t="shared" si="1"/>
        <v>4.8769574944071579</v>
      </c>
      <c r="G9">
        <f t="shared" si="2"/>
        <v>5.2631578947368451</v>
      </c>
      <c r="H9">
        <f t="shared" si="3"/>
        <v>5.779889152810771</v>
      </c>
      <c r="I9">
        <f t="shared" si="5"/>
        <v>1.0738255033556978</v>
      </c>
    </row>
    <row r="10" spans="1:9" x14ac:dyDescent="0.25">
      <c r="A10">
        <f t="shared" si="4"/>
        <v>0.48000000000000004</v>
      </c>
      <c r="B10">
        <v>21.07</v>
      </c>
      <c r="C10">
        <v>11.53</v>
      </c>
      <c r="D10">
        <v>11.83</v>
      </c>
      <c r="E10">
        <v>4.58</v>
      </c>
      <c r="F10">
        <f t="shared" si="1"/>
        <v>5.7270693512304298</v>
      </c>
      <c r="G10">
        <f t="shared" si="2"/>
        <v>6.639676113360327</v>
      </c>
      <c r="H10">
        <f t="shared" si="3"/>
        <v>6.3341250989707092</v>
      </c>
      <c r="I10">
        <f t="shared" si="5"/>
        <v>0.85011185682327195</v>
      </c>
    </row>
    <row r="11" spans="1:9" x14ac:dyDescent="0.25">
      <c r="A11">
        <f>A10+0.005</f>
        <v>0.48500000000000004</v>
      </c>
      <c r="B11">
        <v>20.76</v>
      </c>
      <c r="C11">
        <v>11.36</v>
      </c>
      <c r="D11">
        <v>11.6</v>
      </c>
      <c r="E11">
        <v>4.51</v>
      </c>
      <c r="F11">
        <f t="shared" si="1"/>
        <v>7.1140939597315418</v>
      </c>
      <c r="G11">
        <f t="shared" si="2"/>
        <v>8.016194331983808</v>
      </c>
      <c r="H11">
        <f t="shared" si="3"/>
        <v>8.1551860649247914</v>
      </c>
      <c r="I11">
        <f t="shared" si="5"/>
        <v>1.387024608501112</v>
      </c>
    </row>
    <row r="12" spans="1:9" x14ac:dyDescent="0.25">
      <c r="A12">
        <f t="shared" si="4"/>
        <v>0.49000000000000005</v>
      </c>
      <c r="B12">
        <v>20.48</v>
      </c>
      <c r="C12">
        <v>11.16</v>
      </c>
      <c r="D12">
        <v>11.39</v>
      </c>
      <c r="E12">
        <v>4.46</v>
      </c>
      <c r="F12">
        <f t="shared" si="1"/>
        <v>8.3668903803132029</v>
      </c>
      <c r="G12">
        <f t="shared" si="2"/>
        <v>9.6356275303643688</v>
      </c>
      <c r="H12">
        <f t="shared" si="3"/>
        <v>9.8178939034045936</v>
      </c>
      <c r="I12">
        <f t="shared" si="5"/>
        <v>1.2527964205816611</v>
      </c>
    </row>
    <row r="13" spans="1:9" x14ac:dyDescent="0.25">
      <c r="A13">
        <f t="shared" si="4"/>
        <v>0.49500000000000005</v>
      </c>
      <c r="B13">
        <v>20.16</v>
      </c>
      <c r="C13">
        <v>10.94</v>
      </c>
      <c r="D13">
        <v>11.13</v>
      </c>
      <c r="E13">
        <v>4.3899999999999997</v>
      </c>
      <c r="F13">
        <f t="shared" si="1"/>
        <v>9.7986577181208112</v>
      </c>
      <c r="G13">
        <f t="shared" si="2"/>
        <v>11.417004048582998</v>
      </c>
      <c r="H13">
        <f t="shared" si="3"/>
        <v>11.87648456057007</v>
      </c>
      <c r="I13">
        <f t="shared" si="5"/>
        <v>1.4317673378076083</v>
      </c>
    </row>
    <row r="14" spans="1:9" x14ac:dyDescent="0.25">
      <c r="F14">
        <f>B14/B$4*100</f>
        <v>0</v>
      </c>
    </row>
    <row r="19" spans="12:12" x14ac:dyDescent="0.25">
      <c r="L19" t="s">
        <v>28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C4" sqref="C4"/>
    </sheetView>
  </sheetViews>
  <sheetFormatPr defaultRowHeight="15" x14ac:dyDescent="0.25"/>
  <sheetData>
    <row r="1" spans="1:11" ht="20.25" thickBot="1" x14ac:dyDescent="0.35">
      <c r="A1" s="6" t="s">
        <v>29</v>
      </c>
      <c r="B1" s="6"/>
      <c r="C1" s="6"/>
      <c r="D1" s="6"/>
      <c r="E1" s="6"/>
    </row>
    <row r="2" spans="1:11" ht="15.75" thickTop="1" x14ac:dyDescent="0.25">
      <c r="B2" t="s">
        <v>30</v>
      </c>
      <c r="D2" t="s">
        <v>38</v>
      </c>
      <c r="E2" t="s">
        <v>42</v>
      </c>
      <c r="F2" t="s">
        <v>31</v>
      </c>
      <c r="G2" t="s">
        <v>9</v>
      </c>
      <c r="H2" t="s">
        <v>13</v>
      </c>
      <c r="I2" t="s">
        <v>43</v>
      </c>
      <c r="K2" t="s">
        <v>44</v>
      </c>
    </row>
    <row r="3" spans="1:11" x14ac:dyDescent="0.25">
      <c r="B3">
        <v>10</v>
      </c>
      <c r="C3">
        <f>B3/(2*(1+0.45))</f>
        <v>3.4482758620689657</v>
      </c>
      <c r="D3">
        <v>24.98</v>
      </c>
      <c r="E3">
        <v>14.32</v>
      </c>
      <c r="F3">
        <v>5.33</v>
      </c>
      <c r="G3">
        <v>14.91</v>
      </c>
      <c r="H3">
        <f>(D$3-D3)/D$3*100</f>
        <v>0</v>
      </c>
      <c r="I3">
        <f t="shared" ref="I3:J3" si="0">(E$3-E3)/E$3*100</f>
        <v>0</v>
      </c>
      <c r="J3">
        <f t="shared" si="0"/>
        <v>0</v>
      </c>
    </row>
    <row r="4" spans="1:11" x14ac:dyDescent="0.25">
      <c r="B4">
        <f>B3+10</f>
        <v>20</v>
      </c>
      <c r="C4">
        <f>B4/(2*(1+0.45))</f>
        <v>6.8965517241379315</v>
      </c>
      <c r="D4">
        <v>21.21</v>
      </c>
      <c r="E4">
        <v>11.78</v>
      </c>
      <c r="F4">
        <v>4.76</v>
      </c>
      <c r="G4">
        <v>12.35</v>
      </c>
      <c r="H4">
        <f t="shared" ref="H4:H12" si="1">(D$3-D4)/D$3*100</f>
        <v>15.092073658927141</v>
      </c>
      <c r="I4">
        <f t="shared" ref="I4:I12" si="2">(E$3-E4)/E$3*100</f>
        <v>17.737430167597772</v>
      </c>
      <c r="J4">
        <f t="shared" ref="J4:J12" si="3">(F$3-F4)/F$3*100</f>
        <v>10.694183864915576</v>
      </c>
      <c r="K4">
        <f>H4-H3</f>
        <v>15.092073658927141</v>
      </c>
    </row>
    <row r="5" spans="1:11" x14ac:dyDescent="0.25">
      <c r="B5">
        <f t="shared" ref="B5:B12" si="4">B4+10</f>
        <v>30</v>
      </c>
      <c r="C5">
        <f t="shared" ref="C4:C12" si="5">B5/(2*(1+0.45))</f>
        <v>10.344827586206897</v>
      </c>
      <c r="D5">
        <v>18.88</v>
      </c>
      <c r="E5">
        <v>10.37</v>
      </c>
      <c r="F5">
        <v>4.3899999999999997</v>
      </c>
      <c r="G5">
        <v>10.85</v>
      </c>
      <c r="H5">
        <f t="shared" si="1"/>
        <v>24.419535628502807</v>
      </c>
      <c r="I5">
        <f t="shared" si="2"/>
        <v>27.58379888268157</v>
      </c>
      <c r="J5">
        <f t="shared" si="3"/>
        <v>17.6360225140713</v>
      </c>
      <c r="K5">
        <f t="shared" ref="K5:K12" si="6">H5-H4</f>
        <v>9.3274619695756655</v>
      </c>
    </row>
    <row r="6" spans="1:11" x14ac:dyDescent="0.25">
      <c r="B6">
        <f t="shared" si="4"/>
        <v>40</v>
      </c>
      <c r="C6">
        <f t="shared" si="5"/>
        <v>13.793103448275863</v>
      </c>
      <c r="D6">
        <v>17.59</v>
      </c>
      <c r="E6">
        <v>9.5</v>
      </c>
      <c r="F6">
        <v>4.18</v>
      </c>
      <c r="G6">
        <v>9.92</v>
      </c>
      <c r="H6">
        <f t="shared" si="1"/>
        <v>29.583666933546837</v>
      </c>
      <c r="I6">
        <f t="shared" si="2"/>
        <v>33.659217877094974</v>
      </c>
      <c r="J6">
        <f t="shared" si="3"/>
        <v>21.575984990619144</v>
      </c>
      <c r="K6">
        <f t="shared" si="6"/>
        <v>5.1641313050440303</v>
      </c>
    </row>
    <row r="7" spans="1:11" x14ac:dyDescent="0.25">
      <c r="B7">
        <f t="shared" si="4"/>
        <v>50</v>
      </c>
      <c r="C7">
        <f t="shared" si="5"/>
        <v>17.241379310344829</v>
      </c>
      <c r="D7">
        <v>16.64</v>
      </c>
      <c r="E7">
        <v>8.85</v>
      </c>
      <c r="F7">
        <v>4.0199999999999996</v>
      </c>
      <c r="G7">
        <v>9.2100000000000009</v>
      </c>
      <c r="H7">
        <f t="shared" si="1"/>
        <v>33.386709367493992</v>
      </c>
      <c r="I7">
        <f t="shared" si="2"/>
        <v>38.198324022346377</v>
      </c>
      <c r="J7">
        <f t="shared" si="3"/>
        <v>24.577861163227027</v>
      </c>
      <c r="K7">
        <f t="shared" si="6"/>
        <v>3.8030424339471551</v>
      </c>
    </row>
    <row r="8" spans="1:11" x14ac:dyDescent="0.25">
      <c r="B8">
        <f t="shared" si="4"/>
        <v>60</v>
      </c>
      <c r="C8">
        <f t="shared" si="5"/>
        <v>20.689655172413794</v>
      </c>
      <c r="D8">
        <v>15.91</v>
      </c>
      <c r="E8">
        <v>8.34</v>
      </c>
      <c r="F8">
        <v>3.87</v>
      </c>
      <c r="G8">
        <v>8.65</v>
      </c>
      <c r="H8">
        <f>(D$3-D8)/D$3*100</f>
        <v>36.309047237790232</v>
      </c>
      <c r="I8">
        <f t="shared" si="2"/>
        <v>41.759776536312856</v>
      </c>
      <c r="J8">
        <f t="shared" si="3"/>
        <v>27.392120075046904</v>
      </c>
      <c r="K8">
        <f t="shared" si="6"/>
        <v>2.9223378702962393</v>
      </c>
    </row>
    <row r="9" spans="1:11" x14ac:dyDescent="0.25">
      <c r="B9">
        <f t="shared" si="4"/>
        <v>70</v>
      </c>
      <c r="C9">
        <f t="shared" si="5"/>
        <v>24.137931034482758</v>
      </c>
      <c r="D9">
        <v>15.31</v>
      </c>
      <c r="E9">
        <v>7.92</v>
      </c>
      <c r="F9">
        <v>3.74</v>
      </c>
      <c r="G9">
        <v>8.19</v>
      </c>
      <c r="H9">
        <f t="shared" si="1"/>
        <v>38.710968775020014</v>
      </c>
      <c r="I9">
        <f t="shared" si="2"/>
        <v>44.692737430167604</v>
      </c>
      <c r="J9">
        <f t="shared" si="3"/>
        <v>29.831144465290805</v>
      </c>
      <c r="K9">
        <f t="shared" si="6"/>
        <v>2.4019215372297822</v>
      </c>
    </row>
    <row r="10" spans="1:11" x14ac:dyDescent="0.25">
      <c r="B10">
        <f t="shared" si="4"/>
        <v>80</v>
      </c>
      <c r="C10">
        <f t="shared" si="5"/>
        <v>27.586206896551726</v>
      </c>
      <c r="D10">
        <v>14.82</v>
      </c>
      <c r="E10">
        <v>7.57</v>
      </c>
      <c r="F10">
        <v>3.62</v>
      </c>
      <c r="G10">
        <v>7.8</v>
      </c>
      <c r="H10">
        <f t="shared" si="1"/>
        <v>40.672538030424334</v>
      </c>
      <c r="I10">
        <f t="shared" si="2"/>
        <v>47.136871508379883</v>
      </c>
      <c r="J10">
        <f t="shared" si="3"/>
        <v>32.082551594746718</v>
      </c>
      <c r="K10">
        <f t="shared" si="6"/>
        <v>1.9615692554043207</v>
      </c>
    </row>
    <row r="11" spans="1:11" x14ac:dyDescent="0.25">
      <c r="B11">
        <f t="shared" si="4"/>
        <v>90</v>
      </c>
      <c r="C11">
        <f t="shared" si="5"/>
        <v>31.03448275862069</v>
      </c>
      <c r="D11">
        <v>14.41</v>
      </c>
      <c r="E11">
        <v>7.27</v>
      </c>
      <c r="F11">
        <v>3.52</v>
      </c>
      <c r="G11">
        <v>7.47</v>
      </c>
      <c r="H11">
        <f t="shared" si="1"/>
        <v>42.313851080864687</v>
      </c>
      <c r="I11">
        <f t="shared" si="2"/>
        <v>49.231843575418999</v>
      </c>
      <c r="J11">
        <f t="shared" si="3"/>
        <v>33.958724202626641</v>
      </c>
      <c r="K11">
        <f t="shared" si="6"/>
        <v>1.6413130504403526</v>
      </c>
    </row>
    <row r="12" spans="1:11" x14ac:dyDescent="0.25">
      <c r="B12">
        <f t="shared" si="4"/>
        <v>100</v>
      </c>
      <c r="C12">
        <f t="shared" si="5"/>
        <v>34.482758620689658</v>
      </c>
      <c r="D12">
        <v>14.07</v>
      </c>
      <c r="E12">
        <v>7</v>
      </c>
      <c r="F12">
        <v>3.43</v>
      </c>
      <c r="G12">
        <v>7.17</v>
      </c>
      <c r="H12">
        <f t="shared" si="1"/>
        <v>43.674939951961569</v>
      </c>
      <c r="I12">
        <f t="shared" si="2"/>
        <v>51.117318435754186</v>
      </c>
      <c r="J12">
        <f t="shared" si="3"/>
        <v>35.647279549718576</v>
      </c>
      <c r="K12">
        <f t="shared" si="6"/>
        <v>1.3610888710968823</v>
      </c>
    </row>
    <row r="18" spans="13:15" x14ac:dyDescent="0.25">
      <c r="M18" t="s">
        <v>32</v>
      </c>
    </row>
    <row r="19" spans="13:15" x14ac:dyDescent="0.25">
      <c r="M19">
        <v>10</v>
      </c>
      <c r="N19">
        <v>40</v>
      </c>
      <c r="O19">
        <f>M19/(2*(1+0.45))</f>
        <v>3.4482758620689657</v>
      </c>
    </row>
    <row r="20" spans="13:15" x14ac:dyDescent="0.25">
      <c r="M20">
        <v>15</v>
      </c>
      <c r="N20">
        <v>80</v>
      </c>
      <c r="O20">
        <f t="shared" ref="O20:O23" si="7">M20/(2*(1+0.45))</f>
        <v>5.1724137931034484</v>
      </c>
    </row>
    <row r="21" spans="13:15" x14ac:dyDescent="0.25">
      <c r="M21">
        <v>20</v>
      </c>
      <c r="N21">
        <v>120</v>
      </c>
      <c r="O21">
        <f t="shared" si="7"/>
        <v>6.8965517241379315</v>
      </c>
    </row>
    <row r="22" spans="13:15" x14ac:dyDescent="0.25">
      <c r="M22">
        <v>30</v>
      </c>
      <c r="N22">
        <v>160</v>
      </c>
      <c r="O22">
        <f t="shared" si="7"/>
        <v>10.344827586206897</v>
      </c>
    </row>
    <row r="23" spans="13:15" x14ac:dyDescent="0.25">
      <c r="M23">
        <v>50</v>
      </c>
      <c r="O23">
        <f t="shared" si="7"/>
        <v>17.241379310344829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19"/>
  <sheetViews>
    <sheetView workbookViewId="0">
      <selection activeCell="O33" sqref="O33"/>
    </sheetView>
  </sheetViews>
  <sheetFormatPr defaultRowHeight="15" x14ac:dyDescent="0.25"/>
  <sheetData>
    <row r="2" spans="3:12" x14ac:dyDescent="0.25">
      <c r="C2" t="s">
        <v>30</v>
      </c>
      <c r="E2" t="s">
        <v>38</v>
      </c>
      <c r="F2" t="s">
        <v>42</v>
      </c>
      <c r="G2" t="s">
        <v>31</v>
      </c>
      <c r="H2" t="s">
        <v>9</v>
      </c>
      <c r="I2" t="s">
        <v>13</v>
      </c>
      <c r="J2" t="s">
        <v>43</v>
      </c>
      <c r="L2" t="s">
        <v>44</v>
      </c>
    </row>
    <row r="3" spans="3:12" x14ac:dyDescent="0.25">
      <c r="C3">
        <v>40</v>
      </c>
      <c r="D3">
        <f>C3/(2*(1+0.45))</f>
        <v>13.793103448275863</v>
      </c>
      <c r="E3">
        <v>24.64</v>
      </c>
      <c r="F3">
        <v>13.13</v>
      </c>
      <c r="G3">
        <v>5.68</v>
      </c>
      <c r="H3">
        <v>13.63</v>
      </c>
      <c r="I3">
        <f>(E$3-E3)/E$3*100</f>
        <v>0</v>
      </c>
      <c r="J3">
        <f t="shared" ref="J3:K12" si="0">(F$3-F3)/F$3*100</f>
        <v>0</v>
      </c>
      <c r="K3">
        <f t="shared" si="0"/>
        <v>0</v>
      </c>
    </row>
    <row r="4" spans="3:12" x14ac:dyDescent="0.25">
      <c r="C4">
        <f>C3+40</f>
        <v>80</v>
      </c>
      <c r="D4">
        <f t="shared" ref="D4:D12" si="1">C4/(2*(1+0.45))</f>
        <v>27.586206896551726</v>
      </c>
      <c r="E4">
        <v>22.02</v>
      </c>
      <c r="F4">
        <v>11.47</v>
      </c>
      <c r="G4">
        <v>5.28</v>
      </c>
      <c r="H4">
        <v>11.96</v>
      </c>
      <c r="I4">
        <f>(E$3-E4)/E$3*100</f>
        <v>10.633116883116887</v>
      </c>
      <c r="J4">
        <f t="shared" si="0"/>
        <v>12.642802741812641</v>
      </c>
      <c r="K4">
        <f t="shared" si="0"/>
        <v>7.0422535211267512</v>
      </c>
      <c r="L4">
        <f>I4-I3</f>
        <v>10.633116883116887</v>
      </c>
    </row>
    <row r="5" spans="3:12" x14ac:dyDescent="0.25">
      <c r="C5">
        <f t="shared" ref="C5:C12" si="2">C4+40</f>
        <v>120</v>
      </c>
      <c r="D5">
        <f t="shared" si="1"/>
        <v>41.379310344827587</v>
      </c>
      <c r="E5">
        <v>20.49</v>
      </c>
      <c r="F5">
        <v>10.55</v>
      </c>
      <c r="G5">
        <v>5.04</v>
      </c>
      <c r="H5">
        <v>11</v>
      </c>
      <c r="I5">
        <f>(E$3-E5)/E$3*100</f>
        <v>16.842532467532475</v>
      </c>
      <c r="J5">
        <f t="shared" si="0"/>
        <v>19.649657273419649</v>
      </c>
      <c r="K5">
        <f t="shared" si="0"/>
        <v>11.267605633802811</v>
      </c>
      <c r="L5">
        <f>I5-I4</f>
        <v>6.2094155844155878</v>
      </c>
    </row>
    <row r="6" spans="3:12" x14ac:dyDescent="0.25">
      <c r="C6">
        <f t="shared" si="2"/>
        <v>160</v>
      </c>
      <c r="D6">
        <f t="shared" si="1"/>
        <v>55.172413793103452</v>
      </c>
      <c r="E6">
        <v>19.309999999999999</v>
      </c>
      <c r="F6">
        <v>9.82</v>
      </c>
      <c r="G6">
        <v>4.8099999999999996</v>
      </c>
      <c r="H6">
        <v>10.23</v>
      </c>
      <c r="I6">
        <f t="shared" ref="I6:I7" si="3">(E$3-E6)/E$3*100</f>
        <v>21.631493506493513</v>
      </c>
      <c r="J6">
        <f t="shared" si="0"/>
        <v>25.209444021325211</v>
      </c>
      <c r="K6">
        <f t="shared" si="0"/>
        <v>15.316901408450706</v>
      </c>
      <c r="L6">
        <f>I6-I5</f>
        <v>4.7889610389610375</v>
      </c>
    </row>
    <row r="7" spans="3:12" x14ac:dyDescent="0.25">
      <c r="C7">
        <f t="shared" si="2"/>
        <v>200</v>
      </c>
      <c r="D7">
        <f t="shared" si="1"/>
        <v>68.965517241379317</v>
      </c>
      <c r="E7">
        <v>18.46</v>
      </c>
      <c r="F7">
        <v>9.3000000000000007</v>
      </c>
      <c r="G7">
        <v>4.63</v>
      </c>
      <c r="H7">
        <v>9.67</v>
      </c>
      <c r="I7">
        <f t="shared" si="3"/>
        <v>25.081168831168831</v>
      </c>
      <c r="J7">
        <f t="shared" si="0"/>
        <v>29.169840060929168</v>
      </c>
      <c r="K7">
        <f t="shared" si="0"/>
        <v>18.485915492957744</v>
      </c>
      <c r="L7">
        <f t="shared" ref="L7:L12" si="4">I7-I6</f>
        <v>3.4496753246753187</v>
      </c>
    </row>
    <row r="8" spans="3:12" x14ac:dyDescent="0.25">
      <c r="C8">
        <f t="shared" si="2"/>
        <v>240</v>
      </c>
      <c r="D8">
        <f t="shared" si="1"/>
        <v>82.758620689655174</v>
      </c>
      <c r="E8">
        <v>17.78</v>
      </c>
      <c r="F8">
        <v>8.89</v>
      </c>
      <c r="G8">
        <v>4.47</v>
      </c>
      <c r="H8">
        <v>9.18</v>
      </c>
      <c r="I8">
        <f>(E$3-E8)/E$3*100</f>
        <v>27.84090909090909</v>
      </c>
      <c r="J8">
        <f t="shared" si="0"/>
        <v>32.292460015232294</v>
      </c>
      <c r="K8">
        <f t="shared" si="0"/>
        <v>21.302816901408448</v>
      </c>
      <c r="L8">
        <f t="shared" si="4"/>
        <v>2.7597402597402585</v>
      </c>
    </row>
    <row r="9" spans="3:12" x14ac:dyDescent="0.25">
      <c r="C9">
        <f t="shared" si="2"/>
        <v>280</v>
      </c>
      <c r="D9">
        <f t="shared" si="1"/>
        <v>96.551724137931032</v>
      </c>
      <c r="E9">
        <v>17.260000000000002</v>
      </c>
      <c r="F9">
        <v>8.58</v>
      </c>
      <c r="G9">
        <v>4.34</v>
      </c>
      <c r="H9">
        <v>8.82</v>
      </c>
      <c r="I9">
        <f>(E$3-E9)/E$3*100</f>
        <v>29.951298701298697</v>
      </c>
      <c r="J9">
        <f t="shared" si="0"/>
        <v>34.653465346534659</v>
      </c>
      <c r="K9">
        <f t="shared" si="0"/>
        <v>23.591549295774648</v>
      </c>
      <c r="L9">
        <f t="shared" si="4"/>
        <v>2.1103896103896069</v>
      </c>
    </row>
    <row r="10" spans="3:12" x14ac:dyDescent="0.25">
      <c r="C10">
        <f t="shared" si="2"/>
        <v>320</v>
      </c>
      <c r="D10">
        <f t="shared" si="1"/>
        <v>110.3448275862069</v>
      </c>
      <c r="E10">
        <v>16.829999999999998</v>
      </c>
      <c r="F10">
        <v>8.3000000000000007</v>
      </c>
      <c r="G10">
        <v>4.2300000000000004</v>
      </c>
      <c r="H10">
        <v>8.5299999999999994</v>
      </c>
      <c r="I10">
        <f>(E$3-E10)/E$3*100</f>
        <v>31.69642857142858</v>
      </c>
      <c r="J10">
        <f t="shared" si="0"/>
        <v>36.785986290936783</v>
      </c>
      <c r="K10">
        <f t="shared" si="0"/>
        <v>25.528169014084494</v>
      </c>
      <c r="L10">
        <f t="shared" si="4"/>
        <v>1.7451298701298832</v>
      </c>
    </row>
    <row r="11" spans="3:12" x14ac:dyDescent="0.25">
      <c r="C11">
        <f t="shared" si="2"/>
        <v>360</v>
      </c>
      <c r="D11">
        <f t="shared" si="1"/>
        <v>124.13793103448276</v>
      </c>
      <c r="E11">
        <v>16.47</v>
      </c>
      <c r="F11">
        <v>8.06</v>
      </c>
      <c r="G11">
        <v>4.1399999999999997</v>
      </c>
      <c r="H11">
        <v>8.26</v>
      </c>
      <c r="I11">
        <f>(E$3-E11)/E$3*100</f>
        <v>33.157467532467535</v>
      </c>
      <c r="J11">
        <f t="shared" si="0"/>
        <v>38.613861386138616</v>
      </c>
      <c r="K11">
        <f t="shared" si="0"/>
        <v>27.112676056338032</v>
      </c>
      <c r="L11">
        <f t="shared" si="4"/>
        <v>1.4610389610389554</v>
      </c>
    </row>
    <row r="12" spans="3:12" x14ac:dyDescent="0.25">
      <c r="C12">
        <f t="shared" si="2"/>
        <v>400</v>
      </c>
      <c r="D12">
        <f t="shared" si="1"/>
        <v>137.93103448275863</v>
      </c>
      <c r="E12">
        <v>16.149999999999999</v>
      </c>
      <c r="F12">
        <v>7.85</v>
      </c>
      <c r="G12">
        <v>4.0599999999999996</v>
      </c>
      <c r="H12">
        <v>8.0299999999999994</v>
      </c>
      <c r="I12">
        <f>(E$3-E12)/E$3*100</f>
        <v>34.456168831168839</v>
      </c>
      <c r="J12">
        <f t="shared" si="0"/>
        <v>40.213252094440222</v>
      </c>
      <c r="K12">
        <f t="shared" si="0"/>
        <v>28.52112676056338</v>
      </c>
      <c r="L12">
        <f t="shared" si="4"/>
        <v>1.2987012987013031</v>
      </c>
    </row>
    <row r="16" spans="3:12" x14ac:dyDescent="0.25">
      <c r="D16">
        <v>40</v>
      </c>
      <c r="E16">
        <f>D16/(2*(1+0.45))</f>
        <v>13.793103448275863</v>
      </c>
    </row>
    <row r="17" spans="4:5" x14ac:dyDescent="0.25">
      <c r="D17">
        <v>80</v>
      </c>
      <c r="E17">
        <f t="shared" ref="E17:E19" si="5">D17/(2*(1+0.45))</f>
        <v>27.586206896551726</v>
      </c>
    </row>
    <row r="18" spans="4:5" x14ac:dyDescent="0.25">
      <c r="D18">
        <v>120</v>
      </c>
      <c r="E18">
        <f t="shared" si="5"/>
        <v>41.379310344827587</v>
      </c>
    </row>
    <row r="19" spans="4:5" x14ac:dyDescent="0.25">
      <c r="D19">
        <v>160</v>
      </c>
      <c r="E19">
        <f t="shared" si="5"/>
        <v>55.172413793103452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opLeftCell="E10" workbookViewId="0">
      <selection activeCell="W40" sqref="W40"/>
    </sheetView>
  </sheetViews>
  <sheetFormatPr defaultRowHeight="15" x14ac:dyDescent="0.25"/>
  <sheetData>
    <row r="1" spans="1:15" ht="20.25" thickBot="1" x14ac:dyDescent="0.35">
      <c r="A1" s="6" t="s">
        <v>33</v>
      </c>
      <c r="B1" s="6"/>
      <c r="C1" s="6"/>
      <c r="D1" s="6"/>
      <c r="E1" s="6"/>
    </row>
    <row r="2" spans="1:15" ht="15.75" thickTop="1" x14ac:dyDescent="0.25">
      <c r="L2" t="s">
        <v>37</v>
      </c>
    </row>
    <row r="3" spans="1:15" x14ac:dyDescent="0.25">
      <c r="B3" t="s">
        <v>6</v>
      </c>
      <c r="D3" t="s">
        <v>7</v>
      </c>
      <c r="E3" t="s">
        <v>8</v>
      </c>
      <c r="F3" t="s">
        <v>31</v>
      </c>
      <c r="G3" t="s">
        <v>9</v>
      </c>
      <c r="H3" t="s">
        <v>13</v>
      </c>
      <c r="I3" t="s">
        <v>14</v>
      </c>
      <c r="J3" t="s">
        <v>16</v>
      </c>
      <c r="L3" t="s">
        <v>7</v>
      </c>
      <c r="M3" t="s">
        <v>8</v>
      </c>
      <c r="N3" t="s">
        <v>31</v>
      </c>
      <c r="O3" t="s">
        <v>9</v>
      </c>
    </row>
    <row r="4" spans="1:15" x14ac:dyDescent="0.25">
      <c r="B4">
        <v>10</v>
      </c>
      <c r="C4">
        <f>B4/(2*(1+0.45))</f>
        <v>3.4482758620689657</v>
      </c>
      <c r="D4">
        <v>26.23</v>
      </c>
      <c r="E4">
        <v>14.25</v>
      </c>
      <c r="F4">
        <v>6.03</v>
      </c>
      <c r="G4">
        <v>15.4</v>
      </c>
      <c r="H4">
        <f t="shared" ref="H4:H9" si="0">(D$4-D4)/D$4</f>
        <v>0</v>
      </c>
      <c r="I4">
        <f t="shared" ref="I4:J4" si="1">(E$4-E4)/E$4</f>
        <v>0</v>
      </c>
      <c r="J4">
        <f t="shared" si="1"/>
        <v>0</v>
      </c>
      <c r="L4">
        <v>18.100000000000001</v>
      </c>
      <c r="M4">
        <v>6.55</v>
      </c>
      <c r="N4">
        <v>4.1500000000000004</v>
      </c>
      <c r="O4">
        <v>6.06</v>
      </c>
    </row>
    <row r="5" spans="1:15" x14ac:dyDescent="0.25">
      <c r="B5">
        <f>10+B4</f>
        <v>20</v>
      </c>
      <c r="C5">
        <f t="shared" ref="C5:C9" si="2">B5/(2*(1+0.45))</f>
        <v>6.8965517241379315</v>
      </c>
      <c r="D5">
        <v>23.4</v>
      </c>
      <c r="E5">
        <v>13.35</v>
      </c>
      <c r="F5">
        <v>5.32</v>
      </c>
      <c r="G5">
        <v>14.2</v>
      </c>
      <c r="H5">
        <f t="shared" si="0"/>
        <v>0.10789172703011825</v>
      </c>
      <c r="I5">
        <f>(E$4-E5)/E$4</f>
        <v>6.3157894736842135E-2</v>
      </c>
      <c r="J5">
        <f t="shared" ref="J5:J9" si="3">(F$4-F5)/F$4</f>
        <v>0.11774461028192371</v>
      </c>
      <c r="L5">
        <v>13.83</v>
      </c>
      <c r="M5">
        <v>5.43</v>
      </c>
      <c r="N5">
        <v>3.36</v>
      </c>
      <c r="O5">
        <v>5.18</v>
      </c>
    </row>
    <row r="6" spans="1:15" x14ac:dyDescent="0.25">
      <c r="B6">
        <f t="shared" ref="B6:B9" si="4">10+B5</f>
        <v>30</v>
      </c>
      <c r="C6">
        <f t="shared" si="2"/>
        <v>10.344827586206897</v>
      </c>
      <c r="D6">
        <v>22.67</v>
      </c>
      <c r="E6">
        <v>12.77</v>
      </c>
      <c r="F6">
        <v>4.9800000000000004</v>
      </c>
      <c r="G6">
        <v>13.32</v>
      </c>
      <c r="H6">
        <f t="shared" si="0"/>
        <v>0.13572245520396486</v>
      </c>
      <c r="I6">
        <f>(E$4-E6)/E$4</f>
        <v>0.10385964912280704</v>
      </c>
      <c r="J6">
        <f t="shared" si="3"/>
        <v>0.1741293532338308</v>
      </c>
      <c r="L6">
        <v>12.16</v>
      </c>
      <c r="M6">
        <v>4.7699999999999996</v>
      </c>
      <c r="N6">
        <v>2.98</v>
      </c>
      <c r="O6">
        <v>4.5</v>
      </c>
    </row>
    <row r="7" spans="1:15" x14ac:dyDescent="0.25">
      <c r="B7">
        <f t="shared" si="4"/>
        <v>40</v>
      </c>
      <c r="C7">
        <f t="shared" si="2"/>
        <v>13.793103448275863</v>
      </c>
      <c r="D7">
        <v>22.26</v>
      </c>
      <c r="E7">
        <v>12.42</v>
      </c>
      <c r="F7">
        <v>4.8</v>
      </c>
      <c r="G7">
        <v>12.78</v>
      </c>
      <c r="H7">
        <f t="shared" si="0"/>
        <v>0.15135341212352263</v>
      </c>
      <c r="I7">
        <f>(E$4-E7)/E$4</f>
        <v>0.12842105263157896</v>
      </c>
      <c r="J7">
        <f t="shared" si="3"/>
        <v>0.20398009950248763</v>
      </c>
      <c r="L7">
        <v>11.36</v>
      </c>
      <c r="M7">
        <v>4.37</v>
      </c>
      <c r="N7">
        <v>2.77</v>
      </c>
      <c r="O7">
        <v>4.1100000000000003</v>
      </c>
    </row>
    <row r="8" spans="1:15" x14ac:dyDescent="0.25">
      <c r="B8">
        <f t="shared" si="4"/>
        <v>50</v>
      </c>
      <c r="C8">
        <f t="shared" si="2"/>
        <v>17.241379310344829</v>
      </c>
      <c r="D8">
        <v>21.99</v>
      </c>
      <c r="E8">
        <v>12.18</v>
      </c>
      <c r="F8">
        <v>4.68</v>
      </c>
      <c r="G8">
        <v>12.37</v>
      </c>
      <c r="H8">
        <f t="shared" si="0"/>
        <v>0.16164696911932908</v>
      </c>
      <c r="I8">
        <f>(E$4-E8)/E$4</f>
        <v>0.14526315789473687</v>
      </c>
      <c r="J8">
        <f t="shared" si="3"/>
        <v>0.22388059701492546</v>
      </c>
      <c r="L8">
        <v>10.84</v>
      </c>
      <c r="M8">
        <v>4.09</v>
      </c>
      <c r="N8">
        <v>2.63</v>
      </c>
      <c r="O8">
        <v>3.83</v>
      </c>
    </row>
    <row r="9" spans="1:15" x14ac:dyDescent="0.25">
      <c r="B9">
        <f t="shared" si="4"/>
        <v>60</v>
      </c>
      <c r="C9">
        <f t="shared" si="2"/>
        <v>20.689655172413794</v>
      </c>
      <c r="D9">
        <v>21.8</v>
      </c>
      <c r="E9">
        <v>12.01</v>
      </c>
      <c r="F9">
        <v>4.5999999999999996</v>
      </c>
      <c r="G9">
        <v>12.19</v>
      </c>
      <c r="H9">
        <f t="shared" si="0"/>
        <v>0.16889058330156309</v>
      </c>
      <c r="I9">
        <f>(E$4-E9)/E$4</f>
        <v>0.15719298245614036</v>
      </c>
      <c r="J9">
        <f t="shared" si="3"/>
        <v>0.23714759535655067</v>
      </c>
      <c r="L9">
        <v>10.46</v>
      </c>
      <c r="M9">
        <v>3.89</v>
      </c>
      <c r="N9">
        <v>2.5299999999999998</v>
      </c>
      <c r="O9">
        <v>3.63</v>
      </c>
    </row>
    <row r="11" spans="1:15" x14ac:dyDescent="0.25">
      <c r="A11" s="4"/>
      <c r="B11" s="4" t="s">
        <v>36</v>
      </c>
      <c r="C11" s="4"/>
      <c r="D11" s="4">
        <v>18.13</v>
      </c>
      <c r="E11" s="4">
        <v>8.7100000000000009</v>
      </c>
      <c r="F11" s="4">
        <v>3.7</v>
      </c>
      <c r="G11" s="4">
        <v>8.14</v>
      </c>
      <c r="H11" s="4">
        <f>(D4-D11)/D4*100</f>
        <v>30.880670987418991</v>
      </c>
      <c r="I11" s="4">
        <f>(E4-E11)/E4*100</f>
        <v>38.87719298245613</v>
      </c>
      <c r="J11" s="4">
        <f t="shared" ref="J11" si="5">(F4-F11)/F4*100</f>
        <v>38.640132669983416</v>
      </c>
    </row>
    <row r="30" spans="1:8" x14ac:dyDescent="0.25">
      <c r="A30" s="7" t="s">
        <v>34</v>
      </c>
      <c r="B30" s="7"/>
      <c r="C30" s="7"/>
      <c r="D30" s="7"/>
      <c r="E30" s="7"/>
    </row>
    <row r="31" spans="1:8" x14ac:dyDescent="0.25">
      <c r="A31" t="s">
        <v>35</v>
      </c>
      <c r="B31" t="s">
        <v>7</v>
      </c>
      <c r="D31" t="s">
        <v>8</v>
      </c>
      <c r="E31" t="s">
        <v>31</v>
      </c>
      <c r="F31" t="s">
        <v>9</v>
      </c>
      <c r="G31" t="s">
        <v>40</v>
      </c>
      <c r="H31" t="s">
        <v>52</v>
      </c>
    </row>
    <row r="32" spans="1:8" x14ac:dyDescent="0.25">
      <c r="A32">
        <v>0.1</v>
      </c>
      <c r="B32">
        <v>7.55</v>
      </c>
      <c r="D32">
        <v>2.62</v>
      </c>
      <c r="E32">
        <v>1.56</v>
      </c>
      <c r="F32">
        <v>2.1800000000000002</v>
      </c>
    </row>
    <row r="33" spans="1:8" x14ac:dyDescent="0.25">
      <c r="A33">
        <f>0.1+A32</f>
        <v>0.2</v>
      </c>
      <c r="B33">
        <v>8.9499999999999993</v>
      </c>
      <c r="D33">
        <v>3.23</v>
      </c>
      <c r="E33">
        <v>2.1</v>
      </c>
      <c r="F33">
        <v>2.84</v>
      </c>
      <c r="G33">
        <f>D33-D$32</f>
        <v>0.60999999999999988</v>
      </c>
      <c r="H33">
        <f>D33-D32</f>
        <v>0.60999999999999988</v>
      </c>
    </row>
    <row r="34" spans="1:8" x14ac:dyDescent="0.25">
      <c r="A34">
        <f t="shared" ref="A34:A38" si="6">0.1+A33</f>
        <v>0.30000000000000004</v>
      </c>
      <c r="B34">
        <v>9.92</v>
      </c>
      <c r="D34">
        <v>3.66</v>
      </c>
      <c r="E34">
        <v>2.35</v>
      </c>
      <c r="F34">
        <v>3.26</v>
      </c>
      <c r="G34">
        <f t="shared" ref="G34:G39" si="7">D34-D$32</f>
        <v>1.04</v>
      </c>
      <c r="H34">
        <f t="shared" ref="H34:H39" si="8">D34-D33</f>
        <v>0.43000000000000016</v>
      </c>
    </row>
    <row r="35" spans="1:8" x14ac:dyDescent="0.25">
      <c r="A35">
        <f t="shared" si="6"/>
        <v>0.4</v>
      </c>
      <c r="B35">
        <v>10.95</v>
      </c>
      <c r="D35">
        <v>4.13</v>
      </c>
      <c r="E35">
        <v>2.62</v>
      </c>
      <c r="F35">
        <v>3.73</v>
      </c>
      <c r="G35">
        <f t="shared" si="7"/>
        <v>1.5099999999999998</v>
      </c>
      <c r="H35">
        <f t="shared" si="8"/>
        <v>0.46999999999999975</v>
      </c>
    </row>
    <row r="36" spans="1:8" x14ac:dyDescent="0.25">
      <c r="A36">
        <f t="shared" si="6"/>
        <v>0.5</v>
      </c>
      <c r="B36">
        <v>11.98</v>
      </c>
      <c r="D36">
        <v>4.59</v>
      </c>
      <c r="E36">
        <v>2.91</v>
      </c>
      <c r="F36">
        <v>4.16</v>
      </c>
      <c r="G36">
        <f t="shared" si="7"/>
        <v>1.9699999999999998</v>
      </c>
      <c r="H36">
        <f t="shared" si="8"/>
        <v>0.45999999999999996</v>
      </c>
    </row>
    <row r="37" spans="1:8" x14ac:dyDescent="0.25">
      <c r="A37">
        <f t="shared" si="6"/>
        <v>0.6</v>
      </c>
      <c r="B37">
        <v>13.17</v>
      </c>
      <c r="D37">
        <v>5</v>
      </c>
      <c r="E37">
        <v>3.16</v>
      </c>
      <c r="F37">
        <v>4.54</v>
      </c>
      <c r="G37">
        <f t="shared" si="7"/>
        <v>2.38</v>
      </c>
      <c r="H37">
        <f t="shared" si="8"/>
        <v>0.41000000000000014</v>
      </c>
    </row>
    <row r="38" spans="1:8" x14ac:dyDescent="0.25">
      <c r="A38">
        <f t="shared" si="6"/>
        <v>0.7</v>
      </c>
      <c r="B38">
        <v>14.66</v>
      </c>
      <c r="D38">
        <v>5.47</v>
      </c>
      <c r="E38">
        <v>3.46</v>
      </c>
      <c r="F38">
        <v>5</v>
      </c>
      <c r="G38">
        <f t="shared" si="7"/>
        <v>2.8499999999999996</v>
      </c>
      <c r="H38">
        <f t="shared" si="8"/>
        <v>0.46999999999999975</v>
      </c>
    </row>
    <row r="39" spans="1:8" x14ac:dyDescent="0.25">
      <c r="A39">
        <f>0.1+A38</f>
        <v>0.79999999999999993</v>
      </c>
      <c r="B39">
        <v>16.23</v>
      </c>
      <c r="D39">
        <v>5.93</v>
      </c>
      <c r="E39">
        <v>3.76</v>
      </c>
      <c r="F39">
        <v>5.47</v>
      </c>
      <c r="G39">
        <f t="shared" si="7"/>
        <v>3.3099999999999996</v>
      </c>
      <c r="H39">
        <f t="shared" si="8"/>
        <v>0.45999999999999996</v>
      </c>
    </row>
  </sheetData>
  <mergeCells count="2">
    <mergeCell ref="A1:E1"/>
    <mergeCell ref="A30:E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size</vt:lpstr>
      <vt:lpstr>breast</vt:lpstr>
      <vt:lpstr>skin</vt:lpstr>
      <vt:lpstr>P ratio</vt:lpstr>
      <vt:lpstr>fascia</vt:lpstr>
      <vt:lpstr>Sheet1</vt:lpstr>
      <vt:lpstr>bounds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Mira, Anna (GE Healthcare)</dc:creator>
  <cp:lastModifiedBy>GE User</cp:lastModifiedBy>
  <dcterms:created xsi:type="dcterms:W3CDTF">2017-05-09T11:35:02Z</dcterms:created>
  <dcterms:modified xsi:type="dcterms:W3CDTF">2017-06-15T20:21:56Z</dcterms:modified>
</cp:coreProperties>
</file>