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mosab\DS_Masters\DS_660\Week6\"/>
    </mc:Choice>
  </mc:AlternateContent>
  <xr:revisionPtr revIDLastSave="0" documentId="13_ncr:1_{2D695A7D-7060-495A-9055-E25B55BA26BC}" xr6:coauthVersionLast="47" xr6:coauthVersionMax="47" xr10:uidLastSave="{00000000-0000-0000-0000-000000000000}"/>
  <bookViews>
    <workbookView xWindow="33720" yWindow="-120" windowWidth="29040" windowHeight="15720" xr2:uid="{F254B80B-C85F-4859-8B80-2BA17454C5B5}"/>
  </bookViews>
  <sheets>
    <sheet name="Question 1" sheetId="1" r:id="rId1"/>
    <sheet name="Question 2" sheetId="2" r:id="rId2"/>
    <sheet name="Question 3" sheetId="4" r:id="rId3"/>
    <sheet name="Question 4" sheetId="5" r:id="rId4"/>
    <sheet name="Question 5" sheetId="6" r:id="rId5"/>
    <sheet name="Question 6" sheetId="7" r:id="rId6"/>
    <sheet name="Question 7" sheetId="8" r:id="rId7"/>
    <sheet name="Question 8" sheetId="9" r:id="rId8"/>
    <sheet name="Question 9" sheetId="10" r:id="rId9"/>
    <sheet name="Question 10" sheetId="11" r:id="rId10"/>
    <sheet name="Question 12" sheetId="13" r:id="rId11"/>
    <sheet name="Question 11" sheetId="12" r:id="rId12"/>
    <sheet name="Question 13" sheetId="14" r:id="rId13"/>
  </sheets>
  <definedNames>
    <definedName name="_xlnm._FilterDatabase" localSheetId="6" hidden="1">'Question 7'!$B$3:$K$104</definedName>
    <definedName name="_xlnm._FilterDatabase" localSheetId="7" hidden="1">'Question 8'!$F$4:$F$27</definedName>
    <definedName name="_xlcn.WorksheetConnection_Question2A3E161" hidden="1">'Question 2'!$A$3:$E$16</definedName>
    <definedName name="_xlnm.Criteria" localSheetId="7">'Question 8'!$K$24:$L$25</definedName>
    <definedName name="_xlnm.Extract" localSheetId="7">'Question 8'!$M$25</definedName>
  </definedNames>
  <calcPr calcId="191029"/>
  <pivotCaches>
    <pivotCache cacheId="0" r:id="rId1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Question 2!$A$3:$E$1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 i="9" l="1" a="1"/>
  <c r="M20" i="9" s="1"/>
  <c r="M8" i="9"/>
  <c r="L8" i="9" a="1"/>
  <c r="L8" i="9" s="1"/>
  <c r="M25" i="9" a="1"/>
  <c r="M25" i="9" s="1"/>
  <c r="B7" i="13"/>
  <c r="B9" i="13" s="1"/>
  <c r="J56" i="12"/>
  <c r="K56" i="12"/>
  <c r="I56" i="12"/>
  <c r="J55" i="12"/>
  <c r="K55" i="12"/>
  <c r="I55" i="12"/>
  <c r="B55" i="12"/>
  <c r="C55" i="12"/>
  <c r="A55" i="12"/>
  <c r="F4" i="12"/>
  <c r="F3" i="12"/>
  <c r="G3" i="12"/>
  <c r="E3" i="12"/>
  <c r="B50" i="12"/>
  <c r="F11" i="12" s="1"/>
  <c r="J11" i="12" s="1"/>
  <c r="C50" i="12"/>
  <c r="G24" i="12" s="1"/>
  <c r="K24" i="12" s="1"/>
  <c r="A50" i="12"/>
  <c r="E33" i="12" s="1"/>
  <c r="I33" i="12" s="1"/>
  <c r="B49" i="12"/>
  <c r="C49" i="12"/>
  <c r="A49" i="12"/>
  <c r="F42" i="12" l="1"/>
  <c r="J42" i="12" s="1"/>
  <c r="F26" i="12"/>
  <c r="J26" i="12" s="1"/>
  <c r="F10" i="12"/>
  <c r="J10" i="12" s="1"/>
  <c r="F41" i="12"/>
  <c r="J41" i="12" s="1"/>
  <c r="F33" i="12"/>
  <c r="J33" i="12" s="1"/>
  <c r="F25" i="12"/>
  <c r="J25" i="12" s="1"/>
  <c r="F17" i="12"/>
  <c r="J17" i="12" s="1"/>
  <c r="F9" i="12"/>
  <c r="J9" i="12" s="1"/>
  <c r="F40" i="12"/>
  <c r="J40" i="12" s="1"/>
  <c r="F32" i="12"/>
  <c r="J32" i="12" s="1"/>
  <c r="F24" i="12"/>
  <c r="J24" i="12" s="1"/>
  <c r="F16" i="12"/>
  <c r="J16" i="12" s="1"/>
  <c r="F8" i="12"/>
  <c r="J8" i="12" s="1"/>
  <c r="E44" i="12"/>
  <c r="I44" i="12" s="1"/>
  <c r="F39" i="12"/>
  <c r="J39" i="12" s="1"/>
  <c r="F31" i="12"/>
  <c r="J31" i="12" s="1"/>
  <c r="F23" i="12"/>
  <c r="J23" i="12" s="1"/>
  <c r="F15" i="12"/>
  <c r="J15" i="12" s="1"/>
  <c r="F7" i="12"/>
  <c r="J7" i="12" s="1"/>
  <c r="F34" i="12"/>
  <c r="J34" i="12" s="1"/>
  <c r="F18" i="12"/>
  <c r="J18" i="12" s="1"/>
  <c r="G42" i="12"/>
  <c r="K42" i="12" s="1"/>
  <c r="F38" i="12"/>
  <c r="J38" i="12" s="1"/>
  <c r="F30" i="12"/>
  <c r="J30" i="12" s="1"/>
  <c r="F22" i="12"/>
  <c r="J22" i="12" s="1"/>
  <c r="F14" i="12"/>
  <c r="J14" i="12" s="1"/>
  <c r="F6" i="12"/>
  <c r="J6" i="12" s="1"/>
  <c r="F45" i="12"/>
  <c r="J45" i="12" s="1"/>
  <c r="F37" i="12"/>
  <c r="J37" i="12" s="1"/>
  <c r="F29" i="12"/>
  <c r="J29" i="12" s="1"/>
  <c r="F21" i="12"/>
  <c r="J21" i="12" s="1"/>
  <c r="F13" i="12"/>
  <c r="J13" i="12" s="1"/>
  <c r="F5" i="12"/>
  <c r="J5" i="12" s="1"/>
  <c r="F44" i="12"/>
  <c r="J44" i="12" s="1"/>
  <c r="F36" i="12"/>
  <c r="J36" i="12" s="1"/>
  <c r="F28" i="12"/>
  <c r="J28" i="12" s="1"/>
  <c r="F20" i="12"/>
  <c r="J20" i="12" s="1"/>
  <c r="F12" i="12"/>
  <c r="J12" i="12" s="1"/>
  <c r="F43" i="12"/>
  <c r="J43" i="12" s="1"/>
  <c r="F35" i="12"/>
  <c r="J35" i="12" s="1"/>
  <c r="F27" i="12"/>
  <c r="J27" i="12" s="1"/>
  <c r="F19" i="12"/>
  <c r="J19" i="12" s="1"/>
  <c r="E4" i="12"/>
  <c r="I4" i="12" s="1"/>
  <c r="E37" i="12"/>
  <c r="I37" i="12" s="1"/>
  <c r="G41" i="12"/>
  <c r="K41" i="12" s="1"/>
  <c r="E20" i="12"/>
  <c r="I20" i="12" s="1"/>
  <c r="E29" i="12"/>
  <c r="I29" i="12" s="1"/>
  <c r="G33" i="12"/>
  <c r="K33" i="12" s="1"/>
  <c r="E19" i="12"/>
  <c r="I19" i="12" s="1"/>
  <c r="E28" i="12"/>
  <c r="I28" i="12" s="1"/>
  <c r="G26" i="12"/>
  <c r="K26" i="12" s="1"/>
  <c r="E12" i="12"/>
  <c r="I12" i="12" s="1"/>
  <c r="J4" i="12"/>
  <c r="G25" i="12"/>
  <c r="K25" i="12" s="1"/>
  <c r="E27" i="12"/>
  <c r="I27" i="12" s="1"/>
  <c r="G34" i="12"/>
  <c r="K34" i="12" s="1"/>
  <c r="E11" i="12"/>
  <c r="I11" i="12" s="1"/>
  <c r="G18" i="12"/>
  <c r="K18" i="12" s="1"/>
  <c r="E36" i="12"/>
  <c r="I36" i="12" s="1"/>
  <c r="E45" i="12"/>
  <c r="I45" i="12" s="1"/>
  <c r="G17" i="12"/>
  <c r="K17" i="12" s="1"/>
  <c r="E26" i="12"/>
  <c r="I26" i="12" s="1"/>
  <c r="E10" i="12"/>
  <c r="I10" i="12" s="1"/>
  <c r="E43" i="12"/>
  <c r="I43" i="12" s="1"/>
  <c r="E35" i="12"/>
  <c r="I35" i="12" s="1"/>
  <c r="E25" i="12"/>
  <c r="I25" i="12" s="1"/>
  <c r="E9" i="12"/>
  <c r="I9" i="12" s="1"/>
  <c r="E23" i="12"/>
  <c r="I23" i="12" s="1"/>
  <c r="E15" i="12"/>
  <c r="I15" i="12" s="1"/>
  <c r="E7" i="12"/>
  <c r="I7" i="12" s="1"/>
  <c r="E40" i="12"/>
  <c r="I40" i="12" s="1"/>
  <c r="E32" i="12"/>
  <c r="I32" i="12" s="1"/>
  <c r="G45" i="12"/>
  <c r="K45" i="12" s="1"/>
  <c r="G37" i="12"/>
  <c r="K37" i="12" s="1"/>
  <c r="G29" i="12"/>
  <c r="K29" i="12" s="1"/>
  <c r="G21" i="12"/>
  <c r="K21" i="12" s="1"/>
  <c r="G13" i="12"/>
  <c r="K13" i="12" s="1"/>
  <c r="G5" i="12"/>
  <c r="K5" i="12" s="1"/>
  <c r="E22" i="12"/>
  <c r="I22" i="12" s="1"/>
  <c r="E14" i="12"/>
  <c r="I14" i="12" s="1"/>
  <c r="E6" i="12"/>
  <c r="I6" i="12" s="1"/>
  <c r="E39" i="12"/>
  <c r="I39" i="12" s="1"/>
  <c r="E31" i="12"/>
  <c r="I31" i="12" s="1"/>
  <c r="G44" i="12"/>
  <c r="K44" i="12" s="1"/>
  <c r="G36" i="12"/>
  <c r="K36" i="12" s="1"/>
  <c r="G28" i="12"/>
  <c r="K28" i="12" s="1"/>
  <c r="G20" i="12"/>
  <c r="K20" i="12" s="1"/>
  <c r="G12" i="12"/>
  <c r="K12" i="12" s="1"/>
  <c r="E21" i="12"/>
  <c r="I21" i="12" s="1"/>
  <c r="E13" i="12"/>
  <c r="I13" i="12" s="1"/>
  <c r="E5" i="12"/>
  <c r="I5" i="12" s="1"/>
  <c r="E38" i="12"/>
  <c r="I38" i="12" s="1"/>
  <c r="E30" i="12"/>
  <c r="I30" i="12" s="1"/>
  <c r="G43" i="12"/>
  <c r="K43" i="12" s="1"/>
  <c r="G35" i="12"/>
  <c r="K35" i="12" s="1"/>
  <c r="G27" i="12"/>
  <c r="K27" i="12" s="1"/>
  <c r="G19" i="12"/>
  <c r="K19" i="12" s="1"/>
  <c r="G11" i="12"/>
  <c r="K11" i="12" s="1"/>
  <c r="G10" i="12"/>
  <c r="K10" i="12" s="1"/>
  <c r="G9" i="12"/>
  <c r="K9" i="12" s="1"/>
  <c r="G8" i="12"/>
  <c r="K8" i="12" s="1"/>
  <c r="G7" i="12"/>
  <c r="K7" i="12" s="1"/>
  <c r="E18" i="12"/>
  <c r="I18" i="12" s="1"/>
  <c r="G40" i="12"/>
  <c r="K40" i="12" s="1"/>
  <c r="G32" i="12"/>
  <c r="K32" i="12" s="1"/>
  <c r="G16" i="12"/>
  <c r="K16" i="12" s="1"/>
  <c r="E17" i="12"/>
  <c r="I17" i="12" s="1"/>
  <c r="E42" i="12"/>
  <c r="I42" i="12" s="1"/>
  <c r="E34" i="12"/>
  <c r="I34" i="12" s="1"/>
  <c r="G39" i="12"/>
  <c r="K39" i="12" s="1"/>
  <c r="G31" i="12"/>
  <c r="K31" i="12" s="1"/>
  <c r="G23" i="12"/>
  <c r="K23" i="12" s="1"/>
  <c r="G15" i="12"/>
  <c r="K15" i="12" s="1"/>
  <c r="E24" i="12"/>
  <c r="I24" i="12" s="1"/>
  <c r="E16" i="12"/>
  <c r="I16" i="12" s="1"/>
  <c r="E8" i="12"/>
  <c r="I8" i="12" s="1"/>
  <c r="E41" i="12"/>
  <c r="I41" i="12" s="1"/>
  <c r="G4" i="12"/>
  <c r="K4" i="12" s="1"/>
  <c r="G38" i="12"/>
  <c r="K38" i="12" s="1"/>
  <c r="G30" i="12"/>
  <c r="K30" i="12" s="1"/>
  <c r="G22" i="12"/>
  <c r="K22" i="12" s="1"/>
  <c r="G14" i="12"/>
  <c r="K14" i="12" s="1"/>
  <c r="G6" i="12"/>
  <c r="K6" i="12" s="1"/>
  <c r="G22" i="11"/>
  <c r="J50" i="12" l="1"/>
  <c r="J51" i="12" s="1"/>
  <c r="C60" i="12" s="1"/>
  <c r="K50" i="12"/>
  <c r="K51" i="12" s="1"/>
  <c r="D60" i="12" s="1"/>
  <c r="I50" i="12"/>
  <c r="I51" i="12" s="1"/>
  <c r="B60" i="12" s="1"/>
  <c r="N5" i="10"/>
  <c r="N6" i="10"/>
  <c r="N4" i="10"/>
  <c r="M4" i="10"/>
  <c r="M5" i="10"/>
  <c r="M6" i="10"/>
  <c r="L20" i="9" a="1"/>
  <c r="L20" i="9" s="1"/>
  <c r="M13" i="9"/>
  <c r="M14" i="9"/>
  <c r="M15" i="9"/>
  <c r="M16" i="9"/>
  <c r="M12" i="9"/>
  <c r="L13" i="9"/>
  <c r="L14" i="9"/>
  <c r="L15" i="9"/>
  <c r="L16" i="9"/>
  <c r="L12" i="9"/>
  <c r="L5" i="9"/>
  <c r="L4" i="9"/>
  <c r="L3" i="9"/>
  <c r="L2" i="9"/>
  <c r="B105" i="8"/>
  <c r="B89" i="8"/>
  <c r="B76" i="8"/>
  <c r="B70" i="8"/>
  <c r="B58" i="8"/>
  <c r="B42" i="8"/>
  <c r="B26" i="8"/>
  <c r="B12" i="8"/>
  <c r="P6" i="8"/>
  <c r="O6" i="8"/>
  <c r="Q13" i="8"/>
  <c r="P7" i="8"/>
  <c r="P5" i="8"/>
  <c r="P13" i="8"/>
  <c r="O7" i="8"/>
  <c r="O5" i="8"/>
  <c r="B106" i="8" l="1"/>
  <c r="Q2" i="7"/>
  <c r="Q1" i="7"/>
  <c r="O2" i="7"/>
  <c r="O1" i="7"/>
  <c r="B11" i="6" l="1"/>
  <c r="B12" i="6" s="1"/>
  <c r="B10" i="6"/>
  <c r="D5" i="6"/>
  <c r="B5" i="6"/>
  <c r="B8" i="6" s="1"/>
  <c r="G6" i="4" l="1"/>
  <c r="G7" i="4"/>
  <c r="G8" i="4"/>
  <c r="G9" i="4"/>
  <c r="G10" i="4"/>
  <c r="G11" i="4"/>
  <c r="G12" i="4"/>
  <c r="G13" i="4"/>
  <c r="G14" i="4"/>
  <c r="G15" i="4"/>
  <c r="G16" i="4"/>
  <c r="G17" i="4"/>
  <c r="G18" i="4"/>
  <c r="G19" i="4"/>
  <c r="G20" i="4"/>
  <c r="G21" i="4"/>
  <c r="G22" i="4"/>
  <c r="G23" i="4"/>
  <c r="G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1E6AFD-E123-483C-9481-57073E6541B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F0911EF-E109-4D8C-B6E0-5082140FECF9}" name="WorksheetConnection_Question 2!$A$3:$E$16" type="102" refreshedVersion="8" minRefreshableVersion="5">
    <extLst>
      <ext xmlns:x15="http://schemas.microsoft.com/office/spreadsheetml/2010/11/main" uri="{DE250136-89BD-433C-8126-D09CA5730AF9}">
        <x15:connection id="Range" autoDelete="1">
          <x15:rangePr sourceName="_xlcn.WorksheetConnection_Question2A3E16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<sst xmlns="http://schemas.openxmlformats.org/spreadsheetml/2006/main" count="3735" uniqueCount="359">
  <si>
    <t>a) Influence Diagram:</t>
  </si>
  <si>
    <t>b) Symbols and mathematical model:</t>
  </si>
  <si>
    <t>ROI = return on investment
T = turnover
E = earnings
S = sales
TI = total Investment
CA = current assets
FA = fixed assets
I = inventories
AR = accounts receivable
C = cash
CS = cost of sales
VPC = variable production costs
SE = selling expenses
FD = freight and delivery
AC = administrative costs</t>
  </si>
  <si>
    <t>So, ROI = T *(E/S)
Also, T = S/TI
Therefore, ROI = (S/TI) * (E/S)
 		= E/TI ………. (i)
Again, TI = CA + FA
Also, CA = I + AR + C
So, TI = I + AR + C + FA …………. (ii)
Again, E = S - CS
Also, CS = VPC + SE + FD + AC 
So, E = S – (VPC + SE + FD + AC) …………. (iii)
Finally, Replacing E and TI in (i), ROI = (S – (VPC + SE + FD + AC)) / (I + AR + C + FA)</t>
  </si>
  <si>
    <t>Retirement Portfolio</t>
  </si>
  <si>
    <t>Mutual Fund</t>
  </si>
  <si>
    <t>Type</t>
  </si>
  <si>
    <t>Net Asset Value</t>
  </si>
  <si>
    <t>Shares</t>
  </si>
  <si>
    <t>Total Value</t>
  </si>
  <si>
    <t>Fidelity Capital Appreciation</t>
  </si>
  <si>
    <t>Large Cap</t>
  </si>
  <si>
    <t>Fidelity Contrafund</t>
  </si>
  <si>
    <t>Fidelity Equity Income</t>
  </si>
  <si>
    <t>Fidelity Export &amp; Multinational</t>
  </si>
  <si>
    <t>Fidelity Strategic Large Cap Value</t>
  </si>
  <si>
    <t>Fidelity Mid Cap Stock</t>
  </si>
  <si>
    <t>Mid Cap</t>
  </si>
  <si>
    <t>Fidelity Value</t>
  </si>
  <si>
    <t>Fidelity Small Cap Independence</t>
  </si>
  <si>
    <t>Small Cap</t>
  </si>
  <si>
    <t>Fidelity Low Priced Stock</t>
  </si>
  <si>
    <t>Fidelity Puritan</t>
  </si>
  <si>
    <t>Blended</t>
  </si>
  <si>
    <t>Fidelity Fidelity Fund</t>
  </si>
  <si>
    <t>Fidelity Mortgage Securities</t>
  </si>
  <si>
    <t>Bond</t>
  </si>
  <si>
    <t>Fidelity Strategic Income</t>
  </si>
  <si>
    <t>Sum of Total Value</t>
  </si>
  <si>
    <t>Grand Total</t>
  </si>
  <si>
    <t>Closing Stock Prices</t>
  </si>
  <si>
    <t>Date</t>
  </si>
  <si>
    <t>IBM</t>
  </si>
  <si>
    <t>INTC</t>
  </si>
  <si>
    <t>CSCO</t>
  </si>
  <si>
    <t>GE</t>
  </si>
  <si>
    <t>DJ Industrials Index</t>
  </si>
  <si>
    <t>Change</t>
  </si>
  <si>
    <t>Store and Regional Sales Database</t>
  </si>
  <si>
    <t>ID</t>
  </si>
  <si>
    <t>Store No.</t>
  </si>
  <si>
    <t>Sales Region</t>
  </si>
  <si>
    <t>Item No.</t>
  </si>
  <si>
    <t>Item Description</t>
  </si>
  <si>
    <t>Unit Price</t>
  </si>
  <si>
    <t>Units Sold</t>
  </si>
  <si>
    <t>Week Ending</t>
  </si>
  <si>
    <t>South</t>
  </si>
  <si>
    <t>24" Monitor</t>
  </si>
  <si>
    <t>October</t>
  </si>
  <si>
    <t>November</t>
  </si>
  <si>
    <t>December</t>
  </si>
  <si>
    <t>Wireless Keyboard</t>
  </si>
  <si>
    <t>PC Mouse</t>
  </si>
  <si>
    <t>Laptop</t>
  </si>
  <si>
    <t>North</t>
  </si>
  <si>
    <t>East</t>
  </si>
  <si>
    <t>Inhouse</t>
  </si>
  <si>
    <t>Outsourced</t>
  </si>
  <si>
    <t xml:space="preserve">Quantity </t>
  </si>
  <si>
    <t>Logistics Fixed cost</t>
  </si>
  <si>
    <t>Unit cost</t>
  </si>
  <si>
    <t>Total cost of servicing</t>
  </si>
  <si>
    <t>Formula</t>
  </si>
  <si>
    <t>Logistics Fixed + (Unit cost * Quantity)</t>
  </si>
  <si>
    <t>Unit cost * Quantity</t>
  </si>
  <si>
    <t>a) Better decision:</t>
  </si>
  <si>
    <t>b) Breakeven volume</t>
  </si>
  <si>
    <t xml:space="preserve">Difference in variable cost (unit cost) = </t>
  </si>
  <si>
    <t xml:space="preserve">Fixed cost  = </t>
  </si>
  <si>
    <t xml:space="preserve">Breakeven quantity = </t>
  </si>
  <si>
    <t>(Fixed cost/ difference in variable cost)</t>
  </si>
  <si>
    <t>Credit Risk Data</t>
  </si>
  <si>
    <t>Loan Purpose</t>
  </si>
  <si>
    <t xml:space="preserve">Checking </t>
  </si>
  <si>
    <t>Savings</t>
  </si>
  <si>
    <t>Months Customer</t>
  </si>
  <si>
    <t>Months Employed</t>
  </si>
  <si>
    <t>Gender</t>
  </si>
  <si>
    <t>Marital Status</t>
  </si>
  <si>
    <t>Age</t>
  </si>
  <si>
    <t>Housing</t>
  </si>
  <si>
    <t>Years</t>
  </si>
  <si>
    <t>Job</t>
  </si>
  <si>
    <t>Credit Risk</t>
  </si>
  <si>
    <t>Small Appliance</t>
  </si>
  <si>
    <t>M</t>
  </si>
  <si>
    <t>Single</t>
  </si>
  <si>
    <t>Own</t>
  </si>
  <si>
    <t>Unskilled</t>
  </si>
  <si>
    <t>Low</t>
  </si>
  <si>
    <t>Furniture</t>
  </si>
  <si>
    <t>Divorced</t>
  </si>
  <si>
    <t>Skilled</t>
  </si>
  <si>
    <t>High</t>
  </si>
  <si>
    <t>New Car</t>
  </si>
  <si>
    <t>Management</t>
  </si>
  <si>
    <t>Education</t>
  </si>
  <si>
    <t>Rent</t>
  </si>
  <si>
    <t>Married</t>
  </si>
  <si>
    <t>Business</t>
  </si>
  <si>
    <t>F</t>
  </si>
  <si>
    <t>Used Car</t>
  </si>
  <si>
    <t>Repairs</t>
  </si>
  <si>
    <t>Other</t>
  </si>
  <si>
    <t>Unemployed</t>
  </si>
  <si>
    <t>Retraining</t>
  </si>
  <si>
    <t>Large Appliance</t>
  </si>
  <si>
    <t>More</t>
  </si>
  <si>
    <t>Frequency</t>
  </si>
  <si>
    <t>Cumulative %</t>
  </si>
  <si>
    <t>Minimum Age</t>
  </si>
  <si>
    <t>Maximum Age</t>
  </si>
  <si>
    <t>Upper Age Limit</t>
  </si>
  <si>
    <t>Lowest Bin Lower Limit</t>
  </si>
  <si>
    <t>Highest Bin Upper Limit</t>
  </si>
  <si>
    <t>Purchase Orders</t>
  </si>
  <si>
    <t xml:space="preserve">Supplier </t>
  </si>
  <si>
    <t>Order No.</t>
  </si>
  <si>
    <t>Item Cost</t>
  </si>
  <si>
    <t>Quantity</t>
  </si>
  <si>
    <t>Cost per order</t>
  </si>
  <si>
    <t>A/P Terms (Months)</t>
  </si>
  <si>
    <t>Order Date</t>
  </si>
  <si>
    <t>Arrival Date</t>
  </si>
  <si>
    <t>Hulkey Fasteners</t>
  </si>
  <si>
    <t>Aug11001</t>
  </si>
  <si>
    <t>Airframe fasteners</t>
  </si>
  <si>
    <t>Alum Sheeting</t>
  </si>
  <si>
    <t>Aug11002</t>
  </si>
  <si>
    <t>Fast-Tie Aerospace</t>
  </si>
  <si>
    <t>Aug11003</t>
  </si>
  <si>
    <t>Shielded Cable/ft.</t>
  </si>
  <si>
    <t>Aug11004</t>
  </si>
  <si>
    <t>Steelpin Inc.</t>
  </si>
  <si>
    <t>Aug11005</t>
  </si>
  <si>
    <t>Aug11006</t>
  </si>
  <si>
    <t>Aug11007</t>
  </si>
  <si>
    <t>Bolt-nut package</t>
  </si>
  <si>
    <t>Durrable Products</t>
  </si>
  <si>
    <t>Aug11008</t>
  </si>
  <si>
    <t>Pressure Gauge</t>
  </si>
  <si>
    <t>Aug11009</t>
  </si>
  <si>
    <t>O-Ring</t>
  </si>
  <si>
    <t>Aug11010</t>
  </si>
  <si>
    <t>Aug11011</t>
  </si>
  <si>
    <t>Aug11012</t>
  </si>
  <si>
    <t>Electrical Connector</t>
  </si>
  <si>
    <t>Aug11013</t>
  </si>
  <si>
    <t>Hatch Decal</t>
  </si>
  <si>
    <t>Aug11014</t>
  </si>
  <si>
    <t>Sep11001</t>
  </si>
  <si>
    <t>Sep11002</t>
  </si>
  <si>
    <t>Control Panel</t>
  </si>
  <si>
    <t>Sep11003</t>
  </si>
  <si>
    <t>Sep11004</t>
  </si>
  <si>
    <t>Sep11005</t>
  </si>
  <si>
    <t>Sep11006</t>
  </si>
  <si>
    <t>Spacetime Technologies</t>
  </si>
  <si>
    <t>Sep11007</t>
  </si>
  <si>
    <t>Sep11008</t>
  </si>
  <si>
    <t>Sep11009</t>
  </si>
  <si>
    <t>Sep11010</t>
  </si>
  <si>
    <t>Sep11011</t>
  </si>
  <si>
    <t>Sep11012</t>
  </si>
  <si>
    <t>Sep11013</t>
  </si>
  <si>
    <t>Sep11014</t>
  </si>
  <si>
    <t>Sep11015</t>
  </si>
  <si>
    <t>Sep11016</t>
  </si>
  <si>
    <t>Sep11017</t>
  </si>
  <si>
    <t>Sep11018</t>
  </si>
  <si>
    <t>Sep11019</t>
  </si>
  <si>
    <t>Sep11020</t>
  </si>
  <si>
    <t>Sep11021</t>
  </si>
  <si>
    <t>Gasket</t>
  </si>
  <si>
    <t>Sep11022</t>
  </si>
  <si>
    <t>Pylon Accessories</t>
  </si>
  <si>
    <t>Sep11023</t>
  </si>
  <si>
    <t>Sep11024</t>
  </si>
  <si>
    <t>Sep11025</t>
  </si>
  <si>
    <t>Sep11026</t>
  </si>
  <si>
    <t>Sep11027</t>
  </si>
  <si>
    <t>Manley Valve</t>
  </si>
  <si>
    <t>Sep11028</t>
  </si>
  <si>
    <t>Sep11029</t>
  </si>
  <si>
    <t>Sep11030</t>
  </si>
  <si>
    <t>Sep11031</t>
  </si>
  <si>
    <t>Sep11032</t>
  </si>
  <si>
    <t>Sep11033</t>
  </si>
  <si>
    <t>Sep11034</t>
  </si>
  <si>
    <t>Oct11001</t>
  </si>
  <si>
    <t>Oct11002</t>
  </si>
  <si>
    <t>Oct11003</t>
  </si>
  <si>
    <t>Oct11004</t>
  </si>
  <si>
    <t>Oct11005</t>
  </si>
  <si>
    <t>Oct11006</t>
  </si>
  <si>
    <t>Oct11007</t>
  </si>
  <si>
    <t>Oct11008</t>
  </si>
  <si>
    <t>Oct11009</t>
  </si>
  <si>
    <t>Oct11010</t>
  </si>
  <si>
    <t>Oct11011</t>
  </si>
  <si>
    <t>Oct11012</t>
  </si>
  <si>
    <t>Oct11013</t>
  </si>
  <si>
    <t>Oct11014</t>
  </si>
  <si>
    <t>Oct11015</t>
  </si>
  <si>
    <t>Oct11016</t>
  </si>
  <si>
    <t>Oct11017</t>
  </si>
  <si>
    <t>Machined Valve</t>
  </si>
  <si>
    <t>Oct11018</t>
  </si>
  <si>
    <t>Oct11019</t>
  </si>
  <si>
    <t>Oct11020</t>
  </si>
  <si>
    <t>Oct11021</t>
  </si>
  <si>
    <t>Oct11022</t>
  </si>
  <si>
    <t>Oct11023</t>
  </si>
  <si>
    <t>Oct11024</t>
  </si>
  <si>
    <t>Oct11025</t>
  </si>
  <si>
    <t>Oct11026</t>
  </si>
  <si>
    <t>Oct11027</t>
  </si>
  <si>
    <t>Oct11028</t>
  </si>
  <si>
    <t>Side Panel</t>
  </si>
  <si>
    <t>Oct11029</t>
  </si>
  <si>
    <t>Oct11030</t>
  </si>
  <si>
    <t>Oct11031</t>
  </si>
  <si>
    <t>Oct11032</t>
  </si>
  <si>
    <t>Oct11033</t>
  </si>
  <si>
    <t>Oct11034</t>
  </si>
  <si>
    <t>Oct11035</t>
  </si>
  <si>
    <t>Oct11036</t>
  </si>
  <si>
    <t>Nov11001</t>
  </si>
  <si>
    <t>Panel Decal</t>
  </si>
  <si>
    <t>Nov11002</t>
  </si>
  <si>
    <t>Door Decal</t>
  </si>
  <si>
    <t>Nov11003</t>
  </si>
  <si>
    <t>Nov11004</t>
  </si>
  <si>
    <t>Nov11005</t>
  </si>
  <si>
    <t>Nov11006</t>
  </si>
  <si>
    <t>Nov11007</t>
  </si>
  <si>
    <t>Nov11008</t>
  </si>
  <si>
    <t>Nov11009</t>
  </si>
  <si>
    <t>Nov11010</t>
  </si>
  <si>
    <t>a)</t>
  </si>
  <si>
    <t>b)</t>
  </si>
  <si>
    <t>Total Quantity</t>
  </si>
  <si>
    <t>c)</t>
  </si>
  <si>
    <t>Order count</t>
  </si>
  <si>
    <t>I Selected A3 cell, clicked on "Sort &amp; Filter" and hit "Sort A to Z".</t>
  </si>
  <si>
    <t>Alum Sheeting Count</t>
  </si>
  <si>
    <t>Durrable Products Count</t>
  </si>
  <si>
    <t>Fast-Tie Aerospace Count</t>
  </si>
  <si>
    <t>Hulkey Fasteners Count</t>
  </si>
  <si>
    <t>Manley Valve Count</t>
  </si>
  <si>
    <t>Pylon Accessories Count</t>
  </si>
  <si>
    <t>Spacetime Technologies Count</t>
  </si>
  <si>
    <t>Steelpin Inc. Count</t>
  </si>
  <si>
    <t>Grand Count</t>
  </si>
  <si>
    <t>Then I selected A3:A97 and hit "Subtotal" on "Data" tab.</t>
  </si>
  <si>
    <t>This will sort the dataset according to supplier names.</t>
  </si>
  <si>
    <t>I hit 'OK' on the popup above and it will group the dataset by supplier names.</t>
  </si>
  <si>
    <t>Bicycle Inventory</t>
  </si>
  <si>
    <t>Product Category</t>
  </si>
  <si>
    <t>Product Name</t>
  </si>
  <si>
    <t>Purchase Cost</t>
  </si>
  <si>
    <t>Selling Price</t>
  </si>
  <si>
    <t>Quantity on Hand</t>
  </si>
  <si>
    <t>Leisure</t>
  </si>
  <si>
    <t>Blue Moon</t>
  </si>
  <si>
    <t>Simpson's Bike Supply</t>
  </si>
  <si>
    <t>Mtn.</t>
  </si>
  <si>
    <t>Bluff Breaker</t>
  </si>
  <si>
    <t>The Bike Path</t>
  </si>
  <si>
    <t>Breeze</t>
  </si>
  <si>
    <t>Breeze LE</t>
  </si>
  <si>
    <t>Road</t>
  </si>
  <si>
    <t>Classic 109</t>
  </si>
  <si>
    <t>Bicyclist's Choice</t>
  </si>
  <si>
    <t>Children</t>
  </si>
  <si>
    <t>Coolest 100</t>
  </si>
  <si>
    <t>Eagle 1</t>
  </si>
  <si>
    <t>Bike-One</t>
  </si>
  <si>
    <t>Eagle 2</t>
  </si>
  <si>
    <t>Eagle 3</t>
  </si>
  <si>
    <t>Hybrid</t>
  </si>
  <si>
    <t>Eagle 7</t>
  </si>
  <si>
    <t>Elegant 210</t>
  </si>
  <si>
    <t>Green Rider</t>
  </si>
  <si>
    <t>Jetty Breaker</t>
  </si>
  <si>
    <t>Red Rider</t>
  </si>
  <si>
    <t>Runblend 2000</t>
  </si>
  <si>
    <t>Run-Up Bikes</t>
  </si>
  <si>
    <t>Runcool 3000</t>
  </si>
  <si>
    <t>Runkidder 100</t>
  </si>
  <si>
    <t>Runroad 1000</t>
  </si>
  <si>
    <t>Runroad 4000</t>
  </si>
  <si>
    <t>Runroad 5000</t>
  </si>
  <si>
    <t>Starlight</t>
  </si>
  <si>
    <t>Supreme 350</t>
  </si>
  <si>
    <t>Tea for Two</t>
  </si>
  <si>
    <t>Twist &amp; Shout</t>
  </si>
  <si>
    <t>Smallest purchase cost</t>
  </si>
  <si>
    <t>Largest purchase cost</t>
  </si>
  <si>
    <t>Smallest selling price</t>
  </si>
  <si>
    <t>Largest selling price</t>
  </si>
  <si>
    <t>Unique suppliers count</t>
  </si>
  <si>
    <t>Order Count</t>
  </si>
  <si>
    <t>d)</t>
  </si>
  <si>
    <t>Count of Unique Products</t>
  </si>
  <si>
    <t>e)</t>
  </si>
  <si>
    <t>&gt;200</t>
  </si>
  <si>
    <t>Order number</t>
  </si>
  <si>
    <t>Service Times at an Airport Ticketing Counter</t>
  </si>
  <si>
    <t>Times (sec.)</t>
  </si>
  <si>
    <t>Mean</t>
  </si>
  <si>
    <t>Standard Error</t>
  </si>
  <si>
    <t>Median</t>
  </si>
  <si>
    <t>Mode</t>
  </si>
  <si>
    <t>Standard Deviation</t>
  </si>
  <si>
    <t>Sample Variance</t>
  </si>
  <si>
    <t>Kurtosis</t>
  </si>
  <si>
    <t>Skewness</t>
  </si>
  <si>
    <t>Range</t>
  </si>
  <si>
    <t>Minimum</t>
  </si>
  <si>
    <t>Maximum</t>
  </si>
  <si>
    <t>Sum</t>
  </si>
  <si>
    <t>Count</t>
  </si>
  <si>
    <t>90th percentile</t>
  </si>
  <si>
    <t>The company can use these results by informing customers that they can expect their service to take up to ~261 seconds. Most of the service times will be much less than 261 seconds since the times are very positively skewed.</t>
  </si>
  <si>
    <t>Home Market Value</t>
  </si>
  <si>
    <t>House Age</t>
  </si>
  <si>
    <t>Square Feet</t>
  </si>
  <si>
    <t>Market Value</t>
  </si>
  <si>
    <t>(House Age-mean)^2</t>
  </si>
  <si>
    <t>(Square Feet-mean)^2</t>
  </si>
  <si>
    <t>(Market Value-mean)^2</t>
  </si>
  <si>
    <t>Variance</t>
  </si>
  <si>
    <t>Manual</t>
  </si>
  <si>
    <t>Funtions</t>
  </si>
  <si>
    <t>House Age Mean</t>
  </si>
  <si>
    <t>Square Feet Mean</t>
  </si>
  <si>
    <t>Market Value Mean</t>
  </si>
  <si>
    <t>Answers/ calculations is found below this table</t>
  </si>
  <si>
    <t>Coefficient of variation</t>
  </si>
  <si>
    <t>Specialization</t>
  </si>
  <si>
    <t>Finance</t>
  </si>
  <si>
    <t>Marketing</t>
  </si>
  <si>
    <t>Operation And Supply Chain Management</t>
  </si>
  <si>
    <t>Information System</t>
  </si>
  <si>
    <t>For event to be mutual exclusive it is assume that student cannot have multiple specialization. Since no information is given so, it can be assume that no student has multiple specialization, to make the event mutual exclusive event.</t>
  </si>
  <si>
    <t>So the probability of specializing either finance or marketing</t>
  </si>
  <si>
    <t>Total outcomes</t>
  </si>
  <si>
    <t>An allergist wishes to test the hypothesis that at least 30% of the public is allergic to some cheese products.</t>
  </si>
  <si>
    <t>H0 : p &lt; 0.30</t>
  </si>
  <si>
    <t>And, alternatively</t>
  </si>
  <si>
    <t>H1: p &gt;= 0.30</t>
  </si>
  <si>
    <t>a) The allergist can commit type 1 error if he rejects H0 even though H0 is true or p &lt; 0.30 (less than 30% of the public is allergic to some cheese products).</t>
  </si>
  <si>
    <t>So, null hypothesis would be less than 30% of the public is allergic to some cheese products</t>
  </si>
  <si>
    <t>b) The allergist can commit type 2 error if he accepts H0 even though H1 is true or p &gt;= 0.30 (at least 30% of the public is allergic to some cheese products).</t>
  </si>
  <si>
    <t>=COUNTA(UNIQUE(F4:F27))</t>
  </si>
  <si>
    <t>=SUM(1/COUNTIF(F4:F27, F4:F27))</t>
  </si>
  <si>
    <t>Altenative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</si>
</sst>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quot;$&quot;#,##0.00"/>
    <numFmt numFmtId="165" formatCode="0.000"/>
    <numFmt numFmtId="166" formatCode="dd\-mmm\-yy"/>
    <numFmt numFmtId="167" formatCode="&quot;$&quot;#,##0.00;\(&quot;$&quot;#,##0.00\)"/>
    <numFmt numFmtId="168" formatCode="&quot;$&quot;#,##0"/>
    <numFmt numFmtId="169" formatCode="mm/dd/yy;@"/>
    <numFmt numFmtId="170" formatCode="_(* #,##0_);_(* \(#,##0\);_(* &quot;-&quot;??_);_(@_)"/>
  </numFmts>
  <fonts count="27"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8"/>
      <color theme="3"/>
      <name val="Calibri Light"/>
      <family val="2"/>
      <scheme val="major"/>
    </font>
    <font>
      <sz val="11"/>
      <color rgb="FF9C6500"/>
      <name val="Calibri"/>
      <family val="2"/>
      <scheme val="minor"/>
    </font>
    <font>
      <b/>
      <sz val="10"/>
      <color theme="1"/>
      <name val="Arial"/>
      <family val="2"/>
    </font>
    <font>
      <sz val="10"/>
      <color theme="1"/>
      <name val="Arial"/>
      <family val="2"/>
    </font>
    <font>
      <sz val="10"/>
      <color indexed="8"/>
      <name val="Arial"/>
      <family val="2"/>
    </font>
    <font>
      <b/>
      <sz val="10"/>
      <color indexed="8"/>
      <name val="Arial"/>
      <family val="2"/>
    </font>
    <font>
      <i/>
      <sz val="11"/>
      <color theme="1"/>
      <name val="Calibri"/>
      <family val="2"/>
      <scheme val="minor"/>
    </font>
    <font>
      <sz val="10"/>
      <name val="Helv"/>
    </font>
    <font>
      <b/>
      <sz val="10"/>
      <name val="Helv"/>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8"/>
      </left>
      <right/>
      <top style="thin">
        <color indexed="8"/>
      </top>
      <bottom style="thin">
        <color indexed="8"/>
      </bottom>
      <diagonal/>
    </border>
    <border>
      <left style="thin">
        <color indexed="22"/>
      </left>
      <right/>
      <top/>
      <bottom style="thin">
        <color indexed="22"/>
      </bottom>
      <diagonal/>
    </border>
    <border>
      <left style="thin">
        <color indexed="22"/>
      </left>
      <right/>
      <top style="thin">
        <color indexed="22"/>
      </top>
      <bottom style="thin">
        <color indexed="22"/>
      </bottom>
      <diagonal/>
    </border>
  </borders>
  <cellStyleXfs count="49">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xf numFmtId="44" fontId="16" fillId="0" borderId="0" applyFont="0" applyFill="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22" fillId="0" borderId="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43" fontId="16" fillId="0" borderId="0" applyFont="0" applyFill="0" applyBorder="0" applyAlignment="0" applyProtection="0"/>
    <xf numFmtId="0" fontId="22" fillId="0" borderId="0"/>
    <xf numFmtId="0" fontId="22" fillId="0" borderId="0"/>
    <xf numFmtId="0" fontId="25" fillId="0" borderId="0"/>
  </cellStyleXfs>
  <cellXfs count="136">
    <xf numFmtId="0" fontId="0" fillId="0" borderId="0" xfId="0"/>
    <xf numFmtId="0" fontId="14" fillId="0" borderId="0" xfId="0" applyFont="1"/>
    <xf numFmtId="0" fontId="0" fillId="0" borderId="0" xfId="0" applyAlignment="1">
      <alignment wrapText="1"/>
    </xf>
    <xf numFmtId="0" fontId="16" fillId="0" borderId="0" xfId="34"/>
    <xf numFmtId="0" fontId="17" fillId="0" borderId="0" xfId="34" applyFont="1"/>
    <xf numFmtId="0" fontId="17" fillId="0" borderId="10" xfId="34" applyFont="1" applyBorder="1"/>
    <xf numFmtId="164" fontId="16" fillId="0" borderId="0" xfId="35" applyNumberFormat="1" applyFont="1"/>
    <xf numFmtId="164" fontId="16" fillId="0" borderId="0" xfId="34" applyNumberFormat="1"/>
    <xf numFmtId="164" fontId="16" fillId="0" borderId="10" xfId="34" applyNumberForma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20" fillId="0" borderId="0" xfId="0" applyFont="1"/>
    <xf numFmtId="0" fontId="22" fillId="0" borderId="11" xfId="38" applyFont="1" applyFill="1" applyBorder="1" applyAlignment="1">
      <alignment wrapText="1"/>
    </xf>
    <xf numFmtId="167" fontId="22" fillId="0" borderId="11" xfId="38" applyNumberFormat="1" applyFont="1" applyFill="1" applyBorder="1" applyAlignment="1">
      <alignment horizontal="right" wrapText="1"/>
    </xf>
    <xf numFmtId="0" fontId="22" fillId="0" borderId="12" xfId="38" applyFont="1" applyFill="1" applyBorder="1" applyAlignment="1">
      <alignment horizontal="right" wrapText="1"/>
    </xf>
    <xf numFmtId="0" fontId="22" fillId="0" borderId="0" xfId="38" applyFont="1" applyFill="1" applyBorder="1" applyAlignment="1">
      <alignment horizontal="center"/>
    </xf>
    <xf numFmtId="0" fontId="22" fillId="0" borderId="11" xfId="38" applyFont="1" applyFill="1" applyBorder="1" applyAlignment="1">
      <alignment horizontal="right" wrapText="1"/>
    </xf>
    <xf numFmtId="166" fontId="22" fillId="0" borderId="12" xfId="38" applyNumberFormat="1" applyFont="1" applyFill="1" applyBorder="1" applyAlignment="1">
      <alignment horizontal="right" wrapText="1"/>
    </xf>
    <xf numFmtId="166" fontId="22" fillId="0" borderId="11" xfId="38" applyNumberFormat="1" applyFont="1" applyFill="1" applyBorder="1" applyAlignment="1">
      <alignment horizontal="right" wrapText="1"/>
    </xf>
    <xf numFmtId="167" fontId="22" fillId="0" borderId="12" xfId="38" applyNumberFormat="1" applyFont="1" applyFill="1" applyBorder="1" applyAlignment="1">
      <alignment horizontal="right" wrapText="1"/>
    </xf>
    <xf numFmtId="0" fontId="0" fillId="0" borderId="0" xfId="0"/>
    <xf numFmtId="0" fontId="22" fillId="0" borderId="12" xfId="38" applyFont="1" applyFill="1" applyBorder="1" applyAlignment="1">
      <alignment wrapText="1"/>
    </xf>
    <xf numFmtId="0" fontId="14" fillId="0" borderId="13" xfId="0" applyFont="1" applyBorder="1"/>
    <xf numFmtId="0" fontId="17" fillId="0" borderId="0" xfId="34" applyFont="1" applyAlignment="1">
      <alignment horizontal="right"/>
    </xf>
    <xf numFmtId="0" fontId="16" fillId="0" borderId="0" xfId="34"/>
    <xf numFmtId="3" fontId="0" fillId="0" borderId="13" xfId="0" applyNumberFormat="1" applyBorder="1"/>
    <xf numFmtId="0" fontId="22" fillId="0" borderId="0" xfId="34" applyFont="1" applyAlignment="1">
      <alignment horizontal="right" vertical="center"/>
    </xf>
    <xf numFmtId="0" fontId="0" fillId="0" borderId="13" xfId="0" applyBorder="1"/>
    <xf numFmtId="168" fontId="16" fillId="0" borderId="0" xfId="34" applyNumberFormat="1" applyAlignment="1">
      <alignment horizontal="right"/>
    </xf>
    <xf numFmtId="3" fontId="0" fillId="0" borderId="0" xfId="0" applyNumberFormat="1"/>
    <xf numFmtId="0" fontId="23" fillId="0" borderId="10" xfId="38" applyFont="1" applyFill="1" applyBorder="1" applyAlignment="1">
      <alignment horizontal="center"/>
    </xf>
    <xf numFmtId="0" fontId="22" fillId="0" borderId="0" xfId="34" applyFont="1" applyAlignment="1">
      <alignment vertical="center"/>
    </xf>
    <xf numFmtId="0" fontId="0" fillId="0" borderId="13" xfId="0" applyBorder="1" applyAlignment="1">
      <alignment wrapText="1"/>
    </xf>
    <xf numFmtId="0" fontId="0" fillId="0" borderId="0" xfId="0"/>
    <xf numFmtId="0" fontId="20" fillId="0" borderId="0" xfId="0" applyFont="1"/>
    <xf numFmtId="0" fontId="21" fillId="0" borderId="0" xfId="0" applyFont="1"/>
    <xf numFmtId="14" fontId="21" fillId="0" borderId="0" xfId="0" applyNumberFormat="1" applyFont="1"/>
    <xf numFmtId="0" fontId="21" fillId="0" borderId="0" xfId="0" applyFont="1" applyAlignment="1">
      <alignment wrapText="1"/>
    </xf>
    <xf numFmtId="165" fontId="21" fillId="0" borderId="0" xfId="0" applyNumberFormat="1" applyFont="1"/>
    <xf numFmtId="164" fontId="21" fillId="0" borderId="0" xfId="0" applyNumberFormat="1" applyFont="1"/>
    <xf numFmtId="0" fontId="20" fillId="0" borderId="10" xfId="0" applyFont="1" applyBorder="1"/>
    <xf numFmtId="0" fontId="20" fillId="0" borderId="10" xfId="0" applyFont="1" applyBorder="1" applyAlignment="1">
      <alignment wrapText="1"/>
    </xf>
    <xf numFmtId="0" fontId="23" fillId="0" borderId="10" xfId="34" applyFont="1" applyBorder="1" applyAlignment="1">
      <alignment horizontal="right" vertical="center"/>
    </xf>
    <xf numFmtId="0" fontId="23" fillId="0" borderId="10" xfId="34" applyFont="1" applyBorder="1" applyAlignment="1">
      <alignment horizontal="left" vertical="center"/>
    </xf>
    <xf numFmtId="0" fontId="0" fillId="0" borderId="0" xfId="0" applyFill="1" applyBorder="1" applyAlignment="1"/>
    <xf numFmtId="0" fontId="0" fillId="0" borderId="16" xfId="0" applyFill="1" applyBorder="1" applyAlignment="1"/>
    <xf numFmtId="0" fontId="24" fillId="0" borderId="17" xfId="0" applyFont="1" applyFill="1" applyBorder="1" applyAlignment="1">
      <alignment horizontal="center"/>
    </xf>
    <xf numFmtId="10" fontId="0" fillId="0" borderId="0" xfId="0" applyNumberFormat="1"/>
    <xf numFmtId="10" fontId="0" fillId="0" borderId="0" xfId="0" applyNumberFormat="1" applyFill="1" applyBorder="1" applyAlignment="1"/>
    <xf numFmtId="10" fontId="0" fillId="0" borderId="16" xfId="0" applyNumberFormat="1" applyFill="1" applyBorder="1" applyAlignment="1"/>
    <xf numFmtId="0" fontId="0" fillId="0" borderId="0" xfId="0" applyNumberFormat="1" applyFill="1" applyBorder="1" applyAlignment="1"/>
    <xf numFmtId="0" fontId="23" fillId="0" borderId="0" xfId="34" applyFont="1" applyFill="1" applyBorder="1" applyAlignment="1">
      <alignment horizontal="left" vertical="center"/>
    </xf>
    <xf numFmtId="0" fontId="0" fillId="0" borderId="0" xfId="0" applyBorder="1"/>
    <xf numFmtId="0" fontId="20" fillId="0" borderId="0" xfId="0" applyFont="1"/>
    <xf numFmtId="0" fontId="0" fillId="0" borderId="0" xfId="0"/>
    <xf numFmtId="0" fontId="17" fillId="0" borderId="0" xfId="34" applyFont="1" applyBorder="1" applyAlignment="1"/>
    <xf numFmtId="0" fontId="17" fillId="0" borderId="0" xfId="34" applyFont="1" applyFill="1" applyBorder="1" applyAlignment="1"/>
    <xf numFmtId="0" fontId="16" fillId="0" borderId="0" xfId="34" applyBorder="1" applyAlignment="1"/>
    <xf numFmtId="0" fontId="22" fillId="0" borderId="0" xfId="34" applyFont="1" applyFill="1" applyBorder="1" applyAlignment="1"/>
    <xf numFmtId="0" fontId="17" fillId="0" borderId="10" xfId="34" applyFont="1" applyBorder="1" applyAlignment="1"/>
    <xf numFmtId="0" fontId="16" fillId="0" borderId="0" xfId="34"/>
    <xf numFmtId="0" fontId="16" fillId="0" borderId="0" xfId="34" applyBorder="1" applyAlignment="1">
      <alignment horizontal="center"/>
    </xf>
    <xf numFmtId="170" fontId="16" fillId="0" borderId="0" xfId="45" applyNumberFormat="1" applyFont="1" applyBorder="1" applyAlignment="1">
      <alignment horizontal="right"/>
    </xf>
    <xf numFmtId="44" fontId="16" fillId="0" borderId="0" xfId="35" applyFont="1" applyBorder="1" applyAlignment="1">
      <alignment horizontal="right"/>
    </xf>
    <xf numFmtId="0" fontId="16" fillId="0" borderId="0" xfId="34" applyBorder="1" applyAlignment="1"/>
    <xf numFmtId="169" fontId="16" fillId="0" borderId="0" xfId="34" applyNumberFormat="1" applyBorder="1" applyAlignment="1">
      <alignment horizontal="center"/>
    </xf>
    <xf numFmtId="0" fontId="22" fillId="0" borderId="0" xfId="34" applyFont="1" applyFill="1" applyBorder="1" applyAlignment="1"/>
    <xf numFmtId="0" fontId="22" fillId="0" borderId="0" xfId="34" applyFont="1" applyFill="1" applyBorder="1" applyAlignment="1">
      <alignment horizontal="center"/>
    </xf>
    <xf numFmtId="44" fontId="22" fillId="0" borderId="0" xfId="35" applyFont="1" applyFill="1" applyBorder="1" applyAlignment="1">
      <alignment horizontal="right"/>
    </xf>
    <xf numFmtId="170" fontId="22" fillId="0" borderId="0" xfId="45" applyNumberFormat="1" applyFont="1" applyFill="1" applyBorder="1" applyAlignment="1">
      <alignment horizontal="right"/>
    </xf>
    <xf numFmtId="169" fontId="22" fillId="0" borderId="0" xfId="34" applyNumberFormat="1" applyFont="1" applyFill="1" applyBorder="1" applyAlignment="1">
      <alignment horizontal="center"/>
    </xf>
    <xf numFmtId="0" fontId="16" fillId="0" borderId="0" xfId="34" applyBorder="1" applyAlignment="1">
      <alignment horizontal="left"/>
    </xf>
    <xf numFmtId="0" fontId="22" fillId="0" borderId="0" xfId="35" applyNumberFormat="1" applyFont="1" applyFill="1" applyBorder="1" applyAlignment="1">
      <alignment horizontal="center"/>
    </xf>
    <xf numFmtId="0" fontId="16" fillId="0" borderId="0" xfId="34" applyNumberFormat="1" applyBorder="1" applyAlignment="1">
      <alignment horizontal="center"/>
    </xf>
    <xf numFmtId="44" fontId="16" fillId="0" borderId="0" xfId="35" quotePrefix="1" applyFont="1" applyBorder="1" applyAlignment="1">
      <alignment horizontal="right"/>
    </xf>
    <xf numFmtId="0" fontId="17" fillId="0" borderId="10" xfId="34" applyFont="1" applyBorder="1" applyAlignment="1"/>
    <xf numFmtId="0" fontId="22" fillId="0" borderId="11" xfId="47" applyFont="1" applyFill="1" applyBorder="1" applyAlignment="1">
      <alignment horizontal="right" wrapText="1"/>
    </xf>
    <xf numFmtId="0" fontId="22" fillId="0" borderId="11" xfId="47" applyFont="1" applyFill="1" applyBorder="1" applyAlignment="1">
      <alignment wrapText="1"/>
    </xf>
    <xf numFmtId="167" fontId="22" fillId="0" borderId="11" xfId="47" applyNumberFormat="1" applyFont="1" applyFill="1" applyBorder="1" applyAlignment="1">
      <alignment horizontal="right" wrapText="1"/>
    </xf>
    <xf numFmtId="0" fontId="22" fillId="0" borderId="11" xfId="46" applyFont="1" applyFill="1" applyBorder="1" applyAlignment="1">
      <alignment wrapText="1"/>
    </xf>
    <xf numFmtId="0" fontId="23" fillId="0" borderId="18" xfId="47" applyFont="1" applyFill="1" applyBorder="1" applyAlignment="1">
      <alignment horizontal="center"/>
    </xf>
    <xf numFmtId="0" fontId="22" fillId="0" borderId="12" xfId="47" applyFont="1" applyFill="1" applyBorder="1" applyAlignment="1">
      <alignment wrapText="1"/>
    </xf>
    <xf numFmtId="167" fontId="22" fillId="0" borderId="12" xfId="47" applyNumberFormat="1" applyFont="1" applyFill="1" applyBorder="1" applyAlignment="1">
      <alignment horizontal="right" wrapText="1"/>
    </xf>
    <xf numFmtId="0" fontId="22" fillId="0" borderId="12" xfId="47" applyFont="1" applyFill="1" applyBorder="1" applyAlignment="1">
      <alignment horizontal="right" wrapText="1"/>
    </xf>
    <xf numFmtId="0" fontId="23" fillId="0" borderId="10" xfId="47" applyFont="1" applyFill="1" applyBorder="1" applyAlignment="1">
      <alignment horizontal="center"/>
    </xf>
    <xf numFmtId="167" fontId="0" fillId="0" borderId="13" xfId="0" applyNumberFormat="1" applyBorder="1"/>
    <xf numFmtId="0" fontId="23" fillId="0" borderId="13" xfId="47" applyFont="1" applyFill="1" applyBorder="1" applyAlignment="1">
      <alignment horizontal="center"/>
    </xf>
    <xf numFmtId="0" fontId="22" fillId="0" borderId="13" xfId="47" applyFont="1" applyFill="1" applyBorder="1" applyAlignment="1">
      <alignment horizontal="right" wrapText="1"/>
    </xf>
    <xf numFmtId="0" fontId="22" fillId="0" borderId="13" xfId="47" applyFont="1" applyFill="1" applyBorder="1" applyAlignment="1">
      <alignment wrapText="1"/>
    </xf>
    <xf numFmtId="0" fontId="23" fillId="0" borderId="14" xfId="47" applyFont="1" applyFill="1" applyBorder="1" applyAlignment="1">
      <alignment horizontal="center"/>
    </xf>
    <xf numFmtId="0" fontId="22" fillId="0" borderId="14" xfId="47" applyFont="1" applyFill="1" applyBorder="1" applyAlignment="1">
      <alignment horizontal="right" wrapText="1"/>
    </xf>
    <xf numFmtId="0" fontId="22" fillId="0" borderId="19" xfId="47" applyFont="1" applyFill="1" applyBorder="1" applyAlignment="1">
      <alignment horizontal="right" wrapText="1"/>
    </xf>
    <xf numFmtId="0" fontId="22" fillId="0" borderId="20" xfId="47" applyFont="1" applyFill="1" applyBorder="1" applyAlignment="1">
      <alignment horizontal="right" wrapText="1"/>
    </xf>
    <xf numFmtId="0" fontId="22" fillId="0" borderId="13" xfId="47" applyFont="1" applyFill="1" applyBorder="1" applyAlignment="1">
      <alignment horizontal="left" wrapText="1"/>
    </xf>
    <xf numFmtId="0" fontId="16" fillId="0" borderId="0" xfId="34"/>
    <xf numFmtId="0" fontId="17" fillId="0" borderId="10" xfId="34" applyFont="1" applyBorder="1" applyAlignment="1">
      <alignment horizontal="right"/>
    </xf>
    <xf numFmtId="0" fontId="17" fillId="0" borderId="0" xfId="34" applyFont="1"/>
    <xf numFmtId="0" fontId="24" fillId="0" borderId="17" xfId="0" applyFont="1" applyFill="1" applyBorder="1" applyAlignment="1">
      <alignment horizontal="centerContinuous"/>
    </xf>
    <xf numFmtId="0" fontId="16" fillId="0" borderId="13" xfId="34" applyBorder="1"/>
    <xf numFmtId="0" fontId="17" fillId="0" borderId="13" xfId="34" applyFont="1" applyBorder="1" applyAlignment="1"/>
    <xf numFmtId="0" fontId="17" fillId="0" borderId="13" xfId="34" applyFont="1" applyFill="1" applyBorder="1" applyAlignment="1"/>
    <xf numFmtId="0" fontId="16" fillId="0" borderId="0" xfId="34"/>
    <xf numFmtId="0" fontId="16" fillId="0" borderId="0" xfId="34" applyBorder="1" applyAlignment="1">
      <alignment horizontal="center"/>
    </xf>
    <xf numFmtId="170" fontId="16" fillId="0" borderId="0" xfId="45" applyNumberFormat="1" applyFont="1" applyBorder="1" applyAlignment="1">
      <alignment horizontal="right"/>
    </xf>
    <xf numFmtId="44" fontId="16" fillId="0" borderId="0" xfId="35" applyFont="1" applyBorder="1" applyAlignment="1">
      <alignment horizontal="right"/>
    </xf>
    <xf numFmtId="0" fontId="16" fillId="0" borderId="0" xfId="34" applyBorder="1" applyAlignment="1"/>
    <xf numFmtId="169" fontId="16" fillId="0" borderId="0" xfId="34" applyNumberFormat="1" applyBorder="1" applyAlignment="1">
      <alignment horizontal="center"/>
    </xf>
    <xf numFmtId="0" fontId="22" fillId="0" borderId="0" xfId="34" applyFont="1" applyFill="1" applyBorder="1" applyAlignment="1"/>
    <xf numFmtId="0" fontId="22" fillId="0" borderId="0" xfId="34" applyFont="1" applyFill="1" applyBorder="1" applyAlignment="1">
      <alignment horizontal="center"/>
    </xf>
    <xf numFmtId="44" fontId="22" fillId="0" borderId="0" xfId="35" applyFont="1" applyFill="1" applyBorder="1" applyAlignment="1">
      <alignment horizontal="right"/>
    </xf>
    <xf numFmtId="170" fontId="22" fillId="0" borderId="0" xfId="45" applyNumberFormat="1" applyFont="1" applyFill="1" applyBorder="1" applyAlignment="1">
      <alignment horizontal="right"/>
    </xf>
    <xf numFmtId="169" fontId="22" fillId="0" borderId="0" xfId="34" applyNumberFormat="1" applyFont="1" applyFill="1" applyBorder="1" applyAlignment="1">
      <alignment horizontal="center"/>
    </xf>
    <xf numFmtId="0" fontId="16" fillId="0" borderId="0" xfId="34" applyBorder="1" applyAlignment="1">
      <alignment horizontal="left"/>
    </xf>
    <xf numFmtId="0" fontId="22" fillId="0" borderId="0" xfId="35" applyNumberFormat="1" applyFont="1" applyFill="1" applyBorder="1" applyAlignment="1">
      <alignment horizontal="center"/>
    </xf>
    <xf numFmtId="0" fontId="16" fillId="0" borderId="0" xfId="34" applyNumberFormat="1" applyBorder="1" applyAlignment="1">
      <alignment horizontal="center"/>
    </xf>
    <xf numFmtId="44" fontId="16" fillId="0" borderId="0" xfId="35" quotePrefix="1" applyFont="1" applyBorder="1" applyAlignment="1">
      <alignment horizontal="right"/>
    </xf>
    <xf numFmtId="0" fontId="17" fillId="0" borderId="0" xfId="34" applyFont="1"/>
    <xf numFmtId="0" fontId="17" fillId="0" borderId="10" xfId="34" applyFont="1" applyBorder="1" applyAlignment="1"/>
    <xf numFmtId="0" fontId="25" fillId="0" borderId="0" xfId="48"/>
    <xf numFmtId="0" fontId="17" fillId="0" borderId="0" xfId="48" applyFont="1"/>
    <xf numFmtId="0" fontId="16" fillId="0" borderId="0" xfId="48" applyNumberFormat="1" applyFont="1" applyAlignment="1">
      <alignment horizontal="right"/>
    </xf>
    <xf numFmtId="3" fontId="16" fillId="0" borderId="0" xfId="48" applyNumberFormat="1" applyFont="1" applyAlignment="1">
      <alignment horizontal="right"/>
    </xf>
    <xf numFmtId="164" fontId="16" fillId="0" borderId="0" xfId="48" applyNumberFormat="1" applyFont="1" applyAlignment="1">
      <alignment horizontal="right"/>
    </xf>
    <xf numFmtId="0" fontId="17" fillId="0" borderId="10" xfId="48" applyNumberFormat="1" applyFont="1" applyBorder="1" applyAlignment="1">
      <alignment horizontal="left"/>
    </xf>
    <xf numFmtId="0" fontId="14" fillId="0" borderId="0" xfId="0" applyFont="1" applyAlignment="1">
      <alignment wrapText="1"/>
    </xf>
    <xf numFmtId="0" fontId="0" fillId="0" borderId="0" xfId="0" applyFont="1"/>
    <xf numFmtId="0" fontId="26" fillId="33" borderId="0" xfId="48" applyFont="1" applyFill="1"/>
    <xf numFmtId="0" fontId="0" fillId="33" borderId="0" xfId="0" applyFill="1"/>
    <xf numFmtId="0" fontId="14" fillId="0" borderId="13" xfId="0" applyFont="1" applyBorder="1" applyAlignment="1">
      <alignment horizontal="center"/>
    </xf>
    <xf numFmtId="0" fontId="14" fillId="0" borderId="14" xfId="0" applyFont="1" applyBorder="1" applyAlignment="1">
      <alignment horizontal="center"/>
    </xf>
    <xf numFmtId="0" fontId="14" fillId="0" borderId="15" xfId="0" applyFont="1" applyBorder="1" applyAlignment="1">
      <alignment horizontal="center"/>
    </xf>
    <xf numFmtId="0" fontId="14" fillId="0" borderId="0" xfId="0" applyFont="1" applyAlignment="1">
      <alignment horizontal="center"/>
    </xf>
    <xf numFmtId="0" fontId="0" fillId="0" borderId="14" xfId="0" applyBorder="1"/>
    <xf numFmtId="0" fontId="14" fillId="0" borderId="13" xfId="0" quotePrefix="1" applyFont="1" applyBorder="1"/>
  </cellXfs>
  <cellStyles count="49">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9" xr:uid="{2D74C929-CC3F-4DC6-8943-F27A6A763C9F}"/>
    <cellStyle name="60% - Accent2 2" xfId="40" xr:uid="{6070C7AB-88C1-45D7-ADB9-B8822B9D29F3}"/>
    <cellStyle name="60% - Accent3 2" xfId="41" xr:uid="{C49B5189-BB1B-4672-A8F0-257C15809491}"/>
    <cellStyle name="60% - Accent4 2" xfId="42" xr:uid="{335B9567-7695-4D00-8031-808EE7F79DC1}"/>
    <cellStyle name="60% - Accent5 2" xfId="43" xr:uid="{AFDE4E36-9917-4CDD-A0F5-A62FFB1E6006}"/>
    <cellStyle name="60% - Accent6 2" xfId="44" xr:uid="{079259C8-5F47-4441-92A8-F8442CB8347F}"/>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Comma 2" xfId="45" xr:uid="{8086051A-D7B7-4D61-B9EB-FF257CD964E6}"/>
    <cellStyle name="Currency 2" xfId="35" xr:uid="{D33C56FA-9CF5-43C7-8614-AE98E7CCC06A}"/>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7" xr:uid="{D67E9098-1555-41D0-B267-186308E4F7D8}"/>
    <cellStyle name="Normal" xfId="0" builtinId="0"/>
    <cellStyle name="Normal 2" xfId="34" xr:uid="{CC9B3418-5550-4110-9320-8B1FEE2C3344}"/>
    <cellStyle name="Normal 3" xfId="48" xr:uid="{CD9A6141-23D9-4DA4-B40B-57824B0F32BE}"/>
    <cellStyle name="Normal_Sheet1" xfId="38" xr:uid="{6C85B0A4-B9B4-443A-94FC-B14AEBE71E8B}"/>
    <cellStyle name="Normal_Sheet3" xfId="47" xr:uid="{2142F185-409D-42A3-8759-D1F113A5BA80}"/>
    <cellStyle name="Normal_Sheet4" xfId="46" xr:uid="{86514489-5018-4F99-AD02-311BE8182210}"/>
    <cellStyle name="Note" xfId="13" builtinId="10" customBuiltin="1"/>
    <cellStyle name="Output" xfId="8" builtinId="21" customBuiltin="1"/>
    <cellStyle name="Title 2" xfId="36" xr:uid="{48617C8F-C43E-4974-ADB9-B7185046F6B5}"/>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[DS_660_midterm_mir.xlsx]Question 2!PivotTable4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4429418197725286"/>
              <c:y val="-0.131146978585961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dLbl>
          <c:idx val="0"/>
          <c:layout>
            <c:manualLayout>
              <c:x val="-5.6813976377952755E-2"/>
              <c:y val="-6.164907254495853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1976049868766402E-2"/>
              <c:y val="6.10530925812720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s>
    <c:plotArea>
      <c:layout/>
      <c:pieChart>
        <c:varyColors val="1"/>
        <c:ser>
          <c:idx val="0"/>
          <c:order val="0"/>
          <c:tx>
            <c:strRef>
              <c:f>'Question 2'!$B$22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83-4441-82CB-99574F723D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2B-494C-B3F9-031D37854F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BD2B-494C-B3F9-031D37854F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BD2B-494C-B3F9-031D37854F6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BD2B-494C-B3F9-031D37854F6F}"/>
              </c:ext>
            </c:extLst>
          </c:dPt>
          <c:dLbls>
            <c:dLbl>
              <c:idx val="2"/>
              <c:layout>
                <c:manualLayout>
                  <c:x val="0.14429418197725286"/>
                  <c:y val="-0.13114697858596189"/>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BD2B-494C-B3F9-031D37854F6F}"/>
                </c:ext>
              </c:extLst>
            </c:dLbl>
            <c:dLbl>
              <c:idx val="3"/>
              <c:layout>
                <c:manualLayout>
                  <c:x val="-5.1976049868766402E-2"/>
                  <c:y val="6.1053092581272068E-2"/>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BD2B-494C-B3F9-031D37854F6F}"/>
                </c:ext>
              </c:extLst>
            </c:dLbl>
            <c:dLbl>
              <c:idx val="4"/>
              <c:layout>
                <c:manualLayout>
                  <c:x val="-5.6813976377952755E-2"/>
                  <c:y val="-6.1649072544958531E-3"/>
                </c:manualLayout>
              </c:layout>
              <c:dLblPos val="bestFi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BD2B-494C-B3F9-031D37854F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 2'!$A$23:$A$28</c:f>
              <c:strCache>
                <c:ptCount val="5"/>
                <c:pt idx="0">
                  <c:v>Blended</c:v>
                </c:pt>
                <c:pt idx="1">
                  <c:v>Bond</c:v>
                </c:pt>
                <c:pt idx="2">
                  <c:v>Large Cap</c:v>
                </c:pt>
                <c:pt idx="3">
                  <c:v>Mid Cap</c:v>
                </c:pt>
                <c:pt idx="4">
                  <c:v>Small Cap</c:v>
                </c:pt>
              </c:strCache>
            </c:strRef>
          </c:cat>
          <c:val>
            <c:numRef>
              <c:f>'Question 2'!$B$23:$B$28</c:f>
              <c:numCache>
                <c:formatCode>"$"#,##0.00</c:formatCode>
                <c:ptCount val="5"/>
                <c:pt idx="0">
                  <c:v>50352</c:v>
                </c:pt>
                <c:pt idx="1">
                  <c:v>12097</c:v>
                </c:pt>
                <c:pt idx="2">
                  <c:v>219466.5</c:v>
                </c:pt>
                <c:pt idx="3">
                  <c:v>72860</c:v>
                </c:pt>
                <c:pt idx="4">
                  <c:v>34836</c:v>
                </c:pt>
              </c:numCache>
            </c:numRef>
          </c:val>
          <c:extLst>
            <c:ext xmlns:c16="http://schemas.microsoft.com/office/drawing/2014/chart" uri="{C3380CC4-5D6E-409C-BE32-E72D297353CC}">
              <c16:uniqueId val="{00000000-BD2B-494C-B3F9-031D37854F6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'Question 6'!$N$15:$N$22</c:f>
              <c:strCache>
                <c:ptCount val="8"/>
                <c:pt idx="0">
                  <c:v>25</c:v>
                </c:pt>
                <c:pt idx="1">
                  <c:v>35</c:v>
                </c:pt>
                <c:pt idx="2">
                  <c:v>45</c:v>
                </c:pt>
                <c:pt idx="3">
                  <c:v>55</c:v>
                </c:pt>
                <c:pt idx="4">
                  <c:v>65</c:v>
                </c:pt>
                <c:pt idx="5">
                  <c:v>75</c:v>
                </c:pt>
                <c:pt idx="6">
                  <c:v>76</c:v>
                </c:pt>
                <c:pt idx="7">
                  <c:v>More</c:v>
                </c:pt>
              </c:strCache>
            </c:strRef>
          </c:cat>
          <c:val>
            <c:numRef>
              <c:f>'Question 6'!$O$15:$O$22</c:f>
              <c:numCache>
                <c:formatCode>General</c:formatCode>
                <c:ptCount val="8"/>
                <c:pt idx="0">
                  <c:v>100</c:v>
                </c:pt>
                <c:pt idx="1">
                  <c:v>171</c:v>
                </c:pt>
                <c:pt idx="2">
                  <c:v>83</c:v>
                </c:pt>
                <c:pt idx="3">
                  <c:v>44</c:v>
                </c:pt>
                <c:pt idx="4">
                  <c:v>23</c:v>
                </c:pt>
                <c:pt idx="5">
                  <c:v>4</c:v>
                </c:pt>
                <c:pt idx="6">
                  <c:v>0</c:v>
                </c:pt>
                <c:pt idx="7">
                  <c:v>0</c:v>
                </c:pt>
              </c:numCache>
            </c:numRef>
          </c:val>
          <c:extLst>
            <c:ext xmlns:c16="http://schemas.microsoft.com/office/drawing/2014/chart" uri="{C3380CC4-5D6E-409C-BE32-E72D297353CC}">
              <c16:uniqueId val="{00000001-B130-43C1-9A07-29187ABEA05B}"/>
            </c:ext>
          </c:extLst>
        </c:ser>
        <c:dLbls>
          <c:showLegendKey val="0"/>
          <c:showVal val="0"/>
          <c:showCatName val="0"/>
          <c:showSerName val="0"/>
          <c:showPercent val="0"/>
          <c:showBubbleSize val="0"/>
        </c:dLbls>
        <c:gapWidth val="150"/>
        <c:axId val="1598511136"/>
        <c:axId val="1598514880"/>
      </c:barChart>
      <c:lineChart>
        <c:grouping val="standard"/>
        <c:varyColors val="0"/>
        <c:ser>
          <c:idx val="1"/>
          <c:order val="1"/>
          <c:tx>
            <c:v>Cumulative %</c:v>
          </c:tx>
          <c:cat>
            <c:strRef>
              <c:f>'Question 6'!$N$15:$N$22</c:f>
              <c:strCache>
                <c:ptCount val="8"/>
                <c:pt idx="0">
                  <c:v>25</c:v>
                </c:pt>
                <c:pt idx="1">
                  <c:v>35</c:v>
                </c:pt>
                <c:pt idx="2">
                  <c:v>45</c:v>
                </c:pt>
                <c:pt idx="3">
                  <c:v>55</c:v>
                </c:pt>
                <c:pt idx="4">
                  <c:v>65</c:v>
                </c:pt>
                <c:pt idx="5">
                  <c:v>75</c:v>
                </c:pt>
                <c:pt idx="6">
                  <c:v>76</c:v>
                </c:pt>
                <c:pt idx="7">
                  <c:v>More</c:v>
                </c:pt>
              </c:strCache>
            </c:strRef>
          </c:cat>
          <c:val>
            <c:numRef>
              <c:f>'Question 6'!$P$15:$P$22</c:f>
              <c:numCache>
                <c:formatCode>0.00%</c:formatCode>
                <c:ptCount val="8"/>
                <c:pt idx="0">
                  <c:v>0.23529411764705882</c:v>
                </c:pt>
                <c:pt idx="1">
                  <c:v>0.63764705882352946</c:v>
                </c:pt>
                <c:pt idx="2">
                  <c:v>0.83294117647058818</c:v>
                </c:pt>
                <c:pt idx="3">
                  <c:v>0.93647058823529417</c:v>
                </c:pt>
                <c:pt idx="4">
                  <c:v>0.99058823529411766</c:v>
                </c:pt>
                <c:pt idx="5">
                  <c:v>1</c:v>
                </c:pt>
                <c:pt idx="6">
                  <c:v>1</c:v>
                </c:pt>
                <c:pt idx="7">
                  <c:v>1</c:v>
                </c:pt>
              </c:numCache>
            </c:numRef>
          </c:val>
          <c:smooth val="0"/>
          <c:extLst>
            <c:ext xmlns:c16="http://schemas.microsoft.com/office/drawing/2014/chart" uri="{C3380CC4-5D6E-409C-BE32-E72D297353CC}">
              <c16:uniqueId val="{00000002-B130-43C1-9A07-29187ABEA05B}"/>
            </c:ext>
          </c:extLst>
        </c:ser>
        <c:dLbls>
          <c:showLegendKey val="0"/>
          <c:showVal val="0"/>
          <c:showCatName val="0"/>
          <c:showSerName val="0"/>
          <c:showPercent val="0"/>
          <c:showBubbleSize val="0"/>
        </c:dLbls>
        <c:marker val="1"/>
        <c:smooth val="0"/>
        <c:axId val="1598506560"/>
        <c:axId val="1598499488"/>
      </c:lineChart>
      <c:catAx>
        <c:axId val="1598511136"/>
        <c:scaling>
          <c:orientation val="minMax"/>
        </c:scaling>
        <c:delete val="0"/>
        <c:axPos val="b"/>
        <c:title>
          <c:tx>
            <c:rich>
              <a:bodyPr/>
              <a:lstStyle/>
              <a:p>
                <a:pPr>
                  <a:defRPr/>
                </a:pPr>
                <a:r>
                  <a:rPr lang="en-US"/>
                  <a:t>Upper Age Limit</a:t>
                </a:r>
              </a:p>
            </c:rich>
          </c:tx>
          <c:overlay val="0"/>
        </c:title>
        <c:numFmt formatCode="General" sourceLinked="1"/>
        <c:majorTickMark val="out"/>
        <c:minorTickMark val="none"/>
        <c:tickLblPos val="nextTo"/>
        <c:crossAx val="1598514880"/>
        <c:crosses val="autoZero"/>
        <c:auto val="1"/>
        <c:lblAlgn val="ctr"/>
        <c:lblOffset val="100"/>
        <c:noMultiLvlLbl val="0"/>
      </c:catAx>
      <c:valAx>
        <c:axId val="1598514880"/>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598511136"/>
        <c:crosses val="autoZero"/>
        <c:crossBetween val="between"/>
      </c:valAx>
      <c:valAx>
        <c:axId val="1598499488"/>
        <c:scaling>
          <c:orientation val="minMax"/>
        </c:scaling>
        <c:delete val="0"/>
        <c:axPos val="r"/>
        <c:numFmt formatCode="0.00%" sourceLinked="1"/>
        <c:majorTickMark val="out"/>
        <c:minorTickMark val="none"/>
        <c:tickLblPos val="nextTo"/>
        <c:crossAx val="1598506560"/>
        <c:crosses val="max"/>
        <c:crossBetween val="between"/>
      </c:valAx>
      <c:catAx>
        <c:axId val="1598506560"/>
        <c:scaling>
          <c:orientation val="minMax"/>
        </c:scaling>
        <c:delete val="1"/>
        <c:axPos val="b"/>
        <c:numFmt formatCode="General" sourceLinked="1"/>
        <c:majorTickMark val="out"/>
        <c:minorTickMark val="none"/>
        <c:tickLblPos val="nextTo"/>
        <c:crossAx val="1598499488"/>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517525</xdr:colOff>
      <xdr:row>1</xdr:row>
      <xdr:rowOff>38100</xdr:rowOff>
    </xdr:from>
    <xdr:to>
      <xdr:col>6</xdr:col>
      <xdr:colOff>476250</xdr:colOff>
      <xdr:row>3</xdr:row>
      <xdr:rowOff>133350</xdr:rowOff>
    </xdr:to>
    <xdr:sp macro="" textlink="">
      <xdr:nvSpPr>
        <xdr:cNvPr id="2" name="Rectangle 1">
          <a:extLst>
            <a:ext uri="{FF2B5EF4-FFF2-40B4-BE49-F238E27FC236}">
              <a16:creationId xmlns:a16="http://schemas.microsoft.com/office/drawing/2014/main" id="{44DF791C-962D-426A-A49F-2CB6D4991644}"/>
            </a:ext>
          </a:extLst>
        </xdr:cNvPr>
        <xdr:cNvSpPr/>
      </xdr:nvSpPr>
      <xdr:spPr>
        <a:xfrm>
          <a:off x="7140575" y="222250"/>
          <a:ext cx="1177925"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Return</a:t>
          </a:r>
          <a:r>
            <a:rPr lang="en-US" sz="1100" baseline="0"/>
            <a:t> on Investment</a:t>
          </a:r>
          <a:r>
            <a:rPr lang="en-US" sz="1100"/>
            <a:t> (ROI)</a:t>
          </a:r>
        </a:p>
      </xdr:txBody>
    </xdr:sp>
    <xdr:clientData/>
  </xdr:twoCellAnchor>
  <xdr:twoCellAnchor>
    <xdr:from>
      <xdr:col>3</xdr:col>
      <xdr:colOff>171450</xdr:colOff>
      <xdr:row>6</xdr:row>
      <xdr:rowOff>0</xdr:rowOff>
    </xdr:from>
    <xdr:to>
      <xdr:col>4</xdr:col>
      <xdr:colOff>463550</xdr:colOff>
      <xdr:row>8</xdr:row>
      <xdr:rowOff>95250</xdr:rowOff>
    </xdr:to>
    <xdr:sp macro="" textlink="">
      <xdr:nvSpPr>
        <xdr:cNvPr id="3" name="Rectangle 2">
          <a:extLst>
            <a:ext uri="{FF2B5EF4-FFF2-40B4-BE49-F238E27FC236}">
              <a16:creationId xmlns:a16="http://schemas.microsoft.com/office/drawing/2014/main" id="{4A2B22D6-B99B-424E-ACDD-F9D3B110B0DF}"/>
            </a:ext>
          </a:extLst>
        </xdr:cNvPr>
        <xdr:cNvSpPr/>
      </xdr:nvSpPr>
      <xdr:spPr>
        <a:xfrm>
          <a:off x="6184900" y="1104900"/>
          <a:ext cx="90170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Turnover (T)</a:t>
          </a:r>
        </a:p>
      </xdr:txBody>
    </xdr:sp>
    <xdr:clientData/>
  </xdr:twoCellAnchor>
  <xdr:twoCellAnchor>
    <xdr:from>
      <xdr:col>5</xdr:col>
      <xdr:colOff>53975</xdr:colOff>
      <xdr:row>6</xdr:row>
      <xdr:rowOff>9525</xdr:rowOff>
    </xdr:from>
    <xdr:to>
      <xdr:col>6</xdr:col>
      <xdr:colOff>336550</xdr:colOff>
      <xdr:row>8</xdr:row>
      <xdr:rowOff>104775</xdr:rowOff>
    </xdr:to>
    <xdr:sp macro="" textlink="">
      <xdr:nvSpPr>
        <xdr:cNvPr id="4" name="Rectangle 3">
          <a:extLst>
            <a:ext uri="{FF2B5EF4-FFF2-40B4-BE49-F238E27FC236}">
              <a16:creationId xmlns:a16="http://schemas.microsoft.com/office/drawing/2014/main" id="{596E13E4-3D66-4A49-A1DA-A6DDBDCD5524}"/>
            </a:ext>
          </a:extLst>
        </xdr:cNvPr>
        <xdr:cNvSpPr/>
      </xdr:nvSpPr>
      <xdr:spPr>
        <a:xfrm>
          <a:off x="7286625" y="1114425"/>
          <a:ext cx="892175"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Earnings (E)</a:t>
          </a:r>
        </a:p>
      </xdr:txBody>
    </xdr:sp>
    <xdr:clientData/>
  </xdr:twoCellAnchor>
  <xdr:twoCellAnchor>
    <xdr:from>
      <xdr:col>6</xdr:col>
      <xdr:colOff>492125</xdr:colOff>
      <xdr:row>6</xdr:row>
      <xdr:rowOff>9525</xdr:rowOff>
    </xdr:from>
    <xdr:to>
      <xdr:col>7</xdr:col>
      <xdr:colOff>565150</xdr:colOff>
      <xdr:row>8</xdr:row>
      <xdr:rowOff>104775</xdr:rowOff>
    </xdr:to>
    <xdr:sp macro="" textlink="">
      <xdr:nvSpPr>
        <xdr:cNvPr id="5" name="Rectangle 4">
          <a:extLst>
            <a:ext uri="{FF2B5EF4-FFF2-40B4-BE49-F238E27FC236}">
              <a16:creationId xmlns:a16="http://schemas.microsoft.com/office/drawing/2014/main" id="{16934D30-2BFC-434C-94FB-D0BCA5DD84D7}"/>
            </a:ext>
          </a:extLst>
        </xdr:cNvPr>
        <xdr:cNvSpPr/>
      </xdr:nvSpPr>
      <xdr:spPr>
        <a:xfrm>
          <a:off x="8334375" y="1114425"/>
          <a:ext cx="682625"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Sales (S)</a:t>
          </a:r>
        </a:p>
      </xdr:txBody>
    </xdr:sp>
    <xdr:clientData/>
  </xdr:twoCellAnchor>
  <xdr:twoCellAnchor>
    <xdr:from>
      <xdr:col>5</xdr:col>
      <xdr:colOff>496889</xdr:colOff>
      <xdr:row>3</xdr:row>
      <xdr:rowOff>133350</xdr:rowOff>
    </xdr:from>
    <xdr:to>
      <xdr:col>5</xdr:col>
      <xdr:colOff>500064</xdr:colOff>
      <xdr:row>6</xdr:row>
      <xdr:rowOff>9525</xdr:rowOff>
    </xdr:to>
    <xdr:cxnSp macro="">
      <xdr:nvCxnSpPr>
        <xdr:cNvPr id="6" name="Connector: Elbow 5">
          <a:extLst>
            <a:ext uri="{FF2B5EF4-FFF2-40B4-BE49-F238E27FC236}">
              <a16:creationId xmlns:a16="http://schemas.microsoft.com/office/drawing/2014/main" id="{BE0AD275-A1E2-46F2-AAE5-5414A0F9CC0E}"/>
            </a:ext>
          </a:extLst>
        </xdr:cNvPr>
        <xdr:cNvCxnSpPr>
          <a:stCxn id="4" idx="0"/>
          <a:endCxn id="2" idx="2"/>
        </xdr:cNvCxnSpPr>
      </xdr:nvCxnSpPr>
      <xdr:spPr>
        <a:xfrm rot="16200000" flipV="1">
          <a:off x="7516814" y="898525"/>
          <a:ext cx="428625" cy="317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12700</xdr:colOff>
      <xdr:row>3</xdr:row>
      <xdr:rowOff>133350</xdr:rowOff>
    </xdr:from>
    <xdr:to>
      <xdr:col>5</xdr:col>
      <xdr:colOff>496888</xdr:colOff>
      <xdr:row>6</xdr:row>
      <xdr:rowOff>0</xdr:rowOff>
    </xdr:to>
    <xdr:cxnSp macro="">
      <xdr:nvCxnSpPr>
        <xdr:cNvPr id="7" name="Connector: Elbow 6">
          <a:extLst>
            <a:ext uri="{FF2B5EF4-FFF2-40B4-BE49-F238E27FC236}">
              <a16:creationId xmlns:a16="http://schemas.microsoft.com/office/drawing/2014/main" id="{EA56F5F9-B920-4027-8305-27C85B662697}"/>
            </a:ext>
          </a:extLst>
        </xdr:cNvPr>
        <xdr:cNvCxnSpPr>
          <a:stCxn id="3" idx="0"/>
          <a:endCxn id="2" idx="2"/>
        </xdr:cNvCxnSpPr>
      </xdr:nvCxnSpPr>
      <xdr:spPr>
        <a:xfrm rot="5400000" flipH="1" flipV="1">
          <a:off x="6973094" y="348456"/>
          <a:ext cx="419100" cy="1093788"/>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496889</xdr:colOff>
      <xdr:row>3</xdr:row>
      <xdr:rowOff>133350</xdr:rowOff>
    </xdr:from>
    <xdr:to>
      <xdr:col>7</xdr:col>
      <xdr:colOff>223839</xdr:colOff>
      <xdr:row>6</xdr:row>
      <xdr:rowOff>9525</xdr:rowOff>
    </xdr:to>
    <xdr:cxnSp macro="">
      <xdr:nvCxnSpPr>
        <xdr:cNvPr id="8" name="Connector: Elbow 7">
          <a:extLst>
            <a:ext uri="{FF2B5EF4-FFF2-40B4-BE49-F238E27FC236}">
              <a16:creationId xmlns:a16="http://schemas.microsoft.com/office/drawing/2014/main" id="{E10BBEAE-3A18-48FB-843E-FD7AB1237CC6}"/>
            </a:ext>
          </a:extLst>
        </xdr:cNvPr>
        <xdr:cNvCxnSpPr>
          <a:stCxn id="5" idx="0"/>
          <a:endCxn id="2" idx="2"/>
        </xdr:cNvCxnSpPr>
      </xdr:nvCxnSpPr>
      <xdr:spPr>
        <a:xfrm rot="16200000" flipV="1">
          <a:off x="7988301" y="427038"/>
          <a:ext cx="428625" cy="946150"/>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95250</xdr:colOff>
      <xdr:row>11</xdr:row>
      <xdr:rowOff>9525</xdr:rowOff>
    </xdr:from>
    <xdr:to>
      <xdr:col>8</xdr:col>
      <xdr:colOff>158750</xdr:colOff>
      <xdr:row>13</xdr:row>
      <xdr:rowOff>104775</xdr:rowOff>
    </xdr:to>
    <xdr:sp macro="" textlink="">
      <xdr:nvSpPr>
        <xdr:cNvPr id="9" name="Rectangle 8">
          <a:extLst>
            <a:ext uri="{FF2B5EF4-FFF2-40B4-BE49-F238E27FC236}">
              <a16:creationId xmlns:a16="http://schemas.microsoft.com/office/drawing/2014/main" id="{B737B6A6-9E57-4568-89CC-52CB5A526F5F}"/>
            </a:ext>
          </a:extLst>
        </xdr:cNvPr>
        <xdr:cNvSpPr/>
      </xdr:nvSpPr>
      <xdr:spPr>
        <a:xfrm>
          <a:off x="8547100" y="2035175"/>
          <a:ext cx="67310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Sales (S)</a:t>
          </a:r>
        </a:p>
      </xdr:txBody>
    </xdr:sp>
    <xdr:clientData/>
  </xdr:twoCellAnchor>
  <xdr:twoCellAnchor>
    <xdr:from>
      <xdr:col>5</xdr:col>
      <xdr:colOff>393700</xdr:colOff>
      <xdr:row>11</xdr:row>
      <xdr:rowOff>9525</xdr:rowOff>
    </xdr:from>
    <xdr:to>
      <xdr:col>7</xdr:col>
      <xdr:colOff>0</xdr:colOff>
      <xdr:row>13</xdr:row>
      <xdr:rowOff>101600</xdr:rowOff>
    </xdr:to>
    <xdr:sp macro="" textlink="">
      <xdr:nvSpPr>
        <xdr:cNvPr id="10" name="Rectangle 9">
          <a:extLst>
            <a:ext uri="{FF2B5EF4-FFF2-40B4-BE49-F238E27FC236}">
              <a16:creationId xmlns:a16="http://schemas.microsoft.com/office/drawing/2014/main" id="{B4EC446F-0763-4B9A-A3C9-49277B896598}"/>
            </a:ext>
          </a:extLst>
        </xdr:cNvPr>
        <xdr:cNvSpPr/>
      </xdr:nvSpPr>
      <xdr:spPr>
        <a:xfrm>
          <a:off x="7626350" y="2035175"/>
          <a:ext cx="825500" cy="460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Cost of Sales (CS)</a:t>
          </a:r>
        </a:p>
      </xdr:txBody>
    </xdr:sp>
    <xdr:clientData/>
  </xdr:twoCellAnchor>
  <xdr:twoCellAnchor>
    <xdr:from>
      <xdr:col>4</xdr:col>
      <xdr:colOff>114300</xdr:colOff>
      <xdr:row>10</xdr:row>
      <xdr:rowOff>177800</xdr:rowOff>
    </xdr:from>
    <xdr:to>
      <xdr:col>5</xdr:col>
      <xdr:colOff>177800</xdr:colOff>
      <xdr:row>13</xdr:row>
      <xdr:rowOff>92075</xdr:rowOff>
    </xdr:to>
    <xdr:sp macro="" textlink="">
      <xdr:nvSpPr>
        <xdr:cNvPr id="11" name="Rectangle 10">
          <a:extLst>
            <a:ext uri="{FF2B5EF4-FFF2-40B4-BE49-F238E27FC236}">
              <a16:creationId xmlns:a16="http://schemas.microsoft.com/office/drawing/2014/main" id="{07F7E1C5-FE13-4921-B943-61544DEAAE4E}"/>
            </a:ext>
          </a:extLst>
        </xdr:cNvPr>
        <xdr:cNvSpPr/>
      </xdr:nvSpPr>
      <xdr:spPr>
        <a:xfrm>
          <a:off x="6737350" y="2019300"/>
          <a:ext cx="673100" cy="466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Sales (S)</a:t>
          </a:r>
        </a:p>
      </xdr:txBody>
    </xdr:sp>
    <xdr:clientData/>
  </xdr:twoCellAnchor>
  <xdr:twoCellAnchor>
    <xdr:from>
      <xdr:col>2</xdr:col>
      <xdr:colOff>95250</xdr:colOff>
      <xdr:row>11</xdr:row>
      <xdr:rowOff>0</xdr:rowOff>
    </xdr:from>
    <xdr:to>
      <xdr:col>3</xdr:col>
      <xdr:colOff>565150</xdr:colOff>
      <xdr:row>13</xdr:row>
      <xdr:rowOff>95250</xdr:rowOff>
    </xdr:to>
    <xdr:sp macro="" textlink="">
      <xdr:nvSpPr>
        <xdr:cNvPr id="12" name="Rectangle 11">
          <a:extLst>
            <a:ext uri="{FF2B5EF4-FFF2-40B4-BE49-F238E27FC236}">
              <a16:creationId xmlns:a16="http://schemas.microsoft.com/office/drawing/2014/main" id="{6A54C183-AF98-4C31-959A-1049AF929C10}"/>
            </a:ext>
          </a:extLst>
        </xdr:cNvPr>
        <xdr:cNvSpPr/>
      </xdr:nvSpPr>
      <xdr:spPr>
        <a:xfrm>
          <a:off x="5499100" y="2025650"/>
          <a:ext cx="107950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Total Investment (TI)</a:t>
          </a:r>
        </a:p>
      </xdr:txBody>
    </xdr:sp>
    <xdr:clientData/>
  </xdr:twoCellAnchor>
  <xdr:twoCellAnchor>
    <xdr:from>
      <xdr:col>3</xdr:col>
      <xdr:colOff>25400</xdr:colOff>
      <xdr:row>8</xdr:row>
      <xdr:rowOff>95250</xdr:rowOff>
    </xdr:from>
    <xdr:to>
      <xdr:col>4</xdr:col>
      <xdr:colOff>12700</xdr:colOff>
      <xdr:row>11</xdr:row>
      <xdr:rowOff>0</xdr:rowOff>
    </xdr:to>
    <xdr:cxnSp macro="">
      <xdr:nvCxnSpPr>
        <xdr:cNvPr id="13" name="Connector: Elbow 12">
          <a:extLst>
            <a:ext uri="{FF2B5EF4-FFF2-40B4-BE49-F238E27FC236}">
              <a16:creationId xmlns:a16="http://schemas.microsoft.com/office/drawing/2014/main" id="{221B7BB4-AD0D-4364-8A35-A239E460C7D1}"/>
            </a:ext>
          </a:extLst>
        </xdr:cNvPr>
        <xdr:cNvCxnSpPr>
          <a:stCxn id="12" idx="0"/>
          <a:endCxn id="3" idx="2"/>
        </xdr:cNvCxnSpPr>
      </xdr:nvCxnSpPr>
      <xdr:spPr>
        <a:xfrm rot="5400000" flipH="1" flipV="1">
          <a:off x="6108700" y="1498600"/>
          <a:ext cx="457200" cy="596900"/>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12700</xdr:colOff>
      <xdr:row>8</xdr:row>
      <xdr:rowOff>95250</xdr:rowOff>
    </xdr:from>
    <xdr:to>
      <xdr:col>4</xdr:col>
      <xdr:colOff>450850</xdr:colOff>
      <xdr:row>10</xdr:row>
      <xdr:rowOff>177800</xdr:rowOff>
    </xdr:to>
    <xdr:cxnSp macro="">
      <xdr:nvCxnSpPr>
        <xdr:cNvPr id="14" name="Connector: Elbow 13">
          <a:extLst>
            <a:ext uri="{FF2B5EF4-FFF2-40B4-BE49-F238E27FC236}">
              <a16:creationId xmlns:a16="http://schemas.microsoft.com/office/drawing/2014/main" id="{573E0CAF-E4D6-4976-84F3-831B2C4363E3}"/>
            </a:ext>
          </a:extLst>
        </xdr:cNvPr>
        <xdr:cNvCxnSpPr>
          <a:stCxn id="3" idx="2"/>
          <a:endCxn id="11" idx="0"/>
        </xdr:cNvCxnSpPr>
      </xdr:nvCxnSpPr>
      <xdr:spPr>
        <a:xfrm rot="16200000" flipH="1">
          <a:off x="6629400" y="1574800"/>
          <a:ext cx="450850" cy="438150"/>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500063</xdr:colOff>
      <xdr:row>8</xdr:row>
      <xdr:rowOff>104775</xdr:rowOff>
    </xdr:from>
    <xdr:to>
      <xdr:col>6</xdr:col>
      <xdr:colOff>196850</xdr:colOff>
      <xdr:row>11</xdr:row>
      <xdr:rowOff>9525</xdr:rowOff>
    </xdr:to>
    <xdr:cxnSp macro="">
      <xdr:nvCxnSpPr>
        <xdr:cNvPr id="15" name="Connector: Elbow 14">
          <a:extLst>
            <a:ext uri="{FF2B5EF4-FFF2-40B4-BE49-F238E27FC236}">
              <a16:creationId xmlns:a16="http://schemas.microsoft.com/office/drawing/2014/main" id="{8157BE16-5E98-4568-AC60-E08EE3B8BF17}"/>
            </a:ext>
          </a:extLst>
        </xdr:cNvPr>
        <xdr:cNvCxnSpPr>
          <a:stCxn id="10" idx="0"/>
          <a:endCxn id="4" idx="2"/>
        </xdr:cNvCxnSpPr>
      </xdr:nvCxnSpPr>
      <xdr:spPr>
        <a:xfrm rot="16200000" flipV="1">
          <a:off x="7657307" y="1653381"/>
          <a:ext cx="457200" cy="306387"/>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500063</xdr:colOff>
      <xdr:row>8</xdr:row>
      <xdr:rowOff>104775</xdr:rowOff>
    </xdr:from>
    <xdr:to>
      <xdr:col>7</xdr:col>
      <xdr:colOff>431800</xdr:colOff>
      <xdr:row>11</xdr:row>
      <xdr:rowOff>9525</xdr:rowOff>
    </xdr:to>
    <xdr:cxnSp macro="">
      <xdr:nvCxnSpPr>
        <xdr:cNvPr id="16" name="Connector: Elbow 15">
          <a:extLst>
            <a:ext uri="{FF2B5EF4-FFF2-40B4-BE49-F238E27FC236}">
              <a16:creationId xmlns:a16="http://schemas.microsoft.com/office/drawing/2014/main" id="{8FA38B3F-19D9-498A-9FA0-99B5F7FC390D}"/>
            </a:ext>
          </a:extLst>
        </xdr:cNvPr>
        <xdr:cNvCxnSpPr>
          <a:stCxn id="9" idx="0"/>
          <a:endCxn id="4" idx="2"/>
        </xdr:cNvCxnSpPr>
      </xdr:nvCxnSpPr>
      <xdr:spPr>
        <a:xfrm rot="16200000" flipV="1">
          <a:off x="8079582" y="1231106"/>
          <a:ext cx="457200" cy="1150937"/>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253999</xdr:colOff>
      <xdr:row>14</xdr:row>
      <xdr:rowOff>111125</xdr:rowOff>
    </xdr:from>
    <xdr:to>
      <xdr:col>2</xdr:col>
      <xdr:colOff>555624</xdr:colOff>
      <xdr:row>17</xdr:row>
      <xdr:rowOff>22225</xdr:rowOff>
    </xdr:to>
    <xdr:sp macro="" textlink="">
      <xdr:nvSpPr>
        <xdr:cNvPr id="17" name="Rectangle 16">
          <a:extLst>
            <a:ext uri="{FF2B5EF4-FFF2-40B4-BE49-F238E27FC236}">
              <a16:creationId xmlns:a16="http://schemas.microsoft.com/office/drawing/2014/main" id="{0619920A-9270-4EBD-9673-9A5A01F5B42B}"/>
            </a:ext>
          </a:extLst>
        </xdr:cNvPr>
        <xdr:cNvSpPr/>
      </xdr:nvSpPr>
      <xdr:spPr>
        <a:xfrm>
          <a:off x="5048249" y="2689225"/>
          <a:ext cx="911225"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Current Assets (CA)</a:t>
          </a:r>
        </a:p>
      </xdr:txBody>
    </xdr:sp>
    <xdr:clientData/>
  </xdr:twoCellAnchor>
  <xdr:twoCellAnchor>
    <xdr:from>
      <xdr:col>3</xdr:col>
      <xdr:colOff>76200</xdr:colOff>
      <xdr:row>14</xdr:row>
      <xdr:rowOff>114300</xdr:rowOff>
    </xdr:from>
    <xdr:to>
      <xdr:col>4</xdr:col>
      <xdr:colOff>304800</xdr:colOff>
      <xdr:row>17</xdr:row>
      <xdr:rowOff>25400</xdr:rowOff>
    </xdr:to>
    <xdr:sp macro="" textlink="">
      <xdr:nvSpPr>
        <xdr:cNvPr id="18" name="Rectangle 17">
          <a:extLst>
            <a:ext uri="{FF2B5EF4-FFF2-40B4-BE49-F238E27FC236}">
              <a16:creationId xmlns:a16="http://schemas.microsoft.com/office/drawing/2014/main" id="{2CA31708-7B6F-48B8-AB65-45FCA53E9DB2}"/>
            </a:ext>
          </a:extLst>
        </xdr:cNvPr>
        <xdr:cNvSpPr/>
      </xdr:nvSpPr>
      <xdr:spPr>
        <a:xfrm>
          <a:off x="6089650" y="2692400"/>
          <a:ext cx="83820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Fixed Assets (FA)</a:t>
          </a:r>
        </a:p>
      </xdr:txBody>
    </xdr:sp>
    <xdr:clientData/>
  </xdr:twoCellAnchor>
  <xdr:twoCellAnchor>
    <xdr:from>
      <xdr:col>2</xdr:col>
      <xdr:colOff>100013</xdr:colOff>
      <xdr:row>13</xdr:row>
      <xdr:rowOff>95250</xdr:rowOff>
    </xdr:from>
    <xdr:to>
      <xdr:col>3</xdr:col>
      <xdr:colOff>25401</xdr:colOff>
      <xdr:row>14</xdr:row>
      <xdr:rowOff>111125</xdr:rowOff>
    </xdr:to>
    <xdr:cxnSp macro="">
      <xdr:nvCxnSpPr>
        <xdr:cNvPr id="19" name="Connector: Elbow 18">
          <a:extLst>
            <a:ext uri="{FF2B5EF4-FFF2-40B4-BE49-F238E27FC236}">
              <a16:creationId xmlns:a16="http://schemas.microsoft.com/office/drawing/2014/main" id="{FF12D4C5-6C16-478A-B565-E0D4D76C1BC2}"/>
            </a:ext>
          </a:extLst>
        </xdr:cNvPr>
        <xdr:cNvCxnSpPr>
          <a:stCxn id="17" idx="0"/>
          <a:endCxn id="12" idx="2"/>
        </xdr:cNvCxnSpPr>
      </xdr:nvCxnSpPr>
      <xdr:spPr>
        <a:xfrm rot="5400000" flipH="1" flipV="1">
          <a:off x="5671344" y="2321719"/>
          <a:ext cx="200025" cy="534988"/>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25400</xdr:colOff>
      <xdr:row>13</xdr:row>
      <xdr:rowOff>95250</xdr:rowOff>
    </xdr:from>
    <xdr:to>
      <xdr:col>3</xdr:col>
      <xdr:colOff>495300</xdr:colOff>
      <xdr:row>14</xdr:row>
      <xdr:rowOff>114300</xdr:rowOff>
    </xdr:to>
    <xdr:cxnSp macro="">
      <xdr:nvCxnSpPr>
        <xdr:cNvPr id="20" name="Connector: Elbow 19">
          <a:extLst>
            <a:ext uri="{FF2B5EF4-FFF2-40B4-BE49-F238E27FC236}">
              <a16:creationId xmlns:a16="http://schemas.microsoft.com/office/drawing/2014/main" id="{72DCA0E9-3517-46B7-B21B-FCAE8A315C13}"/>
            </a:ext>
          </a:extLst>
        </xdr:cNvPr>
        <xdr:cNvCxnSpPr>
          <a:stCxn id="18" idx="0"/>
          <a:endCxn id="12" idx="2"/>
        </xdr:cNvCxnSpPr>
      </xdr:nvCxnSpPr>
      <xdr:spPr>
        <a:xfrm rot="16200000" flipV="1">
          <a:off x="6172200" y="2355850"/>
          <a:ext cx="203200" cy="469900"/>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260349</xdr:colOff>
      <xdr:row>18</xdr:row>
      <xdr:rowOff>15875</xdr:rowOff>
    </xdr:from>
    <xdr:to>
      <xdr:col>2</xdr:col>
      <xdr:colOff>555624</xdr:colOff>
      <xdr:row>20</xdr:row>
      <xdr:rowOff>111125</xdr:rowOff>
    </xdr:to>
    <xdr:sp macro="" textlink="">
      <xdr:nvSpPr>
        <xdr:cNvPr id="21" name="Rectangle 20">
          <a:extLst>
            <a:ext uri="{FF2B5EF4-FFF2-40B4-BE49-F238E27FC236}">
              <a16:creationId xmlns:a16="http://schemas.microsoft.com/office/drawing/2014/main" id="{DCBB287C-E365-47F8-BFE2-62418C7F5EAA}"/>
            </a:ext>
          </a:extLst>
        </xdr:cNvPr>
        <xdr:cNvSpPr/>
      </xdr:nvSpPr>
      <xdr:spPr>
        <a:xfrm>
          <a:off x="5054599" y="3330575"/>
          <a:ext cx="904875"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Inventories (I)</a:t>
          </a:r>
        </a:p>
      </xdr:txBody>
    </xdr:sp>
    <xdr:clientData/>
  </xdr:twoCellAnchor>
  <xdr:twoCellAnchor>
    <xdr:from>
      <xdr:col>3</xdr:col>
      <xdr:colOff>31750</xdr:colOff>
      <xdr:row>18</xdr:row>
      <xdr:rowOff>28575</xdr:rowOff>
    </xdr:from>
    <xdr:to>
      <xdr:col>4</xdr:col>
      <xdr:colOff>546100</xdr:colOff>
      <xdr:row>20</xdr:row>
      <xdr:rowOff>123825</xdr:rowOff>
    </xdr:to>
    <xdr:sp macro="" textlink="">
      <xdr:nvSpPr>
        <xdr:cNvPr id="22" name="Rectangle 21">
          <a:extLst>
            <a:ext uri="{FF2B5EF4-FFF2-40B4-BE49-F238E27FC236}">
              <a16:creationId xmlns:a16="http://schemas.microsoft.com/office/drawing/2014/main" id="{783C3967-66A3-46B6-A109-91CCFA0F9F0E}"/>
            </a:ext>
          </a:extLst>
        </xdr:cNvPr>
        <xdr:cNvSpPr/>
      </xdr:nvSpPr>
      <xdr:spPr>
        <a:xfrm>
          <a:off x="6045200" y="3343275"/>
          <a:ext cx="112395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Accounts Receivables (AR)</a:t>
          </a:r>
        </a:p>
      </xdr:txBody>
    </xdr:sp>
    <xdr:clientData/>
  </xdr:twoCellAnchor>
  <xdr:twoCellAnchor>
    <xdr:from>
      <xdr:col>5</xdr:col>
      <xdr:colOff>12700</xdr:colOff>
      <xdr:row>18</xdr:row>
      <xdr:rowOff>28575</xdr:rowOff>
    </xdr:from>
    <xdr:to>
      <xdr:col>6</xdr:col>
      <xdr:colOff>82550</xdr:colOff>
      <xdr:row>20</xdr:row>
      <xdr:rowOff>123825</xdr:rowOff>
    </xdr:to>
    <xdr:sp macro="" textlink="">
      <xdr:nvSpPr>
        <xdr:cNvPr id="23" name="Rectangle 22">
          <a:extLst>
            <a:ext uri="{FF2B5EF4-FFF2-40B4-BE49-F238E27FC236}">
              <a16:creationId xmlns:a16="http://schemas.microsoft.com/office/drawing/2014/main" id="{79AA3C36-9B14-4FD5-AB67-E3E407CE6BDC}"/>
            </a:ext>
          </a:extLst>
        </xdr:cNvPr>
        <xdr:cNvSpPr/>
      </xdr:nvSpPr>
      <xdr:spPr>
        <a:xfrm>
          <a:off x="7245350" y="3343275"/>
          <a:ext cx="67945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Cash (C)</a:t>
          </a:r>
        </a:p>
      </xdr:txBody>
    </xdr:sp>
    <xdr:clientData/>
  </xdr:twoCellAnchor>
  <xdr:twoCellAnchor>
    <xdr:from>
      <xdr:col>2</xdr:col>
      <xdr:colOff>100012</xdr:colOff>
      <xdr:row>17</xdr:row>
      <xdr:rowOff>22225</xdr:rowOff>
    </xdr:from>
    <xdr:to>
      <xdr:col>2</xdr:col>
      <xdr:colOff>103187</xdr:colOff>
      <xdr:row>18</xdr:row>
      <xdr:rowOff>15875</xdr:rowOff>
    </xdr:to>
    <xdr:cxnSp macro="">
      <xdr:nvCxnSpPr>
        <xdr:cNvPr id="24" name="Connector: Elbow 23">
          <a:extLst>
            <a:ext uri="{FF2B5EF4-FFF2-40B4-BE49-F238E27FC236}">
              <a16:creationId xmlns:a16="http://schemas.microsoft.com/office/drawing/2014/main" id="{84387B4C-906B-4A8E-8B42-B4E6E71A8204}"/>
            </a:ext>
          </a:extLst>
        </xdr:cNvPr>
        <xdr:cNvCxnSpPr>
          <a:stCxn id="21" idx="0"/>
          <a:endCxn id="17" idx="2"/>
        </xdr:cNvCxnSpPr>
      </xdr:nvCxnSpPr>
      <xdr:spPr>
        <a:xfrm rot="16200000" flipV="1">
          <a:off x="5416550" y="3240087"/>
          <a:ext cx="177800" cy="317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100012</xdr:colOff>
      <xdr:row>17</xdr:row>
      <xdr:rowOff>22225</xdr:rowOff>
    </xdr:from>
    <xdr:to>
      <xdr:col>3</xdr:col>
      <xdr:colOff>593725</xdr:colOff>
      <xdr:row>18</xdr:row>
      <xdr:rowOff>28575</xdr:rowOff>
    </xdr:to>
    <xdr:cxnSp macro="">
      <xdr:nvCxnSpPr>
        <xdr:cNvPr id="25" name="Connector: Elbow 24">
          <a:extLst>
            <a:ext uri="{FF2B5EF4-FFF2-40B4-BE49-F238E27FC236}">
              <a16:creationId xmlns:a16="http://schemas.microsoft.com/office/drawing/2014/main" id="{66DB2979-FF37-49E7-85FB-726BAB9F905E}"/>
            </a:ext>
          </a:extLst>
        </xdr:cNvPr>
        <xdr:cNvCxnSpPr>
          <a:stCxn id="22" idx="0"/>
          <a:endCxn id="17" idx="2"/>
        </xdr:cNvCxnSpPr>
      </xdr:nvCxnSpPr>
      <xdr:spPr>
        <a:xfrm rot="16200000" flipV="1">
          <a:off x="5960269" y="2696368"/>
          <a:ext cx="190500" cy="1103313"/>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100012</xdr:colOff>
      <xdr:row>17</xdr:row>
      <xdr:rowOff>22225</xdr:rowOff>
    </xdr:from>
    <xdr:to>
      <xdr:col>5</xdr:col>
      <xdr:colOff>352425</xdr:colOff>
      <xdr:row>18</xdr:row>
      <xdr:rowOff>28575</xdr:rowOff>
    </xdr:to>
    <xdr:cxnSp macro="">
      <xdr:nvCxnSpPr>
        <xdr:cNvPr id="26" name="Connector: Elbow 25">
          <a:extLst>
            <a:ext uri="{FF2B5EF4-FFF2-40B4-BE49-F238E27FC236}">
              <a16:creationId xmlns:a16="http://schemas.microsoft.com/office/drawing/2014/main" id="{A4723903-A7BC-4352-B55E-EECA51CB9AFA}"/>
            </a:ext>
          </a:extLst>
        </xdr:cNvPr>
        <xdr:cNvCxnSpPr>
          <a:stCxn id="23" idx="0"/>
          <a:endCxn id="17" idx="2"/>
        </xdr:cNvCxnSpPr>
      </xdr:nvCxnSpPr>
      <xdr:spPr>
        <a:xfrm rot="16200000" flipV="1">
          <a:off x="6449219" y="2207418"/>
          <a:ext cx="190500" cy="2081213"/>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425450</xdr:colOff>
      <xdr:row>17</xdr:row>
      <xdr:rowOff>95250</xdr:rowOff>
    </xdr:from>
    <xdr:to>
      <xdr:col>8</xdr:col>
      <xdr:colOff>171450</xdr:colOff>
      <xdr:row>20</xdr:row>
      <xdr:rowOff>6350</xdr:rowOff>
    </xdr:to>
    <xdr:sp macro="" textlink="">
      <xdr:nvSpPr>
        <xdr:cNvPr id="27" name="Rectangle 26">
          <a:extLst>
            <a:ext uri="{FF2B5EF4-FFF2-40B4-BE49-F238E27FC236}">
              <a16:creationId xmlns:a16="http://schemas.microsoft.com/office/drawing/2014/main" id="{BB46A420-121E-44FA-AD32-0E13018E27D0}"/>
            </a:ext>
          </a:extLst>
        </xdr:cNvPr>
        <xdr:cNvSpPr/>
      </xdr:nvSpPr>
      <xdr:spPr>
        <a:xfrm>
          <a:off x="8267700" y="3225800"/>
          <a:ext cx="96520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Sellin Expenses (SE)</a:t>
          </a:r>
        </a:p>
      </xdr:txBody>
    </xdr:sp>
    <xdr:clientData/>
  </xdr:twoCellAnchor>
  <xdr:twoCellAnchor>
    <xdr:from>
      <xdr:col>6</xdr:col>
      <xdr:colOff>428625</xdr:colOff>
      <xdr:row>20</xdr:row>
      <xdr:rowOff>69850</xdr:rowOff>
    </xdr:from>
    <xdr:to>
      <xdr:col>8</xdr:col>
      <xdr:colOff>127000</xdr:colOff>
      <xdr:row>22</xdr:row>
      <xdr:rowOff>161925</xdr:rowOff>
    </xdr:to>
    <xdr:sp macro="" textlink="">
      <xdr:nvSpPr>
        <xdr:cNvPr id="28" name="Rectangle 27">
          <a:extLst>
            <a:ext uri="{FF2B5EF4-FFF2-40B4-BE49-F238E27FC236}">
              <a16:creationId xmlns:a16="http://schemas.microsoft.com/office/drawing/2014/main" id="{1A53CA54-CE4E-4802-A7EF-20B7097BB0ED}"/>
            </a:ext>
          </a:extLst>
        </xdr:cNvPr>
        <xdr:cNvSpPr/>
      </xdr:nvSpPr>
      <xdr:spPr>
        <a:xfrm>
          <a:off x="8270875" y="3752850"/>
          <a:ext cx="917575" cy="460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Freight</a:t>
          </a:r>
          <a:r>
            <a:rPr lang="en-US" sz="1100" baseline="0"/>
            <a:t> and Delivery</a:t>
          </a:r>
          <a:r>
            <a:rPr lang="en-US" sz="1100"/>
            <a:t> (FD)</a:t>
          </a:r>
        </a:p>
      </xdr:txBody>
    </xdr:sp>
    <xdr:clientData/>
  </xdr:twoCellAnchor>
  <xdr:twoCellAnchor>
    <xdr:from>
      <xdr:col>6</xdr:col>
      <xdr:colOff>438150</xdr:colOff>
      <xdr:row>23</xdr:row>
      <xdr:rowOff>41275</xdr:rowOff>
    </xdr:from>
    <xdr:to>
      <xdr:col>8</xdr:col>
      <xdr:colOff>234950</xdr:colOff>
      <xdr:row>25</xdr:row>
      <xdr:rowOff>136525</xdr:rowOff>
    </xdr:to>
    <xdr:sp macro="" textlink="">
      <xdr:nvSpPr>
        <xdr:cNvPr id="29" name="Rectangle 28">
          <a:extLst>
            <a:ext uri="{FF2B5EF4-FFF2-40B4-BE49-F238E27FC236}">
              <a16:creationId xmlns:a16="http://schemas.microsoft.com/office/drawing/2014/main" id="{BF6BBDA4-19A9-4CE3-94EA-DBD302306E34}"/>
            </a:ext>
          </a:extLst>
        </xdr:cNvPr>
        <xdr:cNvSpPr/>
      </xdr:nvSpPr>
      <xdr:spPr>
        <a:xfrm>
          <a:off x="8280400" y="4276725"/>
          <a:ext cx="1016000" cy="46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Administrative Costs (AC)</a:t>
          </a:r>
        </a:p>
      </xdr:txBody>
    </xdr:sp>
    <xdr:clientData/>
  </xdr:twoCellAnchor>
  <xdr:twoCellAnchor>
    <xdr:from>
      <xdr:col>6</xdr:col>
      <xdr:colOff>196850</xdr:colOff>
      <xdr:row>13</xdr:row>
      <xdr:rowOff>101601</xdr:rowOff>
    </xdr:from>
    <xdr:to>
      <xdr:col>6</xdr:col>
      <xdr:colOff>425450</xdr:colOff>
      <xdr:row>18</xdr:row>
      <xdr:rowOff>142876</xdr:rowOff>
    </xdr:to>
    <xdr:cxnSp macro="">
      <xdr:nvCxnSpPr>
        <xdr:cNvPr id="30" name="Connector: Elbow 29">
          <a:extLst>
            <a:ext uri="{FF2B5EF4-FFF2-40B4-BE49-F238E27FC236}">
              <a16:creationId xmlns:a16="http://schemas.microsoft.com/office/drawing/2014/main" id="{A853FBD6-6718-4B56-88C0-221150B9FB7D}"/>
            </a:ext>
          </a:extLst>
        </xdr:cNvPr>
        <xdr:cNvCxnSpPr>
          <a:stCxn id="27" idx="1"/>
          <a:endCxn id="10" idx="2"/>
        </xdr:cNvCxnSpPr>
      </xdr:nvCxnSpPr>
      <xdr:spPr>
        <a:xfrm rot="10800000">
          <a:off x="8039100" y="2495551"/>
          <a:ext cx="228600" cy="962025"/>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196851</xdr:colOff>
      <xdr:row>13</xdr:row>
      <xdr:rowOff>101600</xdr:rowOff>
    </xdr:from>
    <xdr:to>
      <xdr:col>6</xdr:col>
      <xdr:colOff>428626</xdr:colOff>
      <xdr:row>21</xdr:row>
      <xdr:rowOff>115888</xdr:rowOff>
    </xdr:to>
    <xdr:cxnSp macro="">
      <xdr:nvCxnSpPr>
        <xdr:cNvPr id="31" name="Connector: Elbow 30">
          <a:extLst>
            <a:ext uri="{FF2B5EF4-FFF2-40B4-BE49-F238E27FC236}">
              <a16:creationId xmlns:a16="http://schemas.microsoft.com/office/drawing/2014/main" id="{28275008-7578-43F8-9195-28CECDA96FE2}"/>
            </a:ext>
          </a:extLst>
        </xdr:cNvPr>
        <xdr:cNvCxnSpPr>
          <a:stCxn id="28" idx="1"/>
          <a:endCxn id="10" idx="2"/>
        </xdr:cNvCxnSpPr>
      </xdr:nvCxnSpPr>
      <xdr:spPr>
        <a:xfrm rot="10800000">
          <a:off x="8039101" y="2495550"/>
          <a:ext cx="231775" cy="1487488"/>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196850</xdr:colOff>
      <xdr:row>13</xdr:row>
      <xdr:rowOff>101600</xdr:rowOff>
    </xdr:from>
    <xdr:to>
      <xdr:col>6</xdr:col>
      <xdr:colOff>438150</xdr:colOff>
      <xdr:row>24</xdr:row>
      <xdr:rowOff>88900</xdr:rowOff>
    </xdr:to>
    <xdr:cxnSp macro="">
      <xdr:nvCxnSpPr>
        <xdr:cNvPr id="32" name="Connector: Elbow 31">
          <a:extLst>
            <a:ext uri="{FF2B5EF4-FFF2-40B4-BE49-F238E27FC236}">
              <a16:creationId xmlns:a16="http://schemas.microsoft.com/office/drawing/2014/main" id="{43B17107-DCA6-4634-BCAE-60F96F242DD6}"/>
            </a:ext>
          </a:extLst>
        </xdr:cNvPr>
        <xdr:cNvCxnSpPr>
          <a:stCxn id="29" idx="1"/>
          <a:endCxn id="10" idx="2"/>
        </xdr:cNvCxnSpPr>
      </xdr:nvCxnSpPr>
      <xdr:spPr>
        <a:xfrm rot="10800000">
          <a:off x="8039100" y="2495550"/>
          <a:ext cx="241300" cy="2012950"/>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422275</xdr:colOff>
      <xdr:row>14</xdr:row>
      <xdr:rowOff>111125</xdr:rowOff>
    </xdr:from>
    <xdr:to>
      <xdr:col>8</xdr:col>
      <xdr:colOff>533401</xdr:colOff>
      <xdr:row>17</xdr:row>
      <xdr:rowOff>19050</xdr:rowOff>
    </xdr:to>
    <xdr:sp macro="" textlink="">
      <xdr:nvSpPr>
        <xdr:cNvPr id="33" name="Rectangle 32">
          <a:extLst>
            <a:ext uri="{FF2B5EF4-FFF2-40B4-BE49-F238E27FC236}">
              <a16:creationId xmlns:a16="http://schemas.microsoft.com/office/drawing/2014/main" id="{A4D91D5C-0F73-43A1-8AD7-36CD6199AD8D}"/>
            </a:ext>
          </a:extLst>
        </xdr:cNvPr>
        <xdr:cNvSpPr/>
      </xdr:nvSpPr>
      <xdr:spPr>
        <a:xfrm>
          <a:off x="8264525" y="2689225"/>
          <a:ext cx="1330326" cy="460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a:t>Variable Production</a:t>
          </a:r>
          <a:r>
            <a:rPr lang="en-US" sz="1100" baseline="0"/>
            <a:t> Costs</a:t>
          </a:r>
          <a:r>
            <a:rPr lang="en-US" sz="1100"/>
            <a:t> (VPC)</a:t>
          </a:r>
        </a:p>
      </xdr:txBody>
    </xdr:sp>
    <xdr:clientData/>
  </xdr:twoCellAnchor>
  <xdr:twoCellAnchor>
    <xdr:from>
      <xdr:col>6</xdr:col>
      <xdr:colOff>196851</xdr:colOff>
      <xdr:row>13</xdr:row>
      <xdr:rowOff>101601</xdr:rowOff>
    </xdr:from>
    <xdr:to>
      <xdr:col>6</xdr:col>
      <xdr:colOff>422276</xdr:colOff>
      <xdr:row>15</xdr:row>
      <xdr:rowOff>157164</xdr:rowOff>
    </xdr:to>
    <xdr:cxnSp macro="">
      <xdr:nvCxnSpPr>
        <xdr:cNvPr id="34" name="Connector: Elbow 33">
          <a:extLst>
            <a:ext uri="{FF2B5EF4-FFF2-40B4-BE49-F238E27FC236}">
              <a16:creationId xmlns:a16="http://schemas.microsoft.com/office/drawing/2014/main" id="{479B5217-9381-4701-A1AB-18232A283C4C}"/>
            </a:ext>
          </a:extLst>
        </xdr:cNvPr>
        <xdr:cNvCxnSpPr>
          <a:stCxn id="33" idx="1"/>
          <a:endCxn id="10" idx="2"/>
        </xdr:cNvCxnSpPr>
      </xdr:nvCxnSpPr>
      <xdr:spPr>
        <a:xfrm rot="10800000">
          <a:off x="8039101" y="2495551"/>
          <a:ext cx="225425" cy="423863"/>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xdr:colOff>
      <xdr:row>11</xdr:row>
      <xdr:rowOff>38100</xdr:rowOff>
    </xdr:from>
    <xdr:to>
      <xdr:col>13</xdr:col>
      <xdr:colOff>314325</xdr:colOff>
      <xdr:row>26</xdr:row>
      <xdr:rowOff>47625</xdr:rowOff>
    </xdr:to>
    <xdr:graphicFrame macro="">
      <xdr:nvGraphicFramePr>
        <xdr:cNvPr id="3" name="Chart 2">
          <a:extLst>
            <a:ext uri="{FF2B5EF4-FFF2-40B4-BE49-F238E27FC236}">
              <a16:creationId xmlns:a16="http://schemas.microsoft.com/office/drawing/2014/main" id="{B5AD3548-5CB2-E619-1E0A-C950A17A5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38100</xdr:colOff>
      <xdr:row>12</xdr:row>
      <xdr:rowOff>184149</xdr:rowOff>
    </xdr:from>
    <xdr:to>
      <xdr:col>23</xdr:col>
      <xdr:colOff>381000</xdr:colOff>
      <xdr:row>28</xdr:row>
      <xdr:rowOff>174624</xdr:rowOff>
    </xdr:to>
    <xdr:graphicFrame macro="">
      <xdr:nvGraphicFramePr>
        <xdr:cNvPr id="8" name="Chart 7">
          <a:extLst>
            <a:ext uri="{FF2B5EF4-FFF2-40B4-BE49-F238E27FC236}">
              <a16:creationId xmlns:a16="http://schemas.microsoft.com/office/drawing/2014/main" id="{16741428-FA7D-1E87-2137-F850D55E5B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0</xdr:colOff>
      <xdr:row>20</xdr:row>
      <xdr:rowOff>0</xdr:rowOff>
    </xdr:from>
    <xdr:to>
      <xdr:col>14</xdr:col>
      <xdr:colOff>838200</xdr:colOff>
      <xdr:row>106</xdr:row>
      <xdr:rowOff>132587</xdr:rowOff>
    </xdr:to>
    <xdr:pic>
      <xdr:nvPicPr>
        <xdr:cNvPr id="2" name="Picture 1">
          <a:extLst>
            <a:ext uri="{FF2B5EF4-FFF2-40B4-BE49-F238E27FC236}">
              <a16:creationId xmlns:a16="http://schemas.microsoft.com/office/drawing/2014/main" id="{68D8A634-219F-0563-B1E4-AFC8ADFBB286}"/>
            </a:ext>
          </a:extLst>
        </xdr:cNvPr>
        <xdr:cNvPicPr>
          <a:picLocks noChangeAspect="1"/>
        </xdr:cNvPicPr>
      </xdr:nvPicPr>
      <xdr:blipFill>
        <a:blip xmlns:r="http://schemas.openxmlformats.org/officeDocument/2006/relationships" r:embed="rId1"/>
        <a:stretch>
          <a:fillRect/>
        </a:stretch>
      </xdr:blipFill>
      <xdr:spPr>
        <a:xfrm>
          <a:off x="11306175" y="3495675"/>
          <a:ext cx="2038350" cy="248526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13</xdr:col>
      <xdr:colOff>180975</xdr:colOff>
      <xdr:row>18</xdr:row>
      <xdr:rowOff>18166</xdr:rowOff>
    </xdr:to>
    <xdr:pic>
      <xdr:nvPicPr>
        <xdr:cNvPr id="2" name="Picture 1">
          <a:extLst>
            <a:ext uri="{FF2B5EF4-FFF2-40B4-BE49-F238E27FC236}">
              <a16:creationId xmlns:a16="http://schemas.microsoft.com/office/drawing/2014/main" id="{29F8C37A-7A04-97EC-D9EF-31A1C4BE955E}"/>
            </a:ext>
          </a:extLst>
        </xdr:cNvPr>
        <xdr:cNvPicPr>
          <a:picLocks noChangeAspect="1"/>
        </xdr:cNvPicPr>
      </xdr:nvPicPr>
      <xdr:blipFill>
        <a:blip xmlns:r="http://schemas.openxmlformats.org/officeDocument/2006/relationships" r:embed="rId1"/>
        <a:stretch>
          <a:fillRect/>
        </a:stretch>
      </xdr:blipFill>
      <xdr:spPr>
        <a:xfrm>
          <a:off x="5934075" y="552450"/>
          <a:ext cx="3228975" cy="2751841"/>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r Ahmed" refreshedDate="44851.769153240741" backgroundQuery="1" createdVersion="8" refreshedVersion="8" minRefreshableVersion="3" recordCount="0" supportSubquery="1" supportAdvancedDrill="1" xr:uid="{59DE98A8-CF29-4A75-8C99-28807857254C}">
  <cacheSource type="external" connectionId="1"/>
  <cacheFields count="2">
    <cacheField name="[Range].[Type].[Type]" caption="Type" numFmtId="0" hierarchy="1" level="1">
      <sharedItems count="5">
        <s v="Blended"/>
        <s v="Bond"/>
        <s v="Large Cap"/>
        <s v="Mid Cap"/>
        <s v="Small Cap"/>
      </sharedItems>
    </cacheField>
    <cacheField name="[Measures].[Sum of Total Value]" caption="Sum of Total Value" numFmtId="0" hierarchy="7" level="32767"/>
  </cacheFields>
  <cacheHierarchies count="8">
    <cacheHierarchy uniqueName="[Range].[Mutual Fund]" caption="Mutual Fund" attribute="1" defaultMemberUniqueName="[Range].[Mutual Fund].[All]" allUniqueName="[Range].[Mutual Fund].[All]" dimensionUniqueName="[Range]" displayFolder="" count="0" memberValueDatatype="130" unbalanced="0"/>
    <cacheHierarchy uniqueName="[Range].[Type]" caption="Type" attribute="1" defaultMemberUniqueName="[Range].[Type].[All]" allUniqueName="[Range].[Type].[All]" dimensionUniqueName="[Range]" displayFolder="" count="2" memberValueDatatype="130" unbalanced="0">
      <fieldsUsage count="2">
        <fieldUsage x="-1"/>
        <fieldUsage x="0"/>
      </fieldsUsage>
    </cacheHierarchy>
    <cacheHierarchy uniqueName="[Range].[Net Asset Value]" caption="Net Asset Value" attribute="1" defaultMemberUniqueName="[Range].[Net Asset Value].[All]" allUniqueName="[Range].[Net Asset Value].[All]" dimensionUniqueName="[Range]" displayFolder="" count="0" memberValueDatatype="5" unbalanced="0"/>
    <cacheHierarchy uniqueName="[Range].[Shares]" caption="Shares" attribute="1" defaultMemberUniqueName="[Range].[Shares].[All]" allUniqueName="[Range].[Shares].[All]" dimensionUniqueName="[Range]" displayFolder="" count="0" memberValueDatatype="20" unbalanced="0"/>
    <cacheHierarchy uniqueName="[Range].[Total Value]" caption="Total Value" attribute="1" defaultMemberUniqueName="[Range].[Total Value].[All]" allUniqueName="[Range].[Total Value].[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 Value]" caption="Sum of Total Value" measure="1" displayFolder="" measureGroup="Range"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3F3123-1C62-4D6F-AD86-1DAB807443D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Type">
  <location ref="A22:B28"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Total Value" fld="1" baseField="0" baseItem="1" numFmtId="164"/>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2"/>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4"/>
          </reference>
        </references>
      </pivotArea>
    </chartFormat>
    <chartFormat chart="1" format="4">
      <pivotArea type="data" outline="0" fieldPosition="0">
        <references count="2">
          <reference field="4294967294" count="1" selected="0">
            <x v="0"/>
          </reference>
          <reference field="0" count="1" selected="0">
            <x v="3"/>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s>
  <pivotHierarchies count="8">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Question 2!$A$3:$E$16">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46C7-C413-4C35-ABE1-A0132DC81CDB}">
  <dimension ref="A1:A32"/>
  <sheetViews>
    <sheetView tabSelected="1" topLeftCell="A22" workbookViewId="0">
      <selection activeCell="F32" sqref="F32"/>
    </sheetView>
  </sheetViews>
  <sheetFormatPr defaultRowHeight="14.5" x14ac:dyDescent="0.35"/>
  <cols>
    <col min="1" max="1" width="68.6328125" bestFit="1" customWidth="1"/>
  </cols>
  <sheetData>
    <row r="1" spans="1:1" x14ac:dyDescent="0.35">
      <c r="A1" s="1" t="s">
        <v>0</v>
      </c>
    </row>
    <row r="29" spans="1:1" x14ac:dyDescent="0.35">
      <c r="A29" s="1" t="s">
        <v>1</v>
      </c>
    </row>
    <row r="30" spans="1:1" ht="217.5" x14ac:dyDescent="0.35">
      <c r="A30" s="2" t="s">
        <v>2</v>
      </c>
    </row>
    <row r="32" spans="1:1" ht="159.5" x14ac:dyDescent="0.35">
      <c r="A32" s="2"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58F56-F087-472C-8D3A-4D6347E3366A}">
  <dimension ref="A1:E28"/>
  <sheetViews>
    <sheetView workbookViewId="0">
      <selection activeCell="A18" sqref="A18"/>
    </sheetView>
  </sheetViews>
  <sheetFormatPr defaultRowHeight="14.5" x14ac:dyDescent="0.35"/>
  <cols>
    <col min="1" max="1" width="31.453125" bestFit="1" customWidth="1"/>
    <col min="2" max="2" width="17" bestFit="1" customWidth="1"/>
    <col min="3" max="3" width="14.54296875" bestFit="1" customWidth="1"/>
    <col min="4" max="4" width="6.90625" bestFit="1" customWidth="1"/>
    <col min="5" max="5" width="10.90625" bestFit="1" customWidth="1"/>
  </cols>
  <sheetData>
    <row r="1" spans="1:5" x14ac:dyDescent="0.35">
      <c r="A1" s="4" t="s">
        <v>4</v>
      </c>
      <c r="B1" s="3"/>
      <c r="C1" s="3"/>
      <c r="D1" s="3"/>
      <c r="E1" s="3"/>
    </row>
    <row r="3" spans="1:5" ht="15" thickBot="1" x14ac:dyDescent="0.4">
      <c r="A3" s="5" t="s">
        <v>5</v>
      </c>
      <c r="B3" s="5" t="s">
        <v>6</v>
      </c>
      <c r="C3" s="5" t="s">
        <v>7</v>
      </c>
      <c r="D3" s="5" t="s">
        <v>8</v>
      </c>
      <c r="E3" s="5" t="s">
        <v>9</v>
      </c>
    </row>
    <row r="4" spans="1:5" ht="15" thickTop="1" x14ac:dyDescent="0.35">
      <c r="A4" s="4" t="s">
        <v>10</v>
      </c>
      <c r="B4" s="3" t="s">
        <v>11</v>
      </c>
      <c r="C4" s="6">
        <v>25.14</v>
      </c>
      <c r="D4" s="3">
        <v>1225</v>
      </c>
      <c r="E4" s="7">
        <v>30796.5</v>
      </c>
    </row>
    <row r="5" spans="1:5" x14ac:dyDescent="0.35">
      <c r="A5" s="4" t="s">
        <v>12</v>
      </c>
      <c r="B5" s="3" t="s">
        <v>11</v>
      </c>
      <c r="C5" s="6">
        <v>55.32</v>
      </c>
      <c r="D5" s="3">
        <v>1500</v>
      </c>
      <c r="E5" s="7">
        <v>82980</v>
      </c>
    </row>
    <row r="6" spans="1:5" x14ac:dyDescent="0.35">
      <c r="A6" s="4" t="s">
        <v>13</v>
      </c>
      <c r="B6" s="3" t="s">
        <v>11</v>
      </c>
      <c r="C6" s="6">
        <v>51</v>
      </c>
      <c r="D6" s="3">
        <v>1400</v>
      </c>
      <c r="E6" s="7">
        <v>71400</v>
      </c>
    </row>
    <row r="7" spans="1:5" x14ac:dyDescent="0.35">
      <c r="A7" s="4" t="s">
        <v>14</v>
      </c>
      <c r="B7" s="3" t="s">
        <v>11</v>
      </c>
      <c r="C7" s="6">
        <v>19.11</v>
      </c>
      <c r="D7" s="3">
        <v>600</v>
      </c>
      <c r="E7" s="7">
        <v>11466</v>
      </c>
    </row>
    <row r="8" spans="1:5" x14ac:dyDescent="0.35">
      <c r="A8" s="4" t="s">
        <v>15</v>
      </c>
      <c r="B8" s="3" t="s">
        <v>11</v>
      </c>
      <c r="C8" s="6">
        <v>12.68</v>
      </c>
      <c r="D8" s="3">
        <v>1800</v>
      </c>
      <c r="E8" s="7">
        <v>22824</v>
      </c>
    </row>
    <row r="9" spans="1:5" x14ac:dyDescent="0.35">
      <c r="A9" s="4" t="s">
        <v>16</v>
      </c>
      <c r="B9" s="3" t="s">
        <v>17</v>
      </c>
      <c r="C9" s="6">
        <v>22.38</v>
      </c>
      <c r="D9" s="3">
        <v>600</v>
      </c>
      <c r="E9" s="7">
        <v>13428</v>
      </c>
    </row>
    <row r="10" spans="1:5" x14ac:dyDescent="0.35">
      <c r="A10" s="4" t="s">
        <v>18</v>
      </c>
      <c r="B10" s="3" t="s">
        <v>17</v>
      </c>
      <c r="C10" s="6">
        <v>69.92</v>
      </c>
      <c r="D10" s="3">
        <v>850</v>
      </c>
      <c r="E10" s="7">
        <v>59432</v>
      </c>
    </row>
    <row r="11" spans="1:5" x14ac:dyDescent="0.35">
      <c r="A11" s="4" t="s">
        <v>19</v>
      </c>
      <c r="B11" s="3" t="s">
        <v>20</v>
      </c>
      <c r="C11" s="6">
        <v>19.02</v>
      </c>
      <c r="D11" s="3">
        <v>1000</v>
      </c>
      <c r="E11" s="7">
        <v>19020</v>
      </c>
    </row>
    <row r="12" spans="1:5" x14ac:dyDescent="0.35">
      <c r="A12" s="4" t="s">
        <v>21</v>
      </c>
      <c r="B12" s="3" t="s">
        <v>20</v>
      </c>
      <c r="C12" s="6">
        <v>39.54</v>
      </c>
      <c r="D12" s="3">
        <v>400</v>
      </c>
      <c r="E12" s="7">
        <v>15816</v>
      </c>
    </row>
    <row r="13" spans="1:5" x14ac:dyDescent="0.35">
      <c r="A13" s="4" t="s">
        <v>22</v>
      </c>
      <c r="B13" s="3" t="s">
        <v>23</v>
      </c>
      <c r="C13" s="6">
        <v>19.87</v>
      </c>
      <c r="D13" s="3">
        <v>1500</v>
      </c>
      <c r="E13" s="7">
        <v>29805</v>
      </c>
    </row>
    <row r="14" spans="1:5" x14ac:dyDescent="0.35">
      <c r="A14" s="4" t="s">
        <v>24</v>
      </c>
      <c r="B14" s="3" t="s">
        <v>23</v>
      </c>
      <c r="C14" s="6">
        <v>30.44</v>
      </c>
      <c r="D14" s="3">
        <v>675</v>
      </c>
      <c r="E14" s="7">
        <v>20547</v>
      </c>
    </row>
    <row r="15" spans="1:5" x14ac:dyDescent="0.35">
      <c r="A15" s="4" t="s">
        <v>25</v>
      </c>
      <c r="B15" s="3" t="s">
        <v>26</v>
      </c>
      <c r="C15" s="6">
        <v>11.23</v>
      </c>
      <c r="D15" s="3">
        <v>700</v>
      </c>
      <c r="E15" s="7">
        <v>7861</v>
      </c>
    </row>
    <row r="16" spans="1:5" ht="15" thickBot="1" x14ac:dyDescent="0.4">
      <c r="A16" s="4" t="s">
        <v>27</v>
      </c>
      <c r="B16" s="3" t="s">
        <v>26</v>
      </c>
      <c r="C16" s="6">
        <v>10.59</v>
      </c>
      <c r="D16" s="3">
        <v>400</v>
      </c>
      <c r="E16" s="8">
        <v>4236</v>
      </c>
    </row>
    <row r="17" spans="1:5" ht="15" thickTop="1" x14ac:dyDescent="0.35">
      <c r="E17" s="7">
        <v>389611.5</v>
      </c>
    </row>
    <row r="22" spans="1:5" x14ac:dyDescent="0.35">
      <c r="A22" s="9" t="s">
        <v>6</v>
      </c>
      <c r="B22" t="s">
        <v>28</v>
      </c>
    </row>
    <row r="23" spans="1:5" x14ac:dyDescent="0.35">
      <c r="A23" s="10" t="s">
        <v>23</v>
      </c>
      <c r="B23" s="12">
        <v>50352</v>
      </c>
    </row>
    <row r="24" spans="1:5" x14ac:dyDescent="0.35">
      <c r="A24" s="10" t="s">
        <v>26</v>
      </c>
      <c r="B24" s="12">
        <v>12097</v>
      </c>
    </row>
    <row r="25" spans="1:5" x14ac:dyDescent="0.35">
      <c r="A25" s="10" t="s">
        <v>11</v>
      </c>
      <c r="B25" s="12">
        <v>219466.5</v>
      </c>
    </row>
    <row r="26" spans="1:5" x14ac:dyDescent="0.35">
      <c r="A26" s="10" t="s">
        <v>17</v>
      </c>
      <c r="B26" s="12">
        <v>72860</v>
      </c>
    </row>
    <row r="27" spans="1:5" x14ac:dyDescent="0.35">
      <c r="A27" s="10" t="s">
        <v>20</v>
      </c>
      <c r="B27" s="12">
        <v>34836</v>
      </c>
    </row>
    <row r="28" spans="1:5" x14ac:dyDescent="0.35">
      <c r="A28" s="10" t="s">
        <v>29</v>
      </c>
      <c r="B28" s="12">
        <v>389611.5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4A78F-7C2D-4D34-8FE6-66BCC5DF3AF1}">
  <dimension ref="A1:G27"/>
  <sheetViews>
    <sheetView workbookViewId="0">
      <selection activeCell="G24" sqref="G24"/>
    </sheetView>
  </sheetViews>
  <sheetFormatPr defaultColWidth="19.54296875" defaultRowHeight="14.5" x14ac:dyDescent="0.35"/>
  <sheetData>
    <row r="1" spans="1:7" x14ac:dyDescent="0.35">
      <c r="A1" s="36" t="s">
        <v>30</v>
      </c>
      <c r="B1" s="35"/>
      <c r="C1" s="35"/>
      <c r="D1" s="35"/>
      <c r="E1" s="35"/>
      <c r="F1" s="35"/>
    </row>
    <row r="3" spans="1:7" ht="15" thickBot="1" x14ac:dyDescent="0.4">
      <c r="A3" s="42" t="s">
        <v>31</v>
      </c>
      <c r="B3" s="42" t="s">
        <v>32</v>
      </c>
      <c r="C3" s="42" t="s">
        <v>33</v>
      </c>
      <c r="D3" s="42" t="s">
        <v>34</v>
      </c>
      <c r="E3" s="42" t="s">
        <v>35</v>
      </c>
      <c r="F3" s="43" t="s">
        <v>36</v>
      </c>
      <c r="G3" s="43" t="s">
        <v>37</v>
      </c>
    </row>
    <row r="4" spans="1:7" ht="15" thickTop="1" x14ac:dyDescent="0.35">
      <c r="A4" s="38">
        <v>40424</v>
      </c>
      <c r="B4" s="41">
        <v>127.58</v>
      </c>
      <c r="C4" s="41">
        <v>18.43</v>
      </c>
      <c r="D4" s="41">
        <v>21.04</v>
      </c>
      <c r="E4" s="41">
        <v>15.391999999999999</v>
      </c>
      <c r="F4" s="37">
        <v>10447.93</v>
      </c>
    </row>
    <row r="5" spans="1:7" x14ac:dyDescent="0.35">
      <c r="A5" s="38">
        <v>40428</v>
      </c>
      <c r="B5" s="41">
        <v>125.95</v>
      </c>
      <c r="C5" s="41">
        <v>18.12</v>
      </c>
      <c r="D5" s="41">
        <v>20.58</v>
      </c>
      <c r="E5" s="41">
        <v>15.44</v>
      </c>
      <c r="F5" s="37">
        <v>10340.69</v>
      </c>
      <c r="G5">
        <f>F5-F4</f>
        <v>-107.23999999999978</v>
      </c>
    </row>
    <row r="6" spans="1:7" x14ac:dyDescent="0.35">
      <c r="A6" s="38">
        <v>40429</v>
      </c>
      <c r="B6" s="41">
        <v>126.08</v>
      </c>
      <c r="C6" s="41">
        <v>17.899999999999999</v>
      </c>
      <c r="D6" s="41">
        <v>20.64</v>
      </c>
      <c r="E6" s="41">
        <v>15.7</v>
      </c>
      <c r="F6" s="37">
        <v>10387.01</v>
      </c>
      <c r="G6" s="35">
        <f t="shared" ref="G6:G23" si="0">F6-F5</f>
        <v>46.319999999999709</v>
      </c>
    </row>
    <row r="7" spans="1:7" x14ac:dyDescent="0.35">
      <c r="A7" s="38">
        <v>40430</v>
      </c>
      <c r="B7" s="41">
        <v>126.36</v>
      </c>
      <c r="C7" s="41">
        <v>18</v>
      </c>
      <c r="D7" s="41">
        <v>20.61</v>
      </c>
      <c r="E7" s="41">
        <v>15.91</v>
      </c>
      <c r="F7" s="37">
        <v>10415.24</v>
      </c>
      <c r="G7" s="35">
        <f t="shared" si="0"/>
        <v>28.229999999999563</v>
      </c>
    </row>
    <row r="8" spans="1:7" x14ac:dyDescent="0.35">
      <c r="A8" s="38">
        <v>40431</v>
      </c>
      <c r="B8" s="41">
        <v>127.99</v>
      </c>
      <c r="C8" s="41">
        <v>17.97</v>
      </c>
      <c r="D8" s="41">
        <v>20.62</v>
      </c>
      <c r="E8" s="41">
        <v>15.98</v>
      </c>
      <c r="F8" s="37">
        <v>10462.77</v>
      </c>
      <c r="G8" s="35">
        <f t="shared" si="0"/>
        <v>47.530000000000655</v>
      </c>
    </row>
    <row r="9" spans="1:7" x14ac:dyDescent="0.35">
      <c r="A9" s="38">
        <v>40434</v>
      </c>
      <c r="B9" s="41">
        <v>129.61000000000001</v>
      </c>
      <c r="C9" s="41">
        <v>18.556999999999999</v>
      </c>
      <c r="D9" s="41">
        <v>21.26</v>
      </c>
      <c r="E9" s="41">
        <v>16.25</v>
      </c>
      <c r="F9" s="37">
        <v>10544.13</v>
      </c>
      <c r="G9" s="35">
        <f t="shared" si="0"/>
        <v>81.359999999998763</v>
      </c>
    </row>
    <row r="10" spans="1:7" x14ac:dyDescent="0.35">
      <c r="A10" s="38">
        <v>40435</v>
      </c>
      <c r="B10" s="41">
        <v>128.85</v>
      </c>
      <c r="C10" s="41">
        <v>18.739999999999998</v>
      </c>
      <c r="D10" s="41">
        <v>21.45</v>
      </c>
      <c r="E10" s="41">
        <v>16.16</v>
      </c>
      <c r="F10" s="37">
        <v>10526.49</v>
      </c>
      <c r="G10" s="35">
        <f t="shared" si="0"/>
        <v>-17.639999999999418</v>
      </c>
    </row>
    <row r="11" spans="1:7" x14ac:dyDescent="0.35">
      <c r="A11" s="38">
        <v>40436</v>
      </c>
      <c r="B11" s="41">
        <v>129.43</v>
      </c>
      <c r="C11" s="41">
        <v>18.72</v>
      </c>
      <c r="D11" s="41">
        <v>21.59</v>
      </c>
      <c r="E11" s="41">
        <v>16.34</v>
      </c>
      <c r="F11" s="37">
        <v>10572.73</v>
      </c>
      <c r="G11" s="35">
        <f t="shared" si="0"/>
        <v>46.239999999999782</v>
      </c>
    </row>
    <row r="12" spans="1:7" x14ac:dyDescent="0.35">
      <c r="A12" s="38">
        <v>40437</v>
      </c>
      <c r="B12" s="41">
        <v>129.66999999999999</v>
      </c>
      <c r="C12" s="41">
        <v>18.97</v>
      </c>
      <c r="D12" s="41">
        <v>21.93</v>
      </c>
      <c r="E12" s="41">
        <v>16.23</v>
      </c>
      <c r="F12" s="37">
        <v>10594.83</v>
      </c>
      <c r="G12" s="35">
        <f t="shared" si="0"/>
        <v>22.100000000000364</v>
      </c>
    </row>
    <row r="13" spans="1:7" x14ac:dyDescent="0.35">
      <c r="A13" s="38">
        <v>40438</v>
      </c>
      <c r="B13" s="41">
        <v>130.19</v>
      </c>
      <c r="C13" s="41">
        <v>18.809999999999999</v>
      </c>
      <c r="D13" s="41">
        <v>21.863</v>
      </c>
      <c r="E13" s="41">
        <v>16.29</v>
      </c>
      <c r="F13" s="37">
        <v>10607.85</v>
      </c>
      <c r="G13" s="35">
        <f t="shared" si="0"/>
        <v>13.020000000000437</v>
      </c>
    </row>
    <row r="14" spans="1:7" x14ac:dyDescent="0.35">
      <c r="A14" s="38">
        <v>40441</v>
      </c>
      <c r="B14" s="41">
        <v>131.79</v>
      </c>
      <c r="C14" s="41">
        <v>18.93</v>
      </c>
      <c r="D14" s="41">
        <v>21.75</v>
      </c>
      <c r="E14" s="41">
        <v>16.55</v>
      </c>
      <c r="F14" s="37">
        <v>10753.62</v>
      </c>
      <c r="G14" s="35">
        <f t="shared" si="0"/>
        <v>145.77000000000044</v>
      </c>
    </row>
    <row r="15" spans="1:7" x14ac:dyDescent="0.35">
      <c r="A15" s="38">
        <v>40442</v>
      </c>
      <c r="B15" s="41">
        <v>131.97999999999999</v>
      </c>
      <c r="C15" s="41">
        <v>19.14</v>
      </c>
      <c r="D15" s="41">
        <v>21.64</v>
      </c>
      <c r="E15" s="41">
        <v>16.52</v>
      </c>
      <c r="F15" s="37">
        <v>10761.03</v>
      </c>
      <c r="G15" s="35">
        <f t="shared" si="0"/>
        <v>7.4099999999998545</v>
      </c>
    </row>
    <row r="16" spans="1:7" x14ac:dyDescent="0.35">
      <c r="A16" s="38">
        <v>40443</v>
      </c>
      <c r="B16" s="41">
        <v>132.57</v>
      </c>
      <c r="C16" s="41">
        <v>19.010000000000002</v>
      </c>
      <c r="D16" s="41">
        <v>21.67</v>
      </c>
      <c r="E16" s="41">
        <v>16.5</v>
      </c>
      <c r="F16" s="37">
        <v>10739.31</v>
      </c>
      <c r="G16" s="35">
        <f t="shared" si="0"/>
        <v>-21.720000000001164</v>
      </c>
    </row>
    <row r="17" spans="1:7" x14ac:dyDescent="0.35">
      <c r="A17" s="38">
        <v>40444</v>
      </c>
      <c r="B17" s="41">
        <v>131.66999999999999</v>
      </c>
      <c r="C17" s="41">
        <v>18.98</v>
      </c>
      <c r="D17" s="41">
        <v>21.53</v>
      </c>
      <c r="E17" s="41">
        <v>16.14</v>
      </c>
      <c r="F17" s="37">
        <v>10662.42</v>
      </c>
      <c r="G17" s="35">
        <f t="shared" si="0"/>
        <v>-76.889999999999418</v>
      </c>
    </row>
    <row r="18" spans="1:7" x14ac:dyDescent="0.35">
      <c r="A18" s="38">
        <v>40445</v>
      </c>
      <c r="B18" s="41">
        <v>134.11000000000001</v>
      </c>
      <c r="C18" s="41">
        <v>19.422999999999998</v>
      </c>
      <c r="D18" s="41">
        <v>22.09</v>
      </c>
      <c r="E18" s="41">
        <v>16.66</v>
      </c>
      <c r="F18" s="37">
        <v>10860.26</v>
      </c>
      <c r="G18" s="35">
        <f t="shared" si="0"/>
        <v>197.84000000000015</v>
      </c>
    </row>
    <row r="19" spans="1:7" x14ac:dyDescent="0.35">
      <c r="A19" s="38">
        <v>40448</v>
      </c>
      <c r="B19" s="41">
        <v>134.65</v>
      </c>
      <c r="C19" s="41">
        <v>19.234999999999999</v>
      </c>
      <c r="D19" s="41">
        <v>22.11</v>
      </c>
      <c r="E19" s="41">
        <v>16.43</v>
      </c>
      <c r="F19" s="37">
        <v>10812.04</v>
      </c>
      <c r="G19" s="35">
        <f t="shared" si="0"/>
        <v>-48.219999999999345</v>
      </c>
    </row>
    <row r="20" spans="1:7" x14ac:dyDescent="0.35">
      <c r="A20" s="38">
        <v>40449</v>
      </c>
      <c r="B20" s="41">
        <v>134.88999999999999</v>
      </c>
      <c r="C20" s="41">
        <v>19.504999999999999</v>
      </c>
      <c r="D20" s="41">
        <v>21.863</v>
      </c>
      <c r="E20" s="41">
        <v>16.440000000000001</v>
      </c>
      <c r="F20" s="37">
        <v>10858.14</v>
      </c>
      <c r="G20" s="35">
        <f t="shared" si="0"/>
        <v>46.099999999998545</v>
      </c>
    </row>
    <row r="21" spans="1:7" x14ac:dyDescent="0.35">
      <c r="A21" s="38">
        <v>40450</v>
      </c>
      <c r="B21" s="41">
        <v>135.47999999999999</v>
      </c>
      <c r="C21" s="41">
        <v>19.239999999999998</v>
      </c>
      <c r="D21" s="41">
        <v>21.87</v>
      </c>
      <c r="E21" s="41">
        <v>16.36</v>
      </c>
      <c r="F21" s="37">
        <v>10835.28</v>
      </c>
      <c r="G21" s="35">
        <f t="shared" si="0"/>
        <v>-22.859999999998763</v>
      </c>
    </row>
    <row r="22" spans="1:7" x14ac:dyDescent="0.35">
      <c r="A22" s="38">
        <v>40451</v>
      </c>
      <c r="B22" s="41">
        <v>134.13999999999999</v>
      </c>
      <c r="C22" s="41">
        <v>19.2</v>
      </c>
      <c r="D22" s="41">
        <v>21.9</v>
      </c>
      <c r="E22" s="41">
        <v>16.25</v>
      </c>
      <c r="F22" s="37">
        <v>10788.05</v>
      </c>
      <c r="G22" s="35">
        <f t="shared" si="0"/>
        <v>-47.230000000001382</v>
      </c>
    </row>
    <row r="23" spans="1:7" x14ac:dyDescent="0.35">
      <c r="A23" s="38">
        <v>40452</v>
      </c>
      <c r="B23" s="41">
        <v>135.63999999999999</v>
      </c>
      <c r="C23" s="41">
        <v>19.32</v>
      </c>
      <c r="D23" s="41">
        <v>21.91</v>
      </c>
      <c r="E23" s="41">
        <v>16.36</v>
      </c>
      <c r="F23" s="37">
        <v>10829.68</v>
      </c>
      <c r="G23" s="35">
        <f t="shared" si="0"/>
        <v>41.630000000001019</v>
      </c>
    </row>
    <row r="24" spans="1:7" s="35" customFormat="1" ht="41" customHeight="1" x14ac:dyDescent="0.35">
      <c r="A24" s="38"/>
      <c r="B24" s="41"/>
      <c r="C24" s="41"/>
      <c r="D24" s="41"/>
      <c r="E24" s="41"/>
      <c r="F24" s="41"/>
    </row>
    <row r="25" spans="1:7" ht="73" customHeight="1" x14ac:dyDescent="0.35">
      <c r="C25" s="35"/>
      <c r="D25" s="35"/>
      <c r="E25" s="35"/>
      <c r="F25" s="35"/>
    </row>
    <row r="26" spans="1:7" x14ac:dyDescent="0.35">
      <c r="A26" s="39"/>
      <c r="B26" s="35"/>
      <c r="C26" s="35"/>
      <c r="D26" s="35"/>
      <c r="E26" s="35"/>
      <c r="F26" s="35"/>
    </row>
    <row r="27" spans="1:7" x14ac:dyDescent="0.35">
      <c r="A27" s="35"/>
      <c r="B27" s="40"/>
      <c r="C27" s="40"/>
      <c r="D27" s="40"/>
      <c r="E27" s="40"/>
      <c r="F27" s="40"/>
    </row>
  </sheetData>
  <pageMargins left="0.7" right="0.7" top="0.75" bottom="0.75" header="0.3" footer="0.3"/>
  <extLst>
    <ext xmlns:x14="http://schemas.microsoft.com/office/spreadsheetml/2009/9/main" uri="{05C60535-1F16-4fd2-B633-F4F36F0B64E0}">
      <x14:sparklineGroups xmlns:xm="http://schemas.microsoft.com/office/excel/2006/main">
        <x14:sparklineGroup type="stacked" displayEmptyCellsAs="gap" negative="1" xr2:uid="{DB0B922E-8EC1-4A59-A8D0-4E865A037A90}">
          <x14:colorSeries rgb="FF376092"/>
          <x14:colorNegative rgb="FFD00000"/>
          <x14:colorAxis rgb="FF000000"/>
          <x14:colorMarkers rgb="FFD00000"/>
          <x14:colorFirst rgb="FFD00000"/>
          <x14:colorLast rgb="FFD00000"/>
          <x14:colorHigh rgb="FFD00000"/>
          <x14:colorLow rgb="FFD00000"/>
          <x14:sparklines>
            <x14:sparkline>
              <xm:f>'Question 3'!G5:G23</xm:f>
              <xm:sqref>G24</xm:sqref>
            </x14:sparkline>
          </x14:sparklines>
        </x14:sparklineGroup>
        <x14:sparklineGroup displayEmptyCellsAs="gap" xr2:uid="{B02D15EC-62F6-41E4-83AF-31C43B266ABB}">
          <x14:colorSeries rgb="FF376092"/>
          <x14:colorNegative rgb="FFD00000"/>
          <x14:colorAxis rgb="FF000000"/>
          <x14:colorMarkers rgb="FFD00000"/>
          <x14:colorFirst rgb="FFD00000"/>
          <x14:colorLast rgb="FFD00000"/>
          <x14:colorHigh rgb="FFD00000"/>
          <x14:colorLow rgb="FFD00000"/>
          <x14:sparklines>
            <x14:sparkline>
              <xm:f>'Question 3'!B4:B23</xm:f>
              <xm:sqref>B24</xm:sqref>
            </x14:sparkline>
            <x14:sparkline>
              <xm:f>'Question 3'!C4:C23</xm:f>
              <xm:sqref>C24</xm:sqref>
            </x14:sparkline>
            <x14:sparkline>
              <xm:f>'Question 3'!D4:D23</xm:f>
              <xm:sqref>D24</xm:sqref>
            </x14:sparkline>
            <x14:sparkline>
              <xm:f>'Question 3'!E4:E23</xm:f>
              <xm:sqref>E24</xm:sqref>
            </x14:sparkline>
            <x14:sparkline>
              <xm:f>'Question 3'!F4:F23</xm:f>
              <xm:sqref>F24</xm:sqref>
            </x14:sparkline>
          </x14:sparklines>
        </x14:sparklineGroup>
        <x14:sparklineGroup type="column" displayEmptyCellsAs="gap" xr2:uid="{BC20D660-2E8D-41DA-B645-64495D4336DD}">
          <x14:colorSeries rgb="FF376092"/>
          <x14:colorNegative rgb="FFD00000"/>
          <x14:colorAxis rgb="FF000000"/>
          <x14:colorMarkers rgb="FFD00000"/>
          <x14:colorFirst rgb="FFD00000"/>
          <x14:colorLast rgb="FFD00000"/>
          <x14:colorHigh rgb="FFD00000"/>
          <x14:colorLow rgb="FFD00000"/>
          <x14:sparklines>
            <x14:sparkline>
              <xm:f>'Question 3'!B4:B23</xm:f>
              <xm:sqref>B25</xm:sqref>
            </x14:sparkline>
            <x14:sparkline>
              <xm:f>'Question 3'!C4:C23</xm:f>
              <xm:sqref>C25</xm:sqref>
            </x14:sparkline>
            <x14:sparkline>
              <xm:f>'Question 3'!D4:D23</xm:f>
              <xm:sqref>D25</xm:sqref>
            </x14:sparkline>
            <x14:sparkline>
              <xm:f>'Question 3'!E4:E23</xm:f>
              <xm:sqref>E25</xm:sqref>
            </x14:sparkline>
            <x14:sparkline>
              <xm:f>'Question 3'!F4:F23</xm:f>
              <xm:sqref>F25</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1137-9695-4757-AB6B-80149A594A70}">
  <dimension ref="A1:I99"/>
  <sheetViews>
    <sheetView workbookViewId="0">
      <selection activeCell="G4" sqref="G4"/>
    </sheetView>
  </sheetViews>
  <sheetFormatPr defaultRowHeight="14.5" x14ac:dyDescent="0.35"/>
  <cols>
    <col min="2" max="2" width="9" bestFit="1" customWidth="1"/>
    <col min="3" max="3" width="12.54296875" bestFit="1" customWidth="1"/>
    <col min="4" max="4" width="8.1796875" bestFit="1" customWidth="1"/>
    <col min="5" max="5" width="16.08984375" bestFit="1" customWidth="1"/>
    <col min="6" max="6" width="9.36328125" bestFit="1" customWidth="1"/>
    <col min="7" max="7" width="9.6328125" bestFit="1" customWidth="1"/>
    <col min="8" max="8" width="12.54296875" bestFit="1" customWidth="1"/>
  </cols>
  <sheetData>
    <row r="1" spans="1:9" x14ac:dyDescent="0.35">
      <c r="A1" s="13" t="s">
        <v>38</v>
      </c>
      <c r="B1" s="22"/>
      <c r="C1" s="22"/>
      <c r="D1" s="22"/>
      <c r="E1" s="22"/>
      <c r="F1" s="22"/>
      <c r="G1" s="22"/>
      <c r="H1" s="22"/>
      <c r="I1" s="22"/>
    </row>
    <row r="3" spans="1:9" ht="15" thickBot="1" x14ac:dyDescent="0.4">
      <c r="A3" s="32" t="s">
        <v>39</v>
      </c>
      <c r="B3" s="32" t="s">
        <v>40</v>
      </c>
      <c r="C3" s="32" t="s">
        <v>41</v>
      </c>
      <c r="D3" s="32" t="s">
        <v>42</v>
      </c>
      <c r="E3" s="32" t="s">
        <v>43</v>
      </c>
      <c r="F3" s="32" t="s">
        <v>44</v>
      </c>
      <c r="G3" s="32" t="s">
        <v>45</v>
      </c>
      <c r="H3" s="32" t="s">
        <v>46</v>
      </c>
      <c r="I3" s="17"/>
    </row>
    <row r="4" spans="1:9" ht="15" thickTop="1" x14ac:dyDescent="0.35">
      <c r="A4" s="16">
        <v>1</v>
      </c>
      <c r="B4" s="16">
        <v>1</v>
      </c>
      <c r="C4" s="23" t="s">
        <v>47</v>
      </c>
      <c r="D4" s="16">
        <v>2005</v>
      </c>
      <c r="E4" s="23" t="s">
        <v>48</v>
      </c>
      <c r="F4" s="21">
        <v>229</v>
      </c>
      <c r="G4" s="16">
        <v>28</v>
      </c>
      <c r="H4" s="19" t="s">
        <v>49</v>
      </c>
      <c r="I4" s="22"/>
    </row>
    <row r="5" spans="1:9" x14ac:dyDescent="0.35">
      <c r="A5" s="18">
        <v>2</v>
      </c>
      <c r="B5" s="18">
        <v>1</v>
      </c>
      <c r="C5" s="14" t="s">
        <v>47</v>
      </c>
      <c r="D5" s="18">
        <v>2005</v>
      </c>
      <c r="E5" s="14" t="s">
        <v>48</v>
      </c>
      <c r="F5" s="15">
        <v>229</v>
      </c>
      <c r="G5" s="18">
        <v>30</v>
      </c>
      <c r="H5" s="20" t="s">
        <v>50</v>
      </c>
      <c r="I5" s="22"/>
    </row>
    <row r="6" spans="1:9" x14ac:dyDescent="0.35">
      <c r="A6" s="18">
        <v>3</v>
      </c>
      <c r="B6" s="18">
        <v>1</v>
      </c>
      <c r="C6" s="14" t="s">
        <v>47</v>
      </c>
      <c r="D6" s="18">
        <v>2005</v>
      </c>
      <c r="E6" s="14" t="s">
        <v>48</v>
      </c>
      <c r="F6" s="15">
        <v>229</v>
      </c>
      <c r="G6" s="18">
        <v>9</v>
      </c>
      <c r="H6" s="20" t="s">
        <v>51</v>
      </c>
      <c r="I6" s="22"/>
    </row>
    <row r="7" spans="1:9" x14ac:dyDescent="0.35">
      <c r="A7" s="18">
        <v>4</v>
      </c>
      <c r="B7" s="18">
        <v>1</v>
      </c>
      <c r="C7" s="14" t="s">
        <v>47</v>
      </c>
      <c r="D7" s="18">
        <v>3006</v>
      </c>
      <c r="E7" s="14" t="s">
        <v>52</v>
      </c>
      <c r="F7" s="15">
        <v>19.95</v>
      </c>
      <c r="G7" s="18">
        <v>30</v>
      </c>
      <c r="H7" s="20" t="s">
        <v>49</v>
      </c>
      <c r="I7" s="22"/>
    </row>
    <row r="8" spans="1:9" x14ac:dyDescent="0.35">
      <c r="A8" s="18">
        <v>5</v>
      </c>
      <c r="B8" s="18">
        <v>1</v>
      </c>
      <c r="C8" s="14" t="s">
        <v>47</v>
      </c>
      <c r="D8" s="18">
        <v>3006</v>
      </c>
      <c r="E8" s="14" t="s">
        <v>52</v>
      </c>
      <c r="F8" s="15">
        <v>19.95</v>
      </c>
      <c r="G8" s="18">
        <v>35</v>
      </c>
      <c r="H8" s="20" t="s">
        <v>50</v>
      </c>
      <c r="I8" s="22"/>
    </row>
    <row r="9" spans="1:9" x14ac:dyDescent="0.35">
      <c r="A9" s="18">
        <v>6</v>
      </c>
      <c r="B9" s="18">
        <v>1</v>
      </c>
      <c r="C9" s="14" t="s">
        <v>47</v>
      </c>
      <c r="D9" s="18">
        <v>3006</v>
      </c>
      <c r="E9" s="14" t="s">
        <v>52</v>
      </c>
      <c r="F9" s="15">
        <v>19.95</v>
      </c>
      <c r="G9" s="18">
        <v>39</v>
      </c>
      <c r="H9" s="20" t="s">
        <v>51</v>
      </c>
      <c r="I9" s="22"/>
    </row>
    <row r="10" spans="1:9" x14ac:dyDescent="0.35">
      <c r="A10" s="18">
        <v>7</v>
      </c>
      <c r="B10" s="18">
        <v>1</v>
      </c>
      <c r="C10" s="14" t="s">
        <v>47</v>
      </c>
      <c r="D10" s="18">
        <v>6050</v>
      </c>
      <c r="E10" s="14" t="s">
        <v>53</v>
      </c>
      <c r="F10" s="15">
        <v>8.9499999999999993</v>
      </c>
      <c r="G10" s="18">
        <v>28</v>
      </c>
      <c r="H10" s="20" t="s">
        <v>49</v>
      </c>
      <c r="I10" s="22"/>
    </row>
    <row r="11" spans="1:9" x14ac:dyDescent="0.35">
      <c r="A11" s="18">
        <v>8</v>
      </c>
      <c r="B11" s="18">
        <v>1</v>
      </c>
      <c r="C11" s="14" t="s">
        <v>47</v>
      </c>
      <c r="D11" s="18">
        <v>6050</v>
      </c>
      <c r="E11" s="14" t="s">
        <v>53</v>
      </c>
      <c r="F11" s="15">
        <v>8.9499999999999993</v>
      </c>
      <c r="G11" s="18">
        <v>3</v>
      </c>
      <c r="H11" s="20" t="s">
        <v>50</v>
      </c>
      <c r="I11" s="22"/>
    </row>
    <row r="12" spans="1:9" x14ac:dyDescent="0.35">
      <c r="A12" s="18">
        <v>9</v>
      </c>
      <c r="B12" s="18">
        <v>1</v>
      </c>
      <c r="C12" s="14" t="s">
        <v>47</v>
      </c>
      <c r="D12" s="18">
        <v>6050</v>
      </c>
      <c r="E12" s="14" t="s">
        <v>53</v>
      </c>
      <c r="F12" s="15">
        <v>8.9499999999999993</v>
      </c>
      <c r="G12" s="18">
        <v>38</v>
      </c>
      <c r="H12" s="20" t="s">
        <v>51</v>
      </c>
      <c r="I12" s="22"/>
    </row>
    <row r="13" spans="1:9" x14ac:dyDescent="0.35">
      <c r="A13" s="18">
        <v>10</v>
      </c>
      <c r="B13" s="18">
        <v>1</v>
      </c>
      <c r="C13" s="14" t="s">
        <v>47</v>
      </c>
      <c r="D13" s="18">
        <v>8500</v>
      </c>
      <c r="E13" s="14" t="s">
        <v>54</v>
      </c>
      <c r="F13" s="15">
        <v>849.95</v>
      </c>
      <c r="G13" s="18">
        <v>25</v>
      </c>
      <c r="H13" s="20" t="s">
        <v>49</v>
      </c>
      <c r="I13" s="22"/>
    </row>
    <row r="14" spans="1:9" x14ac:dyDescent="0.35">
      <c r="A14" s="18">
        <v>11</v>
      </c>
      <c r="B14" s="18">
        <v>1</v>
      </c>
      <c r="C14" s="14" t="s">
        <v>47</v>
      </c>
      <c r="D14" s="18">
        <v>8500</v>
      </c>
      <c r="E14" s="14" t="s">
        <v>54</v>
      </c>
      <c r="F14" s="15">
        <v>849.95</v>
      </c>
      <c r="G14" s="18">
        <v>27</v>
      </c>
      <c r="H14" s="20" t="s">
        <v>50</v>
      </c>
      <c r="I14" s="22"/>
    </row>
    <row r="15" spans="1:9" x14ac:dyDescent="0.35">
      <c r="A15" s="18">
        <v>12</v>
      </c>
      <c r="B15" s="18">
        <v>1</v>
      </c>
      <c r="C15" s="14" t="s">
        <v>47</v>
      </c>
      <c r="D15" s="18">
        <v>8500</v>
      </c>
      <c r="E15" s="14" t="s">
        <v>54</v>
      </c>
      <c r="F15" s="15">
        <v>849.95</v>
      </c>
      <c r="G15" s="18">
        <v>33</v>
      </c>
      <c r="H15" s="20" t="s">
        <v>51</v>
      </c>
      <c r="I15" s="22"/>
    </row>
    <row r="16" spans="1:9" x14ac:dyDescent="0.35">
      <c r="A16" s="18">
        <v>13</v>
      </c>
      <c r="B16" s="18">
        <v>2</v>
      </c>
      <c r="C16" s="14" t="s">
        <v>47</v>
      </c>
      <c r="D16" s="18">
        <v>2005</v>
      </c>
      <c r="E16" s="14" t="s">
        <v>48</v>
      </c>
      <c r="F16" s="15">
        <v>229</v>
      </c>
      <c r="G16" s="18">
        <v>8</v>
      </c>
      <c r="H16" s="20" t="s">
        <v>49</v>
      </c>
      <c r="I16" s="22"/>
    </row>
    <row r="17" spans="1:8" x14ac:dyDescent="0.35">
      <c r="A17" s="18">
        <v>14</v>
      </c>
      <c r="B17" s="18">
        <v>2</v>
      </c>
      <c r="C17" s="14" t="s">
        <v>47</v>
      </c>
      <c r="D17" s="18">
        <v>2005</v>
      </c>
      <c r="E17" s="14" t="s">
        <v>48</v>
      </c>
      <c r="F17" s="15">
        <v>229</v>
      </c>
      <c r="G17" s="18">
        <v>8</v>
      </c>
      <c r="H17" s="20" t="s">
        <v>50</v>
      </c>
    </row>
    <row r="18" spans="1:8" x14ac:dyDescent="0.35">
      <c r="A18" s="18">
        <v>15</v>
      </c>
      <c r="B18" s="18">
        <v>2</v>
      </c>
      <c r="C18" s="14" t="s">
        <v>47</v>
      </c>
      <c r="D18" s="18">
        <v>2005</v>
      </c>
      <c r="E18" s="14" t="s">
        <v>48</v>
      </c>
      <c r="F18" s="15">
        <v>229</v>
      </c>
      <c r="G18" s="18">
        <v>10</v>
      </c>
      <c r="H18" s="20" t="s">
        <v>51</v>
      </c>
    </row>
    <row r="19" spans="1:8" x14ac:dyDescent="0.35">
      <c r="A19" s="18">
        <v>16</v>
      </c>
      <c r="B19" s="18">
        <v>2</v>
      </c>
      <c r="C19" s="14" t="s">
        <v>47</v>
      </c>
      <c r="D19" s="18">
        <v>3006</v>
      </c>
      <c r="E19" s="14" t="s">
        <v>52</v>
      </c>
      <c r="F19" s="15">
        <v>19.95</v>
      </c>
      <c r="G19" s="18">
        <v>8</v>
      </c>
      <c r="H19" s="20" t="s">
        <v>49</v>
      </c>
    </row>
    <row r="20" spans="1:8" x14ac:dyDescent="0.35">
      <c r="A20" s="18">
        <v>17</v>
      </c>
      <c r="B20" s="18">
        <v>2</v>
      </c>
      <c r="C20" s="14" t="s">
        <v>47</v>
      </c>
      <c r="D20" s="18">
        <v>3006</v>
      </c>
      <c r="E20" s="14" t="s">
        <v>52</v>
      </c>
      <c r="F20" s="15">
        <v>19.95</v>
      </c>
      <c r="G20" s="18">
        <v>8</v>
      </c>
      <c r="H20" s="20" t="s">
        <v>50</v>
      </c>
    </row>
    <row r="21" spans="1:8" x14ac:dyDescent="0.35">
      <c r="A21" s="18">
        <v>18</v>
      </c>
      <c r="B21" s="18">
        <v>2</v>
      </c>
      <c r="C21" s="14" t="s">
        <v>47</v>
      </c>
      <c r="D21" s="18">
        <v>3006</v>
      </c>
      <c r="E21" s="14" t="s">
        <v>52</v>
      </c>
      <c r="F21" s="15">
        <v>19.95</v>
      </c>
      <c r="G21" s="18">
        <v>8</v>
      </c>
      <c r="H21" s="20" t="s">
        <v>51</v>
      </c>
    </row>
    <row r="22" spans="1:8" x14ac:dyDescent="0.35">
      <c r="A22" s="18">
        <v>19</v>
      </c>
      <c r="B22" s="18">
        <v>2</v>
      </c>
      <c r="C22" s="14" t="s">
        <v>47</v>
      </c>
      <c r="D22" s="18">
        <v>6050</v>
      </c>
      <c r="E22" s="14" t="s">
        <v>53</v>
      </c>
      <c r="F22" s="15">
        <v>8.9499999999999993</v>
      </c>
      <c r="G22" s="18">
        <v>9</v>
      </c>
      <c r="H22" s="20" t="s">
        <v>49</v>
      </c>
    </row>
    <row r="23" spans="1:8" x14ac:dyDescent="0.35">
      <c r="A23" s="18">
        <v>20</v>
      </c>
      <c r="B23" s="18">
        <v>2</v>
      </c>
      <c r="C23" s="14" t="s">
        <v>47</v>
      </c>
      <c r="D23" s="18">
        <v>6050</v>
      </c>
      <c r="E23" s="14" t="s">
        <v>53</v>
      </c>
      <c r="F23" s="15">
        <v>8.9499999999999993</v>
      </c>
      <c r="G23" s="18">
        <v>9</v>
      </c>
      <c r="H23" s="20" t="s">
        <v>50</v>
      </c>
    </row>
    <row r="24" spans="1:8" x14ac:dyDescent="0.35">
      <c r="A24" s="18">
        <v>21</v>
      </c>
      <c r="B24" s="18">
        <v>2</v>
      </c>
      <c r="C24" s="14" t="s">
        <v>47</v>
      </c>
      <c r="D24" s="18">
        <v>6050</v>
      </c>
      <c r="E24" s="14" t="s">
        <v>53</v>
      </c>
      <c r="F24" s="15">
        <v>8.9499999999999993</v>
      </c>
      <c r="G24" s="18">
        <v>8</v>
      </c>
      <c r="H24" s="20" t="s">
        <v>51</v>
      </c>
    </row>
    <row r="25" spans="1:8" x14ac:dyDescent="0.35">
      <c r="A25" s="18">
        <v>22</v>
      </c>
      <c r="B25" s="18">
        <v>2</v>
      </c>
      <c r="C25" s="14" t="s">
        <v>47</v>
      </c>
      <c r="D25" s="18">
        <v>8500</v>
      </c>
      <c r="E25" s="14" t="s">
        <v>54</v>
      </c>
      <c r="F25" s="15">
        <v>849.95</v>
      </c>
      <c r="G25" s="18">
        <v>18</v>
      </c>
      <c r="H25" s="20" t="s">
        <v>49</v>
      </c>
    </row>
    <row r="26" spans="1:8" x14ac:dyDescent="0.35">
      <c r="A26" s="18">
        <v>23</v>
      </c>
      <c r="B26" s="18">
        <v>2</v>
      </c>
      <c r="C26" s="14" t="s">
        <v>47</v>
      </c>
      <c r="D26" s="18">
        <v>8500</v>
      </c>
      <c r="E26" s="14" t="s">
        <v>54</v>
      </c>
      <c r="F26" s="15">
        <v>849.95</v>
      </c>
      <c r="G26" s="18">
        <v>18</v>
      </c>
      <c r="H26" s="20" t="s">
        <v>50</v>
      </c>
    </row>
    <row r="27" spans="1:8" x14ac:dyDescent="0.35">
      <c r="A27" s="18">
        <v>24</v>
      </c>
      <c r="B27" s="18">
        <v>2</v>
      </c>
      <c r="C27" s="14" t="s">
        <v>47</v>
      </c>
      <c r="D27" s="18">
        <v>8500</v>
      </c>
      <c r="E27" s="14" t="s">
        <v>54</v>
      </c>
      <c r="F27" s="15">
        <v>849.95</v>
      </c>
      <c r="G27" s="18">
        <v>20</v>
      </c>
      <c r="H27" s="20" t="s">
        <v>51</v>
      </c>
    </row>
    <row r="28" spans="1:8" x14ac:dyDescent="0.35">
      <c r="A28" s="18">
        <v>25</v>
      </c>
      <c r="B28" s="18">
        <v>3</v>
      </c>
      <c r="C28" s="14" t="s">
        <v>47</v>
      </c>
      <c r="D28" s="18">
        <v>2005</v>
      </c>
      <c r="E28" s="14" t="s">
        <v>48</v>
      </c>
      <c r="F28" s="15">
        <v>229</v>
      </c>
      <c r="G28" s="18">
        <v>38</v>
      </c>
      <c r="H28" s="20" t="s">
        <v>49</v>
      </c>
    </row>
    <row r="29" spans="1:8" x14ac:dyDescent="0.35">
      <c r="A29" s="18">
        <v>26</v>
      </c>
      <c r="B29" s="18">
        <v>3</v>
      </c>
      <c r="C29" s="14" t="s">
        <v>47</v>
      </c>
      <c r="D29" s="18">
        <v>2005</v>
      </c>
      <c r="E29" s="14" t="s">
        <v>48</v>
      </c>
      <c r="F29" s="15">
        <v>229</v>
      </c>
      <c r="G29" s="18">
        <v>30</v>
      </c>
      <c r="H29" s="20" t="s">
        <v>50</v>
      </c>
    </row>
    <row r="30" spans="1:8" x14ac:dyDescent="0.35">
      <c r="A30" s="18">
        <v>27</v>
      </c>
      <c r="B30" s="18">
        <v>3</v>
      </c>
      <c r="C30" s="14" t="s">
        <v>47</v>
      </c>
      <c r="D30" s="18">
        <v>2005</v>
      </c>
      <c r="E30" s="14" t="s">
        <v>48</v>
      </c>
      <c r="F30" s="15">
        <v>229</v>
      </c>
      <c r="G30" s="18">
        <v>3</v>
      </c>
      <c r="H30" s="20" t="s">
        <v>51</v>
      </c>
    </row>
    <row r="31" spans="1:8" ht="26" x14ac:dyDescent="0.35">
      <c r="A31" s="18">
        <v>28</v>
      </c>
      <c r="B31" s="18">
        <v>3</v>
      </c>
      <c r="C31" s="14" t="s">
        <v>47</v>
      </c>
      <c r="D31" s="18">
        <v>3006</v>
      </c>
      <c r="E31" s="14" t="s">
        <v>52</v>
      </c>
      <c r="F31" s="15">
        <v>19.95</v>
      </c>
      <c r="G31" s="18">
        <v>30</v>
      </c>
      <c r="H31" s="20" t="s">
        <v>49</v>
      </c>
    </row>
    <row r="32" spans="1:8" ht="26" x14ac:dyDescent="0.35">
      <c r="A32" s="18">
        <v>29</v>
      </c>
      <c r="B32" s="18">
        <v>3</v>
      </c>
      <c r="C32" s="14" t="s">
        <v>47</v>
      </c>
      <c r="D32" s="18">
        <v>3006</v>
      </c>
      <c r="E32" s="14" t="s">
        <v>52</v>
      </c>
      <c r="F32" s="15">
        <v>19.95</v>
      </c>
      <c r="G32" s="18">
        <v>32</v>
      </c>
      <c r="H32" s="20" t="s">
        <v>50</v>
      </c>
    </row>
    <row r="33" spans="1:8" ht="26" x14ac:dyDescent="0.35">
      <c r="A33" s="18">
        <v>30</v>
      </c>
      <c r="B33" s="18">
        <v>3</v>
      </c>
      <c r="C33" s="14" t="s">
        <v>47</v>
      </c>
      <c r="D33" s="18">
        <v>3006</v>
      </c>
      <c r="E33" s="14" t="s">
        <v>52</v>
      </c>
      <c r="F33" s="15">
        <v>19.95</v>
      </c>
      <c r="G33" s="18">
        <v>33</v>
      </c>
      <c r="H33" s="20" t="s">
        <v>51</v>
      </c>
    </row>
    <row r="34" spans="1:8" x14ac:dyDescent="0.35">
      <c r="A34" s="18">
        <v>31</v>
      </c>
      <c r="B34" s="18">
        <v>3</v>
      </c>
      <c r="C34" s="14" t="s">
        <v>47</v>
      </c>
      <c r="D34" s="18">
        <v>6050</v>
      </c>
      <c r="E34" s="14" t="s">
        <v>53</v>
      </c>
      <c r="F34" s="15">
        <v>8.9499999999999993</v>
      </c>
      <c r="G34" s="18">
        <v>25</v>
      </c>
      <c r="H34" s="20" t="s">
        <v>49</v>
      </c>
    </row>
    <row r="35" spans="1:8" x14ac:dyDescent="0.35">
      <c r="A35" s="18">
        <v>32</v>
      </c>
      <c r="B35" s="18">
        <v>3</v>
      </c>
      <c r="C35" s="14" t="s">
        <v>47</v>
      </c>
      <c r="D35" s="18">
        <v>6050</v>
      </c>
      <c r="E35" s="14" t="s">
        <v>53</v>
      </c>
      <c r="F35" s="15">
        <v>8.9499999999999993</v>
      </c>
      <c r="G35" s="18">
        <v>5</v>
      </c>
      <c r="H35" s="20" t="s">
        <v>50</v>
      </c>
    </row>
    <row r="36" spans="1:8" x14ac:dyDescent="0.35">
      <c r="A36" s="18">
        <v>33</v>
      </c>
      <c r="B36" s="18">
        <v>3</v>
      </c>
      <c r="C36" s="14" t="s">
        <v>47</v>
      </c>
      <c r="D36" s="18">
        <v>6050</v>
      </c>
      <c r="E36" s="14" t="s">
        <v>53</v>
      </c>
      <c r="F36" s="15">
        <v>8.9499999999999993</v>
      </c>
      <c r="G36" s="18">
        <v>26</v>
      </c>
      <c r="H36" s="20" t="s">
        <v>51</v>
      </c>
    </row>
    <row r="37" spans="1:8" x14ac:dyDescent="0.35">
      <c r="A37" s="18">
        <v>34</v>
      </c>
      <c r="B37" s="18">
        <v>3</v>
      </c>
      <c r="C37" s="14" t="s">
        <v>47</v>
      </c>
      <c r="D37" s="18">
        <v>8500</v>
      </c>
      <c r="E37" s="14" t="s">
        <v>54</v>
      </c>
      <c r="F37" s="15">
        <v>849.95</v>
      </c>
      <c r="G37" s="18">
        <v>28</v>
      </c>
      <c r="H37" s="20" t="s">
        <v>49</v>
      </c>
    </row>
    <row r="38" spans="1:8" x14ac:dyDescent="0.35">
      <c r="A38" s="18">
        <v>35</v>
      </c>
      <c r="B38" s="18">
        <v>3</v>
      </c>
      <c r="C38" s="14" t="s">
        <v>47</v>
      </c>
      <c r="D38" s="18">
        <v>8500</v>
      </c>
      <c r="E38" s="14" t="s">
        <v>54</v>
      </c>
      <c r="F38" s="15">
        <v>849.95</v>
      </c>
      <c r="G38" s="18">
        <v>27</v>
      </c>
      <c r="H38" s="20" t="s">
        <v>50</v>
      </c>
    </row>
    <row r="39" spans="1:8" x14ac:dyDescent="0.35">
      <c r="A39" s="18">
        <v>36</v>
      </c>
      <c r="B39" s="18">
        <v>3</v>
      </c>
      <c r="C39" s="14" t="s">
        <v>47</v>
      </c>
      <c r="D39" s="18">
        <v>8500</v>
      </c>
      <c r="E39" s="14" t="s">
        <v>54</v>
      </c>
      <c r="F39" s="15">
        <v>849.95</v>
      </c>
      <c r="G39" s="18">
        <v>29</v>
      </c>
      <c r="H39" s="20" t="s">
        <v>51</v>
      </c>
    </row>
    <row r="40" spans="1:8" x14ac:dyDescent="0.35">
      <c r="A40" s="18">
        <v>37</v>
      </c>
      <c r="B40" s="18">
        <v>4</v>
      </c>
      <c r="C40" s="14" t="s">
        <v>55</v>
      </c>
      <c r="D40" s="18">
        <v>2005</v>
      </c>
      <c r="E40" s="14" t="s">
        <v>48</v>
      </c>
      <c r="F40" s="15">
        <v>229</v>
      </c>
      <c r="G40" s="18">
        <v>18</v>
      </c>
      <c r="H40" s="20" t="s">
        <v>49</v>
      </c>
    </row>
    <row r="41" spans="1:8" x14ac:dyDescent="0.35">
      <c r="A41" s="18">
        <v>38</v>
      </c>
      <c r="B41" s="18">
        <v>4</v>
      </c>
      <c r="C41" s="14" t="s">
        <v>55</v>
      </c>
      <c r="D41" s="18">
        <v>2005</v>
      </c>
      <c r="E41" s="14" t="s">
        <v>48</v>
      </c>
      <c r="F41" s="15">
        <v>229</v>
      </c>
      <c r="G41" s="18">
        <v>20</v>
      </c>
      <c r="H41" s="20" t="s">
        <v>50</v>
      </c>
    </row>
    <row r="42" spans="1:8" x14ac:dyDescent="0.35">
      <c r="A42" s="18">
        <v>39</v>
      </c>
      <c r="B42" s="18">
        <v>4</v>
      </c>
      <c r="C42" s="14" t="s">
        <v>55</v>
      </c>
      <c r="D42" s="18">
        <v>2005</v>
      </c>
      <c r="E42" s="14" t="s">
        <v>48</v>
      </c>
      <c r="F42" s="15">
        <v>229</v>
      </c>
      <c r="G42" s="18">
        <v>4</v>
      </c>
      <c r="H42" s="20" t="s">
        <v>51</v>
      </c>
    </row>
    <row r="43" spans="1:8" ht="26" x14ac:dyDescent="0.35">
      <c r="A43" s="18">
        <v>40</v>
      </c>
      <c r="B43" s="18">
        <v>4</v>
      </c>
      <c r="C43" s="14" t="s">
        <v>55</v>
      </c>
      <c r="D43" s="18">
        <v>3006</v>
      </c>
      <c r="E43" s="14" t="s">
        <v>52</v>
      </c>
      <c r="F43" s="15">
        <v>19.95</v>
      </c>
      <c r="G43" s="18">
        <v>12</v>
      </c>
      <c r="H43" s="20" t="s">
        <v>49</v>
      </c>
    </row>
    <row r="44" spans="1:8" ht="26" x14ac:dyDescent="0.35">
      <c r="A44" s="18">
        <v>41</v>
      </c>
      <c r="B44" s="18">
        <v>4</v>
      </c>
      <c r="C44" s="14" t="s">
        <v>55</v>
      </c>
      <c r="D44" s="18">
        <v>3006</v>
      </c>
      <c r="E44" s="14" t="s">
        <v>52</v>
      </c>
      <c r="F44" s="15">
        <v>19.95</v>
      </c>
      <c r="G44" s="18">
        <v>24</v>
      </c>
      <c r="H44" s="20" t="s">
        <v>50</v>
      </c>
    </row>
    <row r="45" spans="1:8" ht="26" x14ac:dyDescent="0.35">
      <c r="A45" s="18">
        <v>42</v>
      </c>
      <c r="B45" s="18">
        <v>4</v>
      </c>
      <c r="C45" s="14" t="s">
        <v>55</v>
      </c>
      <c r="D45" s="18">
        <v>3006</v>
      </c>
      <c r="E45" s="14" t="s">
        <v>52</v>
      </c>
      <c r="F45" s="15">
        <v>19.95</v>
      </c>
      <c r="G45" s="18">
        <v>36</v>
      </c>
      <c r="H45" s="20" t="s">
        <v>51</v>
      </c>
    </row>
    <row r="46" spans="1:8" x14ac:dyDescent="0.35">
      <c r="A46" s="18">
        <v>43</v>
      </c>
      <c r="B46" s="18">
        <v>4</v>
      </c>
      <c r="C46" s="14" t="s">
        <v>55</v>
      </c>
      <c r="D46" s="18">
        <v>6050</v>
      </c>
      <c r="E46" s="14" t="s">
        <v>53</v>
      </c>
      <c r="F46" s="15">
        <v>8.9499999999999993</v>
      </c>
      <c r="G46" s="18">
        <v>29</v>
      </c>
      <c r="H46" s="20" t="s">
        <v>49</v>
      </c>
    </row>
    <row r="47" spans="1:8" x14ac:dyDescent="0.35">
      <c r="A47" s="18">
        <v>44</v>
      </c>
      <c r="B47" s="18">
        <v>4</v>
      </c>
      <c r="C47" s="14" t="s">
        <v>55</v>
      </c>
      <c r="D47" s="18">
        <v>6050</v>
      </c>
      <c r="E47" s="14" t="s">
        <v>53</v>
      </c>
      <c r="F47" s="15">
        <v>8.9499999999999993</v>
      </c>
      <c r="G47" s="18">
        <v>11</v>
      </c>
      <c r="H47" s="20" t="s">
        <v>50</v>
      </c>
    </row>
    <row r="48" spans="1:8" x14ac:dyDescent="0.35">
      <c r="A48" s="18">
        <v>45</v>
      </c>
      <c r="B48" s="18">
        <v>4</v>
      </c>
      <c r="C48" s="14" t="s">
        <v>55</v>
      </c>
      <c r="D48" s="18">
        <v>6050</v>
      </c>
      <c r="E48" s="14" t="s">
        <v>53</v>
      </c>
      <c r="F48" s="15">
        <v>8.9499999999999993</v>
      </c>
      <c r="G48" s="18">
        <v>38</v>
      </c>
      <c r="H48" s="20" t="s">
        <v>51</v>
      </c>
    </row>
    <row r="49" spans="1:8" x14ac:dyDescent="0.35">
      <c r="A49" s="18">
        <v>46</v>
      </c>
      <c r="B49" s="18">
        <v>4</v>
      </c>
      <c r="C49" s="14" t="s">
        <v>55</v>
      </c>
      <c r="D49" s="18">
        <v>8500</v>
      </c>
      <c r="E49" s="14" t="s">
        <v>54</v>
      </c>
      <c r="F49" s="15">
        <v>849.95</v>
      </c>
      <c r="G49" s="18">
        <v>21</v>
      </c>
      <c r="H49" s="20" t="s">
        <v>49</v>
      </c>
    </row>
    <row r="50" spans="1:8" x14ac:dyDescent="0.35">
      <c r="A50" s="18">
        <v>47</v>
      </c>
      <c r="B50" s="18">
        <v>4</v>
      </c>
      <c r="C50" s="14" t="s">
        <v>55</v>
      </c>
      <c r="D50" s="18">
        <v>8500</v>
      </c>
      <c r="E50" s="14" t="s">
        <v>54</v>
      </c>
      <c r="F50" s="15">
        <v>849.95</v>
      </c>
      <c r="G50" s="18">
        <v>24</v>
      </c>
      <c r="H50" s="20" t="s">
        <v>50</v>
      </c>
    </row>
    <row r="51" spans="1:8" x14ac:dyDescent="0.35">
      <c r="A51" s="18">
        <v>48</v>
      </c>
      <c r="B51" s="18">
        <v>4</v>
      </c>
      <c r="C51" s="14" t="s">
        <v>55</v>
      </c>
      <c r="D51" s="18">
        <v>8500</v>
      </c>
      <c r="E51" s="14" t="s">
        <v>54</v>
      </c>
      <c r="F51" s="15">
        <v>849.95</v>
      </c>
      <c r="G51" s="18">
        <v>30</v>
      </c>
      <c r="H51" s="20" t="s">
        <v>51</v>
      </c>
    </row>
    <row r="52" spans="1:8" x14ac:dyDescent="0.35">
      <c r="A52" s="18">
        <v>49</v>
      </c>
      <c r="B52" s="18">
        <v>5</v>
      </c>
      <c r="C52" s="14" t="s">
        <v>55</v>
      </c>
      <c r="D52" s="18">
        <v>2005</v>
      </c>
      <c r="E52" s="14" t="s">
        <v>48</v>
      </c>
      <c r="F52" s="15">
        <v>229</v>
      </c>
      <c r="G52" s="18">
        <v>27</v>
      </c>
      <c r="H52" s="20" t="s">
        <v>49</v>
      </c>
    </row>
    <row r="53" spans="1:8" x14ac:dyDescent="0.35">
      <c r="A53" s="18">
        <v>50</v>
      </c>
      <c r="B53" s="18">
        <v>5</v>
      </c>
      <c r="C53" s="14" t="s">
        <v>55</v>
      </c>
      <c r="D53" s="18">
        <v>2005</v>
      </c>
      <c r="E53" s="14" t="s">
        <v>48</v>
      </c>
      <c r="F53" s="15">
        <v>229</v>
      </c>
      <c r="G53" s="18">
        <v>25</v>
      </c>
      <c r="H53" s="20" t="s">
        <v>50</v>
      </c>
    </row>
    <row r="54" spans="1:8" x14ac:dyDescent="0.35">
      <c r="A54" s="18">
        <v>51</v>
      </c>
      <c r="B54" s="18">
        <v>5</v>
      </c>
      <c r="C54" s="14" t="s">
        <v>55</v>
      </c>
      <c r="D54" s="18">
        <v>2005</v>
      </c>
      <c r="E54" s="14" t="s">
        <v>48</v>
      </c>
      <c r="F54" s="15">
        <v>229</v>
      </c>
      <c r="G54" s="18">
        <v>23</v>
      </c>
      <c r="H54" s="20" t="s">
        <v>51</v>
      </c>
    </row>
    <row r="55" spans="1:8" ht="26" x14ac:dyDescent="0.35">
      <c r="A55" s="18">
        <v>52</v>
      </c>
      <c r="B55" s="18">
        <v>5</v>
      </c>
      <c r="C55" s="14" t="s">
        <v>55</v>
      </c>
      <c r="D55" s="18">
        <v>3006</v>
      </c>
      <c r="E55" s="14" t="s">
        <v>52</v>
      </c>
      <c r="F55" s="15">
        <v>19.95</v>
      </c>
      <c r="G55" s="18">
        <v>80</v>
      </c>
      <c r="H55" s="20" t="s">
        <v>49</v>
      </c>
    </row>
    <row r="56" spans="1:8" ht="26" x14ac:dyDescent="0.35">
      <c r="A56" s="18">
        <v>53</v>
      </c>
      <c r="B56" s="18">
        <v>5</v>
      </c>
      <c r="C56" s="14" t="s">
        <v>55</v>
      </c>
      <c r="D56" s="18">
        <v>3006</v>
      </c>
      <c r="E56" s="14" t="s">
        <v>52</v>
      </c>
      <c r="F56" s="15">
        <v>19.95</v>
      </c>
      <c r="G56" s="18">
        <v>82</v>
      </c>
      <c r="H56" s="20" t="s">
        <v>50</v>
      </c>
    </row>
    <row r="57" spans="1:8" ht="26" x14ac:dyDescent="0.35">
      <c r="A57" s="18">
        <v>54</v>
      </c>
      <c r="B57" s="18">
        <v>5</v>
      </c>
      <c r="C57" s="14" t="s">
        <v>55</v>
      </c>
      <c r="D57" s="18">
        <v>3006</v>
      </c>
      <c r="E57" s="14" t="s">
        <v>52</v>
      </c>
      <c r="F57" s="15">
        <v>19.95</v>
      </c>
      <c r="G57" s="18">
        <v>75</v>
      </c>
      <c r="H57" s="20" t="s">
        <v>51</v>
      </c>
    </row>
    <row r="58" spans="1:8" x14ac:dyDescent="0.35">
      <c r="A58" s="18">
        <v>55</v>
      </c>
      <c r="B58" s="18">
        <v>5</v>
      </c>
      <c r="C58" s="14" t="s">
        <v>55</v>
      </c>
      <c r="D58" s="18">
        <v>6050</v>
      </c>
      <c r="E58" s="14" t="s">
        <v>53</v>
      </c>
      <c r="F58" s="15">
        <v>8.9499999999999993</v>
      </c>
      <c r="G58" s="18">
        <v>65</v>
      </c>
      <c r="H58" s="20" t="s">
        <v>49</v>
      </c>
    </row>
    <row r="59" spans="1:8" x14ac:dyDescent="0.35">
      <c r="A59" s="18">
        <v>56</v>
      </c>
      <c r="B59" s="18">
        <v>5</v>
      </c>
      <c r="C59" s="14" t="s">
        <v>55</v>
      </c>
      <c r="D59" s="18">
        <v>6050</v>
      </c>
      <c r="E59" s="14" t="s">
        <v>53</v>
      </c>
      <c r="F59" s="15">
        <v>8.9499999999999993</v>
      </c>
      <c r="G59" s="18">
        <v>24</v>
      </c>
      <c r="H59" s="20" t="s">
        <v>50</v>
      </c>
    </row>
    <row r="60" spans="1:8" x14ac:dyDescent="0.35">
      <c r="A60" s="18">
        <v>57</v>
      </c>
      <c r="B60" s="18">
        <v>5</v>
      </c>
      <c r="C60" s="14" t="s">
        <v>55</v>
      </c>
      <c r="D60" s="18">
        <v>6050</v>
      </c>
      <c r="E60" s="14" t="s">
        <v>53</v>
      </c>
      <c r="F60" s="15">
        <v>8.9499999999999993</v>
      </c>
      <c r="G60" s="18">
        <v>55</v>
      </c>
      <c r="H60" s="20" t="s">
        <v>51</v>
      </c>
    </row>
    <row r="61" spans="1:8" x14ac:dyDescent="0.35">
      <c r="A61" s="18">
        <v>58</v>
      </c>
      <c r="B61" s="18">
        <v>5</v>
      </c>
      <c r="C61" s="14" t="s">
        <v>55</v>
      </c>
      <c r="D61" s="18">
        <v>8500</v>
      </c>
      <c r="E61" s="14" t="s">
        <v>54</v>
      </c>
      <c r="F61" s="15">
        <v>849.95</v>
      </c>
      <c r="G61" s="18">
        <v>55</v>
      </c>
      <c r="H61" s="20" t="s">
        <v>49</v>
      </c>
    </row>
    <row r="62" spans="1:8" x14ac:dyDescent="0.35">
      <c r="A62" s="18">
        <v>59</v>
      </c>
      <c r="B62" s="18">
        <v>5</v>
      </c>
      <c r="C62" s="14" t="s">
        <v>55</v>
      </c>
      <c r="D62" s="18">
        <v>8500</v>
      </c>
      <c r="E62" s="14" t="s">
        <v>54</v>
      </c>
      <c r="F62" s="15">
        <v>849.95</v>
      </c>
      <c r="G62" s="18">
        <v>57</v>
      </c>
      <c r="H62" s="20" t="s">
        <v>50</v>
      </c>
    </row>
    <row r="63" spans="1:8" x14ac:dyDescent="0.35">
      <c r="A63" s="18">
        <v>60</v>
      </c>
      <c r="B63" s="18">
        <v>5</v>
      </c>
      <c r="C63" s="14" t="s">
        <v>55</v>
      </c>
      <c r="D63" s="18">
        <v>8500</v>
      </c>
      <c r="E63" s="14" t="s">
        <v>54</v>
      </c>
      <c r="F63" s="15">
        <v>849.95</v>
      </c>
      <c r="G63" s="18">
        <v>47</v>
      </c>
      <c r="H63" s="20" t="s">
        <v>51</v>
      </c>
    </row>
    <row r="64" spans="1:8" x14ac:dyDescent="0.35">
      <c r="A64" s="18">
        <v>61</v>
      </c>
      <c r="B64" s="18">
        <v>6</v>
      </c>
      <c r="C64" s="14" t="s">
        <v>56</v>
      </c>
      <c r="D64" s="18">
        <v>2005</v>
      </c>
      <c r="E64" s="14" t="s">
        <v>48</v>
      </c>
      <c r="F64" s="15">
        <v>229</v>
      </c>
      <c r="G64" s="18">
        <v>24</v>
      </c>
      <c r="H64" s="20" t="s">
        <v>49</v>
      </c>
    </row>
    <row r="65" spans="1:8" x14ac:dyDescent="0.35">
      <c r="A65" s="18">
        <v>62</v>
      </c>
      <c r="B65" s="18">
        <v>6</v>
      </c>
      <c r="C65" s="14" t="s">
        <v>56</v>
      </c>
      <c r="D65" s="18">
        <v>2005</v>
      </c>
      <c r="E65" s="14" t="s">
        <v>48</v>
      </c>
      <c r="F65" s="15">
        <v>229</v>
      </c>
      <c r="G65" s="18">
        <v>85</v>
      </c>
      <c r="H65" s="20" t="s">
        <v>50</v>
      </c>
    </row>
    <row r="66" spans="1:8" x14ac:dyDescent="0.35">
      <c r="A66" s="18">
        <v>63</v>
      </c>
      <c r="B66" s="18">
        <v>6</v>
      </c>
      <c r="C66" s="14" t="s">
        <v>56</v>
      </c>
      <c r="D66" s="18">
        <v>2005</v>
      </c>
      <c r="E66" s="14" t="s">
        <v>48</v>
      </c>
      <c r="F66" s="15">
        <v>229</v>
      </c>
      <c r="G66" s="18">
        <v>56</v>
      </c>
      <c r="H66" s="20" t="s">
        <v>51</v>
      </c>
    </row>
    <row r="67" spans="1:8" ht="26" x14ac:dyDescent="0.35">
      <c r="A67" s="18">
        <v>64</v>
      </c>
      <c r="B67" s="18">
        <v>6</v>
      </c>
      <c r="C67" s="14" t="s">
        <v>56</v>
      </c>
      <c r="D67" s="18">
        <v>3006</v>
      </c>
      <c r="E67" s="14" t="s">
        <v>52</v>
      </c>
      <c r="F67" s="15">
        <v>19.95</v>
      </c>
      <c r="G67" s="18">
        <v>52</v>
      </c>
      <c r="H67" s="20" t="s">
        <v>49</v>
      </c>
    </row>
    <row r="68" spans="1:8" ht="26" x14ac:dyDescent="0.35">
      <c r="A68" s="18">
        <v>65</v>
      </c>
      <c r="B68" s="18">
        <v>6</v>
      </c>
      <c r="C68" s="14" t="s">
        <v>56</v>
      </c>
      <c r="D68" s="18">
        <v>3006</v>
      </c>
      <c r="E68" s="14" t="s">
        <v>52</v>
      </c>
      <c r="F68" s="15">
        <v>19.95</v>
      </c>
      <c r="G68" s="18">
        <v>58</v>
      </c>
      <c r="H68" s="20" t="s">
        <v>50</v>
      </c>
    </row>
    <row r="69" spans="1:8" ht="26" x14ac:dyDescent="0.35">
      <c r="A69" s="18">
        <v>66</v>
      </c>
      <c r="B69" s="18">
        <v>6</v>
      </c>
      <c r="C69" s="14" t="s">
        <v>56</v>
      </c>
      <c r="D69" s="18">
        <v>3006</v>
      </c>
      <c r="E69" s="14" t="s">
        <v>52</v>
      </c>
      <c r="F69" s="15">
        <v>19.95</v>
      </c>
      <c r="G69" s="18">
        <v>69</v>
      </c>
      <c r="H69" s="20" t="s">
        <v>51</v>
      </c>
    </row>
    <row r="70" spans="1:8" x14ac:dyDescent="0.35">
      <c r="A70" s="18">
        <v>67</v>
      </c>
      <c r="B70" s="18">
        <v>6</v>
      </c>
      <c r="C70" s="14" t="s">
        <v>56</v>
      </c>
      <c r="D70" s="18">
        <v>6050</v>
      </c>
      <c r="E70" s="14" t="s">
        <v>53</v>
      </c>
      <c r="F70" s="15">
        <v>8.9499999999999993</v>
      </c>
      <c r="G70" s="18">
        <v>35</v>
      </c>
      <c r="H70" s="20" t="s">
        <v>49</v>
      </c>
    </row>
    <row r="71" spans="1:8" x14ac:dyDescent="0.35">
      <c r="A71" s="18">
        <v>68</v>
      </c>
      <c r="B71" s="18">
        <v>6</v>
      </c>
      <c r="C71" s="14" t="s">
        <v>56</v>
      </c>
      <c r="D71" s="18">
        <v>6050</v>
      </c>
      <c r="E71" s="14" t="s">
        <v>53</v>
      </c>
      <c r="F71" s="15">
        <v>8.9499999999999993</v>
      </c>
      <c r="G71" s="18">
        <v>39</v>
      </c>
      <c r="H71" s="20" t="s">
        <v>50</v>
      </c>
    </row>
    <row r="72" spans="1:8" x14ac:dyDescent="0.35">
      <c r="A72" s="18">
        <v>69</v>
      </c>
      <c r="B72" s="18">
        <v>6</v>
      </c>
      <c r="C72" s="14" t="s">
        <v>56</v>
      </c>
      <c r="D72" s="18">
        <v>6050</v>
      </c>
      <c r="E72" s="14" t="s">
        <v>53</v>
      </c>
      <c r="F72" s="15">
        <v>8.9499999999999993</v>
      </c>
      <c r="G72" s="18">
        <v>44</v>
      </c>
      <c r="H72" s="20" t="s">
        <v>51</v>
      </c>
    </row>
    <row r="73" spans="1:8" x14ac:dyDescent="0.35">
      <c r="A73" s="18">
        <v>70</v>
      </c>
      <c r="B73" s="18">
        <v>6</v>
      </c>
      <c r="C73" s="14" t="s">
        <v>56</v>
      </c>
      <c r="D73" s="18">
        <v>8500</v>
      </c>
      <c r="E73" s="14" t="s">
        <v>54</v>
      </c>
      <c r="F73" s="15">
        <v>849.95</v>
      </c>
      <c r="G73" s="18">
        <v>78</v>
      </c>
      <c r="H73" s="20" t="s">
        <v>49</v>
      </c>
    </row>
    <row r="74" spans="1:8" x14ac:dyDescent="0.35">
      <c r="A74" s="18">
        <v>71</v>
      </c>
      <c r="B74" s="18">
        <v>6</v>
      </c>
      <c r="C74" s="14" t="s">
        <v>56</v>
      </c>
      <c r="D74" s="18">
        <v>8500</v>
      </c>
      <c r="E74" s="14" t="s">
        <v>54</v>
      </c>
      <c r="F74" s="15">
        <v>849.95</v>
      </c>
      <c r="G74" s="18">
        <v>88</v>
      </c>
      <c r="H74" s="20" t="s">
        <v>50</v>
      </c>
    </row>
    <row r="75" spans="1:8" x14ac:dyDescent="0.35">
      <c r="A75" s="18">
        <v>72</v>
      </c>
      <c r="B75" s="18">
        <v>6</v>
      </c>
      <c r="C75" s="14" t="s">
        <v>56</v>
      </c>
      <c r="D75" s="18">
        <v>8500</v>
      </c>
      <c r="E75" s="14" t="s">
        <v>54</v>
      </c>
      <c r="F75" s="15">
        <v>849.95</v>
      </c>
      <c r="G75" s="18">
        <v>99</v>
      </c>
      <c r="H75" s="20" t="s">
        <v>51</v>
      </c>
    </row>
    <row r="76" spans="1:8" x14ac:dyDescent="0.35">
      <c r="A76" s="18">
        <v>73</v>
      </c>
      <c r="B76" s="18">
        <v>7</v>
      </c>
      <c r="C76" s="14" t="s">
        <v>56</v>
      </c>
      <c r="D76" s="18">
        <v>2005</v>
      </c>
      <c r="E76" s="14" t="s">
        <v>48</v>
      </c>
      <c r="F76" s="15">
        <v>229</v>
      </c>
      <c r="G76" s="18">
        <v>34</v>
      </c>
      <c r="H76" s="20" t="s">
        <v>49</v>
      </c>
    </row>
    <row r="77" spans="1:8" x14ac:dyDescent="0.35">
      <c r="A77" s="18">
        <v>74</v>
      </c>
      <c r="B77" s="18">
        <v>7</v>
      </c>
      <c r="C77" s="14" t="s">
        <v>56</v>
      </c>
      <c r="D77" s="18">
        <v>2005</v>
      </c>
      <c r="E77" s="14" t="s">
        <v>48</v>
      </c>
      <c r="F77" s="15">
        <v>229</v>
      </c>
      <c r="G77" s="18">
        <v>36</v>
      </c>
      <c r="H77" s="20" t="s">
        <v>50</v>
      </c>
    </row>
    <row r="78" spans="1:8" x14ac:dyDescent="0.35">
      <c r="A78" s="18">
        <v>75</v>
      </c>
      <c r="B78" s="18">
        <v>7</v>
      </c>
      <c r="C78" s="14" t="s">
        <v>56</v>
      </c>
      <c r="D78" s="18">
        <v>2005</v>
      </c>
      <c r="E78" s="14" t="s">
        <v>48</v>
      </c>
      <c r="F78" s="15">
        <v>229</v>
      </c>
      <c r="G78" s="18">
        <v>35</v>
      </c>
      <c r="H78" s="20" t="s">
        <v>51</v>
      </c>
    </row>
    <row r="79" spans="1:8" ht="26" x14ac:dyDescent="0.35">
      <c r="A79" s="18">
        <v>76</v>
      </c>
      <c r="B79" s="18">
        <v>7</v>
      </c>
      <c r="C79" s="14" t="s">
        <v>56</v>
      </c>
      <c r="D79" s="18">
        <v>3006</v>
      </c>
      <c r="E79" s="14" t="s">
        <v>52</v>
      </c>
      <c r="F79" s="15">
        <v>19.95</v>
      </c>
      <c r="G79" s="18">
        <v>49</v>
      </c>
      <c r="H79" s="20" t="s">
        <v>49</v>
      </c>
    </row>
    <row r="80" spans="1:8" ht="26" x14ac:dyDescent="0.35">
      <c r="A80" s="18">
        <v>77</v>
      </c>
      <c r="B80" s="18">
        <v>7</v>
      </c>
      <c r="C80" s="14" t="s">
        <v>56</v>
      </c>
      <c r="D80" s="18">
        <v>3006</v>
      </c>
      <c r="E80" s="14" t="s">
        <v>52</v>
      </c>
      <c r="F80" s="15">
        <v>19.95</v>
      </c>
      <c r="G80" s="18">
        <v>47</v>
      </c>
      <c r="H80" s="20" t="s">
        <v>50</v>
      </c>
    </row>
    <row r="81" spans="1:8" ht="26" x14ac:dyDescent="0.35">
      <c r="A81" s="18">
        <v>78</v>
      </c>
      <c r="B81" s="18">
        <v>7</v>
      </c>
      <c r="C81" s="14" t="s">
        <v>56</v>
      </c>
      <c r="D81" s="18">
        <v>3006</v>
      </c>
      <c r="E81" s="14" t="s">
        <v>52</v>
      </c>
      <c r="F81" s="15">
        <v>19.95</v>
      </c>
      <c r="G81" s="18">
        <v>48</v>
      </c>
      <c r="H81" s="20" t="s">
        <v>51</v>
      </c>
    </row>
    <row r="82" spans="1:8" x14ac:dyDescent="0.35">
      <c r="A82" s="18">
        <v>79</v>
      </c>
      <c r="B82" s="18">
        <v>7</v>
      </c>
      <c r="C82" s="14" t="s">
        <v>56</v>
      </c>
      <c r="D82" s="18">
        <v>6050</v>
      </c>
      <c r="E82" s="14" t="s">
        <v>53</v>
      </c>
      <c r="F82" s="15">
        <v>8.9499999999999993</v>
      </c>
      <c r="G82" s="18">
        <v>45</v>
      </c>
      <c r="H82" s="20" t="s">
        <v>49</v>
      </c>
    </row>
    <row r="83" spans="1:8" x14ac:dyDescent="0.35">
      <c r="A83" s="18">
        <v>80</v>
      </c>
      <c r="B83" s="18">
        <v>7</v>
      </c>
      <c r="C83" s="14" t="s">
        <v>56</v>
      </c>
      <c r="D83" s="18">
        <v>6050</v>
      </c>
      <c r="E83" s="14" t="s">
        <v>53</v>
      </c>
      <c r="F83" s="15">
        <v>8.9499999999999993</v>
      </c>
      <c r="G83" s="18">
        <v>42</v>
      </c>
      <c r="H83" s="20" t="s">
        <v>50</v>
      </c>
    </row>
    <row r="84" spans="1:8" x14ac:dyDescent="0.35">
      <c r="A84" s="18">
        <v>81</v>
      </c>
      <c r="B84" s="18">
        <v>7</v>
      </c>
      <c r="C84" s="14" t="s">
        <v>56</v>
      </c>
      <c r="D84" s="18">
        <v>6050</v>
      </c>
      <c r="E84" s="14" t="s">
        <v>53</v>
      </c>
      <c r="F84" s="15">
        <v>8.9499999999999993</v>
      </c>
      <c r="G84" s="18">
        <v>45</v>
      </c>
      <c r="H84" s="20" t="s">
        <v>51</v>
      </c>
    </row>
    <row r="85" spans="1:8" x14ac:dyDescent="0.35">
      <c r="A85" s="18">
        <v>82</v>
      </c>
      <c r="B85" s="18">
        <v>7</v>
      </c>
      <c r="C85" s="14" t="s">
        <v>56</v>
      </c>
      <c r="D85" s="18">
        <v>8500</v>
      </c>
      <c r="E85" s="14" t="s">
        <v>54</v>
      </c>
      <c r="F85" s="15">
        <v>849.95</v>
      </c>
      <c r="G85" s="18">
        <v>55</v>
      </c>
      <c r="H85" s="20" t="s">
        <v>49</v>
      </c>
    </row>
    <row r="86" spans="1:8" x14ac:dyDescent="0.35">
      <c r="A86" s="18">
        <v>83</v>
      </c>
      <c r="B86" s="18">
        <v>7</v>
      </c>
      <c r="C86" s="14" t="s">
        <v>56</v>
      </c>
      <c r="D86" s="18">
        <v>8500</v>
      </c>
      <c r="E86" s="14" t="s">
        <v>54</v>
      </c>
      <c r="F86" s="15">
        <v>849.95</v>
      </c>
      <c r="G86" s="18">
        <v>57</v>
      </c>
      <c r="H86" s="20" t="s">
        <v>50</v>
      </c>
    </row>
    <row r="87" spans="1:8" x14ac:dyDescent="0.35">
      <c r="A87" s="18">
        <v>84</v>
      </c>
      <c r="B87" s="18">
        <v>7</v>
      </c>
      <c r="C87" s="14" t="s">
        <v>56</v>
      </c>
      <c r="D87" s="18">
        <v>8500</v>
      </c>
      <c r="E87" s="14" t="s">
        <v>54</v>
      </c>
      <c r="F87" s="15">
        <v>849.95</v>
      </c>
      <c r="G87" s="18">
        <v>55</v>
      </c>
      <c r="H87" s="20" t="s">
        <v>51</v>
      </c>
    </row>
    <row r="88" spans="1:8" x14ac:dyDescent="0.35">
      <c r="A88" s="18">
        <v>85</v>
      </c>
      <c r="B88" s="18">
        <v>8</v>
      </c>
      <c r="C88" s="14" t="s">
        <v>56</v>
      </c>
      <c r="D88" s="18">
        <v>2005</v>
      </c>
      <c r="E88" s="14" t="s">
        <v>48</v>
      </c>
      <c r="F88" s="15">
        <v>229</v>
      </c>
      <c r="G88" s="18">
        <v>18</v>
      </c>
      <c r="H88" s="20" t="s">
        <v>49</v>
      </c>
    </row>
    <row r="89" spans="1:8" x14ac:dyDescent="0.35">
      <c r="A89" s="18">
        <v>86</v>
      </c>
      <c r="B89" s="18">
        <v>8</v>
      </c>
      <c r="C89" s="14" t="s">
        <v>56</v>
      </c>
      <c r="D89" s="18">
        <v>2005</v>
      </c>
      <c r="E89" s="14" t="s">
        <v>48</v>
      </c>
      <c r="F89" s="15">
        <v>229</v>
      </c>
      <c r="G89" s="18">
        <v>17</v>
      </c>
      <c r="H89" s="20" t="s">
        <v>50</v>
      </c>
    </row>
    <row r="90" spans="1:8" x14ac:dyDescent="0.35">
      <c r="A90" s="18">
        <v>87</v>
      </c>
      <c r="B90" s="18">
        <v>8</v>
      </c>
      <c r="C90" s="14" t="s">
        <v>56</v>
      </c>
      <c r="D90" s="18">
        <v>2005</v>
      </c>
      <c r="E90" s="14" t="s">
        <v>48</v>
      </c>
      <c r="F90" s="15">
        <v>229</v>
      </c>
      <c r="G90" s="18">
        <v>23</v>
      </c>
      <c r="H90" s="20" t="s">
        <v>51</v>
      </c>
    </row>
    <row r="91" spans="1:8" ht="26" x14ac:dyDescent="0.35">
      <c r="A91" s="18">
        <v>88</v>
      </c>
      <c r="B91" s="18">
        <v>8</v>
      </c>
      <c r="C91" s="14" t="s">
        <v>56</v>
      </c>
      <c r="D91" s="18">
        <v>3006</v>
      </c>
      <c r="E91" s="14" t="s">
        <v>52</v>
      </c>
      <c r="F91" s="15">
        <v>19.95</v>
      </c>
      <c r="G91" s="18">
        <v>22</v>
      </c>
      <c r="H91" s="20" t="s">
        <v>49</v>
      </c>
    </row>
    <row r="92" spans="1:8" ht="26" x14ac:dyDescent="0.35">
      <c r="A92" s="18">
        <v>89</v>
      </c>
      <c r="B92" s="18">
        <v>8</v>
      </c>
      <c r="C92" s="14" t="s">
        <v>56</v>
      </c>
      <c r="D92" s="18">
        <v>3006</v>
      </c>
      <c r="E92" s="14" t="s">
        <v>52</v>
      </c>
      <c r="F92" s="15">
        <v>19.95</v>
      </c>
      <c r="G92" s="18">
        <v>18</v>
      </c>
      <c r="H92" s="20" t="s">
        <v>50</v>
      </c>
    </row>
    <row r="93" spans="1:8" ht="26" x14ac:dyDescent="0.35">
      <c r="A93" s="18">
        <v>90</v>
      </c>
      <c r="B93" s="18">
        <v>8</v>
      </c>
      <c r="C93" s="14" t="s">
        <v>56</v>
      </c>
      <c r="D93" s="18">
        <v>3006</v>
      </c>
      <c r="E93" s="14" t="s">
        <v>52</v>
      </c>
      <c r="F93" s="15">
        <v>19.95</v>
      </c>
      <c r="G93" s="18">
        <v>22</v>
      </c>
      <c r="H93" s="20" t="s">
        <v>51</v>
      </c>
    </row>
    <row r="94" spans="1:8" x14ac:dyDescent="0.35">
      <c r="A94" s="18">
        <v>91</v>
      </c>
      <c r="B94" s="18">
        <v>8</v>
      </c>
      <c r="C94" s="14" t="s">
        <v>56</v>
      </c>
      <c r="D94" s="18">
        <v>6050</v>
      </c>
      <c r="E94" s="14" t="s">
        <v>53</v>
      </c>
      <c r="F94" s="15">
        <v>8.9499999999999993</v>
      </c>
      <c r="G94" s="18">
        <v>14</v>
      </c>
      <c r="H94" s="20" t="s">
        <v>49</v>
      </c>
    </row>
    <row r="95" spans="1:8" x14ac:dyDescent="0.35">
      <c r="A95" s="18">
        <v>92</v>
      </c>
      <c r="B95" s="18">
        <v>8</v>
      </c>
      <c r="C95" s="14" t="s">
        <v>56</v>
      </c>
      <c r="D95" s="18">
        <v>6050</v>
      </c>
      <c r="E95" s="14" t="s">
        <v>53</v>
      </c>
      <c r="F95" s="15">
        <v>8.9499999999999993</v>
      </c>
      <c r="G95" s="18">
        <v>16</v>
      </c>
      <c r="H95" s="20" t="s">
        <v>50</v>
      </c>
    </row>
    <row r="96" spans="1:8" x14ac:dyDescent="0.35">
      <c r="A96" s="18">
        <v>93</v>
      </c>
      <c r="B96" s="18">
        <v>8</v>
      </c>
      <c r="C96" s="14" t="s">
        <v>56</v>
      </c>
      <c r="D96" s="18">
        <v>6050</v>
      </c>
      <c r="E96" s="14" t="s">
        <v>53</v>
      </c>
      <c r="F96" s="15">
        <v>8.9499999999999993</v>
      </c>
      <c r="G96" s="18">
        <v>17</v>
      </c>
      <c r="H96" s="20" t="s">
        <v>51</v>
      </c>
    </row>
    <row r="97" spans="1:8" x14ac:dyDescent="0.35">
      <c r="A97" s="18">
        <v>94</v>
      </c>
      <c r="B97" s="18">
        <v>8</v>
      </c>
      <c r="C97" s="14" t="s">
        <v>56</v>
      </c>
      <c r="D97" s="18">
        <v>8500</v>
      </c>
      <c r="E97" s="14" t="s">
        <v>54</v>
      </c>
      <c r="F97" s="15">
        <v>849.95</v>
      </c>
      <c r="G97" s="18">
        <v>32</v>
      </c>
      <c r="H97" s="20" t="s">
        <v>49</v>
      </c>
    </row>
    <row r="98" spans="1:8" x14ac:dyDescent="0.35">
      <c r="A98" s="18">
        <v>95</v>
      </c>
      <c r="B98" s="18">
        <v>8</v>
      </c>
      <c r="C98" s="14" t="s">
        <v>56</v>
      </c>
      <c r="D98" s="18">
        <v>8500</v>
      </c>
      <c r="E98" s="14" t="s">
        <v>54</v>
      </c>
      <c r="F98" s="15">
        <v>849.95</v>
      </c>
      <c r="G98" s="18">
        <v>28</v>
      </c>
      <c r="H98" s="20" t="s">
        <v>50</v>
      </c>
    </row>
    <row r="99" spans="1:8" x14ac:dyDescent="0.35">
      <c r="A99" s="18">
        <v>96</v>
      </c>
      <c r="B99" s="18">
        <v>8</v>
      </c>
      <c r="C99" s="14" t="s">
        <v>56</v>
      </c>
      <c r="D99" s="18">
        <v>8500</v>
      </c>
      <c r="E99" s="14" t="s">
        <v>54</v>
      </c>
      <c r="F99" s="15">
        <v>849.95</v>
      </c>
      <c r="G99" s="18">
        <v>30</v>
      </c>
      <c r="H99" s="20" t="s">
        <v>51</v>
      </c>
    </row>
  </sheetData>
  <conditionalFormatting sqref="G4:G99">
    <cfRule type="iconSet" priority="1">
      <iconSet iconSet="4TrafficLights">
        <cfvo type="percent" val="0"/>
        <cfvo type="num" val="10"/>
        <cfvo type="num" val="20"/>
        <cfvo type="num" val="30"/>
      </iconSet>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D18E9-0964-4B45-80D5-FF26897D1C08}">
  <dimension ref="A1:D12"/>
  <sheetViews>
    <sheetView workbookViewId="0">
      <selection activeCell="B13" sqref="B13"/>
    </sheetView>
  </sheetViews>
  <sheetFormatPr defaultRowHeight="14.5" x14ac:dyDescent="0.35"/>
  <cols>
    <col min="1" max="1" width="33.08984375" bestFit="1" customWidth="1"/>
    <col min="2" max="2" width="33.54296875" bestFit="1" customWidth="1"/>
    <col min="3" max="3" width="34.7265625" bestFit="1" customWidth="1"/>
    <col min="4" max="4" width="17.7265625" bestFit="1" customWidth="1"/>
  </cols>
  <sheetData>
    <row r="1" spans="1:4" x14ac:dyDescent="0.35">
      <c r="A1" s="130" t="s">
        <v>57</v>
      </c>
      <c r="B1" s="130"/>
      <c r="C1" s="131" t="s">
        <v>58</v>
      </c>
      <c r="D1" s="132"/>
    </row>
    <row r="2" spans="1:4" x14ac:dyDescent="0.35">
      <c r="A2" s="29" t="s">
        <v>59</v>
      </c>
      <c r="B2" s="27">
        <v>1500</v>
      </c>
      <c r="C2" s="29" t="s">
        <v>59</v>
      </c>
      <c r="D2" s="27">
        <v>1500</v>
      </c>
    </row>
    <row r="3" spans="1:4" x14ac:dyDescent="0.35">
      <c r="A3" s="29" t="s">
        <v>60</v>
      </c>
      <c r="B3" s="27">
        <v>6000</v>
      </c>
      <c r="C3" s="29" t="s">
        <v>61</v>
      </c>
      <c r="D3" s="29">
        <v>17</v>
      </c>
    </row>
    <row r="4" spans="1:4" x14ac:dyDescent="0.35">
      <c r="A4" s="29" t="s">
        <v>61</v>
      </c>
      <c r="B4" s="29">
        <v>15</v>
      </c>
      <c r="C4" s="29"/>
      <c r="D4" s="29"/>
    </row>
    <row r="5" spans="1:4" x14ac:dyDescent="0.35">
      <c r="A5" s="24" t="s">
        <v>62</v>
      </c>
      <c r="B5" s="29">
        <f>B3+(B4*B2)</f>
        <v>28500</v>
      </c>
      <c r="C5" s="24" t="s">
        <v>62</v>
      </c>
      <c r="D5" s="29">
        <f>D3*D2</f>
        <v>25500</v>
      </c>
    </row>
    <row r="6" spans="1:4" ht="72.5" x14ac:dyDescent="0.35">
      <c r="A6" s="29" t="s">
        <v>63</v>
      </c>
      <c r="B6" s="34" t="s">
        <v>64</v>
      </c>
      <c r="C6" s="29" t="s">
        <v>63</v>
      </c>
      <c r="D6" s="29" t="s">
        <v>65</v>
      </c>
    </row>
    <row r="7" spans="1:4" x14ac:dyDescent="0.35">
      <c r="A7" s="22"/>
      <c r="B7" s="22"/>
      <c r="C7" s="22"/>
      <c r="D7" s="22"/>
    </row>
    <row r="8" spans="1:4" x14ac:dyDescent="0.35">
      <c r="A8" s="1" t="s">
        <v>66</v>
      </c>
      <c r="B8" s="22" t="str">
        <f>IF(B5&gt;D5,"Outsource","Inhouse")</f>
        <v>Outsource</v>
      </c>
      <c r="C8" s="22"/>
      <c r="D8" s="22"/>
    </row>
    <row r="9" spans="1:4" x14ac:dyDescent="0.35">
      <c r="A9" s="1" t="s">
        <v>67</v>
      </c>
      <c r="B9" s="22"/>
      <c r="C9" s="22"/>
      <c r="D9" s="22"/>
    </row>
    <row r="10" spans="1:4" x14ac:dyDescent="0.35">
      <c r="A10" s="2" t="s">
        <v>68</v>
      </c>
      <c r="B10" s="22">
        <f>ABS(B4-D3)</f>
        <v>2</v>
      </c>
      <c r="C10" s="22"/>
      <c r="D10" s="22"/>
    </row>
    <row r="11" spans="1:4" x14ac:dyDescent="0.35">
      <c r="A11" s="22" t="s">
        <v>69</v>
      </c>
      <c r="B11" s="31">
        <f>B3</f>
        <v>6000</v>
      </c>
      <c r="C11" s="22"/>
      <c r="D11" s="22"/>
    </row>
    <row r="12" spans="1:4" x14ac:dyDescent="0.35">
      <c r="A12" s="1" t="s">
        <v>70</v>
      </c>
      <c r="B12" s="22">
        <f>B11/B10</f>
        <v>3000</v>
      </c>
      <c r="C12" s="22" t="s">
        <v>71</v>
      </c>
      <c r="D12" s="22"/>
    </row>
  </sheetData>
  <mergeCells count="2">
    <mergeCell ref="A1:B1"/>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AAC50-B0BE-488D-B1CC-63CFDFE6E80F}">
  <dimension ref="A1:R428"/>
  <sheetViews>
    <sheetView workbookViewId="0">
      <selection activeCell="Q12" sqref="Q12"/>
    </sheetView>
  </sheetViews>
  <sheetFormatPr defaultRowHeight="14.5" x14ac:dyDescent="0.35"/>
  <cols>
    <col min="1" max="1" width="14.81640625" bestFit="1" customWidth="1"/>
    <col min="2" max="2" width="9.54296875" bestFit="1" customWidth="1"/>
    <col min="3" max="3" width="7.7265625" bestFit="1" customWidth="1"/>
    <col min="4" max="4" width="16.26953125" bestFit="1" customWidth="1"/>
    <col min="5" max="5" width="16.453125" bestFit="1" customWidth="1"/>
    <col min="6" max="6" width="7.36328125" bestFit="1" customWidth="1"/>
    <col min="7" max="7" width="12.90625" bestFit="1" customWidth="1"/>
    <col min="8" max="8" width="4.36328125" bestFit="1" customWidth="1"/>
    <col min="9" max="9" width="7.90625" bestFit="1" customWidth="1"/>
    <col min="10" max="10" width="5.7265625" bestFit="1" customWidth="1"/>
    <col min="11" max="11" width="11.1796875" bestFit="1" customWidth="1"/>
    <col min="12" max="12" width="10.26953125" bestFit="1" customWidth="1"/>
    <col min="14" max="14" width="15.08984375" customWidth="1"/>
    <col min="15" max="15" width="10.08984375" bestFit="1" customWidth="1"/>
    <col min="16" max="16" width="21.26953125" bestFit="1" customWidth="1"/>
  </cols>
  <sheetData>
    <row r="1" spans="1:18" x14ac:dyDescent="0.35">
      <c r="A1" s="25" t="s">
        <v>72</v>
      </c>
      <c r="B1" s="26"/>
      <c r="C1" s="26"/>
      <c r="D1" s="26"/>
      <c r="E1" s="26"/>
      <c r="F1" s="26"/>
      <c r="G1" s="26"/>
      <c r="H1" s="26"/>
      <c r="I1" s="26"/>
      <c r="J1" s="26"/>
      <c r="K1" s="26"/>
      <c r="L1" s="26"/>
      <c r="N1" s="1" t="s">
        <v>111</v>
      </c>
      <c r="O1">
        <f>+MIN(H4:H428)</f>
        <v>18</v>
      </c>
      <c r="P1" s="1" t="s">
        <v>114</v>
      </c>
      <c r="Q1" s="22">
        <f>FLOOR(O1,5)</f>
        <v>15</v>
      </c>
    </row>
    <row r="2" spans="1:18" x14ac:dyDescent="0.35">
      <c r="N2" s="1" t="s">
        <v>112</v>
      </c>
      <c r="O2">
        <f>MAX(H4:H428)</f>
        <v>73</v>
      </c>
      <c r="P2" s="1" t="s">
        <v>115</v>
      </c>
      <c r="Q2" s="22">
        <f>MROUND(O2,5)</f>
        <v>75</v>
      </c>
    </row>
    <row r="3" spans="1:18" ht="15" thickBot="1" x14ac:dyDescent="0.4">
      <c r="A3" s="44" t="s">
        <v>73</v>
      </c>
      <c r="B3" s="44" t="s">
        <v>74</v>
      </c>
      <c r="C3" s="44" t="s">
        <v>75</v>
      </c>
      <c r="D3" s="45" t="s">
        <v>76</v>
      </c>
      <c r="E3" s="44" t="s">
        <v>77</v>
      </c>
      <c r="F3" s="44" t="s">
        <v>78</v>
      </c>
      <c r="G3" s="44" t="s">
        <v>79</v>
      </c>
      <c r="H3" s="45" t="s">
        <v>80</v>
      </c>
      <c r="I3" s="44" t="s">
        <v>81</v>
      </c>
      <c r="J3" s="45" t="s">
        <v>82</v>
      </c>
      <c r="K3" s="44" t="s">
        <v>83</v>
      </c>
      <c r="L3" s="44" t="s">
        <v>84</v>
      </c>
      <c r="N3" s="53" t="s">
        <v>113</v>
      </c>
    </row>
    <row r="4" spans="1:18" ht="15" thickTop="1" x14ac:dyDescent="0.35">
      <c r="A4" s="28" t="s">
        <v>85</v>
      </c>
      <c r="B4" s="30">
        <v>0</v>
      </c>
      <c r="C4" s="30">
        <v>739</v>
      </c>
      <c r="D4" s="33">
        <v>13</v>
      </c>
      <c r="E4" s="28">
        <v>12</v>
      </c>
      <c r="F4" s="28" t="s">
        <v>86</v>
      </c>
      <c r="G4" s="28" t="s">
        <v>87</v>
      </c>
      <c r="H4" s="33">
        <v>23</v>
      </c>
      <c r="I4" s="28" t="s">
        <v>88</v>
      </c>
      <c r="J4" s="33">
        <v>3</v>
      </c>
      <c r="K4" s="28" t="s">
        <v>89</v>
      </c>
      <c r="L4" s="28" t="s">
        <v>90</v>
      </c>
      <c r="N4">
        <v>25</v>
      </c>
      <c r="P4" s="11"/>
      <c r="R4" s="49"/>
    </row>
    <row r="5" spans="1:18" x14ac:dyDescent="0.35">
      <c r="A5" s="28" t="s">
        <v>91</v>
      </c>
      <c r="B5" s="30">
        <v>0</v>
      </c>
      <c r="C5" s="30">
        <v>1230</v>
      </c>
      <c r="D5" s="33">
        <v>25</v>
      </c>
      <c r="E5" s="28">
        <v>0</v>
      </c>
      <c r="F5" s="28" t="s">
        <v>86</v>
      </c>
      <c r="G5" s="28" t="s">
        <v>92</v>
      </c>
      <c r="H5" s="33">
        <v>32</v>
      </c>
      <c r="I5" s="28" t="s">
        <v>88</v>
      </c>
      <c r="J5" s="33">
        <v>1</v>
      </c>
      <c r="K5" s="28" t="s">
        <v>93</v>
      </c>
      <c r="L5" s="28" t="s">
        <v>94</v>
      </c>
      <c r="N5">
        <v>35</v>
      </c>
      <c r="R5" s="49"/>
    </row>
    <row r="6" spans="1:18" x14ac:dyDescent="0.35">
      <c r="A6" s="28" t="s">
        <v>95</v>
      </c>
      <c r="B6" s="30">
        <v>0</v>
      </c>
      <c r="C6" s="30">
        <v>389</v>
      </c>
      <c r="D6" s="33">
        <v>19</v>
      </c>
      <c r="E6" s="28">
        <v>119</v>
      </c>
      <c r="F6" s="28" t="s">
        <v>86</v>
      </c>
      <c r="G6" s="28" t="s">
        <v>87</v>
      </c>
      <c r="H6" s="33">
        <v>38</v>
      </c>
      <c r="I6" s="28" t="s">
        <v>88</v>
      </c>
      <c r="J6" s="33">
        <v>4</v>
      </c>
      <c r="K6" s="28" t="s">
        <v>96</v>
      </c>
      <c r="L6" s="28" t="s">
        <v>94</v>
      </c>
      <c r="N6">
        <v>45</v>
      </c>
    </row>
    <row r="7" spans="1:18" x14ac:dyDescent="0.35">
      <c r="A7" s="28" t="s">
        <v>91</v>
      </c>
      <c r="B7" s="30">
        <v>638</v>
      </c>
      <c r="C7" s="30">
        <v>347</v>
      </c>
      <c r="D7" s="33">
        <v>13</v>
      </c>
      <c r="E7" s="28">
        <v>14</v>
      </c>
      <c r="F7" s="28" t="s">
        <v>86</v>
      </c>
      <c r="G7" s="28" t="s">
        <v>87</v>
      </c>
      <c r="H7" s="33">
        <v>36</v>
      </c>
      <c r="I7" s="28" t="s">
        <v>88</v>
      </c>
      <c r="J7" s="33">
        <v>2</v>
      </c>
      <c r="K7" s="28" t="s">
        <v>89</v>
      </c>
      <c r="L7" s="28" t="s">
        <v>94</v>
      </c>
      <c r="N7">
        <v>55</v>
      </c>
    </row>
    <row r="8" spans="1:18" x14ac:dyDescent="0.35">
      <c r="A8" s="28" t="s">
        <v>97</v>
      </c>
      <c r="B8" s="30">
        <v>963</v>
      </c>
      <c r="C8" s="30">
        <v>4754</v>
      </c>
      <c r="D8" s="33">
        <v>40</v>
      </c>
      <c r="E8" s="28">
        <v>45</v>
      </c>
      <c r="F8" s="28" t="s">
        <v>86</v>
      </c>
      <c r="G8" s="28" t="s">
        <v>87</v>
      </c>
      <c r="H8" s="33">
        <v>31</v>
      </c>
      <c r="I8" s="28" t="s">
        <v>98</v>
      </c>
      <c r="J8" s="33">
        <v>3</v>
      </c>
      <c r="K8" s="28" t="s">
        <v>93</v>
      </c>
      <c r="L8" s="28" t="s">
        <v>90</v>
      </c>
      <c r="N8">
        <v>65</v>
      </c>
    </row>
    <row r="9" spans="1:18" x14ac:dyDescent="0.35">
      <c r="A9" s="28" t="s">
        <v>91</v>
      </c>
      <c r="B9" s="30">
        <v>2827</v>
      </c>
      <c r="C9" s="30">
        <v>0</v>
      </c>
      <c r="D9" s="33">
        <v>11</v>
      </c>
      <c r="E9" s="28">
        <v>13</v>
      </c>
      <c r="F9" s="28" t="s">
        <v>86</v>
      </c>
      <c r="G9" s="28" t="s">
        <v>99</v>
      </c>
      <c r="H9" s="33">
        <v>25</v>
      </c>
      <c r="I9" s="28" t="s">
        <v>88</v>
      </c>
      <c r="J9" s="33">
        <v>1</v>
      </c>
      <c r="K9" s="28" t="s">
        <v>93</v>
      </c>
      <c r="L9" s="28" t="s">
        <v>90</v>
      </c>
      <c r="N9">
        <v>76</v>
      </c>
    </row>
    <row r="10" spans="1:18" x14ac:dyDescent="0.35">
      <c r="A10" s="28" t="s">
        <v>95</v>
      </c>
      <c r="B10" s="30">
        <v>0</v>
      </c>
      <c r="C10" s="30">
        <v>229</v>
      </c>
      <c r="D10" s="33">
        <v>13</v>
      </c>
      <c r="E10" s="28">
        <v>16</v>
      </c>
      <c r="F10" s="28" t="s">
        <v>86</v>
      </c>
      <c r="G10" s="28" t="s">
        <v>99</v>
      </c>
      <c r="H10" s="33">
        <v>26</v>
      </c>
      <c r="I10" s="28" t="s">
        <v>88</v>
      </c>
      <c r="J10" s="33">
        <v>3</v>
      </c>
      <c r="K10" s="28" t="s">
        <v>89</v>
      </c>
      <c r="L10" s="28" t="s">
        <v>90</v>
      </c>
      <c r="N10">
        <v>75</v>
      </c>
    </row>
    <row r="11" spans="1:18" x14ac:dyDescent="0.35">
      <c r="A11" s="28" t="s">
        <v>100</v>
      </c>
      <c r="B11" s="30">
        <v>0</v>
      </c>
      <c r="C11" s="30">
        <v>533</v>
      </c>
      <c r="D11" s="33">
        <v>14</v>
      </c>
      <c r="E11" s="28">
        <v>2</v>
      </c>
      <c r="F11" s="28" t="s">
        <v>86</v>
      </c>
      <c r="G11" s="28" t="s">
        <v>87</v>
      </c>
      <c r="H11" s="33">
        <v>27</v>
      </c>
      <c r="I11" s="28" t="s">
        <v>88</v>
      </c>
      <c r="J11" s="33">
        <v>1</v>
      </c>
      <c r="K11" s="28" t="s">
        <v>89</v>
      </c>
      <c r="L11" s="28" t="s">
        <v>90</v>
      </c>
    </row>
    <row r="12" spans="1:18" x14ac:dyDescent="0.35">
      <c r="A12" s="28" t="s">
        <v>85</v>
      </c>
      <c r="B12" s="30">
        <v>6509</v>
      </c>
      <c r="C12" s="30">
        <v>493</v>
      </c>
      <c r="D12" s="33">
        <v>37</v>
      </c>
      <c r="E12" s="28">
        <v>9</v>
      </c>
      <c r="F12" s="28" t="s">
        <v>86</v>
      </c>
      <c r="G12" s="28" t="s">
        <v>87</v>
      </c>
      <c r="H12" s="33">
        <v>25</v>
      </c>
      <c r="I12" s="28" t="s">
        <v>88</v>
      </c>
      <c r="J12" s="33">
        <v>2</v>
      </c>
      <c r="K12" s="28" t="s">
        <v>93</v>
      </c>
      <c r="L12" s="28" t="s">
        <v>94</v>
      </c>
    </row>
    <row r="13" spans="1:18" ht="15" thickBot="1" x14ac:dyDescent="0.4">
      <c r="A13" s="28" t="s">
        <v>85</v>
      </c>
      <c r="B13" s="30">
        <v>966</v>
      </c>
      <c r="C13" s="30">
        <v>0</v>
      </c>
      <c r="D13" s="33">
        <v>25</v>
      </c>
      <c r="E13" s="28">
        <v>4</v>
      </c>
      <c r="F13" s="28" t="s">
        <v>101</v>
      </c>
      <c r="G13" s="28" t="s">
        <v>92</v>
      </c>
      <c r="H13" s="33">
        <v>43</v>
      </c>
      <c r="I13" s="28" t="s">
        <v>88</v>
      </c>
      <c r="J13" s="33">
        <v>1</v>
      </c>
      <c r="K13" s="28" t="s">
        <v>93</v>
      </c>
      <c r="L13" s="28" t="s">
        <v>94</v>
      </c>
      <c r="N13" s="54"/>
      <c r="O13" s="54"/>
      <c r="P13" s="54"/>
    </row>
    <row r="14" spans="1:18" x14ac:dyDescent="0.35">
      <c r="A14" s="28" t="s">
        <v>100</v>
      </c>
      <c r="B14" s="30">
        <v>0</v>
      </c>
      <c r="C14" s="30">
        <v>989</v>
      </c>
      <c r="D14" s="33">
        <v>49</v>
      </c>
      <c r="E14" s="28">
        <v>0</v>
      </c>
      <c r="F14" s="28" t="s">
        <v>86</v>
      </c>
      <c r="G14" s="28" t="s">
        <v>87</v>
      </c>
      <c r="H14" s="33">
        <v>32</v>
      </c>
      <c r="I14" s="28" t="s">
        <v>98</v>
      </c>
      <c r="J14" s="33">
        <v>2</v>
      </c>
      <c r="K14" s="28" t="s">
        <v>96</v>
      </c>
      <c r="L14" s="28" t="s">
        <v>94</v>
      </c>
      <c r="N14" s="48" t="s">
        <v>113</v>
      </c>
      <c r="O14" s="48" t="s">
        <v>109</v>
      </c>
      <c r="P14" s="48" t="s">
        <v>110</v>
      </c>
    </row>
    <row r="15" spans="1:18" x14ac:dyDescent="0.35">
      <c r="A15" s="28" t="s">
        <v>95</v>
      </c>
      <c r="B15" s="30">
        <v>0</v>
      </c>
      <c r="C15" s="30">
        <v>3305</v>
      </c>
      <c r="D15" s="33">
        <v>11</v>
      </c>
      <c r="E15" s="28">
        <v>15</v>
      </c>
      <c r="F15" s="28" t="s">
        <v>86</v>
      </c>
      <c r="G15" s="28" t="s">
        <v>87</v>
      </c>
      <c r="H15" s="33">
        <v>34</v>
      </c>
      <c r="I15" s="28" t="s">
        <v>98</v>
      </c>
      <c r="J15" s="33">
        <v>2</v>
      </c>
      <c r="K15" s="28" t="s">
        <v>89</v>
      </c>
      <c r="L15" s="28" t="s">
        <v>90</v>
      </c>
      <c r="N15" s="52">
        <v>25</v>
      </c>
      <c r="O15" s="46">
        <v>100</v>
      </c>
      <c r="P15" s="50">
        <v>0.23529411764705882</v>
      </c>
    </row>
    <row r="16" spans="1:18" x14ac:dyDescent="0.35">
      <c r="A16" s="28" t="s">
        <v>100</v>
      </c>
      <c r="B16" s="30">
        <v>322</v>
      </c>
      <c r="C16" s="30">
        <v>578</v>
      </c>
      <c r="D16" s="33">
        <v>10</v>
      </c>
      <c r="E16" s="28">
        <v>14</v>
      </c>
      <c r="F16" s="28" t="s">
        <v>86</v>
      </c>
      <c r="G16" s="28" t="s">
        <v>99</v>
      </c>
      <c r="H16" s="33">
        <v>26</v>
      </c>
      <c r="I16" s="28" t="s">
        <v>88</v>
      </c>
      <c r="J16" s="33">
        <v>1</v>
      </c>
      <c r="K16" s="28" t="s">
        <v>93</v>
      </c>
      <c r="L16" s="28" t="s">
        <v>90</v>
      </c>
      <c r="N16" s="52">
        <v>35</v>
      </c>
      <c r="O16" s="46">
        <v>171</v>
      </c>
      <c r="P16" s="50">
        <v>0.63764705882352946</v>
      </c>
    </row>
    <row r="17" spans="1:16" x14ac:dyDescent="0.35">
      <c r="A17" s="28" t="s">
        <v>95</v>
      </c>
      <c r="B17" s="30">
        <v>0</v>
      </c>
      <c r="C17" s="30">
        <v>821</v>
      </c>
      <c r="D17" s="33">
        <v>25</v>
      </c>
      <c r="E17" s="28">
        <v>63</v>
      </c>
      <c r="F17" s="28" t="s">
        <v>86</v>
      </c>
      <c r="G17" s="28" t="s">
        <v>87</v>
      </c>
      <c r="H17" s="33">
        <v>44</v>
      </c>
      <c r="I17" s="28" t="s">
        <v>88</v>
      </c>
      <c r="J17" s="33">
        <v>1</v>
      </c>
      <c r="K17" s="28" t="s">
        <v>93</v>
      </c>
      <c r="L17" s="28" t="s">
        <v>94</v>
      </c>
      <c r="N17" s="52">
        <v>45</v>
      </c>
      <c r="O17" s="46">
        <v>83</v>
      </c>
      <c r="P17" s="50">
        <v>0.83294117647058818</v>
      </c>
    </row>
    <row r="18" spans="1:16" x14ac:dyDescent="0.35">
      <c r="A18" s="28" t="s">
        <v>95</v>
      </c>
      <c r="B18" s="30">
        <v>396</v>
      </c>
      <c r="C18" s="30">
        <v>228</v>
      </c>
      <c r="D18" s="33">
        <v>13</v>
      </c>
      <c r="E18" s="28">
        <v>26</v>
      </c>
      <c r="F18" s="28" t="s">
        <v>86</v>
      </c>
      <c r="G18" s="28" t="s">
        <v>87</v>
      </c>
      <c r="H18" s="33">
        <v>46</v>
      </c>
      <c r="I18" s="28" t="s">
        <v>88</v>
      </c>
      <c r="J18" s="33">
        <v>3</v>
      </c>
      <c r="K18" s="28" t="s">
        <v>89</v>
      </c>
      <c r="L18" s="28" t="s">
        <v>90</v>
      </c>
      <c r="N18" s="52">
        <v>55</v>
      </c>
      <c r="O18" s="46">
        <v>44</v>
      </c>
      <c r="P18" s="50">
        <v>0.93647058823529417</v>
      </c>
    </row>
    <row r="19" spans="1:16" x14ac:dyDescent="0.35">
      <c r="A19" s="28" t="s">
        <v>102</v>
      </c>
      <c r="B19" s="30">
        <v>0</v>
      </c>
      <c r="C19" s="30">
        <v>129</v>
      </c>
      <c r="D19" s="33">
        <v>31</v>
      </c>
      <c r="E19" s="28">
        <v>8</v>
      </c>
      <c r="F19" s="28" t="s">
        <v>86</v>
      </c>
      <c r="G19" s="28" t="s">
        <v>92</v>
      </c>
      <c r="H19" s="33">
        <v>39</v>
      </c>
      <c r="I19" s="28" t="s">
        <v>88</v>
      </c>
      <c r="J19" s="33">
        <v>4</v>
      </c>
      <c r="K19" s="28" t="s">
        <v>96</v>
      </c>
      <c r="L19" s="28" t="s">
        <v>90</v>
      </c>
      <c r="N19" s="52">
        <v>65</v>
      </c>
      <c r="O19" s="46">
        <v>23</v>
      </c>
      <c r="P19" s="50">
        <v>0.99058823529411766</v>
      </c>
    </row>
    <row r="20" spans="1:16" x14ac:dyDescent="0.35">
      <c r="A20" s="28" t="s">
        <v>91</v>
      </c>
      <c r="B20" s="30">
        <v>652</v>
      </c>
      <c r="C20" s="30">
        <v>732</v>
      </c>
      <c r="D20" s="33">
        <v>49</v>
      </c>
      <c r="E20" s="28">
        <v>4</v>
      </c>
      <c r="F20" s="28" t="s">
        <v>101</v>
      </c>
      <c r="G20" s="28" t="s">
        <v>92</v>
      </c>
      <c r="H20" s="33">
        <v>25</v>
      </c>
      <c r="I20" s="28" t="s">
        <v>88</v>
      </c>
      <c r="J20" s="33">
        <v>2</v>
      </c>
      <c r="K20" s="28" t="s">
        <v>93</v>
      </c>
      <c r="L20" s="28" t="s">
        <v>94</v>
      </c>
      <c r="N20" s="52">
        <v>75</v>
      </c>
      <c r="O20" s="46">
        <v>4</v>
      </c>
      <c r="P20" s="50">
        <v>1</v>
      </c>
    </row>
    <row r="21" spans="1:16" x14ac:dyDescent="0.35">
      <c r="A21" s="28" t="s">
        <v>95</v>
      </c>
      <c r="B21" s="30">
        <v>708</v>
      </c>
      <c r="C21" s="30">
        <v>683</v>
      </c>
      <c r="D21" s="33">
        <v>13</v>
      </c>
      <c r="E21" s="28">
        <v>33</v>
      </c>
      <c r="F21" s="28" t="s">
        <v>86</v>
      </c>
      <c r="G21" s="28" t="s">
        <v>87</v>
      </c>
      <c r="H21" s="33">
        <v>31</v>
      </c>
      <c r="I21" s="28" t="s">
        <v>88</v>
      </c>
      <c r="J21" s="33">
        <v>2</v>
      </c>
      <c r="K21" s="28" t="s">
        <v>93</v>
      </c>
      <c r="L21" s="28" t="s">
        <v>90</v>
      </c>
      <c r="N21" s="52">
        <v>76</v>
      </c>
      <c r="O21" s="46">
        <v>0</v>
      </c>
      <c r="P21" s="50">
        <v>1</v>
      </c>
    </row>
    <row r="22" spans="1:16" ht="15" thickBot="1" x14ac:dyDescent="0.4">
      <c r="A22" s="28" t="s">
        <v>103</v>
      </c>
      <c r="B22" s="30">
        <v>207</v>
      </c>
      <c r="C22" s="30">
        <v>0</v>
      </c>
      <c r="D22" s="33">
        <v>28</v>
      </c>
      <c r="E22" s="28">
        <v>116</v>
      </c>
      <c r="F22" s="28" t="s">
        <v>86</v>
      </c>
      <c r="G22" s="28" t="s">
        <v>87</v>
      </c>
      <c r="H22" s="33">
        <v>47</v>
      </c>
      <c r="I22" s="28" t="s">
        <v>88</v>
      </c>
      <c r="J22" s="33">
        <v>4</v>
      </c>
      <c r="K22" s="28" t="s">
        <v>93</v>
      </c>
      <c r="L22" s="28" t="s">
        <v>90</v>
      </c>
      <c r="N22" s="47" t="s">
        <v>108</v>
      </c>
      <c r="O22" s="47">
        <v>0</v>
      </c>
      <c r="P22" s="51">
        <v>1</v>
      </c>
    </row>
    <row r="23" spans="1:16" x14ac:dyDescent="0.35">
      <c r="A23" s="28" t="s">
        <v>97</v>
      </c>
      <c r="B23" s="30">
        <v>287</v>
      </c>
      <c r="C23" s="30">
        <v>12348</v>
      </c>
      <c r="D23" s="33">
        <v>7</v>
      </c>
      <c r="E23" s="28">
        <v>2</v>
      </c>
      <c r="F23" s="28" t="s">
        <v>101</v>
      </c>
      <c r="G23" s="28" t="s">
        <v>92</v>
      </c>
      <c r="H23" s="33">
        <v>23</v>
      </c>
      <c r="I23" s="28" t="s">
        <v>98</v>
      </c>
      <c r="J23" s="33">
        <v>2</v>
      </c>
      <c r="K23" s="28" t="s">
        <v>93</v>
      </c>
      <c r="L23" s="28" t="s">
        <v>94</v>
      </c>
      <c r="N23" s="54"/>
      <c r="O23" s="54"/>
      <c r="P23" s="54"/>
    </row>
    <row r="24" spans="1:16" x14ac:dyDescent="0.35">
      <c r="A24" s="28" t="s">
        <v>91</v>
      </c>
      <c r="B24" s="30">
        <v>0</v>
      </c>
      <c r="C24" s="30">
        <v>17545</v>
      </c>
      <c r="D24" s="33">
        <v>34</v>
      </c>
      <c r="E24" s="28">
        <v>16</v>
      </c>
      <c r="F24" s="28" t="s">
        <v>101</v>
      </c>
      <c r="G24" s="28" t="s">
        <v>92</v>
      </c>
      <c r="H24" s="33">
        <v>22</v>
      </c>
      <c r="I24" s="28" t="s">
        <v>88</v>
      </c>
      <c r="J24" s="33">
        <v>4</v>
      </c>
      <c r="K24" s="28" t="s">
        <v>93</v>
      </c>
      <c r="L24" s="28" t="s">
        <v>94</v>
      </c>
    </row>
    <row r="25" spans="1:16" x14ac:dyDescent="0.35">
      <c r="A25" s="28" t="s">
        <v>91</v>
      </c>
      <c r="B25" s="30">
        <v>101</v>
      </c>
      <c r="C25" s="30">
        <v>3871</v>
      </c>
      <c r="D25" s="33">
        <v>13</v>
      </c>
      <c r="E25" s="28">
        <v>5</v>
      </c>
      <c r="F25" s="28" t="s">
        <v>101</v>
      </c>
      <c r="G25" s="28" t="s">
        <v>92</v>
      </c>
      <c r="H25" s="33">
        <v>26</v>
      </c>
      <c r="I25" s="28" t="s">
        <v>98</v>
      </c>
      <c r="J25" s="33">
        <v>4</v>
      </c>
      <c r="K25" s="28" t="s">
        <v>93</v>
      </c>
      <c r="L25" s="28" t="s">
        <v>94</v>
      </c>
    </row>
    <row r="26" spans="1:16" x14ac:dyDescent="0.35">
      <c r="A26" s="28" t="s">
        <v>91</v>
      </c>
      <c r="B26" s="30">
        <v>0</v>
      </c>
      <c r="C26" s="30">
        <v>0</v>
      </c>
      <c r="D26" s="33">
        <v>25</v>
      </c>
      <c r="E26" s="28">
        <v>23</v>
      </c>
      <c r="F26" s="28" t="s">
        <v>86</v>
      </c>
      <c r="G26" s="28" t="s">
        <v>99</v>
      </c>
      <c r="H26" s="33">
        <v>19</v>
      </c>
      <c r="I26" s="28" t="s">
        <v>88</v>
      </c>
      <c r="J26" s="33">
        <v>4</v>
      </c>
      <c r="K26" s="28" t="s">
        <v>93</v>
      </c>
      <c r="L26" s="28" t="s">
        <v>94</v>
      </c>
    </row>
    <row r="27" spans="1:16" x14ac:dyDescent="0.35">
      <c r="A27" s="28" t="s">
        <v>91</v>
      </c>
      <c r="B27" s="30">
        <v>0</v>
      </c>
      <c r="C27" s="30">
        <v>485</v>
      </c>
      <c r="D27" s="33">
        <v>37</v>
      </c>
      <c r="E27" s="28">
        <v>23</v>
      </c>
      <c r="F27" s="28" t="s">
        <v>101</v>
      </c>
      <c r="G27" s="28" t="s">
        <v>92</v>
      </c>
      <c r="H27" s="33">
        <v>27</v>
      </c>
      <c r="I27" s="28" t="s">
        <v>88</v>
      </c>
      <c r="J27" s="33">
        <v>2</v>
      </c>
      <c r="K27" s="28" t="s">
        <v>96</v>
      </c>
      <c r="L27" s="28" t="s">
        <v>94</v>
      </c>
    </row>
    <row r="28" spans="1:16" x14ac:dyDescent="0.35">
      <c r="A28" s="28" t="s">
        <v>95</v>
      </c>
      <c r="B28" s="30">
        <v>0</v>
      </c>
      <c r="C28" s="30">
        <v>10723</v>
      </c>
      <c r="D28" s="33">
        <v>11</v>
      </c>
      <c r="E28" s="28">
        <v>15</v>
      </c>
      <c r="F28" s="28" t="s">
        <v>86</v>
      </c>
      <c r="G28" s="28" t="s">
        <v>87</v>
      </c>
      <c r="H28" s="33">
        <v>39</v>
      </c>
      <c r="I28" s="28" t="s">
        <v>98</v>
      </c>
      <c r="J28" s="33">
        <v>2</v>
      </c>
      <c r="K28" s="28" t="s">
        <v>89</v>
      </c>
      <c r="L28" s="28" t="s">
        <v>90</v>
      </c>
    </row>
    <row r="29" spans="1:16" x14ac:dyDescent="0.35">
      <c r="A29" s="28" t="s">
        <v>100</v>
      </c>
      <c r="B29" s="30">
        <v>141</v>
      </c>
      <c r="C29" s="30">
        <v>245</v>
      </c>
      <c r="D29" s="33">
        <v>22</v>
      </c>
      <c r="E29" s="28">
        <v>33</v>
      </c>
      <c r="F29" s="28" t="s">
        <v>86</v>
      </c>
      <c r="G29" s="28" t="s">
        <v>87</v>
      </c>
      <c r="H29" s="33">
        <v>26</v>
      </c>
      <c r="I29" s="28" t="s">
        <v>88</v>
      </c>
      <c r="J29" s="33">
        <v>3</v>
      </c>
      <c r="K29" s="28" t="s">
        <v>93</v>
      </c>
      <c r="L29" s="28" t="s">
        <v>90</v>
      </c>
    </row>
    <row r="30" spans="1:16" x14ac:dyDescent="0.35">
      <c r="A30" s="28" t="s">
        <v>102</v>
      </c>
      <c r="B30" s="30">
        <v>0</v>
      </c>
      <c r="C30" s="30">
        <v>0</v>
      </c>
      <c r="D30" s="33">
        <v>19</v>
      </c>
      <c r="E30" s="28">
        <v>58</v>
      </c>
      <c r="F30" s="28" t="s">
        <v>86</v>
      </c>
      <c r="G30" s="28" t="s">
        <v>87</v>
      </c>
      <c r="H30" s="33">
        <v>50</v>
      </c>
      <c r="I30" s="28" t="s">
        <v>104</v>
      </c>
      <c r="J30" s="33">
        <v>4</v>
      </c>
      <c r="K30" s="28" t="s">
        <v>93</v>
      </c>
      <c r="L30" s="28" t="s">
        <v>94</v>
      </c>
    </row>
    <row r="31" spans="1:16" x14ac:dyDescent="0.35">
      <c r="A31" s="28" t="s">
        <v>102</v>
      </c>
      <c r="B31" s="30">
        <v>2484</v>
      </c>
      <c r="C31" s="30">
        <v>0</v>
      </c>
      <c r="D31" s="33">
        <v>49</v>
      </c>
      <c r="E31" s="28">
        <v>46</v>
      </c>
      <c r="F31" s="28" t="s">
        <v>86</v>
      </c>
      <c r="G31" s="28" t="s">
        <v>87</v>
      </c>
      <c r="H31" s="33">
        <v>34</v>
      </c>
      <c r="I31" s="28" t="s">
        <v>104</v>
      </c>
      <c r="J31" s="33">
        <v>1</v>
      </c>
      <c r="K31" s="28" t="s">
        <v>93</v>
      </c>
      <c r="L31" s="28" t="s">
        <v>90</v>
      </c>
    </row>
    <row r="32" spans="1:16" x14ac:dyDescent="0.35">
      <c r="A32" s="28" t="s">
        <v>85</v>
      </c>
      <c r="B32" s="30">
        <v>237</v>
      </c>
      <c r="C32" s="30">
        <v>236</v>
      </c>
      <c r="D32" s="33">
        <v>37</v>
      </c>
      <c r="E32" s="28">
        <v>24</v>
      </c>
      <c r="F32" s="28" t="s">
        <v>86</v>
      </c>
      <c r="G32" s="28" t="s">
        <v>87</v>
      </c>
      <c r="H32" s="33">
        <v>23</v>
      </c>
      <c r="I32" s="28" t="s">
        <v>98</v>
      </c>
      <c r="J32" s="33">
        <v>4</v>
      </c>
      <c r="K32" s="28" t="s">
        <v>93</v>
      </c>
      <c r="L32" s="28" t="s">
        <v>90</v>
      </c>
    </row>
    <row r="33" spans="1:12" x14ac:dyDescent="0.35">
      <c r="A33" s="28" t="s">
        <v>85</v>
      </c>
      <c r="B33" s="30">
        <v>0</v>
      </c>
      <c r="C33" s="30">
        <v>485</v>
      </c>
      <c r="D33" s="33">
        <v>19</v>
      </c>
      <c r="E33" s="28">
        <v>12</v>
      </c>
      <c r="F33" s="28" t="s">
        <v>86</v>
      </c>
      <c r="G33" s="28" t="s">
        <v>87</v>
      </c>
      <c r="H33" s="33">
        <v>23</v>
      </c>
      <c r="I33" s="28" t="s">
        <v>88</v>
      </c>
      <c r="J33" s="33">
        <v>2</v>
      </c>
      <c r="K33" s="28" t="s">
        <v>93</v>
      </c>
      <c r="L33" s="28" t="s">
        <v>90</v>
      </c>
    </row>
    <row r="34" spans="1:12" x14ac:dyDescent="0.35">
      <c r="A34" s="28" t="s">
        <v>97</v>
      </c>
      <c r="B34" s="30">
        <v>335</v>
      </c>
      <c r="C34" s="30">
        <v>1708</v>
      </c>
      <c r="D34" s="33">
        <v>37</v>
      </c>
      <c r="E34" s="28">
        <v>7</v>
      </c>
      <c r="F34" s="28" t="s">
        <v>86</v>
      </c>
      <c r="G34" s="28" t="s">
        <v>87</v>
      </c>
      <c r="H34" s="33">
        <v>46</v>
      </c>
      <c r="I34" s="28" t="s">
        <v>104</v>
      </c>
      <c r="J34" s="33">
        <v>4</v>
      </c>
      <c r="K34" s="28" t="s">
        <v>93</v>
      </c>
      <c r="L34" s="28" t="s">
        <v>94</v>
      </c>
    </row>
    <row r="35" spans="1:12" x14ac:dyDescent="0.35">
      <c r="A35" s="28" t="s">
        <v>85</v>
      </c>
      <c r="B35" s="30">
        <v>3565</v>
      </c>
      <c r="C35" s="30">
        <v>0</v>
      </c>
      <c r="D35" s="33">
        <v>31</v>
      </c>
      <c r="E35" s="28">
        <v>32</v>
      </c>
      <c r="F35" s="28" t="s">
        <v>86</v>
      </c>
      <c r="G35" s="28" t="s">
        <v>87</v>
      </c>
      <c r="H35" s="33">
        <v>35</v>
      </c>
      <c r="I35" s="28" t="s">
        <v>88</v>
      </c>
      <c r="J35" s="33">
        <v>3</v>
      </c>
      <c r="K35" s="28" t="s">
        <v>93</v>
      </c>
      <c r="L35" s="28" t="s">
        <v>90</v>
      </c>
    </row>
    <row r="36" spans="1:12" x14ac:dyDescent="0.35">
      <c r="A36" s="28" t="s">
        <v>85</v>
      </c>
      <c r="B36" s="30">
        <v>0</v>
      </c>
      <c r="C36" s="30">
        <v>407</v>
      </c>
      <c r="D36" s="33">
        <v>13</v>
      </c>
      <c r="E36" s="28">
        <v>2</v>
      </c>
      <c r="F36" s="28" t="s">
        <v>101</v>
      </c>
      <c r="G36" s="28" t="s">
        <v>92</v>
      </c>
      <c r="H36" s="33">
        <v>28</v>
      </c>
      <c r="I36" s="28" t="s">
        <v>88</v>
      </c>
      <c r="J36" s="33">
        <v>2</v>
      </c>
      <c r="K36" s="28" t="s">
        <v>93</v>
      </c>
      <c r="L36" s="28" t="s">
        <v>90</v>
      </c>
    </row>
    <row r="37" spans="1:12" x14ac:dyDescent="0.35">
      <c r="A37" s="28" t="s">
        <v>100</v>
      </c>
      <c r="B37" s="30">
        <v>16647</v>
      </c>
      <c r="C37" s="30">
        <v>895</v>
      </c>
      <c r="D37" s="33">
        <v>16</v>
      </c>
      <c r="E37" s="28">
        <v>34</v>
      </c>
      <c r="F37" s="28" t="s">
        <v>86</v>
      </c>
      <c r="G37" s="28" t="s">
        <v>87</v>
      </c>
      <c r="H37" s="33">
        <v>25</v>
      </c>
      <c r="I37" s="28" t="s">
        <v>98</v>
      </c>
      <c r="J37" s="33">
        <v>4</v>
      </c>
      <c r="K37" s="28" t="s">
        <v>93</v>
      </c>
      <c r="L37" s="28" t="s">
        <v>90</v>
      </c>
    </row>
    <row r="38" spans="1:12" x14ac:dyDescent="0.35">
      <c r="A38" s="28" t="s">
        <v>100</v>
      </c>
      <c r="B38" s="30">
        <v>0</v>
      </c>
      <c r="C38" s="30">
        <v>150</v>
      </c>
      <c r="D38" s="33">
        <v>49</v>
      </c>
      <c r="E38" s="28">
        <v>46</v>
      </c>
      <c r="F38" s="28" t="s">
        <v>101</v>
      </c>
      <c r="G38" s="28" t="s">
        <v>92</v>
      </c>
      <c r="H38" s="33">
        <v>36</v>
      </c>
      <c r="I38" s="28" t="s">
        <v>98</v>
      </c>
      <c r="J38" s="33">
        <v>4</v>
      </c>
      <c r="K38" s="28" t="s">
        <v>93</v>
      </c>
      <c r="L38" s="28" t="s">
        <v>94</v>
      </c>
    </row>
    <row r="39" spans="1:12" x14ac:dyDescent="0.35">
      <c r="A39" s="28" t="s">
        <v>85</v>
      </c>
      <c r="B39" s="30">
        <v>0</v>
      </c>
      <c r="C39" s="30">
        <v>490</v>
      </c>
      <c r="D39" s="33">
        <v>5</v>
      </c>
      <c r="E39" s="28">
        <v>41</v>
      </c>
      <c r="F39" s="28" t="s">
        <v>86</v>
      </c>
      <c r="G39" s="28" t="s">
        <v>87</v>
      </c>
      <c r="H39" s="33">
        <v>41</v>
      </c>
      <c r="I39" s="28" t="s">
        <v>88</v>
      </c>
      <c r="J39" s="33">
        <v>1</v>
      </c>
      <c r="K39" s="28" t="s">
        <v>89</v>
      </c>
      <c r="L39" s="28" t="s">
        <v>90</v>
      </c>
    </row>
    <row r="40" spans="1:12" x14ac:dyDescent="0.35">
      <c r="A40" s="28" t="s">
        <v>91</v>
      </c>
      <c r="B40" s="30">
        <v>0</v>
      </c>
      <c r="C40" s="30">
        <v>162</v>
      </c>
      <c r="D40" s="33">
        <v>25</v>
      </c>
      <c r="E40" s="28">
        <v>1</v>
      </c>
      <c r="F40" s="28" t="s">
        <v>86</v>
      </c>
      <c r="G40" s="28" t="s">
        <v>92</v>
      </c>
      <c r="H40" s="33">
        <v>54</v>
      </c>
      <c r="I40" s="28" t="s">
        <v>88</v>
      </c>
      <c r="J40" s="33">
        <v>1</v>
      </c>
      <c r="K40" s="28" t="s">
        <v>93</v>
      </c>
      <c r="L40" s="28" t="s">
        <v>94</v>
      </c>
    </row>
    <row r="41" spans="1:12" x14ac:dyDescent="0.35">
      <c r="A41" s="28" t="s">
        <v>85</v>
      </c>
      <c r="B41" s="30">
        <v>940</v>
      </c>
      <c r="C41" s="30">
        <v>715</v>
      </c>
      <c r="D41" s="33">
        <v>9</v>
      </c>
      <c r="E41" s="28">
        <v>40</v>
      </c>
      <c r="F41" s="28" t="s">
        <v>101</v>
      </c>
      <c r="G41" s="28" t="s">
        <v>92</v>
      </c>
      <c r="H41" s="33">
        <v>43</v>
      </c>
      <c r="I41" s="28" t="s">
        <v>88</v>
      </c>
      <c r="J41" s="33">
        <v>2</v>
      </c>
      <c r="K41" s="28" t="s">
        <v>89</v>
      </c>
      <c r="L41" s="28" t="s">
        <v>90</v>
      </c>
    </row>
    <row r="42" spans="1:12" x14ac:dyDescent="0.35">
      <c r="A42" s="28" t="s">
        <v>85</v>
      </c>
      <c r="B42" s="30">
        <v>0</v>
      </c>
      <c r="C42" s="30">
        <v>323</v>
      </c>
      <c r="D42" s="33">
        <v>49</v>
      </c>
      <c r="E42" s="28">
        <v>42</v>
      </c>
      <c r="F42" s="28" t="s">
        <v>86</v>
      </c>
      <c r="G42" s="28" t="s">
        <v>99</v>
      </c>
      <c r="H42" s="33">
        <v>33</v>
      </c>
      <c r="I42" s="28" t="s">
        <v>88</v>
      </c>
      <c r="J42" s="33">
        <v>1</v>
      </c>
      <c r="K42" s="28" t="s">
        <v>93</v>
      </c>
      <c r="L42" s="28" t="s">
        <v>94</v>
      </c>
    </row>
    <row r="43" spans="1:12" x14ac:dyDescent="0.35">
      <c r="A43" s="28" t="s">
        <v>95</v>
      </c>
      <c r="B43" s="30">
        <v>0</v>
      </c>
      <c r="C43" s="30">
        <v>128</v>
      </c>
      <c r="D43" s="33">
        <v>13</v>
      </c>
      <c r="E43" s="28">
        <v>74</v>
      </c>
      <c r="F43" s="28" t="s">
        <v>86</v>
      </c>
      <c r="G43" s="28" t="s">
        <v>87</v>
      </c>
      <c r="H43" s="33">
        <v>34</v>
      </c>
      <c r="I43" s="28" t="s">
        <v>88</v>
      </c>
      <c r="J43" s="33">
        <v>3</v>
      </c>
      <c r="K43" s="28" t="s">
        <v>93</v>
      </c>
      <c r="L43" s="28" t="s">
        <v>94</v>
      </c>
    </row>
    <row r="44" spans="1:12" x14ac:dyDescent="0.35">
      <c r="A44" s="28" t="s">
        <v>104</v>
      </c>
      <c r="B44" s="30">
        <v>218</v>
      </c>
      <c r="C44" s="30">
        <v>0</v>
      </c>
      <c r="D44" s="33">
        <v>49</v>
      </c>
      <c r="E44" s="28">
        <v>0</v>
      </c>
      <c r="F44" s="28" t="s">
        <v>86</v>
      </c>
      <c r="G44" s="28" t="s">
        <v>87</v>
      </c>
      <c r="H44" s="33">
        <v>39</v>
      </c>
      <c r="I44" s="28" t="s">
        <v>104</v>
      </c>
      <c r="J44" s="33">
        <v>4</v>
      </c>
      <c r="K44" s="28" t="s">
        <v>105</v>
      </c>
      <c r="L44" s="28" t="s">
        <v>90</v>
      </c>
    </row>
    <row r="45" spans="1:12" x14ac:dyDescent="0.35">
      <c r="A45" s="28" t="s">
        <v>102</v>
      </c>
      <c r="B45" s="30">
        <v>0</v>
      </c>
      <c r="C45" s="30">
        <v>109</v>
      </c>
      <c r="D45" s="33">
        <v>25</v>
      </c>
      <c r="E45" s="28">
        <v>26</v>
      </c>
      <c r="F45" s="28" t="s">
        <v>86</v>
      </c>
      <c r="G45" s="28" t="s">
        <v>87</v>
      </c>
      <c r="H45" s="33">
        <v>34</v>
      </c>
      <c r="I45" s="28" t="s">
        <v>88</v>
      </c>
      <c r="J45" s="33">
        <v>3</v>
      </c>
      <c r="K45" s="28" t="s">
        <v>89</v>
      </c>
      <c r="L45" s="28" t="s">
        <v>90</v>
      </c>
    </row>
    <row r="46" spans="1:12" x14ac:dyDescent="0.35">
      <c r="A46" s="28" t="s">
        <v>85</v>
      </c>
      <c r="B46" s="30">
        <v>16935</v>
      </c>
      <c r="C46" s="30">
        <v>189</v>
      </c>
      <c r="D46" s="33">
        <v>37</v>
      </c>
      <c r="E46" s="28">
        <v>60</v>
      </c>
      <c r="F46" s="28" t="s">
        <v>86</v>
      </c>
      <c r="G46" s="28" t="s">
        <v>87</v>
      </c>
      <c r="H46" s="33">
        <v>30</v>
      </c>
      <c r="I46" s="28" t="s">
        <v>88</v>
      </c>
      <c r="J46" s="33">
        <v>2</v>
      </c>
      <c r="K46" s="28" t="s">
        <v>93</v>
      </c>
      <c r="L46" s="28" t="s">
        <v>90</v>
      </c>
    </row>
    <row r="47" spans="1:12" x14ac:dyDescent="0.35">
      <c r="A47" s="28" t="s">
        <v>91</v>
      </c>
      <c r="B47" s="30">
        <v>664</v>
      </c>
      <c r="C47" s="30">
        <v>537</v>
      </c>
      <c r="D47" s="33">
        <v>31</v>
      </c>
      <c r="E47" s="28">
        <v>33</v>
      </c>
      <c r="F47" s="28" t="s">
        <v>86</v>
      </c>
      <c r="G47" s="28" t="s">
        <v>87</v>
      </c>
      <c r="H47" s="33">
        <v>48</v>
      </c>
      <c r="I47" s="28" t="s">
        <v>88</v>
      </c>
      <c r="J47" s="33">
        <v>2</v>
      </c>
      <c r="K47" s="28" t="s">
        <v>93</v>
      </c>
      <c r="L47" s="28" t="s">
        <v>94</v>
      </c>
    </row>
    <row r="48" spans="1:12" x14ac:dyDescent="0.35">
      <c r="A48" s="28" t="s">
        <v>91</v>
      </c>
      <c r="B48" s="30">
        <v>150</v>
      </c>
      <c r="C48" s="30">
        <v>6520</v>
      </c>
      <c r="D48" s="33">
        <v>12</v>
      </c>
      <c r="E48" s="28">
        <v>1</v>
      </c>
      <c r="F48" s="28" t="s">
        <v>101</v>
      </c>
      <c r="G48" s="28" t="s">
        <v>92</v>
      </c>
      <c r="H48" s="33">
        <v>19</v>
      </c>
      <c r="I48" s="28" t="s">
        <v>88</v>
      </c>
      <c r="J48" s="33">
        <v>1</v>
      </c>
      <c r="K48" s="28" t="s">
        <v>93</v>
      </c>
      <c r="L48" s="28" t="s">
        <v>90</v>
      </c>
    </row>
    <row r="49" spans="1:12" x14ac:dyDescent="0.35">
      <c r="A49" s="28" t="s">
        <v>85</v>
      </c>
      <c r="B49" s="30">
        <v>0</v>
      </c>
      <c r="C49" s="30">
        <v>138</v>
      </c>
      <c r="D49" s="33">
        <v>7</v>
      </c>
      <c r="E49" s="28">
        <v>119</v>
      </c>
      <c r="F49" s="28" t="s">
        <v>86</v>
      </c>
      <c r="G49" s="28" t="s">
        <v>99</v>
      </c>
      <c r="H49" s="33">
        <v>29</v>
      </c>
      <c r="I49" s="28" t="s">
        <v>98</v>
      </c>
      <c r="J49" s="33">
        <v>2</v>
      </c>
      <c r="K49" s="28" t="s">
        <v>93</v>
      </c>
      <c r="L49" s="28" t="s">
        <v>90</v>
      </c>
    </row>
    <row r="50" spans="1:12" x14ac:dyDescent="0.35">
      <c r="A50" s="28" t="s">
        <v>91</v>
      </c>
      <c r="B50" s="30">
        <v>216</v>
      </c>
      <c r="C50" s="30">
        <v>0</v>
      </c>
      <c r="D50" s="33">
        <v>19</v>
      </c>
      <c r="E50" s="28">
        <v>3</v>
      </c>
      <c r="F50" s="28" t="s">
        <v>101</v>
      </c>
      <c r="G50" s="28" t="s">
        <v>92</v>
      </c>
      <c r="H50" s="33">
        <v>26</v>
      </c>
      <c r="I50" s="28" t="s">
        <v>98</v>
      </c>
      <c r="J50" s="33">
        <v>3</v>
      </c>
      <c r="K50" s="28" t="s">
        <v>93</v>
      </c>
      <c r="L50" s="28" t="s">
        <v>94</v>
      </c>
    </row>
    <row r="51" spans="1:12" x14ac:dyDescent="0.35">
      <c r="A51" s="28" t="s">
        <v>95</v>
      </c>
      <c r="B51" s="30">
        <v>0</v>
      </c>
      <c r="C51" s="30">
        <v>660</v>
      </c>
      <c r="D51" s="33">
        <v>17</v>
      </c>
      <c r="E51" s="28">
        <v>75</v>
      </c>
      <c r="F51" s="28" t="s">
        <v>86</v>
      </c>
      <c r="G51" s="28" t="s">
        <v>87</v>
      </c>
      <c r="H51" s="33">
        <v>42</v>
      </c>
      <c r="I51" s="28" t="s">
        <v>98</v>
      </c>
      <c r="J51" s="33">
        <v>4</v>
      </c>
      <c r="K51" s="28" t="s">
        <v>93</v>
      </c>
      <c r="L51" s="28" t="s">
        <v>94</v>
      </c>
    </row>
    <row r="52" spans="1:12" x14ac:dyDescent="0.35">
      <c r="A52" s="28" t="s">
        <v>100</v>
      </c>
      <c r="B52" s="30">
        <v>0</v>
      </c>
      <c r="C52" s="30">
        <v>724</v>
      </c>
      <c r="D52" s="33">
        <v>25</v>
      </c>
      <c r="E52" s="28">
        <v>8</v>
      </c>
      <c r="F52" s="28" t="s">
        <v>86</v>
      </c>
      <c r="G52" s="28" t="s">
        <v>87</v>
      </c>
      <c r="H52" s="33">
        <v>30</v>
      </c>
      <c r="I52" s="28" t="s">
        <v>98</v>
      </c>
      <c r="J52" s="33">
        <v>2</v>
      </c>
      <c r="K52" s="28" t="s">
        <v>93</v>
      </c>
      <c r="L52" s="28" t="s">
        <v>94</v>
      </c>
    </row>
    <row r="53" spans="1:12" x14ac:dyDescent="0.35">
      <c r="A53" s="28" t="s">
        <v>85</v>
      </c>
      <c r="B53" s="30">
        <v>0</v>
      </c>
      <c r="C53" s="30">
        <v>897</v>
      </c>
      <c r="D53" s="33">
        <v>19</v>
      </c>
      <c r="E53" s="28">
        <v>5</v>
      </c>
      <c r="F53" s="28" t="s">
        <v>86</v>
      </c>
      <c r="G53" s="28" t="s">
        <v>99</v>
      </c>
      <c r="H53" s="33">
        <v>38</v>
      </c>
      <c r="I53" s="28" t="s">
        <v>88</v>
      </c>
      <c r="J53" s="33">
        <v>4</v>
      </c>
      <c r="K53" s="28" t="s">
        <v>93</v>
      </c>
      <c r="L53" s="28" t="s">
        <v>90</v>
      </c>
    </row>
    <row r="54" spans="1:12" x14ac:dyDescent="0.35">
      <c r="A54" s="28" t="s">
        <v>85</v>
      </c>
      <c r="B54" s="30">
        <v>265</v>
      </c>
      <c r="C54" s="30">
        <v>947</v>
      </c>
      <c r="D54" s="33">
        <v>25</v>
      </c>
      <c r="E54" s="28">
        <v>5</v>
      </c>
      <c r="F54" s="28" t="s">
        <v>86</v>
      </c>
      <c r="G54" s="28" t="s">
        <v>99</v>
      </c>
      <c r="H54" s="33">
        <v>21</v>
      </c>
      <c r="I54" s="28" t="s">
        <v>88</v>
      </c>
      <c r="J54" s="33">
        <v>1</v>
      </c>
      <c r="K54" s="28" t="s">
        <v>93</v>
      </c>
      <c r="L54" s="28" t="s">
        <v>94</v>
      </c>
    </row>
    <row r="55" spans="1:12" x14ac:dyDescent="0.35">
      <c r="A55" s="28" t="s">
        <v>91</v>
      </c>
      <c r="B55" s="30">
        <v>4256</v>
      </c>
      <c r="C55" s="30">
        <v>0</v>
      </c>
      <c r="D55" s="33">
        <v>16</v>
      </c>
      <c r="E55" s="28">
        <v>36</v>
      </c>
      <c r="F55" s="28" t="s">
        <v>101</v>
      </c>
      <c r="G55" s="28" t="s">
        <v>92</v>
      </c>
      <c r="H55" s="33">
        <v>32</v>
      </c>
      <c r="I55" s="28" t="s">
        <v>98</v>
      </c>
      <c r="J55" s="33">
        <v>4</v>
      </c>
      <c r="K55" s="28" t="s">
        <v>89</v>
      </c>
      <c r="L55" s="28" t="s">
        <v>90</v>
      </c>
    </row>
    <row r="56" spans="1:12" x14ac:dyDescent="0.35">
      <c r="A56" s="28" t="s">
        <v>100</v>
      </c>
      <c r="B56" s="30">
        <v>870</v>
      </c>
      <c r="C56" s="30">
        <v>917</v>
      </c>
      <c r="D56" s="33">
        <v>28</v>
      </c>
      <c r="E56" s="28">
        <v>6</v>
      </c>
      <c r="F56" s="28" t="s">
        <v>86</v>
      </c>
      <c r="G56" s="28" t="s">
        <v>87</v>
      </c>
      <c r="H56" s="33">
        <v>35</v>
      </c>
      <c r="I56" s="28" t="s">
        <v>88</v>
      </c>
      <c r="J56" s="33">
        <v>2</v>
      </c>
      <c r="K56" s="28" t="s">
        <v>93</v>
      </c>
      <c r="L56" s="28" t="s">
        <v>94</v>
      </c>
    </row>
    <row r="57" spans="1:12" x14ac:dyDescent="0.35">
      <c r="A57" s="28" t="s">
        <v>95</v>
      </c>
      <c r="B57" s="30">
        <v>162</v>
      </c>
      <c r="C57" s="30">
        <v>595</v>
      </c>
      <c r="D57" s="33">
        <v>22</v>
      </c>
      <c r="E57" s="28">
        <v>10</v>
      </c>
      <c r="F57" s="28" t="s">
        <v>86</v>
      </c>
      <c r="G57" s="28" t="s">
        <v>92</v>
      </c>
      <c r="H57" s="33">
        <v>46</v>
      </c>
      <c r="I57" s="28" t="s">
        <v>88</v>
      </c>
      <c r="J57" s="33">
        <v>4</v>
      </c>
      <c r="K57" s="28" t="s">
        <v>93</v>
      </c>
      <c r="L57" s="28" t="s">
        <v>90</v>
      </c>
    </row>
    <row r="58" spans="1:12" x14ac:dyDescent="0.35">
      <c r="A58" s="28" t="s">
        <v>102</v>
      </c>
      <c r="B58" s="30">
        <v>0</v>
      </c>
      <c r="C58" s="30">
        <v>789</v>
      </c>
      <c r="D58" s="33">
        <v>25</v>
      </c>
      <c r="E58" s="28">
        <v>28</v>
      </c>
      <c r="F58" s="28" t="s">
        <v>86</v>
      </c>
      <c r="G58" s="28" t="s">
        <v>87</v>
      </c>
      <c r="H58" s="33">
        <v>37</v>
      </c>
      <c r="I58" s="28" t="s">
        <v>88</v>
      </c>
      <c r="J58" s="33">
        <v>3</v>
      </c>
      <c r="K58" s="28" t="s">
        <v>96</v>
      </c>
      <c r="L58" s="28" t="s">
        <v>90</v>
      </c>
    </row>
    <row r="59" spans="1:12" x14ac:dyDescent="0.35">
      <c r="A59" s="28" t="s">
        <v>97</v>
      </c>
      <c r="B59" s="30">
        <v>0</v>
      </c>
      <c r="C59" s="30">
        <v>0</v>
      </c>
      <c r="D59" s="33">
        <v>37</v>
      </c>
      <c r="E59" s="28">
        <v>114</v>
      </c>
      <c r="F59" s="28" t="s">
        <v>86</v>
      </c>
      <c r="G59" s="28" t="s">
        <v>87</v>
      </c>
      <c r="H59" s="33">
        <v>39</v>
      </c>
      <c r="I59" s="28" t="s">
        <v>88</v>
      </c>
      <c r="J59" s="33">
        <v>4</v>
      </c>
      <c r="K59" s="28" t="s">
        <v>96</v>
      </c>
      <c r="L59" s="28" t="s">
        <v>94</v>
      </c>
    </row>
    <row r="60" spans="1:12" x14ac:dyDescent="0.35">
      <c r="A60" s="28" t="s">
        <v>91</v>
      </c>
      <c r="B60" s="30">
        <v>0</v>
      </c>
      <c r="C60" s="30">
        <v>746</v>
      </c>
      <c r="D60" s="33">
        <v>13</v>
      </c>
      <c r="E60" s="28">
        <v>16</v>
      </c>
      <c r="F60" s="28" t="s">
        <v>101</v>
      </c>
      <c r="G60" s="28" t="s">
        <v>92</v>
      </c>
      <c r="H60" s="33">
        <v>29</v>
      </c>
      <c r="I60" s="28" t="s">
        <v>88</v>
      </c>
      <c r="J60" s="33">
        <v>3</v>
      </c>
      <c r="K60" s="28" t="s">
        <v>93</v>
      </c>
      <c r="L60" s="28" t="s">
        <v>90</v>
      </c>
    </row>
    <row r="61" spans="1:12" x14ac:dyDescent="0.35">
      <c r="A61" s="28" t="s">
        <v>95</v>
      </c>
      <c r="B61" s="30">
        <v>461</v>
      </c>
      <c r="C61" s="30">
        <v>140</v>
      </c>
      <c r="D61" s="33">
        <v>19</v>
      </c>
      <c r="E61" s="28">
        <v>32</v>
      </c>
      <c r="F61" s="28" t="s">
        <v>86</v>
      </c>
      <c r="G61" s="28" t="s">
        <v>87</v>
      </c>
      <c r="H61" s="33">
        <v>27</v>
      </c>
      <c r="I61" s="28" t="s">
        <v>98</v>
      </c>
      <c r="J61" s="33">
        <v>3</v>
      </c>
      <c r="K61" s="28" t="s">
        <v>89</v>
      </c>
      <c r="L61" s="28" t="s">
        <v>90</v>
      </c>
    </row>
    <row r="62" spans="1:12" x14ac:dyDescent="0.35">
      <c r="A62" s="28" t="s">
        <v>95</v>
      </c>
      <c r="B62" s="30">
        <v>0</v>
      </c>
      <c r="C62" s="30">
        <v>659</v>
      </c>
      <c r="D62" s="33">
        <v>19</v>
      </c>
      <c r="E62" s="28">
        <v>5</v>
      </c>
      <c r="F62" s="28" t="s">
        <v>101</v>
      </c>
      <c r="G62" s="28" t="s">
        <v>92</v>
      </c>
      <c r="H62" s="33">
        <v>22</v>
      </c>
      <c r="I62" s="28" t="s">
        <v>98</v>
      </c>
      <c r="J62" s="33">
        <v>3</v>
      </c>
      <c r="K62" s="28" t="s">
        <v>93</v>
      </c>
      <c r="L62" s="28" t="s">
        <v>94</v>
      </c>
    </row>
    <row r="63" spans="1:12" x14ac:dyDescent="0.35">
      <c r="A63" s="28" t="s">
        <v>91</v>
      </c>
      <c r="B63" s="30">
        <v>0</v>
      </c>
      <c r="C63" s="30">
        <v>717</v>
      </c>
      <c r="D63" s="33">
        <v>37</v>
      </c>
      <c r="E63" s="28">
        <v>60</v>
      </c>
      <c r="F63" s="28" t="s">
        <v>86</v>
      </c>
      <c r="G63" s="28" t="s">
        <v>87</v>
      </c>
      <c r="H63" s="33">
        <v>40</v>
      </c>
      <c r="I63" s="28" t="s">
        <v>88</v>
      </c>
      <c r="J63" s="33">
        <v>2</v>
      </c>
      <c r="K63" s="28" t="s">
        <v>93</v>
      </c>
      <c r="L63" s="28" t="s">
        <v>94</v>
      </c>
    </row>
    <row r="64" spans="1:12" x14ac:dyDescent="0.35">
      <c r="A64" s="28" t="s">
        <v>95</v>
      </c>
      <c r="B64" s="30">
        <v>0</v>
      </c>
      <c r="C64" s="30">
        <v>667</v>
      </c>
      <c r="D64" s="33">
        <v>29</v>
      </c>
      <c r="E64" s="28">
        <v>10</v>
      </c>
      <c r="F64" s="28" t="s">
        <v>86</v>
      </c>
      <c r="G64" s="28" t="s">
        <v>87</v>
      </c>
      <c r="H64" s="33">
        <v>44</v>
      </c>
      <c r="I64" s="28" t="s">
        <v>88</v>
      </c>
      <c r="J64" s="33">
        <v>2</v>
      </c>
      <c r="K64" s="28" t="s">
        <v>89</v>
      </c>
      <c r="L64" s="28" t="s">
        <v>94</v>
      </c>
    </row>
    <row r="65" spans="1:12" x14ac:dyDescent="0.35">
      <c r="A65" s="28" t="s">
        <v>95</v>
      </c>
      <c r="B65" s="30">
        <v>580</v>
      </c>
      <c r="C65" s="30">
        <v>0</v>
      </c>
      <c r="D65" s="33">
        <v>11</v>
      </c>
      <c r="E65" s="28">
        <v>8</v>
      </c>
      <c r="F65" s="28" t="s">
        <v>86</v>
      </c>
      <c r="G65" s="28" t="s">
        <v>87</v>
      </c>
      <c r="H65" s="33">
        <v>26</v>
      </c>
      <c r="I65" s="28" t="s">
        <v>88</v>
      </c>
      <c r="J65" s="33">
        <v>4</v>
      </c>
      <c r="K65" s="28" t="s">
        <v>89</v>
      </c>
      <c r="L65" s="28" t="s">
        <v>94</v>
      </c>
    </row>
    <row r="66" spans="1:12" x14ac:dyDescent="0.35">
      <c r="A66" s="28" t="s">
        <v>85</v>
      </c>
      <c r="B66" s="30">
        <v>0</v>
      </c>
      <c r="C66" s="30">
        <v>763</v>
      </c>
      <c r="D66" s="33">
        <v>13</v>
      </c>
      <c r="E66" s="28">
        <v>46</v>
      </c>
      <c r="F66" s="28" t="s">
        <v>101</v>
      </c>
      <c r="G66" s="28" t="s">
        <v>92</v>
      </c>
      <c r="H66" s="33">
        <v>57</v>
      </c>
      <c r="I66" s="28" t="s">
        <v>88</v>
      </c>
      <c r="J66" s="33">
        <v>3</v>
      </c>
      <c r="K66" s="28" t="s">
        <v>89</v>
      </c>
      <c r="L66" s="28" t="s">
        <v>90</v>
      </c>
    </row>
    <row r="67" spans="1:12" x14ac:dyDescent="0.35">
      <c r="A67" s="28" t="s">
        <v>95</v>
      </c>
      <c r="B67" s="30">
        <v>0</v>
      </c>
      <c r="C67" s="30">
        <v>1366</v>
      </c>
      <c r="D67" s="33">
        <v>19</v>
      </c>
      <c r="E67" s="28">
        <v>17</v>
      </c>
      <c r="F67" s="28" t="s">
        <v>86</v>
      </c>
      <c r="G67" s="28" t="s">
        <v>87</v>
      </c>
      <c r="H67" s="33">
        <v>34</v>
      </c>
      <c r="I67" s="28" t="s">
        <v>88</v>
      </c>
      <c r="J67" s="33">
        <v>4</v>
      </c>
      <c r="K67" s="28" t="s">
        <v>89</v>
      </c>
      <c r="L67" s="28" t="s">
        <v>90</v>
      </c>
    </row>
    <row r="68" spans="1:12" x14ac:dyDescent="0.35">
      <c r="A68" s="28" t="s">
        <v>85</v>
      </c>
      <c r="B68" s="30">
        <v>0</v>
      </c>
      <c r="C68" s="30">
        <v>552</v>
      </c>
      <c r="D68" s="33">
        <v>25</v>
      </c>
      <c r="E68" s="28">
        <v>4</v>
      </c>
      <c r="F68" s="28" t="s">
        <v>86</v>
      </c>
      <c r="G68" s="28" t="s">
        <v>99</v>
      </c>
      <c r="H68" s="33">
        <v>47</v>
      </c>
      <c r="I68" s="28" t="s">
        <v>88</v>
      </c>
      <c r="J68" s="33">
        <v>4</v>
      </c>
      <c r="K68" s="28" t="s">
        <v>93</v>
      </c>
      <c r="L68" s="28" t="s">
        <v>94</v>
      </c>
    </row>
    <row r="69" spans="1:12" x14ac:dyDescent="0.35">
      <c r="A69" s="28" t="s">
        <v>85</v>
      </c>
      <c r="B69" s="30">
        <v>0</v>
      </c>
      <c r="C69" s="30">
        <v>14643</v>
      </c>
      <c r="D69" s="33">
        <v>16</v>
      </c>
      <c r="E69" s="28">
        <v>115</v>
      </c>
      <c r="F69" s="28" t="s">
        <v>86</v>
      </c>
      <c r="G69" s="28" t="s">
        <v>87</v>
      </c>
      <c r="H69" s="33">
        <v>46</v>
      </c>
      <c r="I69" s="28" t="s">
        <v>88</v>
      </c>
      <c r="J69" s="33">
        <v>3</v>
      </c>
      <c r="K69" s="28" t="s">
        <v>93</v>
      </c>
      <c r="L69" s="28" t="s">
        <v>90</v>
      </c>
    </row>
    <row r="70" spans="1:12" x14ac:dyDescent="0.35">
      <c r="A70" s="28" t="s">
        <v>100</v>
      </c>
      <c r="B70" s="30">
        <v>758</v>
      </c>
      <c r="C70" s="30">
        <v>2665</v>
      </c>
      <c r="D70" s="33">
        <v>13</v>
      </c>
      <c r="E70" s="28">
        <v>31</v>
      </c>
      <c r="F70" s="28" t="s">
        <v>86</v>
      </c>
      <c r="G70" s="28" t="s">
        <v>87</v>
      </c>
      <c r="H70" s="33">
        <v>38</v>
      </c>
      <c r="I70" s="28" t="s">
        <v>88</v>
      </c>
      <c r="J70" s="33">
        <v>4</v>
      </c>
      <c r="K70" s="28" t="s">
        <v>89</v>
      </c>
      <c r="L70" s="28" t="s">
        <v>90</v>
      </c>
    </row>
    <row r="71" spans="1:12" x14ac:dyDescent="0.35">
      <c r="A71" s="28" t="s">
        <v>102</v>
      </c>
      <c r="B71" s="30">
        <v>399</v>
      </c>
      <c r="C71" s="30">
        <v>0</v>
      </c>
      <c r="D71" s="33">
        <v>31</v>
      </c>
      <c r="E71" s="28">
        <v>0</v>
      </c>
      <c r="F71" s="28" t="s">
        <v>101</v>
      </c>
      <c r="G71" s="28" t="s">
        <v>92</v>
      </c>
      <c r="H71" s="33">
        <v>52</v>
      </c>
      <c r="I71" s="28" t="s">
        <v>88</v>
      </c>
      <c r="J71" s="33">
        <v>1</v>
      </c>
      <c r="K71" s="28" t="s">
        <v>96</v>
      </c>
      <c r="L71" s="28" t="s">
        <v>94</v>
      </c>
    </row>
    <row r="72" spans="1:12" x14ac:dyDescent="0.35">
      <c r="A72" s="28" t="s">
        <v>91</v>
      </c>
      <c r="B72" s="30">
        <v>513</v>
      </c>
      <c r="C72" s="30">
        <v>442</v>
      </c>
      <c r="D72" s="33">
        <v>7</v>
      </c>
      <c r="E72" s="28">
        <v>0</v>
      </c>
      <c r="F72" s="28" t="s">
        <v>86</v>
      </c>
      <c r="G72" s="28" t="s">
        <v>87</v>
      </c>
      <c r="H72" s="33">
        <v>34</v>
      </c>
      <c r="I72" s="28" t="s">
        <v>88</v>
      </c>
      <c r="J72" s="33">
        <v>1</v>
      </c>
      <c r="K72" s="28" t="s">
        <v>96</v>
      </c>
      <c r="L72" s="28" t="s">
        <v>90</v>
      </c>
    </row>
    <row r="73" spans="1:12" x14ac:dyDescent="0.35">
      <c r="A73" s="28" t="s">
        <v>91</v>
      </c>
      <c r="B73" s="30">
        <v>0</v>
      </c>
      <c r="C73" s="30">
        <v>8357</v>
      </c>
      <c r="D73" s="33">
        <v>25</v>
      </c>
      <c r="E73" s="28">
        <v>5</v>
      </c>
      <c r="F73" s="28" t="s">
        <v>86</v>
      </c>
      <c r="G73" s="28" t="s">
        <v>87</v>
      </c>
      <c r="H73" s="33">
        <v>29</v>
      </c>
      <c r="I73" s="28" t="s">
        <v>104</v>
      </c>
      <c r="J73" s="33">
        <v>4</v>
      </c>
      <c r="K73" s="28" t="s">
        <v>93</v>
      </c>
      <c r="L73" s="28" t="s">
        <v>94</v>
      </c>
    </row>
    <row r="74" spans="1:12" x14ac:dyDescent="0.35">
      <c r="A74" s="28" t="s">
        <v>95</v>
      </c>
      <c r="B74" s="30">
        <v>0</v>
      </c>
      <c r="C74" s="30">
        <v>0</v>
      </c>
      <c r="D74" s="33">
        <v>22</v>
      </c>
      <c r="E74" s="28">
        <v>9</v>
      </c>
      <c r="F74" s="28" t="s">
        <v>86</v>
      </c>
      <c r="G74" s="28" t="s">
        <v>87</v>
      </c>
      <c r="H74" s="33">
        <v>39</v>
      </c>
      <c r="I74" s="28" t="s">
        <v>88</v>
      </c>
      <c r="J74" s="33">
        <v>2</v>
      </c>
      <c r="K74" s="28" t="s">
        <v>89</v>
      </c>
      <c r="L74" s="28" t="s">
        <v>94</v>
      </c>
    </row>
    <row r="75" spans="1:12" x14ac:dyDescent="0.35">
      <c r="A75" s="28" t="s">
        <v>85</v>
      </c>
      <c r="B75" s="30">
        <v>565</v>
      </c>
      <c r="C75" s="30">
        <v>863</v>
      </c>
      <c r="D75" s="33">
        <v>10</v>
      </c>
      <c r="E75" s="28">
        <v>81</v>
      </c>
      <c r="F75" s="28" t="s">
        <v>86</v>
      </c>
      <c r="G75" s="28" t="s">
        <v>87</v>
      </c>
      <c r="H75" s="33">
        <v>36</v>
      </c>
      <c r="I75" s="28" t="s">
        <v>88</v>
      </c>
      <c r="J75" s="33">
        <v>4</v>
      </c>
      <c r="K75" s="28" t="s">
        <v>89</v>
      </c>
      <c r="L75" s="28" t="s">
        <v>90</v>
      </c>
    </row>
    <row r="76" spans="1:12" x14ac:dyDescent="0.35">
      <c r="A76" s="28" t="s">
        <v>100</v>
      </c>
      <c r="B76" s="30">
        <v>0</v>
      </c>
      <c r="C76" s="30">
        <v>322</v>
      </c>
      <c r="D76" s="33">
        <v>28</v>
      </c>
      <c r="E76" s="28">
        <v>28</v>
      </c>
      <c r="F76" s="28" t="s">
        <v>86</v>
      </c>
      <c r="G76" s="28" t="s">
        <v>87</v>
      </c>
      <c r="H76" s="33">
        <v>25</v>
      </c>
      <c r="I76" s="28" t="s">
        <v>88</v>
      </c>
      <c r="J76" s="33">
        <v>4</v>
      </c>
      <c r="K76" s="28" t="s">
        <v>93</v>
      </c>
      <c r="L76" s="28" t="s">
        <v>90</v>
      </c>
    </row>
    <row r="77" spans="1:12" x14ac:dyDescent="0.35">
      <c r="A77" s="28" t="s">
        <v>91</v>
      </c>
      <c r="B77" s="30">
        <v>0</v>
      </c>
      <c r="C77" s="30">
        <v>800</v>
      </c>
      <c r="D77" s="33">
        <v>13</v>
      </c>
      <c r="E77" s="28">
        <v>69</v>
      </c>
      <c r="F77" s="28" t="s">
        <v>86</v>
      </c>
      <c r="G77" s="28" t="s">
        <v>87</v>
      </c>
      <c r="H77" s="33">
        <v>59</v>
      </c>
      <c r="I77" s="28" t="s">
        <v>88</v>
      </c>
      <c r="J77" s="33">
        <v>3</v>
      </c>
      <c r="K77" s="28" t="s">
        <v>93</v>
      </c>
      <c r="L77" s="28" t="s">
        <v>94</v>
      </c>
    </row>
    <row r="78" spans="1:12" x14ac:dyDescent="0.35">
      <c r="A78" s="28" t="s">
        <v>85</v>
      </c>
      <c r="B78" s="30">
        <v>0</v>
      </c>
      <c r="C78" s="30">
        <v>656</v>
      </c>
      <c r="D78" s="33">
        <v>37</v>
      </c>
      <c r="E78" s="28">
        <v>85</v>
      </c>
      <c r="F78" s="28" t="s">
        <v>86</v>
      </c>
      <c r="G78" s="28" t="s">
        <v>87</v>
      </c>
      <c r="H78" s="33">
        <v>27</v>
      </c>
      <c r="I78" s="28" t="s">
        <v>88</v>
      </c>
      <c r="J78" s="33">
        <v>2</v>
      </c>
      <c r="K78" s="28" t="s">
        <v>93</v>
      </c>
      <c r="L78" s="28" t="s">
        <v>90</v>
      </c>
    </row>
    <row r="79" spans="1:12" x14ac:dyDescent="0.35">
      <c r="A79" s="28" t="s">
        <v>95</v>
      </c>
      <c r="B79" s="30">
        <v>166</v>
      </c>
      <c r="C79" s="30">
        <v>922</v>
      </c>
      <c r="D79" s="33">
        <v>13</v>
      </c>
      <c r="E79" s="28">
        <v>2</v>
      </c>
      <c r="F79" s="28" t="s">
        <v>101</v>
      </c>
      <c r="G79" s="28" t="s">
        <v>92</v>
      </c>
      <c r="H79" s="33">
        <v>24</v>
      </c>
      <c r="I79" s="28" t="s">
        <v>98</v>
      </c>
      <c r="J79" s="33">
        <v>1</v>
      </c>
      <c r="K79" s="28" t="s">
        <v>93</v>
      </c>
      <c r="L79" s="28" t="s">
        <v>94</v>
      </c>
    </row>
    <row r="80" spans="1:12" x14ac:dyDescent="0.35">
      <c r="A80" s="28" t="s">
        <v>100</v>
      </c>
      <c r="B80" s="30">
        <v>9783</v>
      </c>
      <c r="C80" s="30">
        <v>885</v>
      </c>
      <c r="D80" s="33">
        <v>13</v>
      </c>
      <c r="E80" s="28">
        <v>3</v>
      </c>
      <c r="F80" s="28" t="s">
        <v>101</v>
      </c>
      <c r="G80" s="28" t="s">
        <v>92</v>
      </c>
      <c r="H80" s="33">
        <v>25</v>
      </c>
      <c r="I80" s="28" t="s">
        <v>88</v>
      </c>
      <c r="J80" s="33">
        <v>1</v>
      </c>
      <c r="K80" s="28" t="s">
        <v>105</v>
      </c>
      <c r="L80" s="28" t="s">
        <v>94</v>
      </c>
    </row>
    <row r="81" spans="1:12" x14ac:dyDescent="0.35">
      <c r="A81" s="28" t="s">
        <v>100</v>
      </c>
      <c r="B81" s="30">
        <v>674</v>
      </c>
      <c r="C81" s="30">
        <v>2886</v>
      </c>
      <c r="D81" s="33">
        <v>49</v>
      </c>
      <c r="E81" s="28">
        <v>32</v>
      </c>
      <c r="F81" s="28" t="s">
        <v>86</v>
      </c>
      <c r="G81" s="28" t="s">
        <v>87</v>
      </c>
      <c r="H81" s="33">
        <v>29</v>
      </c>
      <c r="I81" s="28" t="s">
        <v>88</v>
      </c>
      <c r="J81" s="33">
        <v>2</v>
      </c>
      <c r="K81" s="28" t="s">
        <v>93</v>
      </c>
      <c r="L81" s="28" t="s">
        <v>90</v>
      </c>
    </row>
    <row r="82" spans="1:12" x14ac:dyDescent="0.35">
      <c r="A82" s="28" t="s">
        <v>103</v>
      </c>
      <c r="B82" s="30">
        <v>0</v>
      </c>
      <c r="C82" s="30">
        <v>626</v>
      </c>
      <c r="D82" s="33">
        <v>43</v>
      </c>
      <c r="E82" s="28">
        <v>0</v>
      </c>
      <c r="F82" s="28" t="s">
        <v>86</v>
      </c>
      <c r="G82" s="28" t="s">
        <v>87</v>
      </c>
      <c r="H82" s="33">
        <v>64</v>
      </c>
      <c r="I82" s="28" t="s">
        <v>88</v>
      </c>
      <c r="J82" s="33">
        <v>4</v>
      </c>
      <c r="K82" s="28" t="s">
        <v>105</v>
      </c>
      <c r="L82" s="28" t="s">
        <v>90</v>
      </c>
    </row>
    <row r="83" spans="1:12" x14ac:dyDescent="0.35">
      <c r="A83" s="28" t="s">
        <v>100</v>
      </c>
      <c r="B83" s="30">
        <v>15328</v>
      </c>
      <c r="C83" s="30">
        <v>0</v>
      </c>
      <c r="D83" s="33">
        <v>25</v>
      </c>
      <c r="E83" s="28">
        <v>9</v>
      </c>
      <c r="F83" s="28" t="s">
        <v>86</v>
      </c>
      <c r="G83" s="28" t="s">
        <v>87</v>
      </c>
      <c r="H83" s="33">
        <v>31</v>
      </c>
      <c r="I83" s="28" t="s">
        <v>88</v>
      </c>
      <c r="J83" s="33">
        <v>4</v>
      </c>
      <c r="K83" s="28" t="s">
        <v>93</v>
      </c>
      <c r="L83" s="28" t="s">
        <v>90</v>
      </c>
    </row>
    <row r="84" spans="1:12" x14ac:dyDescent="0.35">
      <c r="A84" s="28" t="s">
        <v>95</v>
      </c>
      <c r="B84" s="30">
        <v>0</v>
      </c>
      <c r="C84" s="30">
        <v>904</v>
      </c>
      <c r="D84" s="33">
        <v>12</v>
      </c>
      <c r="E84" s="28">
        <v>6</v>
      </c>
      <c r="F84" s="28" t="s">
        <v>86</v>
      </c>
      <c r="G84" s="28" t="s">
        <v>87</v>
      </c>
      <c r="H84" s="33">
        <v>38</v>
      </c>
      <c r="I84" s="28" t="s">
        <v>88</v>
      </c>
      <c r="J84" s="33">
        <v>4</v>
      </c>
      <c r="K84" s="28" t="s">
        <v>89</v>
      </c>
      <c r="L84" s="28" t="s">
        <v>90</v>
      </c>
    </row>
    <row r="85" spans="1:12" x14ac:dyDescent="0.35">
      <c r="A85" s="28" t="s">
        <v>97</v>
      </c>
      <c r="B85" s="30">
        <v>713</v>
      </c>
      <c r="C85" s="30">
        <v>784</v>
      </c>
      <c r="D85" s="33">
        <v>61</v>
      </c>
      <c r="E85" s="28">
        <v>17</v>
      </c>
      <c r="F85" s="28" t="s">
        <v>86</v>
      </c>
      <c r="G85" s="28" t="s">
        <v>87</v>
      </c>
      <c r="H85" s="33">
        <v>41</v>
      </c>
      <c r="I85" s="28" t="s">
        <v>104</v>
      </c>
      <c r="J85" s="33">
        <v>4</v>
      </c>
      <c r="K85" s="28" t="s">
        <v>93</v>
      </c>
      <c r="L85" s="28" t="s">
        <v>94</v>
      </c>
    </row>
    <row r="86" spans="1:12" x14ac:dyDescent="0.35">
      <c r="A86" s="28" t="s">
        <v>95</v>
      </c>
      <c r="B86" s="30">
        <v>0</v>
      </c>
      <c r="C86" s="30">
        <v>806</v>
      </c>
      <c r="D86" s="33">
        <v>19</v>
      </c>
      <c r="E86" s="28">
        <v>3</v>
      </c>
      <c r="F86" s="28" t="s">
        <v>101</v>
      </c>
      <c r="G86" s="28" t="s">
        <v>92</v>
      </c>
      <c r="H86" s="33">
        <v>22</v>
      </c>
      <c r="I86" s="28" t="s">
        <v>88</v>
      </c>
      <c r="J86" s="33">
        <v>2</v>
      </c>
      <c r="K86" s="28" t="s">
        <v>89</v>
      </c>
      <c r="L86" s="28" t="s">
        <v>94</v>
      </c>
    </row>
    <row r="87" spans="1:12" x14ac:dyDescent="0.35">
      <c r="A87" s="28" t="s">
        <v>97</v>
      </c>
      <c r="B87" s="30">
        <v>0</v>
      </c>
      <c r="C87" s="30">
        <v>3281</v>
      </c>
      <c r="D87" s="33">
        <v>19</v>
      </c>
      <c r="E87" s="28">
        <v>20</v>
      </c>
      <c r="F87" s="28" t="s">
        <v>101</v>
      </c>
      <c r="G87" s="28" t="s">
        <v>92</v>
      </c>
      <c r="H87" s="33">
        <v>29</v>
      </c>
      <c r="I87" s="28" t="s">
        <v>88</v>
      </c>
      <c r="J87" s="33">
        <v>2</v>
      </c>
      <c r="K87" s="28" t="s">
        <v>93</v>
      </c>
      <c r="L87" s="28" t="s">
        <v>94</v>
      </c>
    </row>
    <row r="88" spans="1:12" x14ac:dyDescent="0.35">
      <c r="A88" s="28" t="s">
        <v>95</v>
      </c>
      <c r="B88" s="30">
        <v>0</v>
      </c>
      <c r="C88" s="30">
        <v>759</v>
      </c>
      <c r="D88" s="33">
        <v>16</v>
      </c>
      <c r="E88" s="28">
        <v>59</v>
      </c>
      <c r="F88" s="28" t="s">
        <v>86</v>
      </c>
      <c r="G88" s="28" t="s">
        <v>87</v>
      </c>
      <c r="H88" s="33">
        <v>32</v>
      </c>
      <c r="I88" s="28" t="s">
        <v>98</v>
      </c>
      <c r="J88" s="33">
        <v>3</v>
      </c>
      <c r="K88" s="28" t="s">
        <v>93</v>
      </c>
      <c r="L88" s="28" t="s">
        <v>94</v>
      </c>
    </row>
    <row r="89" spans="1:12" x14ac:dyDescent="0.35">
      <c r="A89" s="28" t="s">
        <v>85</v>
      </c>
      <c r="B89" s="30">
        <v>0</v>
      </c>
      <c r="C89" s="30">
        <v>680</v>
      </c>
      <c r="D89" s="33">
        <v>25</v>
      </c>
      <c r="E89" s="28">
        <v>3</v>
      </c>
      <c r="F89" s="28" t="s">
        <v>101</v>
      </c>
      <c r="G89" s="28" t="s">
        <v>92</v>
      </c>
      <c r="H89" s="33">
        <v>34</v>
      </c>
      <c r="I89" s="28" t="s">
        <v>88</v>
      </c>
      <c r="J89" s="33">
        <v>4</v>
      </c>
      <c r="K89" s="28" t="s">
        <v>93</v>
      </c>
      <c r="L89" s="28" t="s">
        <v>94</v>
      </c>
    </row>
    <row r="90" spans="1:12" x14ac:dyDescent="0.35">
      <c r="A90" s="28" t="s">
        <v>102</v>
      </c>
      <c r="B90" s="30">
        <v>0</v>
      </c>
      <c r="C90" s="30">
        <v>104</v>
      </c>
      <c r="D90" s="33">
        <v>37</v>
      </c>
      <c r="E90" s="28">
        <v>25</v>
      </c>
      <c r="F90" s="28" t="s">
        <v>86</v>
      </c>
      <c r="G90" s="28" t="s">
        <v>87</v>
      </c>
      <c r="H90" s="33">
        <v>23</v>
      </c>
      <c r="I90" s="28" t="s">
        <v>88</v>
      </c>
      <c r="J90" s="33">
        <v>4</v>
      </c>
      <c r="K90" s="28" t="s">
        <v>93</v>
      </c>
      <c r="L90" s="28" t="s">
        <v>94</v>
      </c>
    </row>
    <row r="91" spans="1:12" x14ac:dyDescent="0.35">
      <c r="A91" s="28" t="s">
        <v>85</v>
      </c>
      <c r="B91" s="30">
        <v>303</v>
      </c>
      <c r="C91" s="30">
        <v>899</v>
      </c>
      <c r="D91" s="33">
        <v>13</v>
      </c>
      <c r="E91" s="28">
        <v>3</v>
      </c>
      <c r="F91" s="28" t="s">
        <v>86</v>
      </c>
      <c r="G91" s="28" t="s">
        <v>87</v>
      </c>
      <c r="H91" s="33">
        <v>21</v>
      </c>
      <c r="I91" s="28" t="s">
        <v>88</v>
      </c>
      <c r="J91" s="33">
        <v>1</v>
      </c>
      <c r="K91" s="28" t="s">
        <v>93</v>
      </c>
      <c r="L91" s="28" t="s">
        <v>94</v>
      </c>
    </row>
    <row r="92" spans="1:12" x14ac:dyDescent="0.35">
      <c r="A92" s="28" t="s">
        <v>85</v>
      </c>
      <c r="B92" s="30">
        <v>900</v>
      </c>
      <c r="C92" s="30">
        <v>1732</v>
      </c>
      <c r="D92" s="33">
        <v>37</v>
      </c>
      <c r="E92" s="28">
        <v>11</v>
      </c>
      <c r="F92" s="28" t="s">
        <v>101</v>
      </c>
      <c r="G92" s="28" t="s">
        <v>92</v>
      </c>
      <c r="H92" s="33">
        <v>49</v>
      </c>
      <c r="I92" s="28" t="s">
        <v>104</v>
      </c>
      <c r="J92" s="33">
        <v>4</v>
      </c>
      <c r="K92" s="28" t="s">
        <v>93</v>
      </c>
      <c r="L92" s="28" t="s">
        <v>94</v>
      </c>
    </row>
    <row r="93" spans="1:12" x14ac:dyDescent="0.35">
      <c r="A93" s="28" t="s">
        <v>91</v>
      </c>
      <c r="B93" s="30">
        <v>0</v>
      </c>
      <c r="C93" s="30">
        <v>706</v>
      </c>
      <c r="D93" s="33">
        <v>31</v>
      </c>
      <c r="E93" s="28">
        <v>14</v>
      </c>
      <c r="F93" s="28" t="s">
        <v>86</v>
      </c>
      <c r="G93" s="28" t="s">
        <v>92</v>
      </c>
      <c r="H93" s="33">
        <v>31</v>
      </c>
      <c r="I93" s="28" t="s">
        <v>88</v>
      </c>
      <c r="J93" s="33">
        <v>2</v>
      </c>
      <c r="K93" s="28" t="s">
        <v>93</v>
      </c>
      <c r="L93" s="28" t="s">
        <v>90</v>
      </c>
    </row>
    <row r="94" spans="1:12" x14ac:dyDescent="0.35">
      <c r="A94" s="28" t="s">
        <v>97</v>
      </c>
      <c r="B94" s="30">
        <v>1257</v>
      </c>
      <c r="C94" s="30">
        <v>0</v>
      </c>
      <c r="D94" s="33">
        <v>10</v>
      </c>
      <c r="E94" s="28">
        <v>65</v>
      </c>
      <c r="F94" s="28" t="s">
        <v>101</v>
      </c>
      <c r="G94" s="28" t="s">
        <v>92</v>
      </c>
      <c r="H94" s="33">
        <v>40</v>
      </c>
      <c r="I94" s="28" t="s">
        <v>98</v>
      </c>
      <c r="J94" s="33">
        <v>4</v>
      </c>
      <c r="K94" s="28" t="s">
        <v>89</v>
      </c>
      <c r="L94" s="28" t="s">
        <v>90</v>
      </c>
    </row>
    <row r="95" spans="1:12" x14ac:dyDescent="0.35">
      <c r="A95" s="28" t="s">
        <v>85</v>
      </c>
      <c r="B95" s="30">
        <v>0</v>
      </c>
      <c r="C95" s="30">
        <v>576</v>
      </c>
      <c r="D95" s="33">
        <v>7</v>
      </c>
      <c r="E95" s="28">
        <v>14</v>
      </c>
      <c r="F95" s="28" t="s">
        <v>101</v>
      </c>
      <c r="G95" s="28" t="s">
        <v>92</v>
      </c>
      <c r="H95" s="33">
        <v>28</v>
      </c>
      <c r="I95" s="28" t="s">
        <v>88</v>
      </c>
      <c r="J95" s="33">
        <v>1</v>
      </c>
      <c r="K95" s="28" t="s">
        <v>93</v>
      </c>
      <c r="L95" s="28" t="s">
        <v>90</v>
      </c>
    </row>
    <row r="96" spans="1:12" x14ac:dyDescent="0.35">
      <c r="A96" s="28" t="s">
        <v>103</v>
      </c>
      <c r="B96" s="30">
        <v>273</v>
      </c>
      <c r="C96" s="30">
        <v>904</v>
      </c>
      <c r="D96" s="33">
        <v>7</v>
      </c>
      <c r="E96" s="28">
        <v>2</v>
      </c>
      <c r="F96" s="28" t="s">
        <v>86</v>
      </c>
      <c r="G96" s="28" t="s">
        <v>99</v>
      </c>
      <c r="H96" s="33">
        <v>21</v>
      </c>
      <c r="I96" s="28" t="s">
        <v>88</v>
      </c>
      <c r="J96" s="33">
        <v>1</v>
      </c>
      <c r="K96" s="28" t="s">
        <v>89</v>
      </c>
      <c r="L96" s="28" t="s">
        <v>90</v>
      </c>
    </row>
    <row r="97" spans="1:12" x14ac:dyDescent="0.35">
      <c r="A97" s="28" t="s">
        <v>100</v>
      </c>
      <c r="B97" s="30">
        <v>522</v>
      </c>
      <c r="C97" s="30">
        <v>194</v>
      </c>
      <c r="D97" s="33">
        <v>25</v>
      </c>
      <c r="E97" s="28">
        <v>79</v>
      </c>
      <c r="F97" s="28" t="s">
        <v>86</v>
      </c>
      <c r="G97" s="28" t="s">
        <v>92</v>
      </c>
      <c r="H97" s="33">
        <v>30</v>
      </c>
      <c r="I97" s="28" t="s">
        <v>88</v>
      </c>
      <c r="J97" s="33">
        <v>4</v>
      </c>
      <c r="K97" s="28" t="s">
        <v>93</v>
      </c>
      <c r="L97" s="28" t="s">
        <v>94</v>
      </c>
    </row>
    <row r="98" spans="1:12" x14ac:dyDescent="0.35">
      <c r="A98" s="28" t="s">
        <v>85</v>
      </c>
      <c r="B98" s="30">
        <v>0</v>
      </c>
      <c r="C98" s="30">
        <v>710</v>
      </c>
      <c r="D98" s="33">
        <v>25</v>
      </c>
      <c r="E98" s="28">
        <v>1</v>
      </c>
      <c r="F98" s="28" t="s">
        <v>101</v>
      </c>
      <c r="G98" s="28" t="s">
        <v>92</v>
      </c>
      <c r="H98" s="33">
        <v>37</v>
      </c>
      <c r="I98" s="28" t="s">
        <v>88</v>
      </c>
      <c r="J98" s="33">
        <v>3</v>
      </c>
      <c r="K98" s="28" t="s">
        <v>93</v>
      </c>
      <c r="L98" s="28" t="s">
        <v>90</v>
      </c>
    </row>
    <row r="99" spans="1:12" x14ac:dyDescent="0.35">
      <c r="A99" s="28" t="s">
        <v>85</v>
      </c>
      <c r="B99" s="30">
        <v>0</v>
      </c>
      <c r="C99" s="30">
        <v>5564</v>
      </c>
      <c r="D99" s="33">
        <v>25</v>
      </c>
      <c r="E99" s="28">
        <v>93</v>
      </c>
      <c r="F99" s="28" t="s">
        <v>86</v>
      </c>
      <c r="G99" s="28" t="s">
        <v>87</v>
      </c>
      <c r="H99" s="33">
        <v>33</v>
      </c>
      <c r="I99" s="28" t="s">
        <v>88</v>
      </c>
      <c r="J99" s="33">
        <v>2</v>
      </c>
      <c r="K99" s="28" t="s">
        <v>93</v>
      </c>
      <c r="L99" s="28" t="s">
        <v>90</v>
      </c>
    </row>
    <row r="100" spans="1:12" x14ac:dyDescent="0.35">
      <c r="A100" s="28" t="s">
        <v>85</v>
      </c>
      <c r="B100" s="30">
        <v>0</v>
      </c>
      <c r="C100" s="30">
        <v>192</v>
      </c>
      <c r="D100" s="33">
        <v>46</v>
      </c>
      <c r="E100" s="28">
        <v>13</v>
      </c>
      <c r="F100" s="28" t="s">
        <v>86</v>
      </c>
      <c r="G100" s="28" t="s">
        <v>87</v>
      </c>
      <c r="H100" s="33">
        <v>22</v>
      </c>
      <c r="I100" s="28" t="s">
        <v>104</v>
      </c>
      <c r="J100" s="33">
        <v>4</v>
      </c>
      <c r="K100" s="28" t="s">
        <v>93</v>
      </c>
      <c r="L100" s="28" t="s">
        <v>94</v>
      </c>
    </row>
    <row r="101" spans="1:12" x14ac:dyDescent="0.35">
      <c r="A101" s="28" t="s">
        <v>95</v>
      </c>
      <c r="B101" s="30">
        <v>0</v>
      </c>
      <c r="C101" s="30">
        <v>637</v>
      </c>
      <c r="D101" s="33">
        <v>13</v>
      </c>
      <c r="E101" s="28">
        <v>21</v>
      </c>
      <c r="F101" s="28" t="s">
        <v>101</v>
      </c>
      <c r="G101" s="28" t="s">
        <v>92</v>
      </c>
      <c r="H101" s="33">
        <v>23</v>
      </c>
      <c r="I101" s="28" t="s">
        <v>88</v>
      </c>
      <c r="J101" s="33">
        <v>2</v>
      </c>
      <c r="K101" s="28" t="s">
        <v>89</v>
      </c>
      <c r="L101" s="28" t="s">
        <v>94</v>
      </c>
    </row>
    <row r="102" spans="1:12" x14ac:dyDescent="0.35">
      <c r="A102" s="28" t="s">
        <v>85</v>
      </c>
      <c r="B102" s="30">
        <v>514</v>
      </c>
      <c r="C102" s="30">
        <v>405</v>
      </c>
      <c r="D102" s="33">
        <v>49</v>
      </c>
      <c r="E102" s="28">
        <v>13</v>
      </c>
      <c r="F102" s="28" t="s">
        <v>101</v>
      </c>
      <c r="G102" s="28" t="s">
        <v>92</v>
      </c>
      <c r="H102" s="33">
        <v>21</v>
      </c>
      <c r="I102" s="28" t="s">
        <v>88</v>
      </c>
      <c r="J102" s="33">
        <v>2</v>
      </c>
      <c r="K102" s="28" t="s">
        <v>93</v>
      </c>
      <c r="L102" s="28" t="s">
        <v>94</v>
      </c>
    </row>
    <row r="103" spans="1:12" x14ac:dyDescent="0.35">
      <c r="A103" s="28" t="s">
        <v>91</v>
      </c>
      <c r="B103" s="30">
        <v>457</v>
      </c>
      <c r="C103" s="30">
        <v>318</v>
      </c>
      <c r="D103" s="33">
        <v>19</v>
      </c>
      <c r="E103" s="28">
        <v>108</v>
      </c>
      <c r="F103" s="28" t="s">
        <v>86</v>
      </c>
      <c r="G103" s="28" t="s">
        <v>87</v>
      </c>
      <c r="H103" s="33">
        <v>40</v>
      </c>
      <c r="I103" s="28" t="s">
        <v>88</v>
      </c>
      <c r="J103" s="33">
        <v>1</v>
      </c>
      <c r="K103" s="28" t="s">
        <v>93</v>
      </c>
      <c r="L103" s="28" t="s">
        <v>90</v>
      </c>
    </row>
    <row r="104" spans="1:12" x14ac:dyDescent="0.35">
      <c r="A104" s="28" t="s">
        <v>85</v>
      </c>
      <c r="B104" s="30">
        <v>5133</v>
      </c>
      <c r="C104" s="30">
        <v>698</v>
      </c>
      <c r="D104" s="33">
        <v>19</v>
      </c>
      <c r="E104" s="28">
        <v>14</v>
      </c>
      <c r="F104" s="28" t="s">
        <v>86</v>
      </c>
      <c r="G104" s="28" t="s">
        <v>87</v>
      </c>
      <c r="H104" s="33">
        <v>36</v>
      </c>
      <c r="I104" s="28" t="s">
        <v>88</v>
      </c>
      <c r="J104" s="33">
        <v>2</v>
      </c>
      <c r="K104" s="28" t="s">
        <v>93</v>
      </c>
      <c r="L104" s="28" t="s">
        <v>94</v>
      </c>
    </row>
    <row r="105" spans="1:12" x14ac:dyDescent="0.35">
      <c r="A105" s="28" t="s">
        <v>95</v>
      </c>
      <c r="B105" s="30">
        <v>0</v>
      </c>
      <c r="C105" s="30">
        <v>369</v>
      </c>
      <c r="D105" s="33">
        <v>10</v>
      </c>
      <c r="E105" s="28">
        <v>16</v>
      </c>
      <c r="F105" s="28" t="s">
        <v>86</v>
      </c>
      <c r="G105" s="28" t="s">
        <v>87</v>
      </c>
      <c r="H105" s="33">
        <v>29</v>
      </c>
      <c r="I105" s="28" t="s">
        <v>88</v>
      </c>
      <c r="J105" s="33">
        <v>1</v>
      </c>
      <c r="K105" s="28" t="s">
        <v>93</v>
      </c>
      <c r="L105" s="28" t="s">
        <v>90</v>
      </c>
    </row>
    <row r="106" spans="1:12" x14ac:dyDescent="0.35">
      <c r="A106" s="28" t="s">
        <v>106</v>
      </c>
      <c r="B106" s="30">
        <v>644</v>
      </c>
      <c r="C106" s="30">
        <v>0</v>
      </c>
      <c r="D106" s="33">
        <v>13</v>
      </c>
      <c r="E106" s="28">
        <v>88</v>
      </c>
      <c r="F106" s="28" t="s">
        <v>86</v>
      </c>
      <c r="G106" s="28" t="s">
        <v>87</v>
      </c>
      <c r="H106" s="33">
        <v>37</v>
      </c>
      <c r="I106" s="28" t="s">
        <v>88</v>
      </c>
      <c r="J106" s="33">
        <v>4</v>
      </c>
      <c r="K106" s="28" t="s">
        <v>93</v>
      </c>
      <c r="L106" s="28" t="s">
        <v>90</v>
      </c>
    </row>
    <row r="107" spans="1:12" x14ac:dyDescent="0.35">
      <c r="A107" s="28" t="s">
        <v>91</v>
      </c>
      <c r="B107" s="30">
        <v>305</v>
      </c>
      <c r="C107" s="30">
        <v>492</v>
      </c>
      <c r="D107" s="33">
        <v>19</v>
      </c>
      <c r="E107" s="28">
        <v>1</v>
      </c>
      <c r="F107" s="28" t="s">
        <v>101</v>
      </c>
      <c r="G107" s="28" t="s">
        <v>92</v>
      </c>
      <c r="H107" s="33">
        <v>26</v>
      </c>
      <c r="I107" s="28" t="s">
        <v>88</v>
      </c>
      <c r="J107" s="33">
        <v>1</v>
      </c>
      <c r="K107" s="28" t="s">
        <v>93</v>
      </c>
      <c r="L107" s="28" t="s">
        <v>90</v>
      </c>
    </row>
    <row r="108" spans="1:12" x14ac:dyDescent="0.35">
      <c r="A108" s="28" t="s">
        <v>95</v>
      </c>
      <c r="B108" s="30">
        <v>9621</v>
      </c>
      <c r="C108" s="30">
        <v>308</v>
      </c>
      <c r="D108" s="33">
        <v>25</v>
      </c>
      <c r="E108" s="28">
        <v>41</v>
      </c>
      <c r="F108" s="28" t="s">
        <v>86</v>
      </c>
      <c r="G108" s="28" t="s">
        <v>87</v>
      </c>
      <c r="H108" s="33">
        <v>37</v>
      </c>
      <c r="I108" s="28" t="s">
        <v>104</v>
      </c>
      <c r="J108" s="33">
        <v>3</v>
      </c>
      <c r="K108" s="28" t="s">
        <v>93</v>
      </c>
      <c r="L108" s="28" t="s">
        <v>94</v>
      </c>
    </row>
    <row r="109" spans="1:12" x14ac:dyDescent="0.35">
      <c r="A109" s="28" t="s">
        <v>97</v>
      </c>
      <c r="B109" s="30">
        <v>0</v>
      </c>
      <c r="C109" s="30">
        <v>127</v>
      </c>
      <c r="D109" s="33">
        <v>13</v>
      </c>
      <c r="E109" s="28">
        <v>22</v>
      </c>
      <c r="F109" s="28" t="s">
        <v>86</v>
      </c>
      <c r="G109" s="28" t="s">
        <v>87</v>
      </c>
      <c r="H109" s="33">
        <v>39</v>
      </c>
      <c r="I109" s="28" t="s">
        <v>98</v>
      </c>
      <c r="J109" s="33">
        <v>4</v>
      </c>
      <c r="K109" s="28" t="s">
        <v>89</v>
      </c>
      <c r="L109" s="28" t="s">
        <v>94</v>
      </c>
    </row>
    <row r="110" spans="1:12" x14ac:dyDescent="0.35">
      <c r="A110" s="28" t="s">
        <v>100</v>
      </c>
      <c r="B110" s="30">
        <v>0</v>
      </c>
      <c r="C110" s="30">
        <v>565</v>
      </c>
      <c r="D110" s="33">
        <v>19</v>
      </c>
      <c r="E110" s="28">
        <v>14</v>
      </c>
      <c r="F110" s="28" t="s">
        <v>86</v>
      </c>
      <c r="G110" s="28" t="s">
        <v>99</v>
      </c>
      <c r="H110" s="33">
        <v>27</v>
      </c>
      <c r="I110" s="28" t="s">
        <v>88</v>
      </c>
      <c r="J110" s="33">
        <v>2</v>
      </c>
      <c r="K110" s="28" t="s">
        <v>93</v>
      </c>
      <c r="L110" s="28" t="s">
        <v>94</v>
      </c>
    </row>
    <row r="111" spans="1:12" x14ac:dyDescent="0.35">
      <c r="A111" s="28" t="s">
        <v>91</v>
      </c>
      <c r="B111" s="30">
        <v>0</v>
      </c>
      <c r="C111" s="30">
        <v>12632</v>
      </c>
      <c r="D111" s="33">
        <v>16</v>
      </c>
      <c r="E111" s="28">
        <v>9</v>
      </c>
      <c r="F111" s="28" t="s">
        <v>101</v>
      </c>
      <c r="G111" s="28" t="s">
        <v>92</v>
      </c>
      <c r="H111" s="33">
        <v>19</v>
      </c>
      <c r="I111" s="28" t="s">
        <v>98</v>
      </c>
      <c r="J111" s="33">
        <v>4</v>
      </c>
      <c r="K111" s="28" t="s">
        <v>93</v>
      </c>
      <c r="L111" s="28" t="s">
        <v>90</v>
      </c>
    </row>
    <row r="112" spans="1:12" x14ac:dyDescent="0.35">
      <c r="A112" s="28" t="s">
        <v>95</v>
      </c>
      <c r="B112" s="30">
        <v>0</v>
      </c>
      <c r="C112" s="30">
        <v>116</v>
      </c>
      <c r="D112" s="33">
        <v>49</v>
      </c>
      <c r="E112" s="28">
        <v>45</v>
      </c>
      <c r="F112" s="28" t="s">
        <v>86</v>
      </c>
      <c r="G112" s="28" t="s">
        <v>87</v>
      </c>
      <c r="H112" s="33">
        <v>45</v>
      </c>
      <c r="I112" s="28" t="s">
        <v>104</v>
      </c>
      <c r="J112" s="33">
        <v>4</v>
      </c>
      <c r="K112" s="28" t="s">
        <v>93</v>
      </c>
      <c r="L112" s="28" t="s">
        <v>94</v>
      </c>
    </row>
    <row r="113" spans="1:12" x14ac:dyDescent="0.35">
      <c r="A113" s="28" t="s">
        <v>102</v>
      </c>
      <c r="B113" s="30">
        <v>0</v>
      </c>
      <c r="C113" s="30">
        <v>178</v>
      </c>
      <c r="D113" s="33">
        <v>13</v>
      </c>
      <c r="E113" s="28">
        <v>89</v>
      </c>
      <c r="F113" s="28" t="s">
        <v>86</v>
      </c>
      <c r="G113" s="28" t="s">
        <v>87</v>
      </c>
      <c r="H113" s="33">
        <v>34</v>
      </c>
      <c r="I113" s="28" t="s">
        <v>104</v>
      </c>
      <c r="J113" s="33">
        <v>4</v>
      </c>
      <c r="K113" s="28" t="s">
        <v>93</v>
      </c>
      <c r="L113" s="28" t="s">
        <v>94</v>
      </c>
    </row>
    <row r="114" spans="1:12" x14ac:dyDescent="0.35">
      <c r="A114" s="28" t="s">
        <v>85</v>
      </c>
      <c r="B114" s="30">
        <v>6851</v>
      </c>
      <c r="C114" s="30">
        <v>901</v>
      </c>
      <c r="D114" s="33">
        <v>13</v>
      </c>
      <c r="E114" s="28">
        <v>21</v>
      </c>
      <c r="F114" s="28" t="s">
        <v>101</v>
      </c>
      <c r="G114" s="28" t="s">
        <v>92</v>
      </c>
      <c r="H114" s="33">
        <v>43</v>
      </c>
      <c r="I114" s="28" t="s">
        <v>98</v>
      </c>
      <c r="J114" s="33">
        <v>2</v>
      </c>
      <c r="K114" s="28" t="s">
        <v>89</v>
      </c>
      <c r="L114" s="28" t="s">
        <v>90</v>
      </c>
    </row>
    <row r="115" spans="1:12" x14ac:dyDescent="0.35">
      <c r="A115" s="28" t="s">
        <v>91</v>
      </c>
      <c r="B115" s="30">
        <v>13496</v>
      </c>
      <c r="C115" s="30">
        <v>650</v>
      </c>
      <c r="D115" s="33">
        <v>19</v>
      </c>
      <c r="E115" s="28">
        <v>20</v>
      </c>
      <c r="F115" s="28" t="s">
        <v>86</v>
      </c>
      <c r="G115" s="28" t="s">
        <v>87</v>
      </c>
      <c r="H115" s="33">
        <v>33</v>
      </c>
      <c r="I115" s="28" t="s">
        <v>88</v>
      </c>
      <c r="J115" s="33">
        <v>1</v>
      </c>
      <c r="K115" s="28" t="s">
        <v>89</v>
      </c>
      <c r="L115" s="28" t="s">
        <v>94</v>
      </c>
    </row>
    <row r="116" spans="1:12" x14ac:dyDescent="0.35">
      <c r="A116" s="28" t="s">
        <v>100</v>
      </c>
      <c r="B116" s="30">
        <v>509</v>
      </c>
      <c r="C116" s="30">
        <v>241</v>
      </c>
      <c r="D116" s="33">
        <v>25</v>
      </c>
      <c r="E116" s="28">
        <v>14</v>
      </c>
      <c r="F116" s="28" t="s">
        <v>86</v>
      </c>
      <c r="G116" s="28" t="s">
        <v>87</v>
      </c>
      <c r="H116" s="33">
        <v>35</v>
      </c>
      <c r="I116" s="28" t="s">
        <v>88</v>
      </c>
      <c r="J116" s="33">
        <v>4</v>
      </c>
      <c r="K116" s="28" t="s">
        <v>89</v>
      </c>
      <c r="L116" s="28" t="s">
        <v>94</v>
      </c>
    </row>
    <row r="117" spans="1:12" x14ac:dyDescent="0.35">
      <c r="A117" s="28" t="s">
        <v>102</v>
      </c>
      <c r="B117" s="30">
        <v>0</v>
      </c>
      <c r="C117" s="30">
        <v>609</v>
      </c>
      <c r="D117" s="33">
        <v>37</v>
      </c>
      <c r="E117" s="28">
        <v>6</v>
      </c>
      <c r="F117" s="28" t="s">
        <v>86</v>
      </c>
      <c r="G117" s="28" t="s">
        <v>87</v>
      </c>
      <c r="H117" s="33">
        <v>31</v>
      </c>
      <c r="I117" s="28" t="s">
        <v>104</v>
      </c>
      <c r="J117" s="33">
        <v>2</v>
      </c>
      <c r="K117" s="28" t="s">
        <v>96</v>
      </c>
      <c r="L117" s="28" t="s">
        <v>90</v>
      </c>
    </row>
    <row r="118" spans="1:12" x14ac:dyDescent="0.35">
      <c r="A118" s="28" t="s">
        <v>91</v>
      </c>
      <c r="B118" s="30">
        <v>19155</v>
      </c>
      <c r="C118" s="30">
        <v>131</v>
      </c>
      <c r="D118" s="33">
        <v>25</v>
      </c>
      <c r="E118" s="28">
        <v>24</v>
      </c>
      <c r="F118" s="28" t="s">
        <v>86</v>
      </c>
      <c r="G118" s="28" t="s">
        <v>87</v>
      </c>
      <c r="H118" s="33">
        <v>25</v>
      </c>
      <c r="I118" s="28" t="s">
        <v>88</v>
      </c>
      <c r="J118" s="33">
        <v>2</v>
      </c>
      <c r="K118" s="28" t="s">
        <v>93</v>
      </c>
      <c r="L118" s="28" t="s">
        <v>90</v>
      </c>
    </row>
    <row r="119" spans="1:12" x14ac:dyDescent="0.35">
      <c r="A119" s="28" t="s">
        <v>91</v>
      </c>
      <c r="B119" s="30">
        <v>0</v>
      </c>
      <c r="C119" s="30">
        <v>544</v>
      </c>
      <c r="D119" s="33">
        <v>19</v>
      </c>
      <c r="E119" s="28">
        <v>15</v>
      </c>
      <c r="F119" s="28" t="s">
        <v>101</v>
      </c>
      <c r="G119" s="28" t="s">
        <v>92</v>
      </c>
      <c r="H119" s="33">
        <v>27</v>
      </c>
      <c r="I119" s="28" t="s">
        <v>88</v>
      </c>
      <c r="J119" s="33">
        <v>2</v>
      </c>
      <c r="K119" s="28" t="s">
        <v>93</v>
      </c>
      <c r="L119" s="28" t="s">
        <v>90</v>
      </c>
    </row>
    <row r="120" spans="1:12" x14ac:dyDescent="0.35">
      <c r="A120" s="28" t="s">
        <v>85</v>
      </c>
      <c r="B120" s="30">
        <v>0</v>
      </c>
      <c r="C120" s="30">
        <v>10853</v>
      </c>
      <c r="D120" s="33">
        <v>25</v>
      </c>
      <c r="E120" s="28">
        <v>81</v>
      </c>
      <c r="F120" s="28" t="s">
        <v>101</v>
      </c>
      <c r="G120" s="28" t="s">
        <v>92</v>
      </c>
      <c r="H120" s="33">
        <v>56</v>
      </c>
      <c r="I120" s="28" t="s">
        <v>98</v>
      </c>
      <c r="J120" s="33">
        <v>4</v>
      </c>
      <c r="K120" s="28" t="s">
        <v>96</v>
      </c>
      <c r="L120" s="28" t="s">
        <v>90</v>
      </c>
    </row>
    <row r="121" spans="1:12" x14ac:dyDescent="0.35">
      <c r="A121" s="28" t="s">
        <v>102</v>
      </c>
      <c r="B121" s="30">
        <v>374</v>
      </c>
      <c r="C121" s="30">
        <v>0</v>
      </c>
      <c r="D121" s="33">
        <v>25</v>
      </c>
      <c r="E121" s="28">
        <v>14</v>
      </c>
      <c r="F121" s="28" t="s">
        <v>86</v>
      </c>
      <c r="G121" s="28" t="s">
        <v>87</v>
      </c>
      <c r="H121" s="33">
        <v>45</v>
      </c>
      <c r="I121" s="28" t="s">
        <v>88</v>
      </c>
      <c r="J121" s="33">
        <v>4</v>
      </c>
      <c r="K121" s="28" t="s">
        <v>96</v>
      </c>
      <c r="L121" s="28" t="s">
        <v>90</v>
      </c>
    </row>
    <row r="122" spans="1:12" x14ac:dyDescent="0.35">
      <c r="A122" s="28" t="s">
        <v>107</v>
      </c>
      <c r="B122" s="30">
        <v>0</v>
      </c>
      <c r="C122" s="30">
        <v>409</v>
      </c>
      <c r="D122" s="33">
        <v>49</v>
      </c>
      <c r="E122" s="28">
        <v>15</v>
      </c>
      <c r="F122" s="28" t="s">
        <v>86</v>
      </c>
      <c r="G122" s="28" t="s">
        <v>87</v>
      </c>
      <c r="H122" s="33">
        <v>53</v>
      </c>
      <c r="I122" s="28" t="s">
        <v>88</v>
      </c>
      <c r="J122" s="33">
        <v>4</v>
      </c>
      <c r="K122" s="28" t="s">
        <v>93</v>
      </c>
      <c r="L122" s="28" t="s">
        <v>94</v>
      </c>
    </row>
    <row r="123" spans="1:12" x14ac:dyDescent="0.35">
      <c r="A123" s="28" t="s">
        <v>91</v>
      </c>
      <c r="B123" s="30">
        <v>828</v>
      </c>
      <c r="C123" s="30">
        <v>391</v>
      </c>
      <c r="D123" s="33">
        <v>9</v>
      </c>
      <c r="E123" s="28">
        <v>12</v>
      </c>
      <c r="F123" s="28" t="s">
        <v>101</v>
      </c>
      <c r="G123" s="28" t="s">
        <v>92</v>
      </c>
      <c r="H123" s="33">
        <v>23</v>
      </c>
      <c r="I123" s="28" t="s">
        <v>88</v>
      </c>
      <c r="J123" s="33">
        <v>4</v>
      </c>
      <c r="K123" s="28" t="s">
        <v>93</v>
      </c>
      <c r="L123" s="28" t="s">
        <v>94</v>
      </c>
    </row>
    <row r="124" spans="1:12" x14ac:dyDescent="0.35">
      <c r="A124" s="28" t="s">
        <v>91</v>
      </c>
      <c r="B124" s="30">
        <v>0</v>
      </c>
      <c r="C124" s="30">
        <v>322</v>
      </c>
      <c r="D124" s="33">
        <v>13</v>
      </c>
      <c r="E124" s="28">
        <v>9</v>
      </c>
      <c r="F124" s="28" t="s">
        <v>101</v>
      </c>
      <c r="G124" s="28" t="s">
        <v>92</v>
      </c>
      <c r="H124" s="33">
        <v>25</v>
      </c>
      <c r="I124" s="28" t="s">
        <v>88</v>
      </c>
      <c r="J124" s="33">
        <v>1</v>
      </c>
      <c r="K124" s="28" t="s">
        <v>93</v>
      </c>
      <c r="L124" s="28" t="s">
        <v>90</v>
      </c>
    </row>
    <row r="125" spans="1:12" x14ac:dyDescent="0.35">
      <c r="A125" s="28" t="s">
        <v>85</v>
      </c>
      <c r="B125" s="30">
        <v>829</v>
      </c>
      <c r="C125" s="30">
        <v>583</v>
      </c>
      <c r="D125" s="33">
        <v>7</v>
      </c>
      <c r="E125" s="28">
        <v>18</v>
      </c>
      <c r="F125" s="28" t="s">
        <v>101</v>
      </c>
      <c r="G125" s="28" t="s">
        <v>92</v>
      </c>
      <c r="H125" s="33">
        <v>63</v>
      </c>
      <c r="I125" s="28" t="s">
        <v>88</v>
      </c>
      <c r="J125" s="33">
        <v>3</v>
      </c>
      <c r="K125" s="28" t="s">
        <v>93</v>
      </c>
      <c r="L125" s="28" t="s">
        <v>90</v>
      </c>
    </row>
    <row r="126" spans="1:12" x14ac:dyDescent="0.35">
      <c r="A126" s="28" t="s">
        <v>85</v>
      </c>
      <c r="B126" s="30">
        <v>0</v>
      </c>
      <c r="C126" s="30">
        <v>12242</v>
      </c>
      <c r="D126" s="33">
        <v>25</v>
      </c>
      <c r="E126" s="28">
        <v>53</v>
      </c>
      <c r="F126" s="28" t="s">
        <v>86</v>
      </c>
      <c r="G126" s="28" t="s">
        <v>87</v>
      </c>
      <c r="H126" s="33">
        <v>34</v>
      </c>
      <c r="I126" s="28" t="s">
        <v>88</v>
      </c>
      <c r="J126" s="33">
        <v>2</v>
      </c>
      <c r="K126" s="28" t="s">
        <v>93</v>
      </c>
      <c r="L126" s="28" t="s">
        <v>94</v>
      </c>
    </row>
    <row r="127" spans="1:12" x14ac:dyDescent="0.35">
      <c r="A127" s="28" t="s">
        <v>91</v>
      </c>
      <c r="B127" s="30">
        <v>0</v>
      </c>
      <c r="C127" s="30">
        <v>479</v>
      </c>
      <c r="D127" s="33">
        <v>19</v>
      </c>
      <c r="E127" s="28">
        <v>0</v>
      </c>
      <c r="F127" s="28" t="s">
        <v>86</v>
      </c>
      <c r="G127" s="28" t="s">
        <v>87</v>
      </c>
      <c r="H127" s="33">
        <v>24</v>
      </c>
      <c r="I127" s="28" t="s">
        <v>88</v>
      </c>
      <c r="J127" s="33">
        <v>1</v>
      </c>
      <c r="K127" s="28" t="s">
        <v>105</v>
      </c>
      <c r="L127" s="28" t="s">
        <v>94</v>
      </c>
    </row>
    <row r="128" spans="1:12" x14ac:dyDescent="0.35">
      <c r="A128" s="28" t="s">
        <v>95</v>
      </c>
      <c r="B128" s="30">
        <v>939</v>
      </c>
      <c r="C128" s="30">
        <v>496</v>
      </c>
      <c r="D128" s="33">
        <v>19</v>
      </c>
      <c r="E128" s="28">
        <v>56</v>
      </c>
      <c r="F128" s="28" t="s">
        <v>86</v>
      </c>
      <c r="G128" s="28" t="s">
        <v>87</v>
      </c>
      <c r="H128" s="33">
        <v>35</v>
      </c>
      <c r="I128" s="28" t="s">
        <v>88</v>
      </c>
      <c r="J128" s="33">
        <v>4</v>
      </c>
      <c r="K128" s="28" t="s">
        <v>93</v>
      </c>
      <c r="L128" s="28" t="s">
        <v>94</v>
      </c>
    </row>
    <row r="129" spans="1:12" x14ac:dyDescent="0.35">
      <c r="A129" s="28" t="s">
        <v>95</v>
      </c>
      <c r="B129" s="30">
        <v>0</v>
      </c>
      <c r="C129" s="30">
        <v>466</v>
      </c>
      <c r="D129" s="33">
        <v>25</v>
      </c>
      <c r="E129" s="28">
        <v>42</v>
      </c>
      <c r="F129" s="28" t="s">
        <v>86</v>
      </c>
      <c r="G129" s="28" t="s">
        <v>87</v>
      </c>
      <c r="H129" s="33">
        <v>30</v>
      </c>
      <c r="I129" s="28" t="s">
        <v>88</v>
      </c>
      <c r="J129" s="33">
        <v>3</v>
      </c>
      <c r="K129" s="28" t="s">
        <v>93</v>
      </c>
      <c r="L129" s="28" t="s">
        <v>94</v>
      </c>
    </row>
    <row r="130" spans="1:12" x14ac:dyDescent="0.35">
      <c r="A130" s="28" t="s">
        <v>95</v>
      </c>
      <c r="B130" s="30">
        <v>889</v>
      </c>
      <c r="C130" s="30">
        <v>1583</v>
      </c>
      <c r="D130" s="33">
        <v>37</v>
      </c>
      <c r="E130" s="28">
        <v>79</v>
      </c>
      <c r="F130" s="28" t="s">
        <v>86</v>
      </c>
      <c r="G130" s="28" t="s">
        <v>87</v>
      </c>
      <c r="H130" s="33">
        <v>29</v>
      </c>
      <c r="I130" s="28" t="s">
        <v>104</v>
      </c>
      <c r="J130" s="33">
        <v>3</v>
      </c>
      <c r="K130" s="28" t="s">
        <v>93</v>
      </c>
      <c r="L130" s="28" t="s">
        <v>90</v>
      </c>
    </row>
    <row r="131" spans="1:12" x14ac:dyDescent="0.35">
      <c r="A131" s="28" t="s">
        <v>91</v>
      </c>
      <c r="B131" s="30">
        <v>876</v>
      </c>
      <c r="C131" s="30">
        <v>1533</v>
      </c>
      <c r="D131" s="33">
        <v>31</v>
      </c>
      <c r="E131" s="28">
        <v>21</v>
      </c>
      <c r="F131" s="28" t="s">
        <v>101</v>
      </c>
      <c r="G131" s="28" t="s">
        <v>92</v>
      </c>
      <c r="H131" s="33">
        <v>20</v>
      </c>
      <c r="I131" s="28" t="s">
        <v>98</v>
      </c>
      <c r="J131" s="33">
        <v>4</v>
      </c>
      <c r="K131" s="28" t="s">
        <v>93</v>
      </c>
      <c r="L131" s="28" t="s">
        <v>94</v>
      </c>
    </row>
    <row r="132" spans="1:12" x14ac:dyDescent="0.35">
      <c r="A132" s="28" t="s">
        <v>85</v>
      </c>
      <c r="B132" s="30">
        <v>893</v>
      </c>
      <c r="C132" s="30">
        <v>0</v>
      </c>
      <c r="D132" s="33">
        <v>16</v>
      </c>
      <c r="E132" s="28">
        <v>94</v>
      </c>
      <c r="F132" s="28" t="s">
        <v>86</v>
      </c>
      <c r="G132" s="28" t="s">
        <v>87</v>
      </c>
      <c r="H132" s="33">
        <v>49</v>
      </c>
      <c r="I132" s="28" t="s">
        <v>88</v>
      </c>
      <c r="J132" s="33">
        <v>4</v>
      </c>
      <c r="K132" s="28" t="s">
        <v>93</v>
      </c>
      <c r="L132" s="28" t="s">
        <v>90</v>
      </c>
    </row>
    <row r="133" spans="1:12" x14ac:dyDescent="0.35">
      <c r="A133" s="28" t="s">
        <v>100</v>
      </c>
      <c r="B133" s="30">
        <v>12760</v>
      </c>
      <c r="C133" s="30">
        <v>4873</v>
      </c>
      <c r="D133" s="33">
        <v>13</v>
      </c>
      <c r="E133" s="28">
        <v>73</v>
      </c>
      <c r="F133" s="28" t="s">
        <v>86</v>
      </c>
      <c r="G133" s="28" t="s">
        <v>87</v>
      </c>
      <c r="H133" s="33">
        <v>56</v>
      </c>
      <c r="I133" s="28" t="s">
        <v>98</v>
      </c>
      <c r="J133" s="33">
        <v>4</v>
      </c>
      <c r="K133" s="28" t="s">
        <v>89</v>
      </c>
      <c r="L133" s="28" t="s">
        <v>90</v>
      </c>
    </row>
    <row r="134" spans="1:12" x14ac:dyDescent="0.35">
      <c r="A134" s="28" t="s">
        <v>91</v>
      </c>
      <c r="B134" s="30">
        <v>0</v>
      </c>
      <c r="C134" s="30">
        <v>0</v>
      </c>
      <c r="D134" s="33">
        <v>13</v>
      </c>
      <c r="E134" s="28">
        <v>94</v>
      </c>
      <c r="F134" s="28" t="s">
        <v>86</v>
      </c>
      <c r="G134" s="28" t="s">
        <v>87</v>
      </c>
      <c r="H134" s="33">
        <v>48</v>
      </c>
      <c r="I134" s="28" t="s">
        <v>98</v>
      </c>
      <c r="J134" s="33">
        <v>4</v>
      </c>
      <c r="K134" s="28" t="s">
        <v>93</v>
      </c>
      <c r="L134" s="28" t="s">
        <v>90</v>
      </c>
    </row>
    <row r="135" spans="1:12" x14ac:dyDescent="0.35">
      <c r="A135" s="28" t="s">
        <v>85</v>
      </c>
      <c r="B135" s="30">
        <v>0</v>
      </c>
      <c r="C135" s="30">
        <v>717</v>
      </c>
      <c r="D135" s="33">
        <v>22</v>
      </c>
      <c r="E135" s="28">
        <v>10</v>
      </c>
      <c r="F135" s="28" t="s">
        <v>101</v>
      </c>
      <c r="G135" s="28" t="s">
        <v>92</v>
      </c>
      <c r="H135" s="33">
        <v>24</v>
      </c>
      <c r="I135" s="28" t="s">
        <v>88</v>
      </c>
      <c r="J135" s="33">
        <v>2</v>
      </c>
      <c r="K135" s="28" t="s">
        <v>93</v>
      </c>
      <c r="L135" s="28" t="s">
        <v>94</v>
      </c>
    </row>
    <row r="136" spans="1:12" x14ac:dyDescent="0.35">
      <c r="A136" s="28" t="s">
        <v>85</v>
      </c>
      <c r="B136" s="30">
        <v>959</v>
      </c>
      <c r="C136" s="30">
        <v>7876</v>
      </c>
      <c r="D136" s="33">
        <v>28</v>
      </c>
      <c r="E136" s="28">
        <v>20</v>
      </c>
      <c r="F136" s="28" t="s">
        <v>86</v>
      </c>
      <c r="G136" s="28" t="s">
        <v>87</v>
      </c>
      <c r="H136" s="33">
        <v>22</v>
      </c>
      <c r="I136" s="28" t="s">
        <v>88</v>
      </c>
      <c r="J136" s="33">
        <v>2</v>
      </c>
      <c r="K136" s="28" t="s">
        <v>89</v>
      </c>
      <c r="L136" s="28" t="s">
        <v>94</v>
      </c>
    </row>
    <row r="137" spans="1:12" x14ac:dyDescent="0.35">
      <c r="A137" s="28" t="s">
        <v>85</v>
      </c>
      <c r="B137" s="30">
        <v>0</v>
      </c>
      <c r="C137" s="30">
        <v>4449</v>
      </c>
      <c r="D137" s="33">
        <v>25</v>
      </c>
      <c r="E137" s="28">
        <v>87</v>
      </c>
      <c r="F137" s="28" t="s">
        <v>86</v>
      </c>
      <c r="G137" s="28" t="s">
        <v>87</v>
      </c>
      <c r="H137" s="33">
        <v>30</v>
      </c>
      <c r="I137" s="28" t="s">
        <v>88</v>
      </c>
      <c r="J137" s="33">
        <v>4</v>
      </c>
      <c r="K137" s="28" t="s">
        <v>93</v>
      </c>
      <c r="L137" s="28" t="s">
        <v>94</v>
      </c>
    </row>
    <row r="138" spans="1:12" x14ac:dyDescent="0.35">
      <c r="A138" s="28" t="s">
        <v>104</v>
      </c>
      <c r="B138" s="30">
        <v>0</v>
      </c>
      <c r="C138" s="30">
        <v>0</v>
      </c>
      <c r="D138" s="33">
        <v>25</v>
      </c>
      <c r="E138" s="28">
        <v>54</v>
      </c>
      <c r="F138" s="28" t="s">
        <v>86</v>
      </c>
      <c r="G138" s="28" t="s">
        <v>87</v>
      </c>
      <c r="H138" s="33">
        <v>39</v>
      </c>
      <c r="I138" s="28" t="s">
        <v>88</v>
      </c>
      <c r="J138" s="33">
        <v>3</v>
      </c>
      <c r="K138" s="28" t="s">
        <v>96</v>
      </c>
      <c r="L138" s="28" t="s">
        <v>94</v>
      </c>
    </row>
    <row r="139" spans="1:12" x14ac:dyDescent="0.35">
      <c r="A139" s="28" t="s">
        <v>100</v>
      </c>
      <c r="B139" s="30">
        <v>0</v>
      </c>
      <c r="C139" s="30">
        <v>104</v>
      </c>
      <c r="D139" s="33">
        <v>25</v>
      </c>
      <c r="E139" s="28">
        <v>23</v>
      </c>
      <c r="F139" s="28" t="s">
        <v>86</v>
      </c>
      <c r="G139" s="28" t="s">
        <v>99</v>
      </c>
      <c r="H139" s="33">
        <v>20</v>
      </c>
      <c r="I139" s="28" t="s">
        <v>88</v>
      </c>
      <c r="J139" s="33">
        <v>2</v>
      </c>
      <c r="K139" s="28" t="s">
        <v>89</v>
      </c>
      <c r="L139" s="28" t="s">
        <v>90</v>
      </c>
    </row>
    <row r="140" spans="1:12" x14ac:dyDescent="0.35">
      <c r="A140" s="28" t="s">
        <v>103</v>
      </c>
      <c r="B140" s="30">
        <v>0</v>
      </c>
      <c r="C140" s="30">
        <v>897</v>
      </c>
      <c r="D140" s="33">
        <v>19</v>
      </c>
      <c r="E140" s="28">
        <v>2</v>
      </c>
      <c r="F140" s="28" t="s">
        <v>101</v>
      </c>
      <c r="G140" s="28" t="s">
        <v>92</v>
      </c>
      <c r="H140" s="33">
        <v>22</v>
      </c>
      <c r="I140" s="28" t="s">
        <v>88</v>
      </c>
      <c r="J140" s="33">
        <v>4</v>
      </c>
      <c r="K140" s="28" t="s">
        <v>93</v>
      </c>
      <c r="L140" s="28" t="s">
        <v>94</v>
      </c>
    </row>
    <row r="141" spans="1:12" x14ac:dyDescent="0.35">
      <c r="A141" s="28" t="s">
        <v>95</v>
      </c>
      <c r="B141" s="30">
        <v>698</v>
      </c>
      <c r="C141" s="30">
        <v>4033</v>
      </c>
      <c r="D141" s="33">
        <v>16</v>
      </c>
      <c r="E141" s="28">
        <v>20</v>
      </c>
      <c r="F141" s="28" t="s">
        <v>86</v>
      </c>
      <c r="G141" s="28" t="s">
        <v>99</v>
      </c>
      <c r="H141" s="33">
        <v>24</v>
      </c>
      <c r="I141" s="28" t="s">
        <v>98</v>
      </c>
      <c r="J141" s="33">
        <v>2</v>
      </c>
      <c r="K141" s="28" t="s">
        <v>93</v>
      </c>
      <c r="L141" s="28" t="s">
        <v>94</v>
      </c>
    </row>
    <row r="142" spans="1:12" x14ac:dyDescent="0.35">
      <c r="A142" s="28" t="s">
        <v>91</v>
      </c>
      <c r="B142" s="30">
        <v>0</v>
      </c>
      <c r="C142" s="30">
        <v>945</v>
      </c>
      <c r="D142" s="33">
        <v>13</v>
      </c>
      <c r="E142" s="28">
        <v>6</v>
      </c>
      <c r="F142" s="28" t="s">
        <v>86</v>
      </c>
      <c r="G142" s="28" t="s">
        <v>92</v>
      </c>
      <c r="H142" s="33">
        <v>41</v>
      </c>
      <c r="I142" s="28" t="s">
        <v>88</v>
      </c>
      <c r="J142" s="33">
        <v>1</v>
      </c>
      <c r="K142" s="28" t="s">
        <v>93</v>
      </c>
      <c r="L142" s="28" t="s">
        <v>90</v>
      </c>
    </row>
    <row r="143" spans="1:12" x14ac:dyDescent="0.35">
      <c r="A143" s="28" t="s">
        <v>91</v>
      </c>
      <c r="B143" s="30">
        <v>0</v>
      </c>
      <c r="C143" s="30">
        <v>836</v>
      </c>
      <c r="D143" s="33">
        <v>25</v>
      </c>
      <c r="E143" s="28">
        <v>99</v>
      </c>
      <c r="F143" s="28" t="s">
        <v>86</v>
      </c>
      <c r="G143" s="28" t="s">
        <v>87</v>
      </c>
      <c r="H143" s="33">
        <v>32</v>
      </c>
      <c r="I143" s="28" t="s">
        <v>88</v>
      </c>
      <c r="J143" s="33">
        <v>4</v>
      </c>
      <c r="K143" s="28" t="s">
        <v>93</v>
      </c>
      <c r="L143" s="28" t="s">
        <v>90</v>
      </c>
    </row>
    <row r="144" spans="1:12" x14ac:dyDescent="0.35">
      <c r="A144" s="28" t="s">
        <v>85</v>
      </c>
      <c r="B144" s="30">
        <v>0</v>
      </c>
      <c r="C144" s="30">
        <v>325</v>
      </c>
      <c r="D144" s="33">
        <v>19</v>
      </c>
      <c r="E144" s="28">
        <v>13</v>
      </c>
      <c r="F144" s="28" t="s">
        <v>101</v>
      </c>
      <c r="G144" s="28" t="s">
        <v>92</v>
      </c>
      <c r="H144" s="33">
        <v>23</v>
      </c>
      <c r="I144" s="28" t="s">
        <v>88</v>
      </c>
      <c r="J144" s="33">
        <v>2</v>
      </c>
      <c r="K144" s="28" t="s">
        <v>93</v>
      </c>
      <c r="L144" s="28" t="s">
        <v>94</v>
      </c>
    </row>
    <row r="145" spans="1:12" x14ac:dyDescent="0.35">
      <c r="A145" s="28" t="s">
        <v>85</v>
      </c>
      <c r="B145" s="30">
        <v>12974</v>
      </c>
      <c r="C145" s="30">
        <v>19568</v>
      </c>
      <c r="D145" s="33">
        <v>13</v>
      </c>
      <c r="E145" s="28">
        <v>7</v>
      </c>
      <c r="F145" s="28" t="s">
        <v>101</v>
      </c>
      <c r="G145" s="28" t="s">
        <v>92</v>
      </c>
      <c r="H145" s="33">
        <v>41</v>
      </c>
      <c r="I145" s="28" t="s">
        <v>98</v>
      </c>
      <c r="J145" s="33">
        <v>3</v>
      </c>
      <c r="K145" s="28" t="s">
        <v>93</v>
      </c>
      <c r="L145" s="28" t="s">
        <v>90</v>
      </c>
    </row>
    <row r="146" spans="1:12" x14ac:dyDescent="0.35">
      <c r="A146" s="28" t="s">
        <v>91</v>
      </c>
      <c r="B146" s="30">
        <v>0</v>
      </c>
      <c r="C146" s="30">
        <v>803</v>
      </c>
      <c r="D146" s="33">
        <v>13</v>
      </c>
      <c r="E146" s="28">
        <v>89</v>
      </c>
      <c r="F146" s="28" t="s">
        <v>86</v>
      </c>
      <c r="G146" s="28" t="s">
        <v>87</v>
      </c>
      <c r="H146" s="33">
        <v>52</v>
      </c>
      <c r="I146" s="28" t="s">
        <v>104</v>
      </c>
      <c r="J146" s="33">
        <v>4</v>
      </c>
      <c r="K146" s="28" t="s">
        <v>96</v>
      </c>
      <c r="L146" s="28" t="s">
        <v>94</v>
      </c>
    </row>
    <row r="147" spans="1:12" x14ac:dyDescent="0.35">
      <c r="A147" s="28" t="s">
        <v>85</v>
      </c>
      <c r="B147" s="30">
        <v>317</v>
      </c>
      <c r="C147" s="30">
        <v>10980</v>
      </c>
      <c r="D147" s="33">
        <v>13</v>
      </c>
      <c r="E147" s="28">
        <v>17</v>
      </c>
      <c r="F147" s="28" t="s">
        <v>86</v>
      </c>
      <c r="G147" s="28" t="s">
        <v>87</v>
      </c>
      <c r="H147" s="33">
        <v>65</v>
      </c>
      <c r="I147" s="28" t="s">
        <v>88</v>
      </c>
      <c r="J147" s="33">
        <v>3</v>
      </c>
      <c r="K147" s="28" t="s">
        <v>89</v>
      </c>
      <c r="L147" s="28" t="s">
        <v>94</v>
      </c>
    </row>
    <row r="148" spans="1:12" x14ac:dyDescent="0.35">
      <c r="A148" s="28" t="s">
        <v>100</v>
      </c>
      <c r="B148" s="30">
        <v>0</v>
      </c>
      <c r="C148" s="30">
        <v>265</v>
      </c>
      <c r="D148" s="33">
        <v>13</v>
      </c>
      <c r="E148" s="28">
        <v>10</v>
      </c>
      <c r="F148" s="28" t="s">
        <v>101</v>
      </c>
      <c r="G148" s="28" t="s">
        <v>92</v>
      </c>
      <c r="H148" s="33">
        <v>26</v>
      </c>
      <c r="I148" s="28" t="s">
        <v>88</v>
      </c>
      <c r="J148" s="33">
        <v>2</v>
      </c>
      <c r="K148" s="28" t="s">
        <v>93</v>
      </c>
      <c r="L148" s="28" t="s">
        <v>90</v>
      </c>
    </row>
    <row r="149" spans="1:12" x14ac:dyDescent="0.35">
      <c r="A149" s="28" t="s">
        <v>103</v>
      </c>
      <c r="B149" s="30">
        <v>0</v>
      </c>
      <c r="C149" s="30">
        <v>609</v>
      </c>
      <c r="D149" s="33">
        <v>31</v>
      </c>
      <c r="E149" s="28">
        <v>3</v>
      </c>
      <c r="F149" s="28" t="s">
        <v>86</v>
      </c>
      <c r="G149" s="28" t="s">
        <v>92</v>
      </c>
      <c r="H149" s="33">
        <v>33</v>
      </c>
      <c r="I149" s="28" t="s">
        <v>88</v>
      </c>
      <c r="J149" s="33">
        <v>1</v>
      </c>
      <c r="K149" s="28" t="s">
        <v>89</v>
      </c>
      <c r="L149" s="28" t="s">
        <v>94</v>
      </c>
    </row>
    <row r="150" spans="1:12" x14ac:dyDescent="0.35">
      <c r="A150" s="28" t="s">
        <v>85</v>
      </c>
      <c r="B150" s="30">
        <v>0</v>
      </c>
      <c r="C150" s="30">
        <v>1851</v>
      </c>
      <c r="D150" s="33">
        <v>12</v>
      </c>
      <c r="E150" s="28">
        <v>0</v>
      </c>
      <c r="F150" s="28" t="s">
        <v>101</v>
      </c>
      <c r="G150" s="28" t="s">
        <v>92</v>
      </c>
      <c r="H150" s="33">
        <v>56</v>
      </c>
      <c r="I150" s="28" t="s">
        <v>88</v>
      </c>
      <c r="J150" s="33">
        <v>4</v>
      </c>
      <c r="K150" s="28" t="s">
        <v>89</v>
      </c>
      <c r="L150" s="28" t="s">
        <v>90</v>
      </c>
    </row>
    <row r="151" spans="1:12" x14ac:dyDescent="0.35">
      <c r="A151" s="28" t="s">
        <v>91</v>
      </c>
      <c r="B151" s="30">
        <v>192</v>
      </c>
      <c r="C151" s="30">
        <v>199</v>
      </c>
      <c r="D151" s="33">
        <v>25</v>
      </c>
      <c r="E151" s="28">
        <v>5</v>
      </c>
      <c r="F151" s="28" t="s">
        <v>101</v>
      </c>
      <c r="G151" s="28" t="s">
        <v>92</v>
      </c>
      <c r="H151" s="33">
        <v>24</v>
      </c>
      <c r="I151" s="28" t="s">
        <v>88</v>
      </c>
      <c r="J151" s="33">
        <v>4</v>
      </c>
      <c r="K151" s="28" t="s">
        <v>89</v>
      </c>
      <c r="L151" s="28" t="s">
        <v>94</v>
      </c>
    </row>
    <row r="152" spans="1:12" x14ac:dyDescent="0.35">
      <c r="A152" s="28" t="s">
        <v>95</v>
      </c>
      <c r="B152" s="30">
        <v>0</v>
      </c>
      <c r="C152" s="30">
        <v>500</v>
      </c>
      <c r="D152" s="33">
        <v>28</v>
      </c>
      <c r="E152" s="28">
        <v>7</v>
      </c>
      <c r="F152" s="28" t="s">
        <v>101</v>
      </c>
      <c r="G152" s="28" t="s">
        <v>92</v>
      </c>
      <c r="H152" s="33">
        <v>20</v>
      </c>
      <c r="I152" s="28" t="s">
        <v>98</v>
      </c>
      <c r="J152" s="33">
        <v>3</v>
      </c>
      <c r="K152" s="28" t="s">
        <v>93</v>
      </c>
      <c r="L152" s="28" t="s">
        <v>94</v>
      </c>
    </row>
    <row r="153" spans="1:12" x14ac:dyDescent="0.35">
      <c r="A153" s="28" t="s">
        <v>95</v>
      </c>
      <c r="B153" s="30">
        <v>0</v>
      </c>
      <c r="C153" s="30">
        <v>509</v>
      </c>
      <c r="D153" s="33">
        <v>16</v>
      </c>
      <c r="E153" s="28">
        <v>3</v>
      </c>
      <c r="F153" s="28" t="s">
        <v>86</v>
      </c>
      <c r="G153" s="28" t="s">
        <v>87</v>
      </c>
      <c r="H153" s="33">
        <v>35</v>
      </c>
      <c r="I153" s="28" t="s">
        <v>88</v>
      </c>
      <c r="J153" s="33">
        <v>3</v>
      </c>
      <c r="K153" s="28" t="s">
        <v>93</v>
      </c>
      <c r="L153" s="28" t="s">
        <v>90</v>
      </c>
    </row>
    <row r="154" spans="1:12" x14ac:dyDescent="0.35">
      <c r="A154" s="28" t="s">
        <v>102</v>
      </c>
      <c r="B154" s="30">
        <v>0</v>
      </c>
      <c r="C154" s="30">
        <v>270</v>
      </c>
      <c r="D154" s="33">
        <v>25</v>
      </c>
      <c r="E154" s="28">
        <v>25</v>
      </c>
      <c r="F154" s="28" t="s">
        <v>86</v>
      </c>
      <c r="G154" s="28" t="s">
        <v>87</v>
      </c>
      <c r="H154" s="33">
        <v>34</v>
      </c>
      <c r="I154" s="28" t="s">
        <v>88</v>
      </c>
      <c r="J154" s="33">
        <v>3</v>
      </c>
      <c r="K154" s="28" t="s">
        <v>93</v>
      </c>
      <c r="L154" s="28" t="s">
        <v>90</v>
      </c>
    </row>
    <row r="155" spans="1:12" x14ac:dyDescent="0.35">
      <c r="A155" s="28" t="s">
        <v>95</v>
      </c>
      <c r="B155" s="30">
        <v>0</v>
      </c>
      <c r="C155" s="30">
        <v>457</v>
      </c>
      <c r="D155" s="33">
        <v>13</v>
      </c>
      <c r="E155" s="28">
        <v>63</v>
      </c>
      <c r="F155" s="28" t="s">
        <v>86</v>
      </c>
      <c r="G155" s="28" t="s">
        <v>87</v>
      </c>
      <c r="H155" s="33">
        <v>38</v>
      </c>
      <c r="I155" s="28" t="s">
        <v>88</v>
      </c>
      <c r="J155" s="33">
        <v>4</v>
      </c>
      <c r="K155" s="28" t="s">
        <v>96</v>
      </c>
      <c r="L155" s="28" t="s">
        <v>90</v>
      </c>
    </row>
    <row r="156" spans="1:12" x14ac:dyDescent="0.35">
      <c r="A156" s="28" t="s">
        <v>102</v>
      </c>
      <c r="B156" s="30">
        <v>0</v>
      </c>
      <c r="C156" s="30">
        <v>260</v>
      </c>
      <c r="D156" s="33">
        <v>25</v>
      </c>
      <c r="E156" s="28">
        <v>78</v>
      </c>
      <c r="F156" s="28" t="s">
        <v>86</v>
      </c>
      <c r="G156" s="28" t="s">
        <v>87</v>
      </c>
      <c r="H156" s="33">
        <v>34</v>
      </c>
      <c r="I156" s="28" t="s">
        <v>88</v>
      </c>
      <c r="J156" s="33">
        <v>4</v>
      </c>
      <c r="K156" s="28" t="s">
        <v>96</v>
      </c>
      <c r="L156" s="28" t="s">
        <v>90</v>
      </c>
    </row>
    <row r="157" spans="1:12" x14ac:dyDescent="0.35">
      <c r="A157" s="28" t="s">
        <v>95</v>
      </c>
      <c r="B157" s="30">
        <v>942</v>
      </c>
      <c r="C157" s="30">
        <v>3036</v>
      </c>
      <c r="D157" s="33">
        <v>25</v>
      </c>
      <c r="E157" s="28">
        <v>36</v>
      </c>
      <c r="F157" s="28" t="s">
        <v>86</v>
      </c>
      <c r="G157" s="28" t="s">
        <v>87</v>
      </c>
      <c r="H157" s="33">
        <v>37</v>
      </c>
      <c r="I157" s="28" t="s">
        <v>88</v>
      </c>
      <c r="J157" s="33">
        <v>3</v>
      </c>
      <c r="K157" s="28" t="s">
        <v>93</v>
      </c>
      <c r="L157" s="28" t="s">
        <v>90</v>
      </c>
    </row>
    <row r="158" spans="1:12" x14ac:dyDescent="0.35">
      <c r="A158" s="28" t="s">
        <v>85</v>
      </c>
      <c r="B158" s="30">
        <v>0</v>
      </c>
      <c r="C158" s="30">
        <v>643</v>
      </c>
      <c r="D158" s="33">
        <v>19</v>
      </c>
      <c r="E158" s="28">
        <v>6</v>
      </c>
      <c r="F158" s="28" t="s">
        <v>86</v>
      </c>
      <c r="G158" s="28" t="s">
        <v>87</v>
      </c>
      <c r="H158" s="33">
        <v>31</v>
      </c>
      <c r="I158" s="28" t="s">
        <v>104</v>
      </c>
      <c r="J158" s="33">
        <v>2</v>
      </c>
      <c r="K158" s="28" t="s">
        <v>96</v>
      </c>
      <c r="L158" s="28" t="s">
        <v>90</v>
      </c>
    </row>
    <row r="159" spans="1:12" x14ac:dyDescent="0.35">
      <c r="A159" s="28" t="s">
        <v>95</v>
      </c>
      <c r="B159" s="30">
        <v>3329</v>
      </c>
      <c r="C159" s="30">
        <v>0</v>
      </c>
      <c r="D159" s="33">
        <v>19</v>
      </c>
      <c r="E159" s="28">
        <v>15</v>
      </c>
      <c r="F159" s="28" t="s">
        <v>86</v>
      </c>
      <c r="G159" s="28" t="s">
        <v>87</v>
      </c>
      <c r="H159" s="33">
        <v>67</v>
      </c>
      <c r="I159" s="28" t="s">
        <v>98</v>
      </c>
      <c r="J159" s="33">
        <v>4</v>
      </c>
      <c r="K159" s="28" t="s">
        <v>93</v>
      </c>
      <c r="L159" s="28" t="s">
        <v>94</v>
      </c>
    </row>
    <row r="160" spans="1:12" x14ac:dyDescent="0.35">
      <c r="A160" s="28" t="s">
        <v>102</v>
      </c>
      <c r="B160" s="30">
        <v>0</v>
      </c>
      <c r="C160" s="30">
        <v>6345</v>
      </c>
      <c r="D160" s="33">
        <v>25</v>
      </c>
      <c r="E160" s="28">
        <v>19</v>
      </c>
      <c r="F160" s="28" t="s">
        <v>86</v>
      </c>
      <c r="G160" s="28" t="s">
        <v>87</v>
      </c>
      <c r="H160" s="33">
        <v>26</v>
      </c>
      <c r="I160" s="28" t="s">
        <v>88</v>
      </c>
      <c r="J160" s="33">
        <v>2</v>
      </c>
      <c r="K160" s="28" t="s">
        <v>93</v>
      </c>
      <c r="L160" s="28" t="s">
        <v>90</v>
      </c>
    </row>
    <row r="161" spans="1:12" x14ac:dyDescent="0.35">
      <c r="A161" s="28" t="s">
        <v>97</v>
      </c>
      <c r="B161" s="30">
        <v>0</v>
      </c>
      <c r="C161" s="30">
        <v>922</v>
      </c>
      <c r="D161" s="33">
        <v>37</v>
      </c>
      <c r="E161" s="28">
        <v>9</v>
      </c>
      <c r="F161" s="28" t="s">
        <v>101</v>
      </c>
      <c r="G161" s="28" t="s">
        <v>92</v>
      </c>
      <c r="H161" s="33">
        <v>24</v>
      </c>
      <c r="I161" s="28" t="s">
        <v>88</v>
      </c>
      <c r="J161" s="33">
        <v>2</v>
      </c>
      <c r="K161" s="28" t="s">
        <v>96</v>
      </c>
      <c r="L161" s="28" t="s">
        <v>94</v>
      </c>
    </row>
    <row r="162" spans="1:12" x14ac:dyDescent="0.35">
      <c r="A162" s="28" t="s">
        <v>91</v>
      </c>
      <c r="B162" s="30">
        <v>0</v>
      </c>
      <c r="C162" s="30">
        <v>909</v>
      </c>
      <c r="D162" s="33">
        <v>25</v>
      </c>
      <c r="E162" s="28">
        <v>3</v>
      </c>
      <c r="F162" s="28" t="s">
        <v>86</v>
      </c>
      <c r="G162" s="28" t="s">
        <v>87</v>
      </c>
      <c r="H162" s="33">
        <v>21</v>
      </c>
      <c r="I162" s="28" t="s">
        <v>104</v>
      </c>
      <c r="J162" s="33">
        <v>1</v>
      </c>
      <c r="K162" s="28" t="s">
        <v>93</v>
      </c>
      <c r="L162" s="28" t="s">
        <v>90</v>
      </c>
    </row>
    <row r="163" spans="1:12" x14ac:dyDescent="0.35">
      <c r="A163" s="28" t="s">
        <v>107</v>
      </c>
      <c r="B163" s="30">
        <v>0</v>
      </c>
      <c r="C163" s="30">
        <v>775</v>
      </c>
      <c r="D163" s="33">
        <v>19</v>
      </c>
      <c r="E163" s="28">
        <v>8</v>
      </c>
      <c r="F163" s="28" t="s">
        <v>86</v>
      </c>
      <c r="G163" s="28" t="s">
        <v>99</v>
      </c>
      <c r="H163" s="33">
        <v>46</v>
      </c>
      <c r="I163" s="28" t="s">
        <v>88</v>
      </c>
      <c r="J163" s="33">
        <v>3</v>
      </c>
      <c r="K163" s="28" t="s">
        <v>89</v>
      </c>
      <c r="L163" s="28" t="s">
        <v>94</v>
      </c>
    </row>
    <row r="164" spans="1:12" x14ac:dyDescent="0.35">
      <c r="A164" s="28" t="s">
        <v>91</v>
      </c>
      <c r="B164" s="30">
        <v>0</v>
      </c>
      <c r="C164" s="30">
        <v>979</v>
      </c>
      <c r="D164" s="33">
        <v>25</v>
      </c>
      <c r="E164" s="28">
        <v>48</v>
      </c>
      <c r="F164" s="28" t="s">
        <v>86</v>
      </c>
      <c r="G164" s="28" t="s">
        <v>87</v>
      </c>
      <c r="H164" s="33">
        <v>22</v>
      </c>
      <c r="I164" s="28" t="s">
        <v>98</v>
      </c>
      <c r="J164" s="33">
        <v>4</v>
      </c>
      <c r="K164" s="28" t="s">
        <v>93</v>
      </c>
      <c r="L164" s="28" t="s">
        <v>94</v>
      </c>
    </row>
    <row r="165" spans="1:12" x14ac:dyDescent="0.35">
      <c r="A165" s="28" t="s">
        <v>91</v>
      </c>
      <c r="B165" s="30">
        <v>0</v>
      </c>
      <c r="C165" s="30">
        <v>948</v>
      </c>
      <c r="D165" s="33">
        <v>19</v>
      </c>
      <c r="E165" s="28">
        <v>2</v>
      </c>
      <c r="F165" s="28" t="s">
        <v>101</v>
      </c>
      <c r="G165" s="28" t="s">
        <v>92</v>
      </c>
      <c r="H165" s="33">
        <v>20</v>
      </c>
      <c r="I165" s="28" t="s">
        <v>98</v>
      </c>
      <c r="J165" s="33">
        <v>4</v>
      </c>
      <c r="K165" s="28" t="s">
        <v>93</v>
      </c>
      <c r="L165" s="28" t="s">
        <v>90</v>
      </c>
    </row>
    <row r="166" spans="1:12" x14ac:dyDescent="0.35">
      <c r="A166" s="28" t="s">
        <v>100</v>
      </c>
      <c r="B166" s="30">
        <v>339</v>
      </c>
      <c r="C166" s="30">
        <v>2790</v>
      </c>
      <c r="D166" s="33">
        <v>22</v>
      </c>
      <c r="E166" s="28">
        <v>55</v>
      </c>
      <c r="F166" s="28" t="s">
        <v>86</v>
      </c>
      <c r="G166" s="28" t="s">
        <v>92</v>
      </c>
      <c r="H166" s="33">
        <v>60</v>
      </c>
      <c r="I166" s="28" t="s">
        <v>98</v>
      </c>
      <c r="J166" s="33">
        <v>2</v>
      </c>
      <c r="K166" s="28" t="s">
        <v>89</v>
      </c>
      <c r="L166" s="28" t="s">
        <v>94</v>
      </c>
    </row>
    <row r="167" spans="1:12" x14ac:dyDescent="0.35">
      <c r="A167" s="28" t="s">
        <v>102</v>
      </c>
      <c r="B167" s="30">
        <v>0</v>
      </c>
      <c r="C167" s="30">
        <v>309</v>
      </c>
      <c r="D167" s="33">
        <v>49</v>
      </c>
      <c r="E167" s="28">
        <v>37</v>
      </c>
      <c r="F167" s="28" t="s">
        <v>86</v>
      </c>
      <c r="G167" s="28" t="s">
        <v>87</v>
      </c>
      <c r="H167" s="33">
        <v>25</v>
      </c>
      <c r="I167" s="28" t="s">
        <v>88</v>
      </c>
      <c r="J167" s="33">
        <v>3</v>
      </c>
      <c r="K167" s="28" t="s">
        <v>93</v>
      </c>
      <c r="L167" s="28" t="s">
        <v>90</v>
      </c>
    </row>
    <row r="168" spans="1:12" x14ac:dyDescent="0.35">
      <c r="A168" s="28" t="s">
        <v>85</v>
      </c>
      <c r="B168" s="30">
        <v>0</v>
      </c>
      <c r="C168" s="30">
        <v>762</v>
      </c>
      <c r="D168" s="33">
        <v>10</v>
      </c>
      <c r="E168" s="28">
        <v>1</v>
      </c>
      <c r="F168" s="28" t="s">
        <v>101</v>
      </c>
      <c r="G168" s="28" t="s">
        <v>92</v>
      </c>
      <c r="H168" s="33">
        <v>21</v>
      </c>
      <c r="I168" s="28" t="s">
        <v>98</v>
      </c>
      <c r="J168" s="33">
        <v>4</v>
      </c>
      <c r="K168" s="28" t="s">
        <v>93</v>
      </c>
      <c r="L168" s="28" t="s">
        <v>94</v>
      </c>
    </row>
    <row r="169" spans="1:12" x14ac:dyDescent="0.35">
      <c r="A169" s="28" t="s">
        <v>85</v>
      </c>
      <c r="B169" s="30">
        <v>0</v>
      </c>
      <c r="C169" s="30">
        <v>970</v>
      </c>
      <c r="D169" s="33">
        <v>13</v>
      </c>
      <c r="E169" s="28">
        <v>14</v>
      </c>
      <c r="F169" s="28" t="s">
        <v>101</v>
      </c>
      <c r="G169" s="28" t="s">
        <v>92</v>
      </c>
      <c r="H169" s="33">
        <v>22</v>
      </c>
      <c r="I169" s="28" t="s">
        <v>88</v>
      </c>
      <c r="J169" s="33">
        <v>1</v>
      </c>
      <c r="K169" s="28" t="s">
        <v>93</v>
      </c>
      <c r="L169" s="28" t="s">
        <v>90</v>
      </c>
    </row>
    <row r="170" spans="1:12" x14ac:dyDescent="0.35">
      <c r="A170" s="28" t="s">
        <v>102</v>
      </c>
      <c r="B170" s="30">
        <v>105</v>
      </c>
      <c r="C170" s="30">
        <v>320</v>
      </c>
      <c r="D170" s="33">
        <v>28</v>
      </c>
      <c r="E170" s="28">
        <v>54</v>
      </c>
      <c r="F170" s="28" t="s">
        <v>86</v>
      </c>
      <c r="G170" s="28" t="s">
        <v>87</v>
      </c>
      <c r="H170" s="33">
        <v>29</v>
      </c>
      <c r="I170" s="28" t="s">
        <v>88</v>
      </c>
      <c r="J170" s="33">
        <v>2</v>
      </c>
      <c r="K170" s="28" t="s">
        <v>96</v>
      </c>
      <c r="L170" s="28" t="s">
        <v>90</v>
      </c>
    </row>
    <row r="171" spans="1:12" x14ac:dyDescent="0.35">
      <c r="A171" s="28" t="s">
        <v>85</v>
      </c>
      <c r="B171" s="30">
        <v>0</v>
      </c>
      <c r="C171" s="30">
        <v>861</v>
      </c>
      <c r="D171" s="33">
        <v>13</v>
      </c>
      <c r="E171" s="28">
        <v>111</v>
      </c>
      <c r="F171" s="28" t="s">
        <v>86</v>
      </c>
      <c r="G171" s="28" t="s">
        <v>87</v>
      </c>
      <c r="H171" s="33">
        <v>56</v>
      </c>
      <c r="I171" s="28" t="s">
        <v>88</v>
      </c>
      <c r="J171" s="33">
        <v>4</v>
      </c>
      <c r="K171" s="28" t="s">
        <v>89</v>
      </c>
      <c r="L171" s="28" t="s">
        <v>94</v>
      </c>
    </row>
    <row r="172" spans="1:12" x14ac:dyDescent="0.35">
      <c r="A172" s="28" t="s">
        <v>103</v>
      </c>
      <c r="B172" s="30">
        <v>216</v>
      </c>
      <c r="C172" s="30">
        <v>262</v>
      </c>
      <c r="D172" s="33">
        <v>37</v>
      </c>
      <c r="E172" s="28">
        <v>2</v>
      </c>
      <c r="F172" s="28" t="s">
        <v>86</v>
      </c>
      <c r="G172" s="28" t="s">
        <v>87</v>
      </c>
      <c r="H172" s="33">
        <v>32</v>
      </c>
      <c r="I172" s="28" t="s">
        <v>98</v>
      </c>
      <c r="J172" s="33">
        <v>1</v>
      </c>
      <c r="K172" s="28" t="s">
        <v>89</v>
      </c>
      <c r="L172" s="28" t="s">
        <v>94</v>
      </c>
    </row>
    <row r="173" spans="1:12" x14ac:dyDescent="0.35">
      <c r="A173" s="28" t="s">
        <v>91</v>
      </c>
      <c r="B173" s="30">
        <v>113</v>
      </c>
      <c r="C173" s="30">
        <v>692</v>
      </c>
      <c r="D173" s="33">
        <v>11</v>
      </c>
      <c r="E173" s="28">
        <v>14</v>
      </c>
      <c r="F173" s="28" t="s">
        <v>86</v>
      </c>
      <c r="G173" s="28" t="s">
        <v>92</v>
      </c>
      <c r="H173" s="33">
        <v>30</v>
      </c>
      <c r="I173" s="28" t="s">
        <v>88</v>
      </c>
      <c r="J173" s="33">
        <v>2</v>
      </c>
      <c r="K173" s="28" t="s">
        <v>89</v>
      </c>
      <c r="L173" s="28" t="s">
        <v>90</v>
      </c>
    </row>
    <row r="174" spans="1:12" x14ac:dyDescent="0.35">
      <c r="A174" s="28" t="s">
        <v>102</v>
      </c>
      <c r="B174" s="30">
        <v>109</v>
      </c>
      <c r="C174" s="30">
        <v>540</v>
      </c>
      <c r="D174" s="33">
        <v>37</v>
      </c>
      <c r="E174" s="28">
        <v>1</v>
      </c>
      <c r="F174" s="28" t="s">
        <v>86</v>
      </c>
      <c r="G174" s="28" t="s">
        <v>99</v>
      </c>
      <c r="H174" s="33">
        <v>27</v>
      </c>
      <c r="I174" s="28" t="s">
        <v>98</v>
      </c>
      <c r="J174" s="33">
        <v>4</v>
      </c>
      <c r="K174" s="28" t="s">
        <v>96</v>
      </c>
      <c r="L174" s="28" t="s">
        <v>94</v>
      </c>
    </row>
    <row r="175" spans="1:12" x14ac:dyDescent="0.35">
      <c r="A175" s="28" t="s">
        <v>95</v>
      </c>
      <c r="B175" s="30">
        <v>0</v>
      </c>
      <c r="C175" s="30">
        <v>470</v>
      </c>
      <c r="D175" s="33">
        <v>13</v>
      </c>
      <c r="E175" s="28">
        <v>0</v>
      </c>
      <c r="F175" s="28" t="s">
        <v>101</v>
      </c>
      <c r="G175" s="28" t="s">
        <v>92</v>
      </c>
      <c r="H175" s="33">
        <v>37</v>
      </c>
      <c r="I175" s="28" t="s">
        <v>88</v>
      </c>
      <c r="J175" s="33">
        <v>2</v>
      </c>
      <c r="K175" s="28" t="s">
        <v>105</v>
      </c>
      <c r="L175" s="28" t="s">
        <v>90</v>
      </c>
    </row>
    <row r="176" spans="1:12" x14ac:dyDescent="0.35">
      <c r="A176" s="28" t="s">
        <v>95</v>
      </c>
      <c r="B176" s="30">
        <v>0</v>
      </c>
      <c r="C176" s="30">
        <v>192</v>
      </c>
      <c r="D176" s="33">
        <v>7</v>
      </c>
      <c r="E176" s="28">
        <v>2</v>
      </c>
      <c r="F176" s="28" t="s">
        <v>86</v>
      </c>
      <c r="G176" s="28" t="s">
        <v>87</v>
      </c>
      <c r="H176" s="33">
        <v>39</v>
      </c>
      <c r="I176" s="28" t="s">
        <v>88</v>
      </c>
      <c r="J176" s="33">
        <v>4</v>
      </c>
      <c r="K176" s="28" t="s">
        <v>89</v>
      </c>
      <c r="L176" s="28" t="s">
        <v>90</v>
      </c>
    </row>
    <row r="177" spans="1:12" x14ac:dyDescent="0.35">
      <c r="A177" s="28" t="s">
        <v>95</v>
      </c>
      <c r="B177" s="30">
        <v>8176</v>
      </c>
      <c r="C177" s="30">
        <v>12230</v>
      </c>
      <c r="D177" s="33">
        <v>7</v>
      </c>
      <c r="E177" s="28">
        <v>5</v>
      </c>
      <c r="F177" s="28" t="s">
        <v>86</v>
      </c>
      <c r="G177" s="28" t="s">
        <v>99</v>
      </c>
      <c r="H177" s="33">
        <v>26</v>
      </c>
      <c r="I177" s="28" t="s">
        <v>88</v>
      </c>
      <c r="J177" s="33">
        <v>2</v>
      </c>
      <c r="K177" s="28" t="s">
        <v>105</v>
      </c>
      <c r="L177" s="28" t="s">
        <v>90</v>
      </c>
    </row>
    <row r="178" spans="1:12" x14ac:dyDescent="0.35">
      <c r="A178" s="28" t="s">
        <v>103</v>
      </c>
      <c r="B178" s="30">
        <v>0</v>
      </c>
      <c r="C178" s="30">
        <v>772</v>
      </c>
      <c r="D178" s="33">
        <v>25</v>
      </c>
      <c r="E178" s="28">
        <v>19</v>
      </c>
      <c r="F178" s="28" t="s">
        <v>86</v>
      </c>
      <c r="G178" s="28" t="s">
        <v>92</v>
      </c>
      <c r="H178" s="33">
        <v>32</v>
      </c>
      <c r="I178" s="28" t="s">
        <v>88</v>
      </c>
      <c r="J178" s="33">
        <v>2</v>
      </c>
      <c r="K178" s="28" t="s">
        <v>93</v>
      </c>
      <c r="L178" s="28" t="s">
        <v>90</v>
      </c>
    </row>
    <row r="179" spans="1:12" x14ac:dyDescent="0.35">
      <c r="A179" s="28" t="s">
        <v>91</v>
      </c>
      <c r="B179" s="30">
        <v>468</v>
      </c>
      <c r="C179" s="30">
        <v>14186</v>
      </c>
      <c r="D179" s="33">
        <v>22</v>
      </c>
      <c r="E179" s="28">
        <v>24</v>
      </c>
      <c r="F179" s="28" t="s">
        <v>86</v>
      </c>
      <c r="G179" s="28" t="s">
        <v>87</v>
      </c>
      <c r="H179" s="33">
        <v>31</v>
      </c>
      <c r="I179" s="28" t="s">
        <v>88</v>
      </c>
      <c r="J179" s="33">
        <v>2</v>
      </c>
      <c r="K179" s="28" t="s">
        <v>93</v>
      </c>
      <c r="L179" s="28" t="s">
        <v>90</v>
      </c>
    </row>
    <row r="180" spans="1:12" x14ac:dyDescent="0.35">
      <c r="A180" s="28" t="s">
        <v>102</v>
      </c>
      <c r="B180" s="30">
        <v>7885</v>
      </c>
      <c r="C180" s="30">
        <v>6330</v>
      </c>
      <c r="D180" s="33">
        <v>16</v>
      </c>
      <c r="E180" s="28">
        <v>14</v>
      </c>
      <c r="F180" s="28" t="s">
        <v>86</v>
      </c>
      <c r="G180" s="28" t="s">
        <v>87</v>
      </c>
      <c r="H180" s="33">
        <v>35</v>
      </c>
      <c r="I180" s="28" t="s">
        <v>88</v>
      </c>
      <c r="J180" s="33">
        <v>2</v>
      </c>
      <c r="K180" s="28" t="s">
        <v>93</v>
      </c>
      <c r="L180" s="28" t="s">
        <v>90</v>
      </c>
    </row>
    <row r="181" spans="1:12" x14ac:dyDescent="0.35">
      <c r="A181" s="28" t="s">
        <v>85</v>
      </c>
      <c r="B181" s="30">
        <v>0</v>
      </c>
      <c r="C181" s="30">
        <v>18716</v>
      </c>
      <c r="D181" s="33">
        <v>19</v>
      </c>
      <c r="E181" s="28">
        <v>93</v>
      </c>
      <c r="F181" s="28" t="s">
        <v>86</v>
      </c>
      <c r="G181" s="28" t="s">
        <v>87</v>
      </c>
      <c r="H181" s="33">
        <v>31</v>
      </c>
      <c r="I181" s="28" t="s">
        <v>88</v>
      </c>
      <c r="J181" s="33">
        <v>3</v>
      </c>
      <c r="K181" s="28" t="s">
        <v>96</v>
      </c>
      <c r="L181" s="28" t="s">
        <v>90</v>
      </c>
    </row>
    <row r="182" spans="1:12" x14ac:dyDescent="0.35">
      <c r="A182" s="28" t="s">
        <v>95</v>
      </c>
      <c r="B182" s="30">
        <v>0</v>
      </c>
      <c r="C182" s="30">
        <v>886</v>
      </c>
      <c r="D182" s="33">
        <v>22</v>
      </c>
      <c r="E182" s="28">
        <v>96</v>
      </c>
      <c r="F182" s="28" t="s">
        <v>86</v>
      </c>
      <c r="G182" s="28" t="s">
        <v>87</v>
      </c>
      <c r="H182" s="33">
        <v>64</v>
      </c>
      <c r="I182" s="28" t="s">
        <v>88</v>
      </c>
      <c r="J182" s="33">
        <v>4</v>
      </c>
      <c r="K182" s="28" t="s">
        <v>93</v>
      </c>
      <c r="L182" s="28" t="s">
        <v>90</v>
      </c>
    </row>
    <row r="183" spans="1:12" x14ac:dyDescent="0.35">
      <c r="A183" s="28" t="s">
        <v>100</v>
      </c>
      <c r="B183" s="30">
        <v>0</v>
      </c>
      <c r="C183" s="30">
        <v>750</v>
      </c>
      <c r="D183" s="33">
        <v>37</v>
      </c>
      <c r="E183" s="28">
        <v>2</v>
      </c>
      <c r="F183" s="28" t="s">
        <v>86</v>
      </c>
      <c r="G183" s="28" t="s">
        <v>92</v>
      </c>
      <c r="H183" s="33">
        <v>27</v>
      </c>
      <c r="I183" s="28" t="s">
        <v>88</v>
      </c>
      <c r="J183" s="33">
        <v>1</v>
      </c>
      <c r="K183" s="28" t="s">
        <v>93</v>
      </c>
      <c r="L183" s="28" t="s">
        <v>94</v>
      </c>
    </row>
    <row r="184" spans="1:12" x14ac:dyDescent="0.35">
      <c r="A184" s="28" t="s">
        <v>85</v>
      </c>
      <c r="B184" s="30">
        <v>0</v>
      </c>
      <c r="C184" s="30">
        <v>3870</v>
      </c>
      <c r="D184" s="33">
        <v>25</v>
      </c>
      <c r="E184" s="28">
        <v>11</v>
      </c>
      <c r="F184" s="28" t="s">
        <v>101</v>
      </c>
      <c r="G184" s="28" t="s">
        <v>92</v>
      </c>
      <c r="H184" s="33">
        <v>31</v>
      </c>
      <c r="I184" s="28" t="s">
        <v>88</v>
      </c>
      <c r="J184" s="33">
        <v>2</v>
      </c>
      <c r="K184" s="28" t="s">
        <v>89</v>
      </c>
      <c r="L184" s="28" t="s">
        <v>94</v>
      </c>
    </row>
    <row r="185" spans="1:12" x14ac:dyDescent="0.35">
      <c r="A185" s="28" t="s">
        <v>85</v>
      </c>
      <c r="B185" s="30">
        <v>0</v>
      </c>
      <c r="C185" s="30">
        <v>3273</v>
      </c>
      <c r="D185" s="33">
        <v>13</v>
      </c>
      <c r="E185" s="28">
        <v>4</v>
      </c>
      <c r="F185" s="28" t="s">
        <v>86</v>
      </c>
      <c r="G185" s="28" t="s">
        <v>99</v>
      </c>
      <c r="H185" s="33">
        <v>32</v>
      </c>
      <c r="I185" s="28" t="s">
        <v>88</v>
      </c>
      <c r="J185" s="33">
        <v>3</v>
      </c>
      <c r="K185" s="28" t="s">
        <v>89</v>
      </c>
      <c r="L185" s="28" t="s">
        <v>94</v>
      </c>
    </row>
    <row r="186" spans="1:12" x14ac:dyDescent="0.35">
      <c r="A186" s="28" t="s">
        <v>100</v>
      </c>
      <c r="B186" s="30">
        <v>0</v>
      </c>
      <c r="C186" s="30">
        <v>406</v>
      </c>
      <c r="D186" s="33">
        <v>6</v>
      </c>
      <c r="E186" s="28">
        <v>35</v>
      </c>
      <c r="F186" s="28" t="s">
        <v>86</v>
      </c>
      <c r="G186" s="28" t="s">
        <v>87</v>
      </c>
      <c r="H186" s="33">
        <v>73</v>
      </c>
      <c r="I186" s="28" t="s">
        <v>88</v>
      </c>
      <c r="J186" s="33">
        <v>4</v>
      </c>
      <c r="K186" s="28" t="s">
        <v>89</v>
      </c>
      <c r="L186" s="28" t="s">
        <v>90</v>
      </c>
    </row>
    <row r="187" spans="1:12" x14ac:dyDescent="0.35">
      <c r="A187" s="28" t="s">
        <v>91</v>
      </c>
      <c r="B187" s="30">
        <v>0</v>
      </c>
      <c r="C187" s="30">
        <v>461</v>
      </c>
      <c r="D187" s="33">
        <v>13</v>
      </c>
      <c r="E187" s="28">
        <v>48</v>
      </c>
      <c r="F187" s="28" t="s">
        <v>101</v>
      </c>
      <c r="G187" s="28" t="s">
        <v>92</v>
      </c>
      <c r="H187" s="33">
        <v>30</v>
      </c>
      <c r="I187" s="28" t="s">
        <v>88</v>
      </c>
      <c r="J187" s="33">
        <v>4</v>
      </c>
      <c r="K187" s="28" t="s">
        <v>89</v>
      </c>
      <c r="L187" s="28" t="s">
        <v>90</v>
      </c>
    </row>
    <row r="188" spans="1:12" x14ac:dyDescent="0.35">
      <c r="A188" s="28" t="s">
        <v>91</v>
      </c>
      <c r="B188" s="30">
        <v>0</v>
      </c>
      <c r="C188" s="30">
        <v>340</v>
      </c>
      <c r="D188" s="33">
        <v>19</v>
      </c>
      <c r="E188" s="28">
        <v>4</v>
      </c>
      <c r="F188" s="28" t="s">
        <v>86</v>
      </c>
      <c r="G188" s="28" t="s">
        <v>99</v>
      </c>
      <c r="H188" s="33">
        <v>42</v>
      </c>
      <c r="I188" s="28" t="s">
        <v>88</v>
      </c>
      <c r="J188" s="33">
        <v>1</v>
      </c>
      <c r="K188" s="28" t="s">
        <v>89</v>
      </c>
      <c r="L188" s="28" t="s">
        <v>94</v>
      </c>
    </row>
    <row r="189" spans="1:12" x14ac:dyDescent="0.35">
      <c r="A189" s="28" t="s">
        <v>85</v>
      </c>
      <c r="B189" s="30">
        <v>0</v>
      </c>
      <c r="C189" s="30">
        <v>6490</v>
      </c>
      <c r="D189" s="33">
        <v>19</v>
      </c>
      <c r="E189" s="28">
        <v>85</v>
      </c>
      <c r="F189" s="28" t="s">
        <v>86</v>
      </c>
      <c r="G189" s="28" t="s">
        <v>87</v>
      </c>
      <c r="H189" s="33">
        <v>45</v>
      </c>
      <c r="I189" s="28" t="s">
        <v>88</v>
      </c>
      <c r="J189" s="33">
        <v>4</v>
      </c>
      <c r="K189" s="28" t="s">
        <v>93</v>
      </c>
      <c r="L189" s="28" t="s">
        <v>90</v>
      </c>
    </row>
    <row r="190" spans="1:12" x14ac:dyDescent="0.35">
      <c r="A190" s="28" t="s">
        <v>85</v>
      </c>
      <c r="B190" s="30">
        <v>734</v>
      </c>
      <c r="C190" s="30">
        <v>348</v>
      </c>
      <c r="D190" s="33">
        <v>7</v>
      </c>
      <c r="E190" s="28">
        <v>100</v>
      </c>
      <c r="F190" s="28" t="s">
        <v>86</v>
      </c>
      <c r="G190" s="28" t="s">
        <v>87</v>
      </c>
      <c r="H190" s="33">
        <v>27</v>
      </c>
      <c r="I190" s="28" t="s">
        <v>88</v>
      </c>
      <c r="J190" s="33">
        <v>4</v>
      </c>
      <c r="K190" s="28" t="s">
        <v>93</v>
      </c>
      <c r="L190" s="28" t="s">
        <v>90</v>
      </c>
    </row>
    <row r="191" spans="1:12" x14ac:dyDescent="0.35">
      <c r="A191" s="28" t="s">
        <v>91</v>
      </c>
      <c r="B191" s="30">
        <v>0</v>
      </c>
      <c r="C191" s="30">
        <v>506</v>
      </c>
      <c r="D191" s="33">
        <v>25</v>
      </c>
      <c r="E191" s="28">
        <v>3</v>
      </c>
      <c r="F191" s="28" t="s">
        <v>101</v>
      </c>
      <c r="G191" s="28" t="s">
        <v>92</v>
      </c>
      <c r="H191" s="33">
        <v>22</v>
      </c>
      <c r="I191" s="28" t="s">
        <v>98</v>
      </c>
      <c r="J191" s="33">
        <v>4</v>
      </c>
      <c r="K191" s="28" t="s">
        <v>89</v>
      </c>
      <c r="L191" s="28" t="s">
        <v>94</v>
      </c>
    </row>
    <row r="192" spans="1:12" x14ac:dyDescent="0.35">
      <c r="A192" s="28" t="s">
        <v>102</v>
      </c>
      <c r="B192" s="30">
        <v>0</v>
      </c>
      <c r="C192" s="30">
        <v>14717</v>
      </c>
      <c r="D192" s="33">
        <v>28</v>
      </c>
      <c r="E192" s="28">
        <v>7</v>
      </c>
      <c r="F192" s="28" t="s">
        <v>86</v>
      </c>
      <c r="G192" s="28" t="s">
        <v>87</v>
      </c>
      <c r="H192" s="33">
        <v>26</v>
      </c>
      <c r="I192" s="28" t="s">
        <v>88</v>
      </c>
      <c r="J192" s="33">
        <v>2</v>
      </c>
      <c r="K192" s="28" t="s">
        <v>93</v>
      </c>
      <c r="L192" s="28" t="s">
        <v>90</v>
      </c>
    </row>
    <row r="193" spans="1:12" x14ac:dyDescent="0.35">
      <c r="A193" s="28" t="s">
        <v>100</v>
      </c>
      <c r="B193" s="30">
        <v>172</v>
      </c>
      <c r="C193" s="30">
        <v>0</v>
      </c>
      <c r="D193" s="33">
        <v>25</v>
      </c>
      <c r="E193" s="28">
        <v>36</v>
      </c>
      <c r="F193" s="28" t="s">
        <v>86</v>
      </c>
      <c r="G193" s="28" t="s">
        <v>87</v>
      </c>
      <c r="H193" s="33">
        <v>33</v>
      </c>
      <c r="I193" s="28" t="s">
        <v>88</v>
      </c>
      <c r="J193" s="33">
        <v>3</v>
      </c>
      <c r="K193" s="28" t="s">
        <v>93</v>
      </c>
      <c r="L193" s="28" t="s">
        <v>90</v>
      </c>
    </row>
    <row r="194" spans="1:12" x14ac:dyDescent="0.35">
      <c r="A194" s="28" t="s">
        <v>95</v>
      </c>
      <c r="B194" s="30">
        <v>644</v>
      </c>
      <c r="C194" s="30">
        <v>1571</v>
      </c>
      <c r="D194" s="33">
        <v>19</v>
      </c>
      <c r="E194" s="28">
        <v>1</v>
      </c>
      <c r="F194" s="28" t="s">
        <v>101</v>
      </c>
      <c r="G194" s="28" t="s">
        <v>92</v>
      </c>
      <c r="H194" s="33">
        <v>27</v>
      </c>
      <c r="I194" s="28" t="s">
        <v>88</v>
      </c>
      <c r="J194" s="33">
        <v>3</v>
      </c>
      <c r="K194" s="28" t="s">
        <v>93</v>
      </c>
      <c r="L194" s="28" t="s">
        <v>94</v>
      </c>
    </row>
    <row r="195" spans="1:12" x14ac:dyDescent="0.35">
      <c r="A195" s="28" t="s">
        <v>95</v>
      </c>
      <c r="B195" s="30">
        <v>0</v>
      </c>
      <c r="C195" s="30">
        <v>0</v>
      </c>
      <c r="D195" s="33">
        <v>25</v>
      </c>
      <c r="E195" s="28">
        <v>19</v>
      </c>
      <c r="F195" s="28" t="s">
        <v>101</v>
      </c>
      <c r="G195" s="28" t="s">
        <v>92</v>
      </c>
      <c r="H195" s="33">
        <v>24</v>
      </c>
      <c r="I195" s="28" t="s">
        <v>98</v>
      </c>
      <c r="J195" s="33">
        <v>4</v>
      </c>
      <c r="K195" s="28" t="s">
        <v>93</v>
      </c>
      <c r="L195" s="28" t="s">
        <v>94</v>
      </c>
    </row>
    <row r="196" spans="1:12" x14ac:dyDescent="0.35">
      <c r="A196" s="28" t="s">
        <v>91</v>
      </c>
      <c r="B196" s="30">
        <v>617</v>
      </c>
      <c r="C196" s="30">
        <v>411</v>
      </c>
      <c r="D196" s="33">
        <v>31</v>
      </c>
      <c r="E196" s="28">
        <v>3</v>
      </c>
      <c r="F196" s="28" t="s">
        <v>86</v>
      </c>
      <c r="G196" s="28" t="s">
        <v>99</v>
      </c>
      <c r="H196" s="33">
        <v>21</v>
      </c>
      <c r="I196" s="28" t="s">
        <v>88</v>
      </c>
      <c r="J196" s="33">
        <v>1</v>
      </c>
      <c r="K196" s="28" t="s">
        <v>93</v>
      </c>
      <c r="L196" s="28" t="s">
        <v>90</v>
      </c>
    </row>
    <row r="197" spans="1:12" x14ac:dyDescent="0.35">
      <c r="A197" s="28" t="s">
        <v>95</v>
      </c>
      <c r="B197" s="30">
        <v>0</v>
      </c>
      <c r="C197" s="30">
        <v>544</v>
      </c>
      <c r="D197" s="33">
        <v>25</v>
      </c>
      <c r="E197" s="28">
        <v>0</v>
      </c>
      <c r="F197" s="28" t="s">
        <v>101</v>
      </c>
      <c r="G197" s="28" t="s">
        <v>92</v>
      </c>
      <c r="H197" s="33">
        <v>28</v>
      </c>
      <c r="I197" s="28" t="s">
        <v>98</v>
      </c>
      <c r="J197" s="33">
        <v>4</v>
      </c>
      <c r="K197" s="28" t="s">
        <v>105</v>
      </c>
      <c r="L197" s="28" t="s">
        <v>94</v>
      </c>
    </row>
    <row r="198" spans="1:12" x14ac:dyDescent="0.35">
      <c r="A198" s="28" t="s">
        <v>85</v>
      </c>
      <c r="B198" s="30">
        <v>586</v>
      </c>
      <c r="C198" s="30">
        <v>0</v>
      </c>
      <c r="D198" s="33">
        <v>13</v>
      </c>
      <c r="E198" s="28">
        <v>0</v>
      </c>
      <c r="F198" s="28" t="s">
        <v>86</v>
      </c>
      <c r="G198" s="28" t="s">
        <v>87</v>
      </c>
      <c r="H198" s="33">
        <v>51</v>
      </c>
      <c r="I198" s="28" t="s">
        <v>88</v>
      </c>
      <c r="J198" s="33">
        <v>1</v>
      </c>
      <c r="K198" s="28" t="s">
        <v>96</v>
      </c>
      <c r="L198" s="28" t="s">
        <v>94</v>
      </c>
    </row>
    <row r="199" spans="1:12" x14ac:dyDescent="0.35">
      <c r="A199" s="28" t="s">
        <v>91</v>
      </c>
      <c r="B199" s="30">
        <v>0</v>
      </c>
      <c r="C199" s="30">
        <v>835</v>
      </c>
      <c r="D199" s="33">
        <v>19</v>
      </c>
      <c r="E199" s="28">
        <v>42</v>
      </c>
      <c r="F199" s="28" t="s">
        <v>101</v>
      </c>
      <c r="G199" s="28" t="s">
        <v>92</v>
      </c>
      <c r="H199" s="33">
        <v>21</v>
      </c>
      <c r="I199" s="28" t="s">
        <v>88</v>
      </c>
      <c r="J199" s="33">
        <v>1</v>
      </c>
      <c r="K199" s="28" t="s">
        <v>93</v>
      </c>
      <c r="L199" s="28" t="s">
        <v>94</v>
      </c>
    </row>
    <row r="200" spans="1:12" x14ac:dyDescent="0.35">
      <c r="A200" s="28" t="s">
        <v>85</v>
      </c>
      <c r="B200" s="30">
        <v>0</v>
      </c>
      <c r="C200" s="30">
        <v>823</v>
      </c>
      <c r="D200" s="33">
        <v>25</v>
      </c>
      <c r="E200" s="28">
        <v>47</v>
      </c>
      <c r="F200" s="28" t="s">
        <v>86</v>
      </c>
      <c r="G200" s="28" t="s">
        <v>87</v>
      </c>
      <c r="H200" s="33">
        <v>27</v>
      </c>
      <c r="I200" s="28" t="s">
        <v>88</v>
      </c>
      <c r="J200" s="33">
        <v>2</v>
      </c>
      <c r="K200" s="28" t="s">
        <v>93</v>
      </c>
      <c r="L200" s="28" t="s">
        <v>90</v>
      </c>
    </row>
    <row r="201" spans="1:12" x14ac:dyDescent="0.35">
      <c r="A201" s="28" t="s">
        <v>100</v>
      </c>
      <c r="B201" s="30">
        <v>0</v>
      </c>
      <c r="C201" s="30">
        <v>5180</v>
      </c>
      <c r="D201" s="33">
        <v>22</v>
      </c>
      <c r="E201" s="28">
        <v>4</v>
      </c>
      <c r="F201" s="28" t="s">
        <v>86</v>
      </c>
      <c r="G201" s="28" t="s">
        <v>87</v>
      </c>
      <c r="H201" s="33">
        <v>40</v>
      </c>
      <c r="I201" s="28" t="s">
        <v>88</v>
      </c>
      <c r="J201" s="33">
        <v>2</v>
      </c>
      <c r="K201" s="28" t="s">
        <v>89</v>
      </c>
      <c r="L201" s="28" t="s">
        <v>94</v>
      </c>
    </row>
    <row r="202" spans="1:12" x14ac:dyDescent="0.35">
      <c r="A202" s="28" t="s">
        <v>85</v>
      </c>
      <c r="B202" s="30">
        <v>0</v>
      </c>
      <c r="C202" s="30">
        <v>408</v>
      </c>
      <c r="D202" s="33">
        <v>16</v>
      </c>
      <c r="E202" s="28">
        <v>12</v>
      </c>
      <c r="F202" s="28" t="s">
        <v>86</v>
      </c>
      <c r="G202" s="28" t="s">
        <v>87</v>
      </c>
      <c r="H202" s="33">
        <v>34</v>
      </c>
      <c r="I202" s="28" t="s">
        <v>104</v>
      </c>
      <c r="J202" s="33">
        <v>4</v>
      </c>
      <c r="K202" s="28" t="s">
        <v>93</v>
      </c>
      <c r="L202" s="28" t="s">
        <v>90</v>
      </c>
    </row>
    <row r="203" spans="1:12" x14ac:dyDescent="0.35">
      <c r="A203" s="28" t="s">
        <v>95</v>
      </c>
      <c r="B203" s="30">
        <v>0</v>
      </c>
      <c r="C203" s="30">
        <v>821</v>
      </c>
      <c r="D203" s="33">
        <v>48</v>
      </c>
      <c r="E203" s="28">
        <v>5</v>
      </c>
      <c r="F203" s="28" t="s">
        <v>101</v>
      </c>
      <c r="G203" s="28" t="s">
        <v>92</v>
      </c>
      <c r="H203" s="33">
        <v>34</v>
      </c>
      <c r="I203" s="28" t="s">
        <v>88</v>
      </c>
      <c r="J203" s="33">
        <v>1</v>
      </c>
      <c r="K203" s="28" t="s">
        <v>89</v>
      </c>
      <c r="L203" s="28" t="s">
        <v>90</v>
      </c>
    </row>
    <row r="204" spans="1:12" x14ac:dyDescent="0.35">
      <c r="A204" s="28" t="s">
        <v>97</v>
      </c>
      <c r="B204" s="30">
        <v>522</v>
      </c>
      <c r="C204" s="30">
        <v>385</v>
      </c>
      <c r="D204" s="33">
        <v>10</v>
      </c>
      <c r="E204" s="28">
        <v>66</v>
      </c>
      <c r="F204" s="28" t="s">
        <v>86</v>
      </c>
      <c r="G204" s="28" t="s">
        <v>87</v>
      </c>
      <c r="H204" s="33">
        <v>63</v>
      </c>
      <c r="I204" s="28" t="s">
        <v>88</v>
      </c>
      <c r="J204" s="33">
        <v>4</v>
      </c>
      <c r="K204" s="28" t="s">
        <v>89</v>
      </c>
      <c r="L204" s="28" t="s">
        <v>90</v>
      </c>
    </row>
    <row r="205" spans="1:12" x14ac:dyDescent="0.35">
      <c r="A205" s="28" t="s">
        <v>95</v>
      </c>
      <c r="B205" s="30">
        <v>585</v>
      </c>
      <c r="C205" s="30">
        <v>2223</v>
      </c>
      <c r="D205" s="33">
        <v>16</v>
      </c>
      <c r="E205" s="28">
        <v>0</v>
      </c>
      <c r="F205" s="28" t="s">
        <v>86</v>
      </c>
      <c r="G205" s="28" t="s">
        <v>87</v>
      </c>
      <c r="H205" s="33">
        <v>33</v>
      </c>
      <c r="I205" s="28" t="s">
        <v>88</v>
      </c>
      <c r="J205" s="33">
        <v>2</v>
      </c>
      <c r="K205" s="28" t="s">
        <v>96</v>
      </c>
      <c r="L205" s="28" t="s">
        <v>94</v>
      </c>
    </row>
    <row r="206" spans="1:12" x14ac:dyDescent="0.35">
      <c r="A206" s="28" t="s">
        <v>95</v>
      </c>
      <c r="B206" s="30">
        <v>5588</v>
      </c>
      <c r="C206" s="30">
        <v>0</v>
      </c>
      <c r="D206" s="33">
        <v>22</v>
      </c>
      <c r="E206" s="28">
        <v>10</v>
      </c>
      <c r="F206" s="28" t="s">
        <v>101</v>
      </c>
      <c r="G206" s="28" t="s">
        <v>92</v>
      </c>
      <c r="H206" s="33">
        <v>28</v>
      </c>
      <c r="I206" s="28" t="s">
        <v>88</v>
      </c>
      <c r="J206" s="33">
        <v>4</v>
      </c>
      <c r="K206" s="28" t="s">
        <v>93</v>
      </c>
      <c r="L206" s="28" t="s">
        <v>94</v>
      </c>
    </row>
    <row r="207" spans="1:12" x14ac:dyDescent="0.35">
      <c r="A207" s="28" t="s">
        <v>95</v>
      </c>
      <c r="B207" s="30">
        <v>0</v>
      </c>
      <c r="C207" s="30">
        <v>605</v>
      </c>
      <c r="D207" s="33">
        <v>37</v>
      </c>
      <c r="E207" s="28">
        <v>20</v>
      </c>
      <c r="F207" s="28" t="s">
        <v>101</v>
      </c>
      <c r="G207" s="28" t="s">
        <v>92</v>
      </c>
      <c r="H207" s="33">
        <v>24</v>
      </c>
      <c r="I207" s="28" t="s">
        <v>88</v>
      </c>
      <c r="J207" s="33">
        <v>2</v>
      </c>
      <c r="K207" s="28" t="s">
        <v>93</v>
      </c>
      <c r="L207" s="28" t="s">
        <v>94</v>
      </c>
    </row>
    <row r="208" spans="1:12" x14ac:dyDescent="0.35">
      <c r="A208" s="28" t="s">
        <v>91</v>
      </c>
      <c r="B208" s="30">
        <v>352</v>
      </c>
      <c r="C208" s="30">
        <v>7525</v>
      </c>
      <c r="D208" s="33">
        <v>13</v>
      </c>
      <c r="E208" s="28">
        <v>4</v>
      </c>
      <c r="F208" s="28" t="s">
        <v>101</v>
      </c>
      <c r="G208" s="28" t="s">
        <v>92</v>
      </c>
      <c r="H208" s="33">
        <v>18</v>
      </c>
      <c r="I208" s="28" t="s">
        <v>98</v>
      </c>
      <c r="J208" s="33">
        <v>4</v>
      </c>
      <c r="K208" s="28" t="s">
        <v>89</v>
      </c>
      <c r="L208" s="28" t="s">
        <v>90</v>
      </c>
    </row>
    <row r="209" spans="1:12" x14ac:dyDescent="0.35">
      <c r="A209" s="28" t="s">
        <v>85</v>
      </c>
      <c r="B209" s="30">
        <v>0</v>
      </c>
      <c r="C209" s="30">
        <v>3529</v>
      </c>
      <c r="D209" s="33">
        <v>14</v>
      </c>
      <c r="E209" s="28">
        <v>0</v>
      </c>
      <c r="F209" s="28" t="s">
        <v>101</v>
      </c>
      <c r="G209" s="28" t="s">
        <v>92</v>
      </c>
      <c r="H209" s="33">
        <v>63</v>
      </c>
      <c r="I209" s="28" t="s">
        <v>88</v>
      </c>
      <c r="J209" s="33">
        <v>4</v>
      </c>
      <c r="K209" s="28" t="s">
        <v>93</v>
      </c>
      <c r="L209" s="28" t="s">
        <v>90</v>
      </c>
    </row>
    <row r="210" spans="1:12" x14ac:dyDescent="0.35">
      <c r="A210" s="28" t="s">
        <v>100</v>
      </c>
      <c r="B210" s="30">
        <v>2715</v>
      </c>
      <c r="C210" s="30">
        <v>1435</v>
      </c>
      <c r="D210" s="33">
        <v>49</v>
      </c>
      <c r="E210" s="28">
        <v>14</v>
      </c>
      <c r="F210" s="28" t="s">
        <v>86</v>
      </c>
      <c r="G210" s="28" t="s">
        <v>92</v>
      </c>
      <c r="H210" s="33">
        <v>37</v>
      </c>
      <c r="I210" s="28" t="s">
        <v>88</v>
      </c>
      <c r="J210" s="33">
        <v>2</v>
      </c>
      <c r="K210" s="28" t="s">
        <v>93</v>
      </c>
      <c r="L210" s="28" t="s">
        <v>94</v>
      </c>
    </row>
    <row r="211" spans="1:12" x14ac:dyDescent="0.35">
      <c r="A211" s="28" t="s">
        <v>104</v>
      </c>
      <c r="B211" s="30">
        <v>560</v>
      </c>
      <c r="C211" s="30">
        <v>887</v>
      </c>
      <c r="D211" s="33">
        <v>25</v>
      </c>
      <c r="E211" s="28">
        <v>20</v>
      </c>
      <c r="F211" s="28" t="s">
        <v>86</v>
      </c>
      <c r="G211" s="28" t="s">
        <v>87</v>
      </c>
      <c r="H211" s="33">
        <v>38</v>
      </c>
      <c r="I211" s="28" t="s">
        <v>88</v>
      </c>
      <c r="J211" s="33">
        <v>3</v>
      </c>
      <c r="K211" s="28" t="s">
        <v>96</v>
      </c>
      <c r="L211" s="28" t="s">
        <v>94</v>
      </c>
    </row>
    <row r="212" spans="1:12" x14ac:dyDescent="0.35">
      <c r="A212" s="28" t="s">
        <v>85</v>
      </c>
      <c r="B212" s="30">
        <v>895</v>
      </c>
      <c r="C212" s="30">
        <v>243</v>
      </c>
      <c r="D212" s="33">
        <v>13</v>
      </c>
      <c r="E212" s="28">
        <v>4</v>
      </c>
      <c r="F212" s="28" t="s">
        <v>86</v>
      </c>
      <c r="G212" s="28" t="s">
        <v>99</v>
      </c>
      <c r="H212" s="33">
        <v>22</v>
      </c>
      <c r="I212" s="28" t="s">
        <v>98</v>
      </c>
      <c r="J212" s="33">
        <v>1</v>
      </c>
      <c r="K212" s="28" t="s">
        <v>93</v>
      </c>
      <c r="L212" s="28" t="s">
        <v>94</v>
      </c>
    </row>
    <row r="213" spans="1:12" x14ac:dyDescent="0.35">
      <c r="A213" s="28" t="s">
        <v>95</v>
      </c>
      <c r="B213" s="30">
        <v>305</v>
      </c>
      <c r="C213" s="30">
        <v>4553</v>
      </c>
      <c r="D213" s="33">
        <v>7</v>
      </c>
      <c r="E213" s="28">
        <v>2</v>
      </c>
      <c r="F213" s="28" t="s">
        <v>101</v>
      </c>
      <c r="G213" s="28" t="s">
        <v>92</v>
      </c>
      <c r="H213" s="33">
        <v>31</v>
      </c>
      <c r="I213" s="28" t="s">
        <v>88</v>
      </c>
      <c r="J213" s="33">
        <v>1</v>
      </c>
      <c r="K213" s="28" t="s">
        <v>89</v>
      </c>
      <c r="L213" s="28" t="s">
        <v>94</v>
      </c>
    </row>
    <row r="214" spans="1:12" x14ac:dyDescent="0.35">
      <c r="A214" s="28" t="s">
        <v>85</v>
      </c>
      <c r="B214" s="30">
        <v>0</v>
      </c>
      <c r="C214" s="30">
        <v>418</v>
      </c>
      <c r="D214" s="33">
        <v>19</v>
      </c>
      <c r="E214" s="28">
        <v>4</v>
      </c>
      <c r="F214" s="28" t="s">
        <v>86</v>
      </c>
      <c r="G214" s="28" t="s">
        <v>87</v>
      </c>
      <c r="H214" s="33">
        <v>31</v>
      </c>
      <c r="I214" s="28" t="s">
        <v>88</v>
      </c>
      <c r="J214" s="33">
        <v>2</v>
      </c>
      <c r="K214" s="28" t="s">
        <v>93</v>
      </c>
      <c r="L214" s="28" t="s">
        <v>90</v>
      </c>
    </row>
    <row r="215" spans="1:12" x14ac:dyDescent="0.35">
      <c r="A215" s="28" t="s">
        <v>95</v>
      </c>
      <c r="B215" s="30">
        <v>0</v>
      </c>
      <c r="C215" s="30">
        <v>771</v>
      </c>
      <c r="D215" s="33">
        <v>25</v>
      </c>
      <c r="E215" s="28">
        <v>0</v>
      </c>
      <c r="F215" s="28" t="s">
        <v>86</v>
      </c>
      <c r="G215" s="28" t="s">
        <v>87</v>
      </c>
      <c r="H215" s="33">
        <v>42</v>
      </c>
      <c r="I215" s="28" t="s">
        <v>104</v>
      </c>
      <c r="J215" s="33">
        <v>2</v>
      </c>
      <c r="K215" s="28" t="s">
        <v>93</v>
      </c>
      <c r="L215" s="28" t="s">
        <v>94</v>
      </c>
    </row>
    <row r="216" spans="1:12" x14ac:dyDescent="0.35">
      <c r="A216" s="28" t="s">
        <v>91</v>
      </c>
      <c r="B216" s="30">
        <v>0</v>
      </c>
      <c r="C216" s="30">
        <v>463</v>
      </c>
      <c r="D216" s="33">
        <v>11</v>
      </c>
      <c r="E216" s="28">
        <v>13</v>
      </c>
      <c r="F216" s="28" t="s">
        <v>86</v>
      </c>
      <c r="G216" s="28" t="s">
        <v>87</v>
      </c>
      <c r="H216" s="33">
        <v>24</v>
      </c>
      <c r="I216" s="28" t="s">
        <v>98</v>
      </c>
      <c r="J216" s="33">
        <v>2</v>
      </c>
      <c r="K216" s="28" t="s">
        <v>89</v>
      </c>
      <c r="L216" s="28" t="s">
        <v>94</v>
      </c>
    </row>
    <row r="217" spans="1:12" x14ac:dyDescent="0.35">
      <c r="A217" s="28" t="s">
        <v>100</v>
      </c>
      <c r="B217" s="30">
        <v>8948</v>
      </c>
      <c r="C217" s="30">
        <v>110</v>
      </c>
      <c r="D217" s="33">
        <v>31</v>
      </c>
      <c r="E217" s="28">
        <v>90</v>
      </c>
      <c r="F217" s="28" t="s">
        <v>86</v>
      </c>
      <c r="G217" s="28" t="s">
        <v>87</v>
      </c>
      <c r="H217" s="33">
        <v>65</v>
      </c>
      <c r="I217" s="28" t="s">
        <v>88</v>
      </c>
      <c r="J217" s="33">
        <v>4</v>
      </c>
      <c r="K217" s="28" t="s">
        <v>96</v>
      </c>
      <c r="L217" s="28" t="s">
        <v>94</v>
      </c>
    </row>
    <row r="218" spans="1:12" x14ac:dyDescent="0.35">
      <c r="A218" s="28" t="s">
        <v>102</v>
      </c>
      <c r="B218" s="30">
        <v>0</v>
      </c>
      <c r="C218" s="30">
        <v>10099</v>
      </c>
      <c r="D218" s="33">
        <v>16</v>
      </c>
      <c r="E218" s="28">
        <v>108</v>
      </c>
      <c r="F218" s="28" t="s">
        <v>86</v>
      </c>
      <c r="G218" s="28" t="s">
        <v>87</v>
      </c>
      <c r="H218" s="33">
        <v>22</v>
      </c>
      <c r="I218" s="28" t="s">
        <v>98</v>
      </c>
      <c r="J218" s="33">
        <v>4</v>
      </c>
      <c r="K218" s="28" t="s">
        <v>93</v>
      </c>
      <c r="L218" s="28" t="s">
        <v>90</v>
      </c>
    </row>
    <row r="219" spans="1:12" x14ac:dyDescent="0.35">
      <c r="A219" s="28" t="s">
        <v>102</v>
      </c>
      <c r="B219" s="30">
        <v>0</v>
      </c>
      <c r="C219" s="30">
        <v>13428</v>
      </c>
      <c r="D219" s="33">
        <v>7</v>
      </c>
      <c r="E219" s="28">
        <v>0</v>
      </c>
      <c r="F219" s="28" t="s">
        <v>101</v>
      </c>
      <c r="G219" s="28" t="s">
        <v>92</v>
      </c>
      <c r="H219" s="33">
        <v>22</v>
      </c>
      <c r="I219" s="28" t="s">
        <v>98</v>
      </c>
      <c r="J219" s="33">
        <v>2</v>
      </c>
      <c r="K219" s="28" t="s">
        <v>105</v>
      </c>
      <c r="L219" s="28" t="s">
        <v>90</v>
      </c>
    </row>
    <row r="220" spans="1:12" x14ac:dyDescent="0.35">
      <c r="A220" s="28" t="s">
        <v>85</v>
      </c>
      <c r="B220" s="30">
        <v>0</v>
      </c>
      <c r="C220" s="30">
        <v>208</v>
      </c>
      <c r="D220" s="33">
        <v>13</v>
      </c>
      <c r="E220" s="28">
        <v>23</v>
      </c>
      <c r="F220" s="28" t="s">
        <v>86</v>
      </c>
      <c r="G220" s="28" t="s">
        <v>87</v>
      </c>
      <c r="H220" s="33">
        <v>51</v>
      </c>
      <c r="I220" s="28" t="s">
        <v>88</v>
      </c>
      <c r="J220" s="33">
        <v>4</v>
      </c>
      <c r="K220" s="28" t="s">
        <v>93</v>
      </c>
      <c r="L220" s="28" t="s">
        <v>90</v>
      </c>
    </row>
    <row r="221" spans="1:12" x14ac:dyDescent="0.35">
      <c r="A221" s="28" t="s">
        <v>85</v>
      </c>
      <c r="B221" s="30">
        <v>0</v>
      </c>
      <c r="C221" s="30">
        <v>552</v>
      </c>
      <c r="D221" s="33">
        <v>13</v>
      </c>
      <c r="E221" s="28">
        <v>15</v>
      </c>
      <c r="F221" s="28" t="s">
        <v>101</v>
      </c>
      <c r="G221" s="28" t="s">
        <v>92</v>
      </c>
      <c r="H221" s="33">
        <v>23</v>
      </c>
      <c r="I221" s="28" t="s">
        <v>88</v>
      </c>
      <c r="J221" s="33">
        <v>4</v>
      </c>
      <c r="K221" s="28" t="s">
        <v>89</v>
      </c>
      <c r="L221" s="28" t="s">
        <v>94</v>
      </c>
    </row>
    <row r="222" spans="1:12" x14ac:dyDescent="0.35">
      <c r="A222" s="28" t="s">
        <v>97</v>
      </c>
      <c r="B222" s="30">
        <v>0</v>
      </c>
      <c r="C222" s="30">
        <v>3105</v>
      </c>
      <c r="D222" s="33">
        <v>16</v>
      </c>
      <c r="E222" s="28">
        <v>19</v>
      </c>
      <c r="F222" s="28" t="s">
        <v>101</v>
      </c>
      <c r="G222" s="28" t="s">
        <v>92</v>
      </c>
      <c r="H222" s="33">
        <v>30</v>
      </c>
      <c r="I222" s="28" t="s">
        <v>88</v>
      </c>
      <c r="J222" s="33">
        <v>3</v>
      </c>
      <c r="K222" s="28" t="s">
        <v>93</v>
      </c>
      <c r="L222" s="28" t="s">
        <v>90</v>
      </c>
    </row>
    <row r="223" spans="1:12" x14ac:dyDescent="0.35">
      <c r="A223" s="28" t="s">
        <v>85</v>
      </c>
      <c r="B223" s="30">
        <v>483</v>
      </c>
      <c r="C223" s="30">
        <v>415</v>
      </c>
      <c r="D223" s="33">
        <v>19</v>
      </c>
      <c r="E223" s="28">
        <v>6</v>
      </c>
      <c r="F223" s="28" t="s">
        <v>86</v>
      </c>
      <c r="G223" s="28" t="s">
        <v>99</v>
      </c>
      <c r="H223" s="33">
        <v>32</v>
      </c>
      <c r="I223" s="28" t="s">
        <v>88</v>
      </c>
      <c r="J223" s="33">
        <v>2</v>
      </c>
      <c r="K223" s="28" t="s">
        <v>93</v>
      </c>
      <c r="L223" s="28" t="s">
        <v>94</v>
      </c>
    </row>
    <row r="224" spans="1:12" x14ac:dyDescent="0.35">
      <c r="A224" s="28" t="s">
        <v>107</v>
      </c>
      <c r="B224" s="30">
        <v>0</v>
      </c>
      <c r="C224" s="30">
        <v>1238</v>
      </c>
      <c r="D224" s="33">
        <v>13</v>
      </c>
      <c r="E224" s="28">
        <v>0</v>
      </c>
      <c r="F224" s="28" t="s">
        <v>101</v>
      </c>
      <c r="G224" s="28" t="s">
        <v>92</v>
      </c>
      <c r="H224" s="33">
        <v>21</v>
      </c>
      <c r="I224" s="28" t="s">
        <v>88</v>
      </c>
      <c r="J224" s="33">
        <v>3</v>
      </c>
      <c r="K224" s="28" t="s">
        <v>93</v>
      </c>
      <c r="L224" s="28" t="s">
        <v>94</v>
      </c>
    </row>
    <row r="225" spans="1:12" x14ac:dyDescent="0.35">
      <c r="A225" s="28" t="s">
        <v>97</v>
      </c>
      <c r="B225" s="30">
        <v>0</v>
      </c>
      <c r="C225" s="30">
        <v>238</v>
      </c>
      <c r="D225" s="33">
        <v>13</v>
      </c>
      <c r="E225" s="28">
        <v>2</v>
      </c>
      <c r="F225" s="28" t="s">
        <v>101</v>
      </c>
      <c r="G225" s="28" t="s">
        <v>92</v>
      </c>
      <c r="H225" s="33">
        <v>52</v>
      </c>
      <c r="I225" s="28" t="s">
        <v>88</v>
      </c>
      <c r="J225" s="33">
        <v>4</v>
      </c>
      <c r="K225" s="28" t="s">
        <v>93</v>
      </c>
      <c r="L225" s="28" t="s">
        <v>94</v>
      </c>
    </row>
    <row r="226" spans="1:12" x14ac:dyDescent="0.35">
      <c r="A226" s="28" t="s">
        <v>91</v>
      </c>
      <c r="B226" s="30">
        <v>0</v>
      </c>
      <c r="C226" s="30">
        <v>127</v>
      </c>
      <c r="D226" s="33">
        <v>31</v>
      </c>
      <c r="E226" s="28">
        <v>35</v>
      </c>
      <c r="F226" s="28" t="s">
        <v>101</v>
      </c>
      <c r="G226" s="28" t="s">
        <v>92</v>
      </c>
      <c r="H226" s="33">
        <v>22</v>
      </c>
      <c r="I226" s="28" t="s">
        <v>98</v>
      </c>
      <c r="J226" s="33">
        <v>4</v>
      </c>
      <c r="K226" s="28" t="s">
        <v>93</v>
      </c>
      <c r="L226" s="28" t="s">
        <v>94</v>
      </c>
    </row>
    <row r="227" spans="1:12" x14ac:dyDescent="0.35">
      <c r="A227" s="28" t="s">
        <v>100</v>
      </c>
      <c r="B227" s="30">
        <v>663</v>
      </c>
      <c r="C227" s="30">
        <v>0</v>
      </c>
      <c r="D227" s="33">
        <v>19</v>
      </c>
      <c r="E227" s="28">
        <v>57</v>
      </c>
      <c r="F227" s="28" t="s">
        <v>86</v>
      </c>
      <c r="G227" s="28" t="s">
        <v>87</v>
      </c>
      <c r="H227" s="33">
        <v>41</v>
      </c>
      <c r="I227" s="28" t="s">
        <v>88</v>
      </c>
      <c r="J227" s="33">
        <v>2</v>
      </c>
      <c r="K227" s="28" t="s">
        <v>93</v>
      </c>
      <c r="L227" s="28" t="s">
        <v>90</v>
      </c>
    </row>
    <row r="228" spans="1:12" x14ac:dyDescent="0.35">
      <c r="A228" s="28" t="s">
        <v>95</v>
      </c>
      <c r="B228" s="30">
        <v>624</v>
      </c>
      <c r="C228" s="30">
        <v>785</v>
      </c>
      <c r="D228" s="33">
        <v>37</v>
      </c>
      <c r="E228" s="28">
        <v>9</v>
      </c>
      <c r="F228" s="28" t="s">
        <v>101</v>
      </c>
      <c r="G228" s="28" t="s">
        <v>92</v>
      </c>
      <c r="H228" s="33">
        <v>53</v>
      </c>
      <c r="I228" s="28" t="s">
        <v>98</v>
      </c>
      <c r="J228" s="33">
        <v>2</v>
      </c>
      <c r="K228" s="28" t="s">
        <v>93</v>
      </c>
      <c r="L228" s="28" t="s">
        <v>90</v>
      </c>
    </row>
    <row r="229" spans="1:12" x14ac:dyDescent="0.35">
      <c r="A229" s="28" t="s">
        <v>103</v>
      </c>
      <c r="B229" s="30">
        <v>0</v>
      </c>
      <c r="C229" s="30">
        <v>718</v>
      </c>
      <c r="D229" s="33">
        <v>19</v>
      </c>
      <c r="E229" s="28">
        <v>0</v>
      </c>
      <c r="F229" s="28" t="s">
        <v>101</v>
      </c>
      <c r="G229" s="28" t="s">
        <v>92</v>
      </c>
      <c r="H229" s="33">
        <v>54</v>
      </c>
      <c r="I229" s="28" t="s">
        <v>104</v>
      </c>
      <c r="J229" s="33">
        <v>4</v>
      </c>
      <c r="K229" s="28" t="s">
        <v>105</v>
      </c>
      <c r="L229" s="28" t="s">
        <v>94</v>
      </c>
    </row>
    <row r="230" spans="1:12" x14ac:dyDescent="0.35">
      <c r="A230" s="28" t="s">
        <v>91</v>
      </c>
      <c r="B230" s="30">
        <v>0</v>
      </c>
      <c r="C230" s="30">
        <v>493</v>
      </c>
      <c r="D230" s="33">
        <v>13</v>
      </c>
      <c r="E230" s="28">
        <v>21</v>
      </c>
      <c r="F230" s="28" t="s">
        <v>86</v>
      </c>
      <c r="G230" s="28" t="s">
        <v>87</v>
      </c>
      <c r="H230" s="33">
        <v>37</v>
      </c>
      <c r="I230" s="28" t="s">
        <v>88</v>
      </c>
      <c r="J230" s="33">
        <v>3</v>
      </c>
      <c r="K230" s="28" t="s">
        <v>89</v>
      </c>
      <c r="L230" s="28" t="s">
        <v>90</v>
      </c>
    </row>
    <row r="231" spans="1:12" x14ac:dyDescent="0.35">
      <c r="A231" s="28" t="s">
        <v>85</v>
      </c>
      <c r="B231" s="30">
        <v>152</v>
      </c>
      <c r="C231" s="30">
        <v>757</v>
      </c>
      <c r="D231" s="33">
        <v>49</v>
      </c>
      <c r="E231" s="28">
        <v>45</v>
      </c>
      <c r="F231" s="28" t="s">
        <v>86</v>
      </c>
      <c r="G231" s="28" t="s">
        <v>87</v>
      </c>
      <c r="H231" s="33">
        <v>27</v>
      </c>
      <c r="I231" s="28" t="s">
        <v>88</v>
      </c>
      <c r="J231" s="33">
        <v>4</v>
      </c>
      <c r="K231" s="28" t="s">
        <v>93</v>
      </c>
      <c r="L231" s="28" t="s">
        <v>94</v>
      </c>
    </row>
    <row r="232" spans="1:12" x14ac:dyDescent="0.35">
      <c r="A232" s="28" t="s">
        <v>95</v>
      </c>
      <c r="B232" s="30">
        <v>0</v>
      </c>
      <c r="C232" s="30">
        <v>9125</v>
      </c>
      <c r="D232" s="33">
        <v>13</v>
      </c>
      <c r="E232" s="28">
        <v>24</v>
      </c>
      <c r="F232" s="28" t="s">
        <v>101</v>
      </c>
      <c r="G232" s="28" t="s">
        <v>92</v>
      </c>
      <c r="H232" s="33">
        <v>25</v>
      </c>
      <c r="I232" s="28" t="s">
        <v>88</v>
      </c>
      <c r="J232" s="33">
        <v>2</v>
      </c>
      <c r="K232" s="28" t="s">
        <v>93</v>
      </c>
      <c r="L232" s="28" t="s">
        <v>94</v>
      </c>
    </row>
    <row r="233" spans="1:12" x14ac:dyDescent="0.35">
      <c r="A233" s="28" t="s">
        <v>85</v>
      </c>
      <c r="B233" s="30">
        <v>0</v>
      </c>
      <c r="C233" s="30">
        <v>364</v>
      </c>
      <c r="D233" s="33">
        <v>13</v>
      </c>
      <c r="E233" s="28">
        <v>12</v>
      </c>
      <c r="F233" s="28" t="s">
        <v>101</v>
      </c>
      <c r="G233" s="28" t="s">
        <v>92</v>
      </c>
      <c r="H233" s="33">
        <v>34</v>
      </c>
      <c r="I233" s="28" t="s">
        <v>88</v>
      </c>
      <c r="J233" s="33">
        <v>2</v>
      </c>
      <c r="K233" s="28" t="s">
        <v>93</v>
      </c>
      <c r="L233" s="28" t="s">
        <v>90</v>
      </c>
    </row>
    <row r="234" spans="1:12" x14ac:dyDescent="0.35">
      <c r="A234" s="28" t="s">
        <v>100</v>
      </c>
      <c r="B234" s="30">
        <v>498</v>
      </c>
      <c r="C234" s="30">
        <v>598</v>
      </c>
      <c r="D234" s="33">
        <v>37</v>
      </c>
      <c r="E234" s="28">
        <v>14</v>
      </c>
      <c r="F234" s="28" t="s">
        <v>86</v>
      </c>
      <c r="G234" s="28" t="s">
        <v>92</v>
      </c>
      <c r="H234" s="33">
        <v>29</v>
      </c>
      <c r="I234" s="28" t="s">
        <v>88</v>
      </c>
      <c r="J234" s="33">
        <v>2</v>
      </c>
      <c r="K234" s="28" t="s">
        <v>96</v>
      </c>
      <c r="L234" s="28" t="s">
        <v>94</v>
      </c>
    </row>
    <row r="235" spans="1:12" x14ac:dyDescent="0.35">
      <c r="A235" s="28" t="s">
        <v>95</v>
      </c>
      <c r="B235" s="30">
        <v>0</v>
      </c>
      <c r="C235" s="30">
        <v>374</v>
      </c>
      <c r="D235" s="33">
        <v>10</v>
      </c>
      <c r="E235" s="28">
        <v>19</v>
      </c>
      <c r="F235" s="28" t="s">
        <v>86</v>
      </c>
      <c r="G235" s="28" t="s">
        <v>87</v>
      </c>
      <c r="H235" s="33">
        <v>27</v>
      </c>
      <c r="I235" s="28" t="s">
        <v>88</v>
      </c>
      <c r="J235" s="33">
        <v>3</v>
      </c>
      <c r="K235" s="28" t="s">
        <v>89</v>
      </c>
      <c r="L235" s="28" t="s">
        <v>94</v>
      </c>
    </row>
    <row r="236" spans="1:12" x14ac:dyDescent="0.35">
      <c r="A236" s="28" t="s">
        <v>85</v>
      </c>
      <c r="B236" s="30">
        <v>156</v>
      </c>
      <c r="C236" s="30">
        <v>0</v>
      </c>
      <c r="D236" s="33">
        <v>13</v>
      </c>
      <c r="E236" s="28">
        <v>58</v>
      </c>
      <c r="F236" s="28" t="s">
        <v>101</v>
      </c>
      <c r="G236" s="28" t="s">
        <v>92</v>
      </c>
      <c r="H236" s="33">
        <v>32</v>
      </c>
      <c r="I236" s="28" t="s">
        <v>88</v>
      </c>
      <c r="J236" s="33">
        <v>3</v>
      </c>
      <c r="K236" s="28" t="s">
        <v>89</v>
      </c>
      <c r="L236" s="28" t="s">
        <v>94</v>
      </c>
    </row>
    <row r="237" spans="1:12" x14ac:dyDescent="0.35">
      <c r="A237" s="28" t="s">
        <v>102</v>
      </c>
      <c r="B237" s="30">
        <v>1336</v>
      </c>
      <c r="C237" s="30">
        <v>0</v>
      </c>
      <c r="D237" s="33">
        <v>37</v>
      </c>
      <c r="E237" s="28">
        <v>11</v>
      </c>
      <c r="F237" s="28" t="s">
        <v>86</v>
      </c>
      <c r="G237" s="28" t="s">
        <v>87</v>
      </c>
      <c r="H237" s="33">
        <v>29</v>
      </c>
      <c r="I237" s="28" t="s">
        <v>88</v>
      </c>
      <c r="J237" s="33">
        <v>2</v>
      </c>
      <c r="K237" s="28" t="s">
        <v>96</v>
      </c>
      <c r="L237" s="28" t="s">
        <v>90</v>
      </c>
    </row>
    <row r="238" spans="1:12" x14ac:dyDescent="0.35">
      <c r="A238" s="28" t="s">
        <v>95</v>
      </c>
      <c r="B238" s="30">
        <v>0</v>
      </c>
      <c r="C238" s="30">
        <v>508</v>
      </c>
      <c r="D238" s="33">
        <v>13</v>
      </c>
      <c r="E238" s="28">
        <v>3</v>
      </c>
      <c r="F238" s="28" t="s">
        <v>86</v>
      </c>
      <c r="G238" s="28" t="s">
        <v>87</v>
      </c>
      <c r="H238" s="33">
        <v>32</v>
      </c>
      <c r="I238" s="28" t="s">
        <v>88</v>
      </c>
      <c r="J238" s="33">
        <v>1</v>
      </c>
      <c r="K238" s="28" t="s">
        <v>89</v>
      </c>
      <c r="L238" s="28" t="s">
        <v>94</v>
      </c>
    </row>
    <row r="239" spans="1:12" x14ac:dyDescent="0.35">
      <c r="A239" s="28" t="s">
        <v>85</v>
      </c>
      <c r="B239" s="30">
        <v>0</v>
      </c>
      <c r="C239" s="30">
        <v>956</v>
      </c>
      <c r="D239" s="33">
        <v>25</v>
      </c>
      <c r="E239" s="28">
        <v>4</v>
      </c>
      <c r="F239" s="28" t="s">
        <v>101</v>
      </c>
      <c r="G239" s="28" t="s">
        <v>92</v>
      </c>
      <c r="H239" s="33">
        <v>28</v>
      </c>
      <c r="I239" s="28" t="s">
        <v>98</v>
      </c>
      <c r="J239" s="33">
        <v>2</v>
      </c>
      <c r="K239" s="28" t="s">
        <v>89</v>
      </c>
      <c r="L239" s="28" t="s">
        <v>94</v>
      </c>
    </row>
    <row r="240" spans="1:12" x14ac:dyDescent="0.35">
      <c r="A240" s="28" t="s">
        <v>91</v>
      </c>
      <c r="B240" s="30">
        <v>0</v>
      </c>
      <c r="C240" s="30">
        <v>636</v>
      </c>
      <c r="D240" s="33">
        <v>22</v>
      </c>
      <c r="E240" s="28">
        <v>41</v>
      </c>
      <c r="F240" s="28" t="s">
        <v>101</v>
      </c>
      <c r="G240" s="28" t="s">
        <v>92</v>
      </c>
      <c r="H240" s="33">
        <v>25</v>
      </c>
      <c r="I240" s="28" t="s">
        <v>98</v>
      </c>
      <c r="J240" s="33">
        <v>4</v>
      </c>
      <c r="K240" s="28" t="s">
        <v>89</v>
      </c>
      <c r="L240" s="28" t="s">
        <v>90</v>
      </c>
    </row>
    <row r="241" spans="1:12" x14ac:dyDescent="0.35">
      <c r="A241" s="28" t="s">
        <v>95</v>
      </c>
      <c r="B241" s="30">
        <v>2641</v>
      </c>
      <c r="C241" s="30">
        <v>0</v>
      </c>
      <c r="D241" s="33">
        <v>13</v>
      </c>
      <c r="E241" s="28">
        <v>71</v>
      </c>
      <c r="F241" s="28" t="s">
        <v>101</v>
      </c>
      <c r="G241" s="28" t="s">
        <v>92</v>
      </c>
      <c r="H241" s="33">
        <v>51</v>
      </c>
      <c r="I241" s="28" t="s">
        <v>104</v>
      </c>
      <c r="J241" s="33">
        <v>4</v>
      </c>
      <c r="K241" s="28" t="s">
        <v>96</v>
      </c>
      <c r="L241" s="28" t="s">
        <v>90</v>
      </c>
    </row>
    <row r="242" spans="1:12" x14ac:dyDescent="0.35">
      <c r="A242" s="28" t="s">
        <v>102</v>
      </c>
      <c r="B242" s="30">
        <v>0</v>
      </c>
      <c r="C242" s="30">
        <v>1519</v>
      </c>
      <c r="D242" s="33">
        <v>40</v>
      </c>
      <c r="E242" s="28">
        <v>74</v>
      </c>
      <c r="F242" s="28" t="s">
        <v>86</v>
      </c>
      <c r="G242" s="28" t="s">
        <v>87</v>
      </c>
      <c r="H242" s="33">
        <v>44</v>
      </c>
      <c r="I242" s="28" t="s">
        <v>88</v>
      </c>
      <c r="J242" s="33">
        <v>2</v>
      </c>
      <c r="K242" s="28" t="s">
        <v>96</v>
      </c>
      <c r="L242" s="28" t="s">
        <v>90</v>
      </c>
    </row>
    <row r="243" spans="1:12" x14ac:dyDescent="0.35">
      <c r="A243" s="28" t="s">
        <v>100</v>
      </c>
      <c r="B243" s="30">
        <v>0</v>
      </c>
      <c r="C243" s="30">
        <v>922</v>
      </c>
      <c r="D243" s="33">
        <v>19</v>
      </c>
      <c r="E243" s="28">
        <v>29</v>
      </c>
      <c r="F243" s="28" t="s">
        <v>86</v>
      </c>
      <c r="G243" s="28" t="s">
        <v>87</v>
      </c>
      <c r="H243" s="33">
        <v>33</v>
      </c>
      <c r="I243" s="28" t="s">
        <v>88</v>
      </c>
      <c r="J243" s="33">
        <v>1</v>
      </c>
      <c r="K243" s="28" t="s">
        <v>93</v>
      </c>
      <c r="L243" s="28" t="s">
        <v>90</v>
      </c>
    </row>
    <row r="244" spans="1:12" x14ac:dyDescent="0.35">
      <c r="A244" s="28" t="s">
        <v>91</v>
      </c>
      <c r="B244" s="30">
        <v>0</v>
      </c>
      <c r="C244" s="30">
        <v>180</v>
      </c>
      <c r="D244" s="33">
        <v>5</v>
      </c>
      <c r="E244" s="28">
        <v>2</v>
      </c>
      <c r="F244" s="28" t="s">
        <v>101</v>
      </c>
      <c r="G244" s="28" t="s">
        <v>92</v>
      </c>
      <c r="H244" s="33">
        <v>22</v>
      </c>
      <c r="I244" s="28" t="s">
        <v>98</v>
      </c>
      <c r="J244" s="33">
        <v>3</v>
      </c>
      <c r="K244" s="28" t="s">
        <v>89</v>
      </c>
      <c r="L244" s="28" t="s">
        <v>90</v>
      </c>
    </row>
    <row r="245" spans="1:12" x14ac:dyDescent="0.35">
      <c r="A245" s="28" t="s">
        <v>102</v>
      </c>
      <c r="B245" s="30">
        <v>0</v>
      </c>
      <c r="C245" s="30">
        <v>701</v>
      </c>
      <c r="D245" s="33">
        <v>22</v>
      </c>
      <c r="E245" s="28">
        <v>108</v>
      </c>
      <c r="F245" s="28" t="s">
        <v>86</v>
      </c>
      <c r="G245" s="28" t="s">
        <v>87</v>
      </c>
      <c r="H245" s="33">
        <v>35</v>
      </c>
      <c r="I245" s="28" t="s">
        <v>88</v>
      </c>
      <c r="J245" s="33">
        <v>4</v>
      </c>
      <c r="K245" s="28" t="s">
        <v>96</v>
      </c>
      <c r="L245" s="28" t="s">
        <v>90</v>
      </c>
    </row>
    <row r="246" spans="1:12" x14ac:dyDescent="0.35">
      <c r="A246" s="28" t="s">
        <v>85</v>
      </c>
      <c r="B246" s="30">
        <v>0</v>
      </c>
      <c r="C246" s="30">
        <v>296</v>
      </c>
      <c r="D246" s="33">
        <v>16</v>
      </c>
      <c r="E246" s="28">
        <v>8</v>
      </c>
      <c r="F246" s="28" t="s">
        <v>86</v>
      </c>
      <c r="G246" s="28" t="s">
        <v>87</v>
      </c>
      <c r="H246" s="33">
        <v>30</v>
      </c>
      <c r="I246" s="28" t="s">
        <v>88</v>
      </c>
      <c r="J246" s="33">
        <v>2</v>
      </c>
      <c r="K246" s="28" t="s">
        <v>93</v>
      </c>
      <c r="L246" s="28" t="s">
        <v>90</v>
      </c>
    </row>
    <row r="247" spans="1:12" x14ac:dyDescent="0.35">
      <c r="A247" s="28" t="s">
        <v>85</v>
      </c>
      <c r="B247" s="30">
        <v>887</v>
      </c>
      <c r="C247" s="30">
        <v>519</v>
      </c>
      <c r="D247" s="33">
        <v>7</v>
      </c>
      <c r="E247" s="28">
        <v>42</v>
      </c>
      <c r="F247" s="28" t="s">
        <v>86</v>
      </c>
      <c r="G247" s="28" t="s">
        <v>99</v>
      </c>
      <c r="H247" s="33">
        <v>27</v>
      </c>
      <c r="I247" s="28" t="s">
        <v>88</v>
      </c>
      <c r="J247" s="33">
        <v>3</v>
      </c>
      <c r="K247" s="28" t="s">
        <v>89</v>
      </c>
      <c r="L247" s="28" t="s">
        <v>90</v>
      </c>
    </row>
    <row r="248" spans="1:12" x14ac:dyDescent="0.35">
      <c r="A248" s="28" t="s">
        <v>100</v>
      </c>
      <c r="B248" s="30">
        <v>0</v>
      </c>
      <c r="C248" s="30">
        <v>800</v>
      </c>
      <c r="D248" s="33">
        <v>49</v>
      </c>
      <c r="E248" s="28">
        <v>2</v>
      </c>
      <c r="F248" s="28" t="s">
        <v>101</v>
      </c>
      <c r="G248" s="28" t="s">
        <v>92</v>
      </c>
      <c r="H248" s="33">
        <v>23</v>
      </c>
      <c r="I248" s="28" t="s">
        <v>98</v>
      </c>
      <c r="J248" s="33">
        <v>4</v>
      </c>
      <c r="K248" s="28" t="s">
        <v>93</v>
      </c>
      <c r="L248" s="28" t="s">
        <v>94</v>
      </c>
    </row>
    <row r="249" spans="1:12" x14ac:dyDescent="0.35">
      <c r="A249" s="28" t="s">
        <v>91</v>
      </c>
      <c r="B249" s="30">
        <v>0</v>
      </c>
      <c r="C249" s="30">
        <v>736</v>
      </c>
      <c r="D249" s="33">
        <v>13</v>
      </c>
      <c r="E249" s="28">
        <v>6</v>
      </c>
      <c r="F249" s="28" t="s">
        <v>101</v>
      </c>
      <c r="G249" s="28" t="s">
        <v>92</v>
      </c>
      <c r="H249" s="33">
        <v>19</v>
      </c>
      <c r="I249" s="28" t="s">
        <v>98</v>
      </c>
      <c r="J249" s="33">
        <v>4</v>
      </c>
      <c r="K249" s="28" t="s">
        <v>93</v>
      </c>
      <c r="L249" s="28" t="s">
        <v>94</v>
      </c>
    </row>
    <row r="250" spans="1:12" x14ac:dyDescent="0.35">
      <c r="A250" s="28" t="s">
        <v>85</v>
      </c>
      <c r="B250" s="30">
        <v>0</v>
      </c>
      <c r="C250" s="30">
        <v>11838</v>
      </c>
      <c r="D250" s="33">
        <v>7</v>
      </c>
      <c r="E250" s="28">
        <v>70</v>
      </c>
      <c r="F250" s="28" t="s">
        <v>86</v>
      </c>
      <c r="G250" s="28" t="s">
        <v>87</v>
      </c>
      <c r="H250" s="33">
        <v>44</v>
      </c>
      <c r="I250" s="28" t="s">
        <v>88</v>
      </c>
      <c r="J250" s="33">
        <v>4</v>
      </c>
      <c r="K250" s="28" t="s">
        <v>89</v>
      </c>
      <c r="L250" s="28" t="s">
        <v>90</v>
      </c>
    </row>
    <row r="251" spans="1:12" x14ac:dyDescent="0.35">
      <c r="A251" s="28" t="s">
        <v>85</v>
      </c>
      <c r="B251" s="30">
        <v>0</v>
      </c>
      <c r="C251" s="30">
        <v>364</v>
      </c>
      <c r="D251" s="33">
        <v>5</v>
      </c>
      <c r="E251" s="28">
        <v>35</v>
      </c>
      <c r="F251" s="28" t="s">
        <v>86</v>
      </c>
      <c r="G251" s="28" t="s">
        <v>87</v>
      </c>
      <c r="H251" s="33">
        <v>41</v>
      </c>
      <c r="I251" s="28" t="s">
        <v>88</v>
      </c>
      <c r="J251" s="33">
        <v>1</v>
      </c>
      <c r="K251" s="28" t="s">
        <v>89</v>
      </c>
      <c r="L251" s="28" t="s">
        <v>90</v>
      </c>
    </row>
    <row r="252" spans="1:12" x14ac:dyDescent="0.35">
      <c r="A252" s="28" t="s">
        <v>95</v>
      </c>
      <c r="B252" s="30">
        <v>18408</v>
      </c>
      <c r="C252" s="30">
        <v>212</v>
      </c>
      <c r="D252" s="33">
        <v>13</v>
      </c>
      <c r="E252" s="28">
        <v>9</v>
      </c>
      <c r="F252" s="28" t="s">
        <v>101</v>
      </c>
      <c r="G252" s="28" t="s">
        <v>92</v>
      </c>
      <c r="H252" s="33">
        <v>35</v>
      </c>
      <c r="I252" s="28" t="s">
        <v>88</v>
      </c>
      <c r="J252" s="33">
        <v>2</v>
      </c>
      <c r="K252" s="28" t="s">
        <v>93</v>
      </c>
      <c r="L252" s="28" t="s">
        <v>90</v>
      </c>
    </row>
    <row r="253" spans="1:12" x14ac:dyDescent="0.35">
      <c r="A253" s="28" t="s">
        <v>95</v>
      </c>
      <c r="B253" s="30">
        <v>497</v>
      </c>
      <c r="C253" s="30">
        <v>888</v>
      </c>
      <c r="D253" s="33">
        <v>16</v>
      </c>
      <c r="E253" s="28">
        <v>3</v>
      </c>
      <c r="F253" s="28" t="s">
        <v>101</v>
      </c>
      <c r="G253" s="28" t="s">
        <v>92</v>
      </c>
      <c r="H253" s="33">
        <v>25</v>
      </c>
      <c r="I253" s="28" t="s">
        <v>98</v>
      </c>
      <c r="J253" s="33">
        <v>1</v>
      </c>
      <c r="K253" s="28" t="s">
        <v>105</v>
      </c>
      <c r="L253" s="28" t="s">
        <v>94</v>
      </c>
    </row>
    <row r="254" spans="1:12" x14ac:dyDescent="0.35">
      <c r="A254" s="28" t="s">
        <v>102</v>
      </c>
      <c r="B254" s="30">
        <v>0</v>
      </c>
      <c r="C254" s="30">
        <v>999</v>
      </c>
      <c r="D254" s="33">
        <v>25</v>
      </c>
      <c r="E254" s="28">
        <v>0</v>
      </c>
      <c r="F254" s="28" t="s">
        <v>86</v>
      </c>
      <c r="G254" s="28" t="s">
        <v>87</v>
      </c>
      <c r="H254" s="33">
        <v>28</v>
      </c>
      <c r="I254" s="28" t="s">
        <v>104</v>
      </c>
      <c r="J254" s="33">
        <v>2</v>
      </c>
      <c r="K254" s="28" t="s">
        <v>96</v>
      </c>
      <c r="L254" s="28" t="s">
        <v>90</v>
      </c>
    </row>
    <row r="255" spans="1:12" x14ac:dyDescent="0.35">
      <c r="A255" s="28" t="s">
        <v>85</v>
      </c>
      <c r="B255" s="30">
        <v>946</v>
      </c>
      <c r="C255" s="30">
        <v>0</v>
      </c>
      <c r="D255" s="33">
        <v>16</v>
      </c>
      <c r="E255" s="28">
        <v>83</v>
      </c>
      <c r="F255" s="28" t="s">
        <v>86</v>
      </c>
      <c r="G255" s="28" t="s">
        <v>87</v>
      </c>
      <c r="H255" s="33">
        <v>34</v>
      </c>
      <c r="I255" s="28" t="s">
        <v>88</v>
      </c>
      <c r="J255" s="33">
        <v>2</v>
      </c>
      <c r="K255" s="28" t="s">
        <v>93</v>
      </c>
      <c r="L255" s="28" t="s">
        <v>90</v>
      </c>
    </row>
    <row r="256" spans="1:12" x14ac:dyDescent="0.35">
      <c r="A256" s="28" t="s">
        <v>100</v>
      </c>
      <c r="B256" s="30">
        <v>986</v>
      </c>
      <c r="C256" s="30">
        <v>578</v>
      </c>
      <c r="D256" s="33">
        <v>28</v>
      </c>
      <c r="E256" s="28">
        <v>1</v>
      </c>
      <c r="F256" s="28" t="s">
        <v>101</v>
      </c>
      <c r="G256" s="28" t="s">
        <v>92</v>
      </c>
      <c r="H256" s="33">
        <v>31</v>
      </c>
      <c r="I256" s="28" t="s">
        <v>88</v>
      </c>
      <c r="J256" s="33">
        <v>1</v>
      </c>
      <c r="K256" s="28" t="s">
        <v>93</v>
      </c>
      <c r="L256" s="28" t="s">
        <v>90</v>
      </c>
    </row>
    <row r="257" spans="1:12" x14ac:dyDescent="0.35">
      <c r="A257" s="28" t="s">
        <v>97</v>
      </c>
      <c r="B257" s="30">
        <v>8122</v>
      </c>
      <c r="C257" s="30">
        <v>136</v>
      </c>
      <c r="D257" s="33">
        <v>22</v>
      </c>
      <c r="E257" s="28">
        <v>4</v>
      </c>
      <c r="F257" s="28" t="s">
        <v>86</v>
      </c>
      <c r="G257" s="28" t="s">
        <v>92</v>
      </c>
      <c r="H257" s="33">
        <v>32</v>
      </c>
      <c r="I257" s="28" t="s">
        <v>98</v>
      </c>
      <c r="J257" s="33">
        <v>1</v>
      </c>
      <c r="K257" s="28" t="s">
        <v>93</v>
      </c>
      <c r="L257" s="28" t="s">
        <v>94</v>
      </c>
    </row>
    <row r="258" spans="1:12" x14ac:dyDescent="0.35">
      <c r="A258" s="28" t="s">
        <v>91</v>
      </c>
      <c r="B258" s="30">
        <v>0</v>
      </c>
      <c r="C258" s="30">
        <v>734</v>
      </c>
      <c r="D258" s="33">
        <v>37</v>
      </c>
      <c r="E258" s="28">
        <v>111</v>
      </c>
      <c r="F258" s="28" t="s">
        <v>86</v>
      </c>
      <c r="G258" s="28" t="s">
        <v>87</v>
      </c>
      <c r="H258" s="33">
        <v>41</v>
      </c>
      <c r="I258" s="28" t="s">
        <v>88</v>
      </c>
      <c r="J258" s="33">
        <v>2</v>
      </c>
      <c r="K258" s="28" t="s">
        <v>93</v>
      </c>
      <c r="L258" s="28" t="s">
        <v>94</v>
      </c>
    </row>
    <row r="259" spans="1:12" x14ac:dyDescent="0.35">
      <c r="A259" s="28" t="s">
        <v>100</v>
      </c>
      <c r="B259" s="30">
        <v>778</v>
      </c>
      <c r="C259" s="30">
        <v>861</v>
      </c>
      <c r="D259" s="33">
        <v>49</v>
      </c>
      <c r="E259" s="28">
        <v>21</v>
      </c>
      <c r="F259" s="28" t="s">
        <v>86</v>
      </c>
      <c r="G259" s="28" t="s">
        <v>87</v>
      </c>
      <c r="H259" s="33">
        <v>22</v>
      </c>
      <c r="I259" s="28" t="s">
        <v>88</v>
      </c>
      <c r="J259" s="33">
        <v>2</v>
      </c>
      <c r="K259" s="28" t="s">
        <v>93</v>
      </c>
      <c r="L259" s="28" t="s">
        <v>94</v>
      </c>
    </row>
    <row r="260" spans="1:12" x14ac:dyDescent="0.35">
      <c r="A260" s="28" t="s">
        <v>104</v>
      </c>
      <c r="B260" s="30">
        <v>645</v>
      </c>
      <c r="C260" s="30">
        <v>855</v>
      </c>
      <c r="D260" s="33">
        <v>25</v>
      </c>
      <c r="E260" s="28">
        <v>17</v>
      </c>
      <c r="F260" s="28" t="s">
        <v>86</v>
      </c>
      <c r="G260" s="28" t="s">
        <v>87</v>
      </c>
      <c r="H260" s="33">
        <v>28</v>
      </c>
      <c r="I260" s="28" t="s">
        <v>88</v>
      </c>
      <c r="J260" s="33">
        <v>3</v>
      </c>
      <c r="K260" s="28" t="s">
        <v>96</v>
      </c>
      <c r="L260" s="28" t="s">
        <v>94</v>
      </c>
    </row>
    <row r="261" spans="1:12" x14ac:dyDescent="0.35">
      <c r="A261" s="28" t="s">
        <v>91</v>
      </c>
      <c r="B261" s="30">
        <v>0</v>
      </c>
      <c r="C261" s="30">
        <v>4486</v>
      </c>
      <c r="D261" s="33">
        <v>10</v>
      </c>
      <c r="E261" s="28">
        <v>3</v>
      </c>
      <c r="F261" s="28" t="s">
        <v>101</v>
      </c>
      <c r="G261" s="28" t="s">
        <v>92</v>
      </c>
      <c r="H261" s="33">
        <v>21</v>
      </c>
      <c r="I261" s="28" t="s">
        <v>98</v>
      </c>
      <c r="J261" s="33">
        <v>4</v>
      </c>
      <c r="K261" s="28" t="s">
        <v>93</v>
      </c>
      <c r="L261" s="28" t="s">
        <v>90</v>
      </c>
    </row>
    <row r="262" spans="1:12" x14ac:dyDescent="0.35">
      <c r="A262" s="28" t="s">
        <v>95</v>
      </c>
      <c r="B262" s="30">
        <v>682</v>
      </c>
      <c r="C262" s="30">
        <v>2017</v>
      </c>
      <c r="D262" s="33">
        <v>37</v>
      </c>
      <c r="E262" s="28">
        <v>85</v>
      </c>
      <c r="F262" s="28" t="s">
        <v>86</v>
      </c>
      <c r="G262" s="28" t="s">
        <v>87</v>
      </c>
      <c r="H262" s="33">
        <v>41</v>
      </c>
      <c r="I262" s="28" t="s">
        <v>88</v>
      </c>
      <c r="J262" s="33">
        <v>4</v>
      </c>
      <c r="K262" s="28" t="s">
        <v>96</v>
      </c>
      <c r="L262" s="28" t="s">
        <v>94</v>
      </c>
    </row>
    <row r="263" spans="1:12" x14ac:dyDescent="0.35">
      <c r="A263" s="28" t="s">
        <v>95</v>
      </c>
      <c r="B263" s="30">
        <v>19812</v>
      </c>
      <c r="C263" s="30">
        <v>0</v>
      </c>
      <c r="D263" s="33">
        <v>25</v>
      </c>
      <c r="E263" s="28">
        <v>37</v>
      </c>
      <c r="F263" s="28" t="s">
        <v>86</v>
      </c>
      <c r="G263" s="28" t="s">
        <v>87</v>
      </c>
      <c r="H263" s="33">
        <v>36</v>
      </c>
      <c r="I263" s="28" t="s">
        <v>88</v>
      </c>
      <c r="J263" s="33">
        <v>2</v>
      </c>
      <c r="K263" s="28" t="s">
        <v>89</v>
      </c>
      <c r="L263" s="28" t="s">
        <v>94</v>
      </c>
    </row>
    <row r="264" spans="1:12" x14ac:dyDescent="0.35">
      <c r="A264" s="28" t="s">
        <v>100</v>
      </c>
      <c r="B264" s="30">
        <v>0</v>
      </c>
      <c r="C264" s="30">
        <v>500</v>
      </c>
      <c r="D264" s="33">
        <v>25</v>
      </c>
      <c r="E264" s="28">
        <v>1</v>
      </c>
      <c r="F264" s="28" t="s">
        <v>86</v>
      </c>
      <c r="G264" s="28" t="s">
        <v>87</v>
      </c>
      <c r="H264" s="33">
        <v>26</v>
      </c>
      <c r="I264" s="28" t="s">
        <v>88</v>
      </c>
      <c r="J264" s="33">
        <v>2</v>
      </c>
      <c r="K264" s="28" t="s">
        <v>93</v>
      </c>
      <c r="L264" s="28" t="s">
        <v>94</v>
      </c>
    </row>
    <row r="265" spans="1:12" x14ac:dyDescent="0.35">
      <c r="A265" s="28" t="s">
        <v>102</v>
      </c>
      <c r="B265" s="30">
        <v>0</v>
      </c>
      <c r="C265" s="30">
        <v>859</v>
      </c>
      <c r="D265" s="33">
        <v>31</v>
      </c>
      <c r="E265" s="28">
        <v>89</v>
      </c>
      <c r="F265" s="28" t="s">
        <v>86</v>
      </c>
      <c r="G265" s="28" t="s">
        <v>87</v>
      </c>
      <c r="H265" s="33">
        <v>37</v>
      </c>
      <c r="I265" s="28" t="s">
        <v>104</v>
      </c>
      <c r="J265" s="33">
        <v>4</v>
      </c>
      <c r="K265" s="28" t="s">
        <v>96</v>
      </c>
      <c r="L265" s="28" t="s">
        <v>90</v>
      </c>
    </row>
    <row r="266" spans="1:12" x14ac:dyDescent="0.35">
      <c r="A266" s="28" t="s">
        <v>100</v>
      </c>
      <c r="B266" s="30">
        <v>859</v>
      </c>
      <c r="C266" s="30">
        <v>3305</v>
      </c>
      <c r="D266" s="33">
        <v>25</v>
      </c>
      <c r="E266" s="28">
        <v>26</v>
      </c>
      <c r="F266" s="28" t="s">
        <v>86</v>
      </c>
      <c r="G266" s="28" t="s">
        <v>87</v>
      </c>
      <c r="H266" s="33">
        <v>35</v>
      </c>
      <c r="I266" s="28" t="s">
        <v>98</v>
      </c>
      <c r="J266" s="33">
        <v>4</v>
      </c>
      <c r="K266" s="28" t="s">
        <v>96</v>
      </c>
      <c r="L266" s="28" t="s">
        <v>90</v>
      </c>
    </row>
    <row r="267" spans="1:12" x14ac:dyDescent="0.35">
      <c r="A267" s="28" t="s">
        <v>85</v>
      </c>
      <c r="B267" s="30">
        <v>0</v>
      </c>
      <c r="C267" s="30">
        <v>1218</v>
      </c>
      <c r="D267" s="33">
        <v>13</v>
      </c>
      <c r="E267" s="28">
        <v>38</v>
      </c>
      <c r="F267" s="28" t="s">
        <v>86</v>
      </c>
      <c r="G267" s="28" t="s">
        <v>87</v>
      </c>
      <c r="H267" s="33">
        <v>34</v>
      </c>
      <c r="I267" s="28" t="s">
        <v>88</v>
      </c>
      <c r="J267" s="33">
        <v>1</v>
      </c>
      <c r="K267" s="28" t="s">
        <v>93</v>
      </c>
      <c r="L267" s="28" t="s">
        <v>90</v>
      </c>
    </row>
    <row r="268" spans="1:12" x14ac:dyDescent="0.35">
      <c r="A268" s="28" t="s">
        <v>95</v>
      </c>
      <c r="B268" s="30">
        <v>0</v>
      </c>
      <c r="C268" s="30">
        <v>9016</v>
      </c>
      <c r="D268" s="33">
        <v>49</v>
      </c>
      <c r="E268" s="28">
        <v>22</v>
      </c>
      <c r="F268" s="28" t="s">
        <v>86</v>
      </c>
      <c r="G268" s="28" t="s">
        <v>87</v>
      </c>
      <c r="H268" s="33">
        <v>43</v>
      </c>
      <c r="I268" s="28" t="s">
        <v>104</v>
      </c>
      <c r="J268" s="33">
        <v>2</v>
      </c>
      <c r="K268" s="28" t="s">
        <v>93</v>
      </c>
      <c r="L268" s="28" t="s">
        <v>94</v>
      </c>
    </row>
    <row r="269" spans="1:12" x14ac:dyDescent="0.35">
      <c r="A269" s="28" t="s">
        <v>95</v>
      </c>
      <c r="B269" s="30">
        <v>0</v>
      </c>
      <c r="C269" s="30">
        <v>11587</v>
      </c>
      <c r="D269" s="33">
        <v>22</v>
      </c>
      <c r="E269" s="28">
        <v>46</v>
      </c>
      <c r="F269" s="28" t="s">
        <v>101</v>
      </c>
      <c r="G269" s="28" t="s">
        <v>92</v>
      </c>
      <c r="H269" s="33">
        <v>30</v>
      </c>
      <c r="I269" s="28" t="s">
        <v>88</v>
      </c>
      <c r="J269" s="33">
        <v>2</v>
      </c>
      <c r="K269" s="28" t="s">
        <v>96</v>
      </c>
      <c r="L269" s="28" t="s">
        <v>90</v>
      </c>
    </row>
    <row r="270" spans="1:12" x14ac:dyDescent="0.35">
      <c r="A270" s="28" t="s">
        <v>91</v>
      </c>
      <c r="B270" s="30">
        <v>0</v>
      </c>
      <c r="C270" s="30">
        <v>8944</v>
      </c>
      <c r="D270" s="33">
        <v>25</v>
      </c>
      <c r="E270" s="28">
        <v>66</v>
      </c>
      <c r="F270" s="28" t="s">
        <v>86</v>
      </c>
      <c r="G270" s="28" t="s">
        <v>87</v>
      </c>
      <c r="H270" s="33">
        <v>31</v>
      </c>
      <c r="I270" s="28" t="s">
        <v>98</v>
      </c>
      <c r="J270" s="33">
        <v>3</v>
      </c>
      <c r="K270" s="28" t="s">
        <v>93</v>
      </c>
      <c r="L270" s="28" t="s">
        <v>90</v>
      </c>
    </row>
    <row r="271" spans="1:12" x14ac:dyDescent="0.35">
      <c r="A271" s="28" t="s">
        <v>103</v>
      </c>
      <c r="B271" s="30">
        <v>0</v>
      </c>
      <c r="C271" s="30">
        <v>807</v>
      </c>
      <c r="D271" s="33">
        <v>25</v>
      </c>
      <c r="E271" s="28">
        <v>75</v>
      </c>
      <c r="F271" s="28" t="s">
        <v>86</v>
      </c>
      <c r="G271" s="28" t="s">
        <v>87</v>
      </c>
      <c r="H271" s="33">
        <v>43</v>
      </c>
      <c r="I271" s="28" t="s">
        <v>104</v>
      </c>
      <c r="J271" s="33">
        <v>4</v>
      </c>
      <c r="K271" s="28" t="s">
        <v>93</v>
      </c>
      <c r="L271" s="28" t="s">
        <v>90</v>
      </c>
    </row>
    <row r="272" spans="1:12" x14ac:dyDescent="0.35">
      <c r="A272" s="28" t="s">
        <v>85</v>
      </c>
      <c r="B272" s="30">
        <v>0</v>
      </c>
      <c r="C272" s="30">
        <v>867</v>
      </c>
      <c r="D272" s="33">
        <v>31</v>
      </c>
      <c r="E272" s="28">
        <v>27</v>
      </c>
      <c r="F272" s="28" t="s">
        <v>101</v>
      </c>
      <c r="G272" s="28" t="s">
        <v>92</v>
      </c>
      <c r="H272" s="33">
        <v>24</v>
      </c>
      <c r="I272" s="28" t="s">
        <v>88</v>
      </c>
      <c r="J272" s="33">
        <v>2</v>
      </c>
      <c r="K272" s="28" t="s">
        <v>93</v>
      </c>
      <c r="L272" s="28" t="s">
        <v>90</v>
      </c>
    </row>
    <row r="273" spans="1:12" x14ac:dyDescent="0.35">
      <c r="A273" s="28" t="s">
        <v>85</v>
      </c>
      <c r="B273" s="30">
        <v>795</v>
      </c>
      <c r="C273" s="30">
        <v>16804</v>
      </c>
      <c r="D273" s="33">
        <v>49</v>
      </c>
      <c r="E273" s="28">
        <v>40</v>
      </c>
      <c r="F273" s="28" t="s">
        <v>86</v>
      </c>
      <c r="G273" s="28" t="s">
        <v>87</v>
      </c>
      <c r="H273" s="33">
        <v>26</v>
      </c>
      <c r="I273" s="28" t="s">
        <v>88</v>
      </c>
      <c r="J273" s="33">
        <v>2</v>
      </c>
      <c r="K273" s="28" t="s">
        <v>93</v>
      </c>
      <c r="L273" s="28" t="s">
        <v>94</v>
      </c>
    </row>
    <row r="274" spans="1:12" x14ac:dyDescent="0.35">
      <c r="A274" s="28" t="s">
        <v>91</v>
      </c>
      <c r="B274" s="30">
        <v>0</v>
      </c>
      <c r="C274" s="30">
        <v>347</v>
      </c>
      <c r="D274" s="33">
        <v>16</v>
      </c>
      <c r="E274" s="28">
        <v>5</v>
      </c>
      <c r="F274" s="28" t="s">
        <v>101</v>
      </c>
      <c r="G274" s="28" t="s">
        <v>92</v>
      </c>
      <c r="H274" s="33">
        <v>45</v>
      </c>
      <c r="I274" s="28" t="s">
        <v>98</v>
      </c>
      <c r="J274" s="33">
        <v>1</v>
      </c>
      <c r="K274" s="28" t="s">
        <v>93</v>
      </c>
      <c r="L274" s="28" t="s">
        <v>90</v>
      </c>
    </row>
    <row r="275" spans="1:12" x14ac:dyDescent="0.35">
      <c r="A275" s="28" t="s">
        <v>91</v>
      </c>
      <c r="B275" s="30">
        <v>0</v>
      </c>
      <c r="C275" s="30">
        <v>836</v>
      </c>
      <c r="D275" s="33">
        <v>16</v>
      </c>
      <c r="E275" s="28">
        <v>4</v>
      </c>
      <c r="F275" s="28" t="s">
        <v>86</v>
      </c>
      <c r="G275" s="28" t="s">
        <v>87</v>
      </c>
      <c r="H275" s="33">
        <v>26</v>
      </c>
      <c r="I275" s="28" t="s">
        <v>88</v>
      </c>
      <c r="J275" s="33">
        <v>3</v>
      </c>
      <c r="K275" s="28" t="s">
        <v>89</v>
      </c>
      <c r="L275" s="28" t="s">
        <v>90</v>
      </c>
    </row>
    <row r="276" spans="1:12" x14ac:dyDescent="0.35">
      <c r="A276" s="28" t="s">
        <v>91</v>
      </c>
      <c r="B276" s="30">
        <v>0</v>
      </c>
      <c r="C276" s="30">
        <v>142</v>
      </c>
      <c r="D276" s="33">
        <v>7</v>
      </c>
      <c r="E276" s="28">
        <v>53</v>
      </c>
      <c r="F276" s="28" t="s">
        <v>101</v>
      </c>
      <c r="G276" s="28" t="s">
        <v>92</v>
      </c>
      <c r="H276" s="33">
        <v>48</v>
      </c>
      <c r="I276" s="28" t="s">
        <v>88</v>
      </c>
      <c r="J276" s="33">
        <v>1</v>
      </c>
      <c r="K276" s="28" t="s">
        <v>93</v>
      </c>
      <c r="L276" s="28" t="s">
        <v>90</v>
      </c>
    </row>
    <row r="277" spans="1:12" x14ac:dyDescent="0.35">
      <c r="A277" s="28" t="s">
        <v>91</v>
      </c>
      <c r="B277" s="30">
        <v>0</v>
      </c>
      <c r="C277" s="30">
        <v>169</v>
      </c>
      <c r="D277" s="33">
        <v>19</v>
      </c>
      <c r="E277" s="28">
        <v>6</v>
      </c>
      <c r="F277" s="28" t="s">
        <v>86</v>
      </c>
      <c r="G277" s="28" t="s">
        <v>87</v>
      </c>
      <c r="H277" s="33">
        <v>43</v>
      </c>
      <c r="I277" s="28" t="s">
        <v>88</v>
      </c>
      <c r="J277" s="33">
        <v>3</v>
      </c>
      <c r="K277" s="28" t="s">
        <v>93</v>
      </c>
      <c r="L277" s="28" t="s">
        <v>94</v>
      </c>
    </row>
    <row r="278" spans="1:12" x14ac:dyDescent="0.35">
      <c r="A278" s="28" t="s">
        <v>104</v>
      </c>
      <c r="B278" s="30">
        <v>852</v>
      </c>
      <c r="C278" s="30">
        <v>3613</v>
      </c>
      <c r="D278" s="33">
        <v>61</v>
      </c>
      <c r="E278" s="28">
        <v>83</v>
      </c>
      <c r="F278" s="28" t="s">
        <v>101</v>
      </c>
      <c r="G278" s="28" t="s">
        <v>92</v>
      </c>
      <c r="H278" s="33">
        <v>59</v>
      </c>
      <c r="I278" s="28" t="s">
        <v>104</v>
      </c>
      <c r="J278" s="33">
        <v>4</v>
      </c>
      <c r="K278" s="28" t="s">
        <v>96</v>
      </c>
      <c r="L278" s="28" t="s">
        <v>94</v>
      </c>
    </row>
    <row r="279" spans="1:12" x14ac:dyDescent="0.35">
      <c r="A279" s="28" t="s">
        <v>97</v>
      </c>
      <c r="B279" s="30">
        <v>0</v>
      </c>
      <c r="C279" s="30">
        <v>403</v>
      </c>
      <c r="D279" s="33">
        <v>7</v>
      </c>
      <c r="E279" s="28">
        <v>5</v>
      </c>
      <c r="F279" s="28" t="s">
        <v>101</v>
      </c>
      <c r="G279" s="28" t="s">
        <v>92</v>
      </c>
      <c r="H279" s="33">
        <v>55</v>
      </c>
      <c r="I279" s="28" t="s">
        <v>88</v>
      </c>
      <c r="J279" s="33">
        <v>2</v>
      </c>
      <c r="K279" s="28" t="s">
        <v>93</v>
      </c>
      <c r="L279" s="28" t="s">
        <v>90</v>
      </c>
    </row>
    <row r="280" spans="1:12" x14ac:dyDescent="0.35">
      <c r="A280" s="28" t="s">
        <v>85</v>
      </c>
      <c r="B280" s="30">
        <v>0</v>
      </c>
      <c r="C280" s="30">
        <v>836</v>
      </c>
      <c r="D280" s="33">
        <v>25</v>
      </c>
      <c r="E280" s="28">
        <v>0</v>
      </c>
      <c r="F280" s="28" t="s">
        <v>86</v>
      </c>
      <c r="G280" s="28" t="s">
        <v>87</v>
      </c>
      <c r="H280" s="33">
        <v>29</v>
      </c>
      <c r="I280" s="28" t="s">
        <v>88</v>
      </c>
      <c r="J280" s="33">
        <v>2</v>
      </c>
      <c r="K280" s="28" t="s">
        <v>96</v>
      </c>
      <c r="L280" s="28" t="s">
        <v>94</v>
      </c>
    </row>
    <row r="281" spans="1:12" x14ac:dyDescent="0.35">
      <c r="A281" s="28" t="s">
        <v>95</v>
      </c>
      <c r="B281" s="30">
        <v>425</v>
      </c>
      <c r="C281" s="30">
        <v>0</v>
      </c>
      <c r="D281" s="33">
        <v>19</v>
      </c>
      <c r="E281" s="28">
        <v>7</v>
      </c>
      <c r="F281" s="28" t="s">
        <v>101</v>
      </c>
      <c r="G281" s="28" t="s">
        <v>92</v>
      </c>
      <c r="H281" s="33">
        <v>32</v>
      </c>
      <c r="I281" s="28" t="s">
        <v>88</v>
      </c>
      <c r="J281" s="33">
        <v>2</v>
      </c>
      <c r="K281" s="28" t="s">
        <v>93</v>
      </c>
      <c r="L281" s="28" t="s">
        <v>94</v>
      </c>
    </row>
    <row r="282" spans="1:12" x14ac:dyDescent="0.35">
      <c r="A282" s="28" t="s">
        <v>100</v>
      </c>
      <c r="B282" s="30">
        <v>0</v>
      </c>
      <c r="C282" s="30">
        <v>11481</v>
      </c>
      <c r="D282" s="33">
        <v>25</v>
      </c>
      <c r="E282" s="28">
        <v>18</v>
      </c>
      <c r="F282" s="28" t="s">
        <v>86</v>
      </c>
      <c r="G282" s="28" t="s">
        <v>87</v>
      </c>
      <c r="H282" s="33">
        <v>53</v>
      </c>
      <c r="I282" s="28" t="s">
        <v>88</v>
      </c>
      <c r="J282" s="33">
        <v>3</v>
      </c>
      <c r="K282" s="28" t="s">
        <v>96</v>
      </c>
      <c r="L282" s="28" t="s">
        <v>94</v>
      </c>
    </row>
    <row r="283" spans="1:12" x14ac:dyDescent="0.35">
      <c r="A283" s="28" t="s">
        <v>100</v>
      </c>
      <c r="B283" s="30">
        <v>0</v>
      </c>
      <c r="C283" s="30">
        <v>3285</v>
      </c>
      <c r="D283" s="33">
        <v>7</v>
      </c>
      <c r="E283" s="28">
        <v>21</v>
      </c>
      <c r="F283" s="28" t="s">
        <v>86</v>
      </c>
      <c r="G283" s="28" t="s">
        <v>87</v>
      </c>
      <c r="H283" s="33">
        <v>33</v>
      </c>
      <c r="I283" s="28" t="s">
        <v>88</v>
      </c>
      <c r="J283" s="33">
        <v>2</v>
      </c>
      <c r="K283" s="28" t="s">
        <v>89</v>
      </c>
      <c r="L283" s="28" t="s">
        <v>90</v>
      </c>
    </row>
    <row r="284" spans="1:12" x14ac:dyDescent="0.35">
      <c r="A284" s="28" t="s">
        <v>97</v>
      </c>
      <c r="B284" s="30">
        <v>0</v>
      </c>
      <c r="C284" s="30">
        <v>164</v>
      </c>
      <c r="D284" s="33">
        <v>13</v>
      </c>
      <c r="E284" s="28">
        <v>65</v>
      </c>
      <c r="F284" s="28" t="s">
        <v>101</v>
      </c>
      <c r="G284" s="28" t="s">
        <v>92</v>
      </c>
      <c r="H284" s="33">
        <v>56</v>
      </c>
      <c r="I284" s="28" t="s">
        <v>104</v>
      </c>
      <c r="J284" s="33">
        <v>4</v>
      </c>
      <c r="K284" s="28" t="s">
        <v>89</v>
      </c>
      <c r="L284" s="28" t="s">
        <v>90</v>
      </c>
    </row>
    <row r="285" spans="1:12" x14ac:dyDescent="0.35">
      <c r="A285" s="28" t="s">
        <v>95</v>
      </c>
      <c r="B285" s="30">
        <v>11072</v>
      </c>
      <c r="C285" s="30">
        <v>891</v>
      </c>
      <c r="D285" s="33">
        <v>61</v>
      </c>
      <c r="E285" s="28">
        <v>17</v>
      </c>
      <c r="F285" s="28" t="s">
        <v>86</v>
      </c>
      <c r="G285" s="28" t="s">
        <v>87</v>
      </c>
      <c r="H285" s="33">
        <v>33</v>
      </c>
      <c r="I285" s="28" t="s">
        <v>104</v>
      </c>
      <c r="J285" s="33">
        <v>4</v>
      </c>
      <c r="K285" s="28" t="s">
        <v>93</v>
      </c>
      <c r="L285" s="28" t="s">
        <v>90</v>
      </c>
    </row>
    <row r="286" spans="1:12" x14ac:dyDescent="0.35">
      <c r="A286" s="28" t="s">
        <v>102</v>
      </c>
      <c r="B286" s="30">
        <v>0</v>
      </c>
      <c r="C286" s="30">
        <v>0</v>
      </c>
      <c r="D286" s="33">
        <v>37</v>
      </c>
      <c r="E286" s="28">
        <v>49</v>
      </c>
      <c r="F286" s="28" t="s">
        <v>86</v>
      </c>
      <c r="G286" s="28" t="s">
        <v>87</v>
      </c>
      <c r="H286" s="33">
        <v>46</v>
      </c>
      <c r="I286" s="28" t="s">
        <v>104</v>
      </c>
      <c r="J286" s="33">
        <v>4</v>
      </c>
      <c r="K286" s="28" t="s">
        <v>93</v>
      </c>
      <c r="L286" s="28" t="s">
        <v>94</v>
      </c>
    </row>
    <row r="287" spans="1:12" x14ac:dyDescent="0.35">
      <c r="A287" s="28" t="s">
        <v>102</v>
      </c>
      <c r="B287" s="30">
        <v>219</v>
      </c>
      <c r="C287" s="30">
        <v>841</v>
      </c>
      <c r="D287" s="33">
        <v>43</v>
      </c>
      <c r="E287" s="28">
        <v>0</v>
      </c>
      <c r="F287" s="28" t="s">
        <v>86</v>
      </c>
      <c r="G287" s="28" t="s">
        <v>87</v>
      </c>
      <c r="H287" s="33">
        <v>54</v>
      </c>
      <c r="I287" s="28" t="s">
        <v>104</v>
      </c>
      <c r="J287" s="33">
        <v>2</v>
      </c>
      <c r="K287" s="28" t="s">
        <v>96</v>
      </c>
      <c r="L287" s="28" t="s">
        <v>90</v>
      </c>
    </row>
    <row r="288" spans="1:12" x14ac:dyDescent="0.35">
      <c r="A288" s="28" t="s">
        <v>95</v>
      </c>
      <c r="B288" s="30">
        <v>8060</v>
      </c>
      <c r="C288" s="30">
        <v>607</v>
      </c>
      <c r="D288" s="33">
        <v>19</v>
      </c>
      <c r="E288" s="28">
        <v>71</v>
      </c>
      <c r="F288" s="28" t="s">
        <v>101</v>
      </c>
      <c r="G288" s="28" t="s">
        <v>92</v>
      </c>
      <c r="H288" s="33">
        <v>22</v>
      </c>
      <c r="I288" s="28" t="s">
        <v>88</v>
      </c>
      <c r="J288" s="33">
        <v>2</v>
      </c>
      <c r="K288" s="28" t="s">
        <v>96</v>
      </c>
      <c r="L288" s="28" t="s">
        <v>90</v>
      </c>
    </row>
    <row r="289" spans="1:12" x14ac:dyDescent="0.35">
      <c r="A289" s="28" t="s">
        <v>95</v>
      </c>
      <c r="B289" s="30">
        <v>0</v>
      </c>
      <c r="C289" s="30">
        <v>486</v>
      </c>
      <c r="D289" s="33">
        <v>12</v>
      </c>
      <c r="E289" s="28">
        <v>22</v>
      </c>
      <c r="F289" s="28" t="s">
        <v>86</v>
      </c>
      <c r="G289" s="28" t="s">
        <v>87</v>
      </c>
      <c r="H289" s="33">
        <v>35</v>
      </c>
      <c r="I289" s="28" t="s">
        <v>98</v>
      </c>
      <c r="J289" s="33">
        <v>2</v>
      </c>
      <c r="K289" s="28" t="s">
        <v>93</v>
      </c>
      <c r="L289" s="28" t="s">
        <v>90</v>
      </c>
    </row>
    <row r="290" spans="1:12" x14ac:dyDescent="0.35">
      <c r="A290" s="28" t="s">
        <v>95</v>
      </c>
      <c r="B290" s="30">
        <v>0</v>
      </c>
      <c r="C290" s="30">
        <v>108</v>
      </c>
      <c r="D290" s="33">
        <v>25</v>
      </c>
      <c r="E290" s="28">
        <v>52</v>
      </c>
      <c r="F290" s="28" t="s">
        <v>86</v>
      </c>
      <c r="G290" s="28" t="s">
        <v>87</v>
      </c>
      <c r="H290" s="33">
        <v>46</v>
      </c>
      <c r="I290" s="28" t="s">
        <v>88</v>
      </c>
      <c r="J290" s="33">
        <v>4</v>
      </c>
      <c r="K290" s="28" t="s">
        <v>89</v>
      </c>
      <c r="L290" s="28" t="s">
        <v>94</v>
      </c>
    </row>
    <row r="291" spans="1:12" x14ac:dyDescent="0.35">
      <c r="A291" s="28" t="s">
        <v>85</v>
      </c>
      <c r="B291" s="30">
        <v>0</v>
      </c>
      <c r="C291" s="30">
        <v>0</v>
      </c>
      <c r="D291" s="33">
        <v>43</v>
      </c>
      <c r="E291" s="28">
        <v>28</v>
      </c>
      <c r="F291" s="28" t="s">
        <v>101</v>
      </c>
      <c r="G291" s="28" t="s">
        <v>92</v>
      </c>
      <c r="H291" s="33">
        <v>29</v>
      </c>
      <c r="I291" s="28" t="s">
        <v>88</v>
      </c>
      <c r="J291" s="33">
        <v>3</v>
      </c>
      <c r="K291" s="28" t="s">
        <v>96</v>
      </c>
      <c r="L291" s="28" t="s">
        <v>94</v>
      </c>
    </row>
    <row r="292" spans="1:12" x14ac:dyDescent="0.35">
      <c r="A292" s="28" t="s">
        <v>95</v>
      </c>
      <c r="B292" s="30">
        <v>0</v>
      </c>
      <c r="C292" s="30">
        <v>113</v>
      </c>
      <c r="D292" s="33">
        <v>25</v>
      </c>
      <c r="E292" s="28">
        <v>31</v>
      </c>
      <c r="F292" s="28" t="s">
        <v>101</v>
      </c>
      <c r="G292" s="28" t="s">
        <v>92</v>
      </c>
      <c r="H292" s="33">
        <v>22</v>
      </c>
      <c r="I292" s="28" t="s">
        <v>98</v>
      </c>
      <c r="J292" s="33">
        <v>4</v>
      </c>
      <c r="K292" s="28" t="s">
        <v>93</v>
      </c>
      <c r="L292" s="28" t="s">
        <v>94</v>
      </c>
    </row>
    <row r="293" spans="1:12" x14ac:dyDescent="0.35">
      <c r="A293" s="28" t="s">
        <v>95</v>
      </c>
      <c r="B293" s="30">
        <v>1613</v>
      </c>
      <c r="C293" s="30">
        <v>0</v>
      </c>
      <c r="D293" s="33">
        <v>25</v>
      </c>
      <c r="E293" s="28">
        <v>118</v>
      </c>
      <c r="F293" s="28" t="s">
        <v>86</v>
      </c>
      <c r="G293" s="28" t="s">
        <v>99</v>
      </c>
      <c r="H293" s="33">
        <v>53</v>
      </c>
      <c r="I293" s="28" t="s">
        <v>88</v>
      </c>
      <c r="J293" s="33">
        <v>4</v>
      </c>
      <c r="K293" s="28" t="s">
        <v>93</v>
      </c>
      <c r="L293" s="28" t="s">
        <v>90</v>
      </c>
    </row>
    <row r="294" spans="1:12" x14ac:dyDescent="0.35">
      <c r="A294" s="28" t="s">
        <v>91</v>
      </c>
      <c r="B294" s="30">
        <v>757</v>
      </c>
      <c r="C294" s="30">
        <v>208</v>
      </c>
      <c r="D294" s="33">
        <v>25</v>
      </c>
      <c r="E294" s="28">
        <v>36</v>
      </c>
      <c r="F294" s="28" t="s">
        <v>86</v>
      </c>
      <c r="G294" s="28" t="s">
        <v>92</v>
      </c>
      <c r="H294" s="33">
        <v>42</v>
      </c>
      <c r="I294" s="28" t="s">
        <v>88</v>
      </c>
      <c r="J294" s="33">
        <v>3</v>
      </c>
      <c r="K294" s="28" t="s">
        <v>93</v>
      </c>
      <c r="L294" s="28" t="s">
        <v>94</v>
      </c>
    </row>
    <row r="295" spans="1:12" x14ac:dyDescent="0.35">
      <c r="A295" s="28" t="s">
        <v>106</v>
      </c>
      <c r="B295" s="30">
        <v>0</v>
      </c>
      <c r="C295" s="30">
        <v>603</v>
      </c>
      <c r="D295" s="33">
        <v>13</v>
      </c>
      <c r="E295" s="28">
        <v>35</v>
      </c>
      <c r="F295" s="28" t="s">
        <v>86</v>
      </c>
      <c r="G295" s="28" t="s">
        <v>99</v>
      </c>
      <c r="H295" s="33">
        <v>20</v>
      </c>
      <c r="I295" s="28" t="s">
        <v>98</v>
      </c>
      <c r="J295" s="33">
        <v>4</v>
      </c>
      <c r="K295" s="28" t="s">
        <v>93</v>
      </c>
      <c r="L295" s="28" t="s">
        <v>94</v>
      </c>
    </row>
    <row r="296" spans="1:12" x14ac:dyDescent="0.35">
      <c r="A296" s="28" t="s">
        <v>95</v>
      </c>
      <c r="B296" s="30">
        <v>0</v>
      </c>
      <c r="C296" s="30">
        <v>343</v>
      </c>
      <c r="D296" s="33">
        <v>19</v>
      </c>
      <c r="E296" s="28">
        <v>22</v>
      </c>
      <c r="F296" s="28" t="s">
        <v>101</v>
      </c>
      <c r="G296" s="28" t="s">
        <v>92</v>
      </c>
      <c r="H296" s="33">
        <v>35</v>
      </c>
      <c r="I296" s="28" t="s">
        <v>88</v>
      </c>
      <c r="J296" s="33">
        <v>3</v>
      </c>
      <c r="K296" s="28" t="s">
        <v>93</v>
      </c>
      <c r="L296" s="28" t="s">
        <v>90</v>
      </c>
    </row>
    <row r="297" spans="1:12" x14ac:dyDescent="0.35">
      <c r="A297" s="28" t="s">
        <v>97</v>
      </c>
      <c r="B297" s="30">
        <v>977</v>
      </c>
      <c r="C297" s="30">
        <v>463</v>
      </c>
      <c r="D297" s="33">
        <v>10</v>
      </c>
      <c r="E297" s="28">
        <v>61</v>
      </c>
      <c r="F297" s="28" t="s">
        <v>101</v>
      </c>
      <c r="G297" s="28" t="s">
        <v>92</v>
      </c>
      <c r="H297" s="33">
        <v>33</v>
      </c>
      <c r="I297" s="28" t="s">
        <v>88</v>
      </c>
      <c r="J297" s="33">
        <v>3</v>
      </c>
      <c r="K297" s="28" t="s">
        <v>96</v>
      </c>
      <c r="L297" s="28" t="s">
        <v>94</v>
      </c>
    </row>
    <row r="298" spans="1:12" x14ac:dyDescent="0.35">
      <c r="A298" s="28" t="s">
        <v>97</v>
      </c>
      <c r="B298" s="30">
        <v>197</v>
      </c>
      <c r="C298" s="30">
        <v>0</v>
      </c>
      <c r="D298" s="33">
        <v>37</v>
      </c>
      <c r="E298" s="28">
        <v>17</v>
      </c>
      <c r="F298" s="28" t="s">
        <v>86</v>
      </c>
      <c r="G298" s="28" t="s">
        <v>99</v>
      </c>
      <c r="H298" s="33">
        <v>26</v>
      </c>
      <c r="I298" s="28" t="s">
        <v>88</v>
      </c>
      <c r="J298" s="33">
        <v>2</v>
      </c>
      <c r="K298" s="28" t="s">
        <v>93</v>
      </c>
      <c r="L298" s="28" t="s">
        <v>90</v>
      </c>
    </row>
    <row r="299" spans="1:12" x14ac:dyDescent="0.35">
      <c r="A299" s="28" t="s">
        <v>91</v>
      </c>
      <c r="B299" s="30">
        <v>0</v>
      </c>
      <c r="C299" s="30">
        <v>299</v>
      </c>
      <c r="D299" s="33">
        <v>19</v>
      </c>
      <c r="E299" s="28">
        <v>11</v>
      </c>
      <c r="F299" s="28" t="s">
        <v>86</v>
      </c>
      <c r="G299" s="28" t="s">
        <v>87</v>
      </c>
      <c r="H299" s="33">
        <v>46</v>
      </c>
      <c r="I299" s="28" t="s">
        <v>104</v>
      </c>
      <c r="J299" s="33">
        <v>4</v>
      </c>
      <c r="K299" s="28" t="s">
        <v>93</v>
      </c>
      <c r="L299" s="28" t="s">
        <v>90</v>
      </c>
    </row>
    <row r="300" spans="1:12" x14ac:dyDescent="0.35">
      <c r="A300" s="28" t="s">
        <v>95</v>
      </c>
      <c r="B300" s="30">
        <v>0</v>
      </c>
      <c r="C300" s="30">
        <v>490</v>
      </c>
      <c r="D300" s="33">
        <v>13</v>
      </c>
      <c r="E300" s="28">
        <v>15</v>
      </c>
      <c r="F300" s="28" t="s">
        <v>101</v>
      </c>
      <c r="G300" s="28" t="s">
        <v>92</v>
      </c>
      <c r="H300" s="33">
        <v>28</v>
      </c>
      <c r="I300" s="28" t="s">
        <v>88</v>
      </c>
      <c r="J300" s="33">
        <v>2</v>
      </c>
      <c r="K300" s="28" t="s">
        <v>93</v>
      </c>
      <c r="L300" s="28" t="s">
        <v>94</v>
      </c>
    </row>
    <row r="301" spans="1:12" x14ac:dyDescent="0.35">
      <c r="A301" s="28" t="s">
        <v>85</v>
      </c>
      <c r="B301" s="30">
        <v>0</v>
      </c>
      <c r="C301" s="30">
        <v>6628</v>
      </c>
      <c r="D301" s="33">
        <v>37</v>
      </c>
      <c r="E301" s="28">
        <v>65</v>
      </c>
      <c r="F301" s="28" t="s">
        <v>86</v>
      </c>
      <c r="G301" s="28" t="s">
        <v>87</v>
      </c>
      <c r="H301" s="33">
        <v>38</v>
      </c>
      <c r="I301" s="28" t="s">
        <v>88</v>
      </c>
      <c r="J301" s="33">
        <v>4</v>
      </c>
      <c r="K301" s="28" t="s">
        <v>93</v>
      </c>
      <c r="L301" s="28" t="s">
        <v>90</v>
      </c>
    </row>
    <row r="302" spans="1:12" x14ac:dyDescent="0.35">
      <c r="A302" s="28" t="s">
        <v>100</v>
      </c>
      <c r="B302" s="30">
        <v>0</v>
      </c>
      <c r="C302" s="30">
        <v>859</v>
      </c>
      <c r="D302" s="33">
        <v>19</v>
      </c>
      <c r="E302" s="28">
        <v>23</v>
      </c>
      <c r="F302" s="28" t="s">
        <v>86</v>
      </c>
      <c r="G302" s="28" t="s">
        <v>87</v>
      </c>
      <c r="H302" s="33">
        <v>35</v>
      </c>
      <c r="I302" s="28" t="s">
        <v>88</v>
      </c>
      <c r="J302" s="33">
        <v>2</v>
      </c>
      <c r="K302" s="28" t="s">
        <v>93</v>
      </c>
      <c r="L302" s="28" t="s">
        <v>94</v>
      </c>
    </row>
    <row r="303" spans="1:12" x14ac:dyDescent="0.35">
      <c r="A303" s="28" t="s">
        <v>95</v>
      </c>
      <c r="B303" s="30">
        <v>0</v>
      </c>
      <c r="C303" s="30">
        <v>750</v>
      </c>
      <c r="D303" s="33">
        <v>13</v>
      </c>
      <c r="E303" s="28">
        <v>14</v>
      </c>
      <c r="F303" s="28" t="s">
        <v>86</v>
      </c>
      <c r="G303" s="28" t="s">
        <v>87</v>
      </c>
      <c r="H303" s="33">
        <v>47</v>
      </c>
      <c r="I303" s="28" t="s">
        <v>88</v>
      </c>
      <c r="J303" s="33">
        <v>4</v>
      </c>
      <c r="K303" s="28" t="s">
        <v>93</v>
      </c>
      <c r="L303" s="28" t="s">
        <v>94</v>
      </c>
    </row>
    <row r="304" spans="1:12" x14ac:dyDescent="0.35">
      <c r="A304" s="28" t="s">
        <v>85</v>
      </c>
      <c r="B304" s="30">
        <v>256</v>
      </c>
      <c r="C304" s="30">
        <v>954</v>
      </c>
      <c r="D304" s="33">
        <v>10</v>
      </c>
      <c r="E304" s="28">
        <v>13</v>
      </c>
      <c r="F304" s="28" t="s">
        <v>86</v>
      </c>
      <c r="G304" s="28" t="s">
        <v>87</v>
      </c>
      <c r="H304" s="33">
        <v>23</v>
      </c>
      <c r="I304" s="28" t="s">
        <v>88</v>
      </c>
      <c r="J304" s="33">
        <v>3</v>
      </c>
      <c r="K304" s="28" t="s">
        <v>93</v>
      </c>
      <c r="L304" s="28" t="s">
        <v>90</v>
      </c>
    </row>
    <row r="305" spans="1:12" x14ac:dyDescent="0.35">
      <c r="A305" s="28" t="s">
        <v>95</v>
      </c>
      <c r="B305" s="30">
        <v>296</v>
      </c>
      <c r="C305" s="30">
        <v>591</v>
      </c>
      <c r="D305" s="33">
        <v>37</v>
      </c>
      <c r="E305" s="28">
        <v>103</v>
      </c>
      <c r="F305" s="28" t="s">
        <v>86</v>
      </c>
      <c r="G305" s="28" t="s">
        <v>87</v>
      </c>
      <c r="H305" s="33">
        <v>56</v>
      </c>
      <c r="I305" s="28" t="s">
        <v>104</v>
      </c>
      <c r="J305" s="33">
        <v>4</v>
      </c>
      <c r="K305" s="28" t="s">
        <v>93</v>
      </c>
      <c r="L305" s="28" t="s">
        <v>94</v>
      </c>
    </row>
    <row r="306" spans="1:12" x14ac:dyDescent="0.35">
      <c r="A306" s="28" t="s">
        <v>91</v>
      </c>
      <c r="B306" s="30">
        <v>0</v>
      </c>
      <c r="C306" s="30">
        <v>13970</v>
      </c>
      <c r="D306" s="33">
        <v>13</v>
      </c>
      <c r="E306" s="28">
        <v>24</v>
      </c>
      <c r="F306" s="28" t="s">
        <v>101</v>
      </c>
      <c r="G306" s="28" t="s">
        <v>92</v>
      </c>
      <c r="H306" s="33">
        <v>28</v>
      </c>
      <c r="I306" s="28" t="s">
        <v>98</v>
      </c>
      <c r="J306" s="33">
        <v>4</v>
      </c>
      <c r="K306" s="28" t="s">
        <v>89</v>
      </c>
      <c r="L306" s="28" t="s">
        <v>94</v>
      </c>
    </row>
    <row r="307" spans="1:12" x14ac:dyDescent="0.35">
      <c r="A307" s="28" t="s">
        <v>95</v>
      </c>
      <c r="B307" s="30">
        <v>0</v>
      </c>
      <c r="C307" s="30">
        <v>857</v>
      </c>
      <c r="D307" s="33">
        <v>11</v>
      </c>
      <c r="E307" s="28">
        <v>34</v>
      </c>
      <c r="F307" s="28" t="s">
        <v>86</v>
      </c>
      <c r="G307" s="28" t="s">
        <v>87</v>
      </c>
      <c r="H307" s="33">
        <v>48</v>
      </c>
      <c r="I307" s="28" t="s">
        <v>88</v>
      </c>
      <c r="J307" s="33">
        <v>3</v>
      </c>
      <c r="K307" s="28" t="s">
        <v>93</v>
      </c>
      <c r="L307" s="28" t="s">
        <v>90</v>
      </c>
    </row>
    <row r="308" spans="1:12" x14ac:dyDescent="0.35">
      <c r="A308" s="28" t="s">
        <v>91</v>
      </c>
      <c r="B308" s="30">
        <v>0</v>
      </c>
      <c r="C308" s="30">
        <v>5857</v>
      </c>
      <c r="D308" s="33">
        <v>19</v>
      </c>
      <c r="E308" s="28">
        <v>20</v>
      </c>
      <c r="F308" s="28" t="s">
        <v>86</v>
      </c>
      <c r="G308" s="28" t="s">
        <v>87</v>
      </c>
      <c r="H308" s="33">
        <v>27</v>
      </c>
      <c r="I308" s="28" t="s">
        <v>88</v>
      </c>
      <c r="J308" s="33">
        <v>2</v>
      </c>
      <c r="K308" s="28" t="s">
        <v>93</v>
      </c>
      <c r="L308" s="28" t="s">
        <v>90</v>
      </c>
    </row>
    <row r="309" spans="1:12" x14ac:dyDescent="0.35">
      <c r="A309" s="28" t="s">
        <v>85</v>
      </c>
      <c r="B309" s="30">
        <v>298</v>
      </c>
      <c r="C309" s="30">
        <v>3326</v>
      </c>
      <c r="D309" s="33">
        <v>73</v>
      </c>
      <c r="E309" s="28">
        <v>15</v>
      </c>
      <c r="F309" s="28" t="s">
        <v>86</v>
      </c>
      <c r="G309" s="28" t="s">
        <v>99</v>
      </c>
      <c r="H309" s="33">
        <v>23</v>
      </c>
      <c r="I309" s="28" t="s">
        <v>88</v>
      </c>
      <c r="J309" s="33">
        <v>2</v>
      </c>
      <c r="K309" s="28" t="s">
        <v>93</v>
      </c>
      <c r="L309" s="28" t="s">
        <v>94</v>
      </c>
    </row>
    <row r="310" spans="1:12" x14ac:dyDescent="0.35">
      <c r="A310" s="28" t="s">
        <v>85</v>
      </c>
      <c r="B310" s="30">
        <v>0</v>
      </c>
      <c r="C310" s="30">
        <v>726</v>
      </c>
      <c r="D310" s="33">
        <v>19</v>
      </c>
      <c r="E310" s="28">
        <v>7</v>
      </c>
      <c r="F310" s="28" t="s">
        <v>101</v>
      </c>
      <c r="G310" s="28" t="s">
        <v>92</v>
      </c>
      <c r="H310" s="33">
        <v>24</v>
      </c>
      <c r="I310" s="28" t="s">
        <v>98</v>
      </c>
      <c r="J310" s="33">
        <v>4</v>
      </c>
      <c r="K310" s="28" t="s">
        <v>93</v>
      </c>
      <c r="L310" s="28" t="s">
        <v>94</v>
      </c>
    </row>
    <row r="311" spans="1:12" x14ac:dyDescent="0.35">
      <c r="A311" s="28" t="s">
        <v>91</v>
      </c>
      <c r="B311" s="30">
        <v>8636</v>
      </c>
      <c r="C311" s="30">
        <v>214</v>
      </c>
      <c r="D311" s="33">
        <v>11</v>
      </c>
      <c r="E311" s="28">
        <v>3</v>
      </c>
      <c r="F311" s="28" t="s">
        <v>101</v>
      </c>
      <c r="G311" s="28" t="s">
        <v>92</v>
      </c>
      <c r="H311" s="33">
        <v>22</v>
      </c>
      <c r="I311" s="28" t="s">
        <v>88</v>
      </c>
      <c r="J311" s="33">
        <v>2</v>
      </c>
      <c r="K311" s="28" t="s">
        <v>93</v>
      </c>
      <c r="L311" s="28" t="s">
        <v>90</v>
      </c>
    </row>
    <row r="312" spans="1:12" x14ac:dyDescent="0.35">
      <c r="A312" s="28" t="s">
        <v>95</v>
      </c>
      <c r="B312" s="30">
        <v>0</v>
      </c>
      <c r="C312" s="30">
        <v>207</v>
      </c>
      <c r="D312" s="33">
        <v>13</v>
      </c>
      <c r="E312" s="28">
        <v>119</v>
      </c>
      <c r="F312" s="28" t="s">
        <v>86</v>
      </c>
      <c r="G312" s="28" t="s">
        <v>87</v>
      </c>
      <c r="H312" s="33">
        <v>42</v>
      </c>
      <c r="I312" s="28" t="s">
        <v>98</v>
      </c>
      <c r="J312" s="33">
        <v>4</v>
      </c>
      <c r="K312" s="28" t="s">
        <v>93</v>
      </c>
      <c r="L312" s="28" t="s">
        <v>94</v>
      </c>
    </row>
    <row r="313" spans="1:12" x14ac:dyDescent="0.35">
      <c r="A313" s="28" t="s">
        <v>95</v>
      </c>
      <c r="B313" s="30">
        <v>0</v>
      </c>
      <c r="C313" s="30">
        <v>713</v>
      </c>
      <c r="D313" s="33">
        <v>13</v>
      </c>
      <c r="E313" s="28">
        <v>29</v>
      </c>
      <c r="F313" s="28" t="s">
        <v>86</v>
      </c>
      <c r="G313" s="28" t="s">
        <v>87</v>
      </c>
      <c r="H313" s="33">
        <v>25</v>
      </c>
      <c r="I313" s="28" t="s">
        <v>88</v>
      </c>
      <c r="J313" s="33">
        <v>2</v>
      </c>
      <c r="K313" s="28" t="s">
        <v>93</v>
      </c>
      <c r="L313" s="28" t="s">
        <v>94</v>
      </c>
    </row>
    <row r="314" spans="1:12" x14ac:dyDescent="0.35">
      <c r="A314" s="28" t="s">
        <v>95</v>
      </c>
      <c r="B314" s="30">
        <v>19766</v>
      </c>
      <c r="C314" s="30">
        <v>2141</v>
      </c>
      <c r="D314" s="33">
        <v>11</v>
      </c>
      <c r="E314" s="28">
        <v>54</v>
      </c>
      <c r="F314" s="28" t="s">
        <v>101</v>
      </c>
      <c r="G314" s="28" t="s">
        <v>92</v>
      </c>
      <c r="H314" s="33">
        <v>47</v>
      </c>
      <c r="I314" s="28" t="s">
        <v>104</v>
      </c>
      <c r="J314" s="33">
        <v>4</v>
      </c>
      <c r="K314" s="28" t="s">
        <v>89</v>
      </c>
      <c r="L314" s="28" t="s">
        <v>94</v>
      </c>
    </row>
    <row r="315" spans="1:12" x14ac:dyDescent="0.35">
      <c r="A315" s="28" t="s">
        <v>95</v>
      </c>
      <c r="B315" s="30">
        <v>0</v>
      </c>
      <c r="C315" s="30">
        <v>483</v>
      </c>
      <c r="D315" s="33">
        <v>19</v>
      </c>
      <c r="E315" s="28">
        <v>90</v>
      </c>
      <c r="F315" s="28" t="s">
        <v>101</v>
      </c>
      <c r="G315" s="28" t="s">
        <v>92</v>
      </c>
      <c r="H315" s="33">
        <v>32</v>
      </c>
      <c r="I315" s="28" t="s">
        <v>98</v>
      </c>
      <c r="J315" s="33">
        <v>4</v>
      </c>
      <c r="K315" s="28" t="s">
        <v>93</v>
      </c>
      <c r="L315" s="28" t="s">
        <v>94</v>
      </c>
    </row>
    <row r="316" spans="1:12" x14ac:dyDescent="0.35">
      <c r="A316" s="28" t="s">
        <v>95</v>
      </c>
      <c r="B316" s="30">
        <v>0</v>
      </c>
      <c r="C316" s="30">
        <v>127</v>
      </c>
      <c r="D316" s="33">
        <v>7</v>
      </c>
      <c r="E316" s="28">
        <v>13</v>
      </c>
      <c r="F316" s="28" t="s">
        <v>86</v>
      </c>
      <c r="G316" s="28" t="s">
        <v>87</v>
      </c>
      <c r="H316" s="33">
        <v>25</v>
      </c>
      <c r="I316" s="28" t="s">
        <v>98</v>
      </c>
      <c r="J316" s="33">
        <v>3</v>
      </c>
      <c r="K316" s="28" t="s">
        <v>93</v>
      </c>
      <c r="L316" s="28" t="s">
        <v>90</v>
      </c>
    </row>
    <row r="317" spans="1:12" x14ac:dyDescent="0.35">
      <c r="A317" s="28" t="s">
        <v>91</v>
      </c>
      <c r="B317" s="30">
        <v>0</v>
      </c>
      <c r="C317" s="30">
        <v>367</v>
      </c>
      <c r="D317" s="33">
        <v>37</v>
      </c>
      <c r="E317" s="28">
        <v>22</v>
      </c>
      <c r="F317" s="28" t="s">
        <v>86</v>
      </c>
      <c r="G317" s="28" t="s">
        <v>87</v>
      </c>
      <c r="H317" s="33">
        <v>36</v>
      </c>
      <c r="I317" s="28" t="s">
        <v>88</v>
      </c>
      <c r="J317" s="33">
        <v>2</v>
      </c>
      <c r="K317" s="28" t="s">
        <v>93</v>
      </c>
      <c r="L317" s="28" t="s">
        <v>90</v>
      </c>
    </row>
    <row r="318" spans="1:12" x14ac:dyDescent="0.35">
      <c r="A318" s="28" t="s">
        <v>85</v>
      </c>
      <c r="B318" s="30">
        <v>0</v>
      </c>
      <c r="C318" s="30">
        <v>813</v>
      </c>
      <c r="D318" s="33">
        <v>43</v>
      </c>
      <c r="E318" s="28">
        <v>28</v>
      </c>
      <c r="F318" s="28" t="s">
        <v>86</v>
      </c>
      <c r="G318" s="28" t="s">
        <v>87</v>
      </c>
      <c r="H318" s="33">
        <v>25</v>
      </c>
      <c r="I318" s="28" t="s">
        <v>88</v>
      </c>
      <c r="J318" s="33">
        <v>2</v>
      </c>
      <c r="K318" s="28" t="s">
        <v>93</v>
      </c>
      <c r="L318" s="28" t="s">
        <v>94</v>
      </c>
    </row>
    <row r="319" spans="1:12" x14ac:dyDescent="0.35">
      <c r="A319" s="28" t="s">
        <v>91</v>
      </c>
      <c r="B319" s="30">
        <v>4089</v>
      </c>
      <c r="C319" s="30">
        <v>0</v>
      </c>
      <c r="D319" s="33">
        <v>7</v>
      </c>
      <c r="E319" s="28">
        <v>14</v>
      </c>
      <c r="F319" s="28" t="s">
        <v>86</v>
      </c>
      <c r="G319" s="28" t="s">
        <v>99</v>
      </c>
      <c r="H319" s="33">
        <v>26</v>
      </c>
      <c r="I319" s="28" t="s">
        <v>88</v>
      </c>
      <c r="J319" s="33">
        <v>2</v>
      </c>
      <c r="K319" s="28" t="s">
        <v>93</v>
      </c>
      <c r="L319" s="28" t="s">
        <v>90</v>
      </c>
    </row>
    <row r="320" spans="1:12" x14ac:dyDescent="0.35">
      <c r="A320" s="28" t="s">
        <v>95</v>
      </c>
      <c r="B320" s="30">
        <v>0</v>
      </c>
      <c r="C320" s="30">
        <v>102</v>
      </c>
      <c r="D320" s="33">
        <v>7</v>
      </c>
      <c r="E320" s="28">
        <v>0</v>
      </c>
      <c r="F320" s="28" t="s">
        <v>101</v>
      </c>
      <c r="G320" s="28" t="s">
        <v>92</v>
      </c>
      <c r="H320" s="33">
        <v>53</v>
      </c>
      <c r="I320" s="28" t="s">
        <v>88</v>
      </c>
      <c r="J320" s="33">
        <v>4</v>
      </c>
      <c r="K320" s="28" t="s">
        <v>105</v>
      </c>
      <c r="L320" s="28" t="s">
        <v>90</v>
      </c>
    </row>
    <row r="321" spans="1:12" x14ac:dyDescent="0.35">
      <c r="A321" s="28" t="s">
        <v>103</v>
      </c>
      <c r="B321" s="30">
        <v>271</v>
      </c>
      <c r="C321" s="30">
        <v>759</v>
      </c>
      <c r="D321" s="33">
        <v>19</v>
      </c>
      <c r="E321" s="28">
        <v>0</v>
      </c>
      <c r="F321" s="28" t="s">
        <v>101</v>
      </c>
      <c r="G321" s="28" t="s">
        <v>92</v>
      </c>
      <c r="H321" s="33">
        <v>66</v>
      </c>
      <c r="I321" s="28" t="s">
        <v>88</v>
      </c>
      <c r="J321" s="33">
        <v>4</v>
      </c>
      <c r="K321" s="28" t="s">
        <v>93</v>
      </c>
      <c r="L321" s="28" t="s">
        <v>90</v>
      </c>
    </row>
    <row r="322" spans="1:12" x14ac:dyDescent="0.35">
      <c r="A322" s="28" t="s">
        <v>95</v>
      </c>
      <c r="B322" s="30">
        <v>949</v>
      </c>
      <c r="C322" s="30">
        <v>0</v>
      </c>
      <c r="D322" s="33">
        <v>49</v>
      </c>
      <c r="E322" s="28">
        <v>36</v>
      </c>
      <c r="F322" s="28" t="s">
        <v>101</v>
      </c>
      <c r="G322" s="28" t="s">
        <v>92</v>
      </c>
      <c r="H322" s="33">
        <v>23</v>
      </c>
      <c r="I322" s="28" t="s">
        <v>88</v>
      </c>
      <c r="J322" s="33">
        <v>2</v>
      </c>
      <c r="K322" s="28" t="s">
        <v>93</v>
      </c>
      <c r="L322" s="28" t="s">
        <v>90</v>
      </c>
    </row>
    <row r="323" spans="1:12" x14ac:dyDescent="0.35">
      <c r="A323" s="28" t="s">
        <v>85</v>
      </c>
      <c r="B323" s="30">
        <v>0</v>
      </c>
      <c r="C323" s="30">
        <v>503</v>
      </c>
      <c r="D323" s="33">
        <v>13</v>
      </c>
      <c r="E323" s="28">
        <v>62</v>
      </c>
      <c r="F323" s="28" t="s">
        <v>86</v>
      </c>
      <c r="G323" s="28" t="s">
        <v>87</v>
      </c>
      <c r="H323" s="33">
        <v>25</v>
      </c>
      <c r="I323" s="28" t="s">
        <v>88</v>
      </c>
      <c r="J323" s="33">
        <v>2</v>
      </c>
      <c r="K323" s="28" t="s">
        <v>93</v>
      </c>
      <c r="L323" s="28" t="s">
        <v>90</v>
      </c>
    </row>
    <row r="324" spans="1:12" x14ac:dyDescent="0.35">
      <c r="A324" s="28" t="s">
        <v>85</v>
      </c>
      <c r="B324" s="30">
        <v>911</v>
      </c>
      <c r="C324" s="30">
        <v>823</v>
      </c>
      <c r="D324" s="33">
        <v>46</v>
      </c>
      <c r="E324" s="28">
        <v>4</v>
      </c>
      <c r="F324" s="28" t="s">
        <v>86</v>
      </c>
      <c r="G324" s="28" t="s">
        <v>87</v>
      </c>
      <c r="H324" s="33">
        <v>24</v>
      </c>
      <c r="I324" s="28" t="s">
        <v>88</v>
      </c>
      <c r="J324" s="33">
        <v>2</v>
      </c>
      <c r="K324" s="28" t="s">
        <v>89</v>
      </c>
      <c r="L324" s="28" t="s">
        <v>94</v>
      </c>
    </row>
    <row r="325" spans="1:12" x14ac:dyDescent="0.35">
      <c r="A325" s="28" t="s">
        <v>95</v>
      </c>
      <c r="B325" s="30">
        <v>0</v>
      </c>
      <c r="C325" s="30">
        <v>693</v>
      </c>
      <c r="D325" s="33">
        <v>19</v>
      </c>
      <c r="E325" s="28">
        <v>28</v>
      </c>
      <c r="F325" s="28" t="s">
        <v>86</v>
      </c>
      <c r="G325" s="28" t="s">
        <v>87</v>
      </c>
      <c r="H325" s="33">
        <v>31</v>
      </c>
      <c r="I325" s="28" t="s">
        <v>104</v>
      </c>
      <c r="J325" s="33">
        <v>4</v>
      </c>
      <c r="K325" s="28" t="s">
        <v>89</v>
      </c>
      <c r="L325" s="28" t="s">
        <v>94</v>
      </c>
    </row>
    <row r="326" spans="1:12" x14ac:dyDescent="0.35">
      <c r="A326" s="28" t="s">
        <v>102</v>
      </c>
      <c r="B326" s="30">
        <v>0</v>
      </c>
      <c r="C326" s="30">
        <v>973</v>
      </c>
      <c r="D326" s="33">
        <v>49</v>
      </c>
      <c r="E326" s="28">
        <v>81</v>
      </c>
      <c r="F326" s="28" t="s">
        <v>101</v>
      </c>
      <c r="G326" s="28" t="s">
        <v>92</v>
      </c>
      <c r="H326" s="33">
        <v>57</v>
      </c>
      <c r="I326" s="28" t="s">
        <v>104</v>
      </c>
      <c r="J326" s="33">
        <v>4</v>
      </c>
      <c r="K326" s="28" t="s">
        <v>89</v>
      </c>
      <c r="L326" s="28" t="s">
        <v>94</v>
      </c>
    </row>
    <row r="327" spans="1:12" x14ac:dyDescent="0.35">
      <c r="A327" s="28" t="s">
        <v>95</v>
      </c>
      <c r="B327" s="30">
        <v>0</v>
      </c>
      <c r="C327" s="30">
        <v>648</v>
      </c>
      <c r="D327" s="33">
        <v>15</v>
      </c>
      <c r="E327" s="28">
        <v>57</v>
      </c>
      <c r="F327" s="28" t="s">
        <v>86</v>
      </c>
      <c r="G327" s="28" t="s">
        <v>92</v>
      </c>
      <c r="H327" s="33">
        <v>44</v>
      </c>
      <c r="I327" s="28" t="s">
        <v>88</v>
      </c>
      <c r="J327" s="33">
        <v>4</v>
      </c>
      <c r="K327" s="28" t="s">
        <v>96</v>
      </c>
      <c r="L327" s="28" t="s">
        <v>94</v>
      </c>
    </row>
    <row r="328" spans="1:12" x14ac:dyDescent="0.35">
      <c r="A328" s="28" t="s">
        <v>104</v>
      </c>
      <c r="B328" s="30">
        <v>0</v>
      </c>
      <c r="C328" s="30">
        <v>523</v>
      </c>
      <c r="D328" s="33">
        <v>37</v>
      </c>
      <c r="E328" s="28">
        <v>0</v>
      </c>
      <c r="F328" s="28" t="s">
        <v>86</v>
      </c>
      <c r="G328" s="28" t="s">
        <v>92</v>
      </c>
      <c r="H328" s="33">
        <v>42</v>
      </c>
      <c r="I328" s="28" t="s">
        <v>88</v>
      </c>
      <c r="J328" s="33">
        <v>3</v>
      </c>
      <c r="K328" s="28" t="s">
        <v>96</v>
      </c>
      <c r="L328" s="28" t="s">
        <v>90</v>
      </c>
    </row>
    <row r="329" spans="1:12" x14ac:dyDescent="0.35">
      <c r="A329" s="28" t="s">
        <v>102</v>
      </c>
      <c r="B329" s="30">
        <v>271</v>
      </c>
      <c r="C329" s="30">
        <v>7090</v>
      </c>
      <c r="D329" s="33">
        <v>25</v>
      </c>
      <c r="E329" s="28">
        <v>2</v>
      </c>
      <c r="F329" s="28" t="s">
        <v>101</v>
      </c>
      <c r="G329" s="28" t="s">
        <v>92</v>
      </c>
      <c r="H329" s="33">
        <v>27</v>
      </c>
      <c r="I329" s="28" t="s">
        <v>98</v>
      </c>
      <c r="J329" s="33">
        <v>4</v>
      </c>
      <c r="K329" s="28" t="s">
        <v>93</v>
      </c>
      <c r="L329" s="28" t="s">
        <v>94</v>
      </c>
    </row>
    <row r="330" spans="1:12" x14ac:dyDescent="0.35">
      <c r="A330" s="28" t="s">
        <v>85</v>
      </c>
      <c r="B330" s="30">
        <v>0</v>
      </c>
      <c r="C330" s="30">
        <v>596</v>
      </c>
      <c r="D330" s="33">
        <v>13</v>
      </c>
      <c r="E330" s="28">
        <v>67</v>
      </c>
      <c r="F330" s="28" t="s">
        <v>86</v>
      </c>
      <c r="G330" s="28" t="s">
        <v>87</v>
      </c>
      <c r="H330" s="33">
        <v>51</v>
      </c>
      <c r="I330" s="28" t="s">
        <v>88</v>
      </c>
      <c r="J330" s="33">
        <v>4</v>
      </c>
      <c r="K330" s="28" t="s">
        <v>93</v>
      </c>
      <c r="L330" s="28" t="s">
        <v>90</v>
      </c>
    </row>
    <row r="331" spans="1:12" x14ac:dyDescent="0.35">
      <c r="A331" s="28" t="s">
        <v>102</v>
      </c>
      <c r="B331" s="30">
        <v>0</v>
      </c>
      <c r="C331" s="30">
        <v>904</v>
      </c>
      <c r="D331" s="33">
        <v>49</v>
      </c>
      <c r="E331" s="28">
        <v>119</v>
      </c>
      <c r="F331" s="28" t="s">
        <v>86</v>
      </c>
      <c r="G331" s="28" t="s">
        <v>87</v>
      </c>
      <c r="H331" s="33">
        <v>23</v>
      </c>
      <c r="I331" s="28" t="s">
        <v>104</v>
      </c>
      <c r="J331" s="33">
        <v>4</v>
      </c>
      <c r="K331" s="28" t="s">
        <v>93</v>
      </c>
      <c r="L331" s="28" t="s">
        <v>94</v>
      </c>
    </row>
    <row r="332" spans="1:12" x14ac:dyDescent="0.35">
      <c r="A332" s="28" t="s">
        <v>95</v>
      </c>
      <c r="B332" s="30">
        <v>0</v>
      </c>
      <c r="C332" s="30">
        <v>541</v>
      </c>
      <c r="D332" s="33">
        <v>19</v>
      </c>
      <c r="E332" s="28">
        <v>13</v>
      </c>
      <c r="F332" s="28" t="s">
        <v>86</v>
      </c>
      <c r="G332" s="28" t="s">
        <v>87</v>
      </c>
      <c r="H332" s="33">
        <v>31</v>
      </c>
      <c r="I332" s="28" t="s">
        <v>88</v>
      </c>
      <c r="J332" s="33">
        <v>2</v>
      </c>
      <c r="K332" s="28" t="s">
        <v>93</v>
      </c>
      <c r="L332" s="28" t="s">
        <v>94</v>
      </c>
    </row>
    <row r="333" spans="1:12" x14ac:dyDescent="0.35">
      <c r="A333" s="28" t="s">
        <v>91</v>
      </c>
      <c r="B333" s="30">
        <v>0</v>
      </c>
      <c r="C333" s="30">
        <v>154</v>
      </c>
      <c r="D333" s="33">
        <v>37</v>
      </c>
      <c r="E333" s="28">
        <v>2</v>
      </c>
      <c r="F333" s="28" t="s">
        <v>101</v>
      </c>
      <c r="G333" s="28" t="s">
        <v>92</v>
      </c>
      <c r="H333" s="33">
        <v>22</v>
      </c>
      <c r="I333" s="28" t="s">
        <v>98</v>
      </c>
      <c r="J333" s="33">
        <v>4</v>
      </c>
      <c r="K333" s="28" t="s">
        <v>93</v>
      </c>
      <c r="L333" s="28" t="s">
        <v>94</v>
      </c>
    </row>
    <row r="334" spans="1:12" x14ac:dyDescent="0.35">
      <c r="A334" s="28" t="s">
        <v>95</v>
      </c>
      <c r="B334" s="30">
        <v>4802</v>
      </c>
      <c r="C334" s="30">
        <v>0</v>
      </c>
      <c r="D334" s="33">
        <v>37</v>
      </c>
      <c r="E334" s="28">
        <v>12</v>
      </c>
      <c r="F334" s="28" t="s">
        <v>86</v>
      </c>
      <c r="G334" s="28" t="s">
        <v>87</v>
      </c>
      <c r="H334" s="33">
        <v>35</v>
      </c>
      <c r="I334" s="28" t="s">
        <v>88</v>
      </c>
      <c r="J334" s="33">
        <v>4</v>
      </c>
      <c r="K334" s="28" t="s">
        <v>93</v>
      </c>
      <c r="L334" s="28" t="s">
        <v>90</v>
      </c>
    </row>
    <row r="335" spans="1:12" x14ac:dyDescent="0.35">
      <c r="A335" s="28" t="s">
        <v>100</v>
      </c>
      <c r="B335" s="30">
        <v>177</v>
      </c>
      <c r="C335" s="30">
        <v>0</v>
      </c>
      <c r="D335" s="33">
        <v>49</v>
      </c>
      <c r="E335" s="28">
        <v>9</v>
      </c>
      <c r="F335" s="28" t="s">
        <v>86</v>
      </c>
      <c r="G335" s="28" t="s">
        <v>87</v>
      </c>
      <c r="H335" s="33">
        <v>37</v>
      </c>
      <c r="I335" s="28" t="s">
        <v>104</v>
      </c>
      <c r="J335" s="33">
        <v>4</v>
      </c>
      <c r="K335" s="28" t="s">
        <v>93</v>
      </c>
      <c r="L335" s="28" t="s">
        <v>90</v>
      </c>
    </row>
    <row r="336" spans="1:12" x14ac:dyDescent="0.35">
      <c r="A336" s="28" t="s">
        <v>85</v>
      </c>
      <c r="B336" s="30">
        <v>0</v>
      </c>
      <c r="C336" s="30">
        <v>337</v>
      </c>
      <c r="D336" s="33">
        <v>25</v>
      </c>
      <c r="E336" s="28">
        <v>107</v>
      </c>
      <c r="F336" s="28" t="s">
        <v>86</v>
      </c>
      <c r="G336" s="28" t="s">
        <v>87</v>
      </c>
      <c r="H336" s="33">
        <v>35</v>
      </c>
      <c r="I336" s="28" t="s">
        <v>88</v>
      </c>
      <c r="J336" s="33">
        <v>1</v>
      </c>
      <c r="K336" s="28" t="s">
        <v>96</v>
      </c>
      <c r="L336" s="28" t="s">
        <v>90</v>
      </c>
    </row>
    <row r="337" spans="1:12" x14ac:dyDescent="0.35">
      <c r="A337" s="28" t="s">
        <v>95</v>
      </c>
      <c r="B337" s="30">
        <v>0</v>
      </c>
      <c r="C337" s="30">
        <v>716</v>
      </c>
      <c r="D337" s="33">
        <v>19</v>
      </c>
      <c r="E337" s="28">
        <v>33</v>
      </c>
      <c r="F337" s="28" t="s">
        <v>86</v>
      </c>
      <c r="G337" s="28" t="s">
        <v>87</v>
      </c>
      <c r="H337" s="33">
        <v>30</v>
      </c>
      <c r="I337" s="28" t="s">
        <v>88</v>
      </c>
      <c r="J337" s="33">
        <v>2</v>
      </c>
      <c r="K337" s="28" t="s">
        <v>93</v>
      </c>
      <c r="L337" s="28" t="s">
        <v>94</v>
      </c>
    </row>
    <row r="338" spans="1:12" x14ac:dyDescent="0.35">
      <c r="A338" s="28" t="s">
        <v>97</v>
      </c>
      <c r="B338" s="30">
        <v>996</v>
      </c>
      <c r="C338" s="30">
        <v>837</v>
      </c>
      <c r="D338" s="33">
        <v>49</v>
      </c>
      <c r="E338" s="28">
        <v>83</v>
      </c>
      <c r="F338" s="28" t="s">
        <v>86</v>
      </c>
      <c r="G338" s="28" t="s">
        <v>87</v>
      </c>
      <c r="H338" s="33">
        <v>49</v>
      </c>
      <c r="I338" s="28" t="s">
        <v>104</v>
      </c>
      <c r="J338" s="33">
        <v>4</v>
      </c>
      <c r="K338" s="28" t="s">
        <v>93</v>
      </c>
      <c r="L338" s="28" t="s">
        <v>94</v>
      </c>
    </row>
    <row r="339" spans="1:12" x14ac:dyDescent="0.35">
      <c r="A339" s="28" t="s">
        <v>97</v>
      </c>
      <c r="B339" s="30">
        <v>705</v>
      </c>
      <c r="C339" s="30">
        <v>0</v>
      </c>
      <c r="D339" s="33">
        <v>25</v>
      </c>
      <c r="E339" s="28">
        <v>24</v>
      </c>
      <c r="F339" s="28" t="s">
        <v>101</v>
      </c>
      <c r="G339" s="28" t="s">
        <v>92</v>
      </c>
      <c r="H339" s="33">
        <v>32</v>
      </c>
      <c r="I339" s="28" t="s">
        <v>88</v>
      </c>
      <c r="J339" s="33">
        <v>2</v>
      </c>
      <c r="K339" s="28" t="s">
        <v>93</v>
      </c>
      <c r="L339" s="28" t="s">
        <v>90</v>
      </c>
    </row>
    <row r="340" spans="1:12" x14ac:dyDescent="0.35">
      <c r="A340" s="28" t="s">
        <v>91</v>
      </c>
      <c r="B340" s="30">
        <v>0</v>
      </c>
      <c r="C340" s="30">
        <v>7710</v>
      </c>
      <c r="D340" s="33">
        <v>25</v>
      </c>
      <c r="E340" s="28">
        <v>114</v>
      </c>
      <c r="F340" s="28" t="s">
        <v>86</v>
      </c>
      <c r="G340" s="28" t="s">
        <v>87</v>
      </c>
      <c r="H340" s="33">
        <v>52</v>
      </c>
      <c r="I340" s="28" t="s">
        <v>88</v>
      </c>
      <c r="J340" s="33">
        <v>4</v>
      </c>
      <c r="K340" s="28" t="s">
        <v>93</v>
      </c>
      <c r="L340" s="28" t="s">
        <v>90</v>
      </c>
    </row>
    <row r="341" spans="1:12" x14ac:dyDescent="0.35">
      <c r="A341" s="28" t="s">
        <v>95</v>
      </c>
      <c r="B341" s="30">
        <v>0</v>
      </c>
      <c r="C341" s="30">
        <v>531</v>
      </c>
      <c r="D341" s="33">
        <v>13</v>
      </c>
      <c r="E341" s="28">
        <v>5</v>
      </c>
      <c r="F341" s="28" t="s">
        <v>86</v>
      </c>
      <c r="G341" s="28" t="s">
        <v>87</v>
      </c>
      <c r="H341" s="33">
        <v>45</v>
      </c>
      <c r="I341" s="28" t="s">
        <v>88</v>
      </c>
      <c r="J341" s="33">
        <v>2</v>
      </c>
      <c r="K341" s="28" t="s">
        <v>93</v>
      </c>
      <c r="L341" s="28" t="s">
        <v>94</v>
      </c>
    </row>
    <row r="342" spans="1:12" x14ac:dyDescent="0.35">
      <c r="A342" s="28" t="s">
        <v>85</v>
      </c>
      <c r="B342" s="30">
        <v>5960</v>
      </c>
      <c r="C342" s="30">
        <v>129</v>
      </c>
      <c r="D342" s="33">
        <v>13</v>
      </c>
      <c r="E342" s="28">
        <v>16</v>
      </c>
      <c r="F342" s="28" t="s">
        <v>86</v>
      </c>
      <c r="G342" s="28" t="s">
        <v>99</v>
      </c>
      <c r="H342" s="33">
        <v>23</v>
      </c>
      <c r="I342" s="28" t="s">
        <v>88</v>
      </c>
      <c r="J342" s="33">
        <v>1</v>
      </c>
      <c r="K342" s="28" t="s">
        <v>93</v>
      </c>
      <c r="L342" s="28" t="s">
        <v>90</v>
      </c>
    </row>
    <row r="343" spans="1:12" x14ac:dyDescent="0.35">
      <c r="A343" s="28" t="s">
        <v>91</v>
      </c>
      <c r="B343" s="30">
        <v>0</v>
      </c>
      <c r="C343" s="30">
        <v>941</v>
      </c>
      <c r="D343" s="33">
        <v>13</v>
      </c>
      <c r="E343" s="28">
        <v>111</v>
      </c>
      <c r="F343" s="28" t="s">
        <v>86</v>
      </c>
      <c r="G343" s="28" t="s">
        <v>87</v>
      </c>
      <c r="H343" s="33">
        <v>41</v>
      </c>
      <c r="I343" s="28" t="s">
        <v>88</v>
      </c>
      <c r="J343" s="33">
        <v>4</v>
      </c>
      <c r="K343" s="28" t="s">
        <v>93</v>
      </c>
      <c r="L343" s="28" t="s">
        <v>90</v>
      </c>
    </row>
    <row r="344" spans="1:12" x14ac:dyDescent="0.35">
      <c r="A344" s="28" t="s">
        <v>91</v>
      </c>
      <c r="B344" s="30">
        <v>759</v>
      </c>
      <c r="C344" s="30">
        <v>596</v>
      </c>
      <c r="D344" s="33">
        <v>10</v>
      </c>
      <c r="E344" s="28">
        <v>18</v>
      </c>
      <c r="F344" s="28" t="s">
        <v>101</v>
      </c>
      <c r="G344" s="28" t="s">
        <v>92</v>
      </c>
      <c r="H344" s="33">
        <v>28</v>
      </c>
      <c r="I344" s="28" t="s">
        <v>88</v>
      </c>
      <c r="J344" s="33">
        <v>2</v>
      </c>
      <c r="K344" s="28" t="s">
        <v>93</v>
      </c>
      <c r="L344" s="28" t="s">
        <v>94</v>
      </c>
    </row>
    <row r="345" spans="1:12" x14ac:dyDescent="0.35">
      <c r="A345" s="28" t="s">
        <v>91</v>
      </c>
      <c r="B345" s="30">
        <v>0</v>
      </c>
      <c r="C345" s="30">
        <v>987</v>
      </c>
      <c r="D345" s="33">
        <v>37</v>
      </c>
      <c r="E345" s="28">
        <v>101</v>
      </c>
      <c r="F345" s="28" t="s">
        <v>86</v>
      </c>
      <c r="G345" s="28" t="s">
        <v>87</v>
      </c>
      <c r="H345" s="33">
        <v>30</v>
      </c>
      <c r="I345" s="28" t="s">
        <v>88</v>
      </c>
      <c r="J345" s="33">
        <v>4</v>
      </c>
      <c r="K345" s="28" t="s">
        <v>93</v>
      </c>
      <c r="L345" s="28" t="s">
        <v>94</v>
      </c>
    </row>
    <row r="346" spans="1:12" x14ac:dyDescent="0.35">
      <c r="A346" s="28" t="s">
        <v>85</v>
      </c>
      <c r="B346" s="30">
        <v>651</v>
      </c>
      <c r="C346" s="30">
        <v>0</v>
      </c>
      <c r="D346" s="33">
        <v>37</v>
      </c>
      <c r="E346" s="28">
        <v>102</v>
      </c>
      <c r="F346" s="28" t="s">
        <v>86</v>
      </c>
      <c r="G346" s="28" t="s">
        <v>87</v>
      </c>
      <c r="H346" s="33">
        <v>50</v>
      </c>
      <c r="I346" s="28" t="s">
        <v>88</v>
      </c>
      <c r="J346" s="33">
        <v>2</v>
      </c>
      <c r="K346" s="28" t="s">
        <v>93</v>
      </c>
      <c r="L346" s="28" t="s">
        <v>90</v>
      </c>
    </row>
    <row r="347" spans="1:12" x14ac:dyDescent="0.35">
      <c r="A347" s="28" t="s">
        <v>100</v>
      </c>
      <c r="B347" s="30">
        <v>257</v>
      </c>
      <c r="C347" s="30">
        <v>460</v>
      </c>
      <c r="D347" s="33">
        <v>49</v>
      </c>
      <c r="E347" s="28">
        <v>75</v>
      </c>
      <c r="F347" s="28" t="s">
        <v>101</v>
      </c>
      <c r="G347" s="28" t="s">
        <v>92</v>
      </c>
      <c r="H347" s="33">
        <v>58</v>
      </c>
      <c r="I347" s="28" t="s">
        <v>98</v>
      </c>
      <c r="J347" s="33">
        <v>3</v>
      </c>
      <c r="K347" s="28" t="s">
        <v>93</v>
      </c>
      <c r="L347" s="28" t="s">
        <v>94</v>
      </c>
    </row>
    <row r="348" spans="1:12" x14ac:dyDescent="0.35">
      <c r="A348" s="28" t="s">
        <v>85</v>
      </c>
      <c r="B348" s="30">
        <v>955</v>
      </c>
      <c r="C348" s="30">
        <v>0</v>
      </c>
      <c r="D348" s="33">
        <v>49</v>
      </c>
      <c r="E348" s="28">
        <v>29</v>
      </c>
      <c r="F348" s="28" t="s">
        <v>86</v>
      </c>
      <c r="G348" s="28" t="s">
        <v>87</v>
      </c>
      <c r="H348" s="33">
        <v>36</v>
      </c>
      <c r="I348" s="28" t="s">
        <v>88</v>
      </c>
      <c r="J348" s="33">
        <v>3</v>
      </c>
      <c r="K348" s="28" t="s">
        <v>93</v>
      </c>
      <c r="L348" s="28" t="s">
        <v>90</v>
      </c>
    </row>
    <row r="349" spans="1:12" x14ac:dyDescent="0.35">
      <c r="A349" s="28" t="s">
        <v>85</v>
      </c>
      <c r="B349" s="30">
        <v>0</v>
      </c>
      <c r="C349" s="30">
        <v>798</v>
      </c>
      <c r="D349" s="33">
        <v>25</v>
      </c>
      <c r="E349" s="28">
        <v>42</v>
      </c>
      <c r="F349" s="28" t="s">
        <v>86</v>
      </c>
      <c r="G349" s="28" t="s">
        <v>87</v>
      </c>
      <c r="H349" s="33">
        <v>23</v>
      </c>
      <c r="I349" s="28" t="s">
        <v>98</v>
      </c>
      <c r="J349" s="33">
        <v>4</v>
      </c>
      <c r="K349" s="28" t="s">
        <v>89</v>
      </c>
      <c r="L349" s="28" t="s">
        <v>94</v>
      </c>
    </row>
    <row r="350" spans="1:12" x14ac:dyDescent="0.35">
      <c r="A350" s="28" t="s">
        <v>85</v>
      </c>
      <c r="B350" s="30">
        <v>8249</v>
      </c>
      <c r="C350" s="30">
        <v>0</v>
      </c>
      <c r="D350" s="33">
        <v>31</v>
      </c>
      <c r="E350" s="28">
        <v>77</v>
      </c>
      <c r="F350" s="28" t="s">
        <v>86</v>
      </c>
      <c r="G350" s="28" t="s">
        <v>87</v>
      </c>
      <c r="H350" s="33">
        <v>48</v>
      </c>
      <c r="I350" s="28" t="s">
        <v>88</v>
      </c>
      <c r="J350" s="33">
        <v>4</v>
      </c>
      <c r="K350" s="28" t="s">
        <v>89</v>
      </c>
      <c r="L350" s="28" t="s">
        <v>90</v>
      </c>
    </row>
    <row r="351" spans="1:12" x14ac:dyDescent="0.35">
      <c r="A351" s="28" t="s">
        <v>85</v>
      </c>
      <c r="B351" s="30">
        <v>0</v>
      </c>
      <c r="C351" s="30">
        <v>959</v>
      </c>
      <c r="D351" s="33">
        <v>11</v>
      </c>
      <c r="E351" s="28">
        <v>21</v>
      </c>
      <c r="F351" s="28" t="s">
        <v>86</v>
      </c>
      <c r="G351" s="28" t="s">
        <v>87</v>
      </c>
      <c r="H351" s="33">
        <v>37</v>
      </c>
      <c r="I351" s="28" t="s">
        <v>88</v>
      </c>
      <c r="J351" s="33">
        <v>4</v>
      </c>
      <c r="K351" s="28" t="s">
        <v>93</v>
      </c>
      <c r="L351" s="28" t="s">
        <v>90</v>
      </c>
    </row>
    <row r="352" spans="1:12" x14ac:dyDescent="0.35">
      <c r="A352" s="28" t="s">
        <v>85</v>
      </c>
      <c r="B352" s="30">
        <v>956</v>
      </c>
      <c r="C352" s="30">
        <v>1482</v>
      </c>
      <c r="D352" s="33">
        <v>46</v>
      </c>
      <c r="E352" s="28">
        <v>19</v>
      </c>
      <c r="F352" s="28" t="s">
        <v>86</v>
      </c>
      <c r="G352" s="28" t="s">
        <v>87</v>
      </c>
      <c r="H352" s="33">
        <v>20</v>
      </c>
      <c r="I352" s="28" t="s">
        <v>98</v>
      </c>
      <c r="J352" s="33">
        <v>4</v>
      </c>
      <c r="K352" s="28" t="s">
        <v>93</v>
      </c>
      <c r="L352" s="28" t="s">
        <v>94</v>
      </c>
    </row>
    <row r="353" spans="1:12" x14ac:dyDescent="0.35">
      <c r="A353" s="28" t="s">
        <v>95</v>
      </c>
      <c r="B353" s="30">
        <v>382</v>
      </c>
      <c r="C353" s="30">
        <v>883</v>
      </c>
      <c r="D353" s="33">
        <v>31</v>
      </c>
      <c r="E353" s="28">
        <v>20</v>
      </c>
      <c r="F353" s="28" t="s">
        <v>101</v>
      </c>
      <c r="G353" s="28" t="s">
        <v>92</v>
      </c>
      <c r="H353" s="33">
        <v>23</v>
      </c>
      <c r="I353" s="28" t="s">
        <v>88</v>
      </c>
      <c r="J353" s="33">
        <v>2</v>
      </c>
      <c r="K353" s="28" t="s">
        <v>93</v>
      </c>
      <c r="L353" s="28" t="s">
        <v>94</v>
      </c>
    </row>
    <row r="354" spans="1:12" x14ac:dyDescent="0.35">
      <c r="A354" s="28" t="s">
        <v>91</v>
      </c>
      <c r="B354" s="30">
        <v>0</v>
      </c>
      <c r="C354" s="30">
        <v>12721</v>
      </c>
      <c r="D354" s="33">
        <v>37</v>
      </c>
      <c r="E354" s="28">
        <v>31</v>
      </c>
      <c r="F354" s="28" t="s">
        <v>101</v>
      </c>
      <c r="G354" s="28" t="s">
        <v>92</v>
      </c>
      <c r="H354" s="33">
        <v>39</v>
      </c>
      <c r="I354" s="28" t="s">
        <v>88</v>
      </c>
      <c r="J354" s="33">
        <v>4</v>
      </c>
      <c r="K354" s="28" t="s">
        <v>93</v>
      </c>
      <c r="L354" s="28" t="s">
        <v>90</v>
      </c>
    </row>
    <row r="355" spans="1:12" x14ac:dyDescent="0.35">
      <c r="A355" s="28" t="s">
        <v>97</v>
      </c>
      <c r="B355" s="30">
        <v>842</v>
      </c>
      <c r="C355" s="30">
        <v>0</v>
      </c>
      <c r="D355" s="33">
        <v>37</v>
      </c>
      <c r="E355" s="28">
        <v>9</v>
      </c>
      <c r="F355" s="28" t="s">
        <v>86</v>
      </c>
      <c r="G355" s="28" t="s">
        <v>87</v>
      </c>
      <c r="H355" s="33">
        <v>34</v>
      </c>
      <c r="I355" s="28" t="s">
        <v>104</v>
      </c>
      <c r="J355" s="33">
        <v>4</v>
      </c>
      <c r="K355" s="28" t="s">
        <v>89</v>
      </c>
      <c r="L355" s="28" t="s">
        <v>90</v>
      </c>
    </row>
    <row r="356" spans="1:12" x14ac:dyDescent="0.35">
      <c r="A356" s="28" t="s">
        <v>103</v>
      </c>
      <c r="B356" s="30">
        <v>3111</v>
      </c>
      <c r="C356" s="30">
        <v>0</v>
      </c>
      <c r="D356" s="33">
        <v>13</v>
      </c>
      <c r="E356" s="28">
        <v>27</v>
      </c>
      <c r="F356" s="28" t="s">
        <v>101</v>
      </c>
      <c r="G356" s="28" t="s">
        <v>92</v>
      </c>
      <c r="H356" s="33">
        <v>22</v>
      </c>
      <c r="I356" s="28" t="s">
        <v>88</v>
      </c>
      <c r="J356" s="33">
        <v>4</v>
      </c>
      <c r="K356" s="28" t="s">
        <v>93</v>
      </c>
      <c r="L356" s="28" t="s">
        <v>90</v>
      </c>
    </row>
    <row r="357" spans="1:12" x14ac:dyDescent="0.35">
      <c r="A357" s="28" t="s">
        <v>85</v>
      </c>
      <c r="B357" s="30">
        <v>0</v>
      </c>
      <c r="C357" s="30">
        <v>302</v>
      </c>
      <c r="D357" s="33">
        <v>10</v>
      </c>
      <c r="E357" s="28">
        <v>30</v>
      </c>
      <c r="F357" s="28" t="s">
        <v>86</v>
      </c>
      <c r="G357" s="28" t="s">
        <v>87</v>
      </c>
      <c r="H357" s="33">
        <v>21</v>
      </c>
      <c r="I357" s="28" t="s">
        <v>88</v>
      </c>
      <c r="J357" s="33">
        <v>2</v>
      </c>
      <c r="K357" s="28" t="s">
        <v>93</v>
      </c>
      <c r="L357" s="28" t="s">
        <v>94</v>
      </c>
    </row>
    <row r="358" spans="1:12" x14ac:dyDescent="0.35">
      <c r="A358" s="28" t="s">
        <v>91</v>
      </c>
      <c r="B358" s="30">
        <v>0</v>
      </c>
      <c r="C358" s="30">
        <v>538</v>
      </c>
      <c r="D358" s="33">
        <v>25</v>
      </c>
      <c r="E358" s="28">
        <v>59</v>
      </c>
      <c r="F358" s="28" t="s">
        <v>86</v>
      </c>
      <c r="G358" s="28" t="s">
        <v>87</v>
      </c>
      <c r="H358" s="33">
        <v>38</v>
      </c>
      <c r="I358" s="28" t="s">
        <v>98</v>
      </c>
      <c r="J358" s="33">
        <v>2</v>
      </c>
      <c r="K358" s="28" t="s">
        <v>96</v>
      </c>
      <c r="L358" s="28" t="s">
        <v>94</v>
      </c>
    </row>
    <row r="359" spans="1:12" x14ac:dyDescent="0.35">
      <c r="A359" s="28" t="s">
        <v>85</v>
      </c>
      <c r="B359" s="30">
        <v>2846</v>
      </c>
      <c r="C359" s="30">
        <v>0</v>
      </c>
      <c r="D359" s="33">
        <v>13</v>
      </c>
      <c r="E359" s="28">
        <v>14</v>
      </c>
      <c r="F359" s="28" t="s">
        <v>86</v>
      </c>
      <c r="G359" s="28" t="s">
        <v>87</v>
      </c>
      <c r="H359" s="33">
        <v>36</v>
      </c>
      <c r="I359" s="28" t="s">
        <v>104</v>
      </c>
      <c r="J359" s="33">
        <v>4</v>
      </c>
      <c r="K359" s="28" t="s">
        <v>93</v>
      </c>
      <c r="L359" s="28" t="s">
        <v>90</v>
      </c>
    </row>
    <row r="360" spans="1:12" x14ac:dyDescent="0.35">
      <c r="A360" s="28" t="s">
        <v>85</v>
      </c>
      <c r="B360" s="30">
        <v>231</v>
      </c>
      <c r="C360" s="30">
        <v>702</v>
      </c>
      <c r="D360" s="33">
        <v>10</v>
      </c>
      <c r="E360" s="28">
        <v>99</v>
      </c>
      <c r="F360" s="28" t="s">
        <v>86</v>
      </c>
      <c r="G360" s="28" t="s">
        <v>87</v>
      </c>
      <c r="H360" s="33">
        <v>26</v>
      </c>
      <c r="I360" s="28" t="s">
        <v>88</v>
      </c>
      <c r="J360" s="33">
        <v>4</v>
      </c>
      <c r="K360" s="28" t="s">
        <v>89</v>
      </c>
      <c r="L360" s="28" t="s">
        <v>90</v>
      </c>
    </row>
    <row r="361" spans="1:12" x14ac:dyDescent="0.35">
      <c r="A361" s="28" t="s">
        <v>103</v>
      </c>
      <c r="B361" s="30">
        <v>0</v>
      </c>
      <c r="C361" s="30">
        <v>2688</v>
      </c>
      <c r="D361" s="33">
        <v>10</v>
      </c>
      <c r="E361" s="28">
        <v>89</v>
      </c>
      <c r="F361" s="28" t="s">
        <v>86</v>
      </c>
      <c r="G361" s="28" t="s">
        <v>87</v>
      </c>
      <c r="H361" s="33">
        <v>47</v>
      </c>
      <c r="I361" s="28" t="s">
        <v>88</v>
      </c>
      <c r="J361" s="33">
        <v>4</v>
      </c>
      <c r="K361" s="28" t="s">
        <v>93</v>
      </c>
      <c r="L361" s="28" t="s">
        <v>90</v>
      </c>
    </row>
    <row r="362" spans="1:12" x14ac:dyDescent="0.35">
      <c r="A362" s="28" t="s">
        <v>85</v>
      </c>
      <c r="B362" s="30">
        <v>17366</v>
      </c>
      <c r="C362" s="30">
        <v>0</v>
      </c>
      <c r="D362" s="33">
        <v>16</v>
      </c>
      <c r="E362" s="28">
        <v>21</v>
      </c>
      <c r="F362" s="28" t="s">
        <v>86</v>
      </c>
      <c r="G362" s="28" t="s">
        <v>87</v>
      </c>
      <c r="H362" s="33">
        <v>38</v>
      </c>
      <c r="I362" s="28" t="s">
        <v>104</v>
      </c>
      <c r="J362" s="33">
        <v>4</v>
      </c>
      <c r="K362" s="28" t="s">
        <v>93</v>
      </c>
      <c r="L362" s="28" t="s">
        <v>94</v>
      </c>
    </row>
    <row r="363" spans="1:12" x14ac:dyDescent="0.35">
      <c r="A363" s="28" t="s">
        <v>85</v>
      </c>
      <c r="B363" s="30">
        <v>0</v>
      </c>
      <c r="C363" s="30">
        <v>425</v>
      </c>
      <c r="D363" s="33">
        <v>13</v>
      </c>
      <c r="E363" s="28">
        <v>10</v>
      </c>
      <c r="F363" s="28" t="s">
        <v>86</v>
      </c>
      <c r="G363" s="28" t="s">
        <v>87</v>
      </c>
      <c r="H363" s="33">
        <v>27</v>
      </c>
      <c r="I363" s="28" t="s">
        <v>98</v>
      </c>
      <c r="J363" s="33">
        <v>2</v>
      </c>
      <c r="K363" s="28" t="s">
        <v>93</v>
      </c>
      <c r="L363" s="28" t="s">
        <v>94</v>
      </c>
    </row>
    <row r="364" spans="1:12" x14ac:dyDescent="0.35">
      <c r="A364" s="28" t="s">
        <v>95</v>
      </c>
      <c r="B364" s="30">
        <v>332</v>
      </c>
      <c r="C364" s="30">
        <v>214</v>
      </c>
      <c r="D364" s="33">
        <v>25</v>
      </c>
      <c r="E364" s="28">
        <v>2</v>
      </c>
      <c r="F364" s="28" t="s">
        <v>86</v>
      </c>
      <c r="G364" s="28" t="s">
        <v>87</v>
      </c>
      <c r="H364" s="33">
        <v>25</v>
      </c>
      <c r="I364" s="28" t="s">
        <v>88</v>
      </c>
      <c r="J364" s="33">
        <v>1</v>
      </c>
      <c r="K364" s="28" t="s">
        <v>93</v>
      </c>
      <c r="L364" s="28" t="s">
        <v>90</v>
      </c>
    </row>
    <row r="365" spans="1:12" x14ac:dyDescent="0.35">
      <c r="A365" s="28" t="s">
        <v>85</v>
      </c>
      <c r="B365" s="30">
        <v>242</v>
      </c>
      <c r="C365" s="30">
        <v>0</v>
      </c>
      <c r="D365" s="33">
        <v>19</v>
      </c>
      <c r="E365" s="28">
        <v>6</v>
      </c>
      <c r="F365" s="28" t="s">
        <v>86</v>
      </c>
      <c r="G365" s="28" t="s">
        <v>87</v>
      </c>
      <c r="H365" s="33">
        <v>28</v>
      </c>
      <c r="I365" s="28" t="s">
        <v>88</v>
      </c>
      <c r="J365" s="33">
        <v>3</v>
      </c>
      <c r="K365" s="28" t="s">
        <v>93</v>
      </c>
      <c r="L365" s="28" t="s">
        <v>90</v>
      </c>
    </row>
    <row r="366" spans="1:12" x14ac:dyDescent="0.35">
      <c r="A366" s="28" t="s">
        <v>95</v>
      </c>
      <c r="B366" s="30">
        <v>0</v>
      </c>
      <c r="C366" s="30">
        <v>272</v>
      </c>
      <c r="D366" s="33">
        <v>7</v>
      </c>
      <c r="E366" s="28">
        <v>90</v>
      </c>
      <c r="F366" s="28" t="s">
        <v>86</v>
      </c>
      <c r="G366" s="28" t="s">
        <v>87</v>
      </c>
      <c r="H366" s="33">
        <v>67</v>
      </c>
      <c r="I366" s="28" t="s">
        <v>88</v>
      </c>
      <c r="J366" s="33">
        <v>4</v>
      </c>
      <c r="K366" s="28" t="s">
        <v>96</v>
      </c>
      <c r="L366" s="28" t="s">
        <v>94</v>
      </c>
    </row>
    <row r="367" spans="1:12" x14ac:dyDescent="0.35">
      <c r="A367" s="28" t="s">
        <v>100</v>
      </c>
      <c r="B367" s="30">
        <v>929</v>
      </c>
      <c r="C367" s="30">
        <v>124</v>
      </c>
      <c r="D367" s="33">
        <v>9</v>
      </c>
      <c r="E367" s="28">
        <v>1</v>
      </c>
      <c r="F367" s="28" t="s">
        <v>86</v>
      </c>
      <c r="G367" s="28" t="s">
        <v>99</v>
      </c>
      <c r="H367" s="33">
        <v>25</v>
      </c>
      <c r="I367" s="28" t="s">
        <v>88</v>
      </c>
      <c r="J367" s="33">
        <v>2</v>
      </c>
      <c r="K367" s="28" t="s">
        <v>93</v>
      </c>
      <c r="L367" s="28" t="s">
        <v>90</v>
      </c>
    </row>
    <row r="368" spans="1:12" x14ac:dyDescent="0.35">
      <c r="A368" s="28" t="s">
        <v>85</v>
      </c>
      <c r="B368" s="30">
        <v>0</v>
      </c>
      <c r="C368" s="30">
        <v>17124</v>
      </c>
      <c r="D368" s="33">
        <v>13</v>
      </c>
      <c r="E368" s="28">
        <v>95</v>
      </c>
      <c r="F368" s="28" t="s">
        <v>86</v>
      </c>
      <c r="G368" s="28" t="s">
        <v>99</v>
      </c>
      <c r="H368" s="33">
        <v>34</v>
      </c>
      <c r="I368" s="28" t="s">
        <v>88</v>
      </c>
      <c r="J368" s="33">
        <v>1</v>
      </c>
      <c r="K368" s="28" t="s">
        <v>93</v>
      </c>
      <c r="L368" s="28" t="s">
        <v>90</v>
      </c>
    </row>
    <row r="369" spans="1:12" x14ac:dyDescent="0.35">
      <c r="A369" s="28" t="s">
        <v>102</v>
      </c>
      <c r="B369" s="30">
        <v>0</v>
      </c>
      <c r="C369" s="30">
        <v>612</v>
      </c>
      <c r="D369" s="33">
        <v>49</v>
      </c>
      <c r="E369" s="28">
        <v>32</v>
      </c>
      <c r="F369" s="28" t="s">
        <v>86</v>
      </c>
      <c r="G369" s="28" t="s">
        <v>87</v>
      </c>
      <c r="H369" s="33">
        <v>38</v>
      </c>
      <c r="I369" s="28" t="s">
        <v>104</v>
      </c>
      <c r="J369" s="33">
        <v>4</v>
      </c>
      <c r="K369" s="28" t="s">
        <v>93</v>
      </c>
      <c r="L369" s="28" t="s">
        <v>94</v>
      </c>
    </row>
    <row r="370" spans="1:12" x14ac:dyDescent="0.35">
      <c r="A370" s="28" t="s">
        <v>95</v>
      </c>
      <c r="B370" s="30">
        <v>0</v>
      </c>
      <c r="C370" s="30">
        <v>862</v>
      </c>
      <c r="D370" s="33">
        <v>49</v>
      </c>
      <c r="E370" s="28">
        <v>62</v>
      </c>
      <c r="F370" s="28" t="s">
        <v>86</v>
      </c>
      <c r="G370" s="28" t="s">
        <v>87</v>
      </c>
      <c r="H370" s="33">
        <v>41</v>
      </c>
      <c r="I370" s="28" t="s">
        <v>104</v>
      </c>
      <c r="J370" s="33">
        <v>4</v>
      </c>
      <c r="K370" s="28" t="s">
        <v>96</v>
      </c>
      <c r="L370" s="28" t="s">
        <v>94</v>
      </c>
    </row>
    <row r="371" spans="1:12" x14ac:dyDescent="0.35">
      <c r="A371" s="28" t="s">
        <v>91</v>
      </c>
      <c r="B371" s="30">
        <v>0</v>
      </c>
      <c r="C371" s="30">
        <v>146</v>
      </c>
      <c r="D371" s="33">
        <v>25</v>
      </c>
      <c r="E371" s="28">
        <v>46</v>
      </c>
      <c r="F371" s="28" t="s">
        <v>86</v>
      </c>
      <c r="G371" s="28" t="s">
        <v>87</v>
      </c>
      <c r="H371" s="33">
        <v>26</v>
      </c>
      <c r="I371" s="28" t="s">
        <v>88</v>
      </c>
      <c r="J371" s="33">
        <v>4</v>
      </c>
      <c r="K371" s="28" t="s">
        <v>93</v>
      </c>
      <c r="L371" s="28" t="s">
        <v>94</v>
      </c>
    </row>
    <row r="372" spans="1:12" x14ac:dyDescent="0.35">
      <c r="A372" s="28" t="s">
        <v>95</v>
      </c>
      <c r="B372" s="30">
        <v>0</v>
      </c>
      <c r="C372" s="30">
        <v>14190</v>
      </c>
      <c r="D372" s="33">
        <v>37</v>
      </c>
      <c r="E372" s="28">
        <v>92</v>
      </c>
      <c r="F372" s="28" t="s">
        <v>86</v>
      </c>
      <c r="G372" s="28" t="s">
        <v>87</v>
      </c>
      <c r="H372" s="33">
        <v>35</v>
      </c>
      <c r="I372" s="28" t="s">
        <v>88</v>
      </c>
      <c r="J372" s="33">
        <v>4</v>
      </c>
      <c r="K372" s="28" t="s">
        <v>93</v>
      </c>
      <c r="L372" s="28" t="s">
        <v>90</v>
      </c>
    </row>
    <row r="373" spans="1:12" x14ac:dyDescent="0.35">
      <c r="A373" s="28" t="s">
        <v>102</v>
      </c>
      <c r="B373" s="30">
        <v>0</v>
      </c>
      <c r="C373" s="30">
        <v>396</v>
      </c>
      <c r="D373" s="33">
        <v>49</v>
      </c>
      <c r="E373" s="28">
        <v>73</v>
      </c>
      <c r="F373" s="28" t="s">
        <v>86</v>
      </c>
      <c r="G373" s="28" t="s">
        <v>87</v>
      </c>
      <c r="H373" s="33">
        <v>45</v>
      </c>
      <c r="I373" s="28" t="s">
        <v>104</v>
      </c>
      <c r="J373" s="33">
        <v>4</v>
      </c>
      <c r="K373" s="28" t="s">
        <v>93</v>
      </c>
      <c r="L373" s="28" t="s">
        <v>94</v>
      </c>
    </row>
    <row r="374" spans="1:12" x14ac:dyDescent="0.35">
      <c r="A374" s="28" t="s">
        <v>85</v>
      </c>
      <c r="B374" s="30">
        <v>0</v>
      </c>
      <c r="C374" s="30">
        <v>519</v>
      </c>
      <c r="D374" s="33">
        <v>31</v>
      </c>
      <c r="E374" s="28">
        <v>23</v>
      </c>
      <c r="F374" s="28" t="s">
        <v>101</v>
      </c>
      <c r="G374" s="28" t="s">
        <v>92</v>
      </c>
      <c r="H374" s="33">
        <v>32</v>
      </c>
      <c r="I374" s="28" t="s">
        <v>88</v>
      </c>
      <c r="J374" s="33">
        <v>2</v>
      </c>
      <c r="K374" s="28" t="s">
        <v>93</v>
      </c>
      <c r="L374" s="28" t="s">
        <v>90</v>
      </c>
    </row>
    <row r="375" spans="1:12" x14ac:dyDescent="0.35">
      <c r="A375" s="28" t="s">
        <v>102</v>
      </c>
      <c r="B375" s="30">
        <v>646</v>
      </c>
      <c r="C375" s="30">
        <v>0</v>
      </c>
      <c r="D375" s="33">
        <v>25</v>
      </c>
      <c r="E375" s="28">
        <v>9</v>
      </c>
      <c r="F375" s="28" t="s">
        <v>86</v>
      </c>
      <c r="G375" s="28" t="s">
        <v>92</v>
      </c>
      <c r="H375" s="33">
        <v>47</v>
      </c>
      <c r="I375" s="28" t="s">
        <v>104</v>
      </c>
      <c r="J375" s="33">
        <v>4</v>
      </c>
      <c r="K375" s="28" t="s">
        <v>93</v>
      </c>
      <c r="L375" s="28" t="s">
        <v>90</v>
      </c>
    </row>
    <row r="376" spans="1:12" x14ac:dyDescent="0.35">
      <c r="A376" s="28" t="s">
        <v>95</v>
      </c>
      <c r="B376" s="30">
        <v>538</v>
      </c>
      <c r="C376" s="30">
        <v>344</v>
      </c>
      <c r="D376" s="33">
        <v>13</v>
      </c>
      <c r="E376" s="28">
        <v>40</v>
      </c>
      <c r="F376" s="28" t="s">
        <v>86</v>
      </c>
      <c r="G376" s="28" t="s">
        <v>99</v>
      </c>
      <c r="H376" s="33">
        <v>24</v>
      </c>
      <c r="I376" s="28" t="s">
        <v>88</v>
      </c>
      <c r="J376" s="33">
        <v>3</v>
      </c>
      <c r="K376" s="28" t="s">
        <v>89</v>
      </c>
      <c r="L376" s="28" t="s">
        <v>94</v>
      </c>
    </row>
    <row r="377" spans="1:12" x14ac:dyDescent="0.35">
      <c r="A377" s="28" t="s">
        <v>91</v>
      </c>
      <c r="B377" s="30">
        <v>0</v>
      </c>
      <c r="C377" s="30">
        <v>204</v>
      </c>
      <c r="D377" s="33">
        <v>31</v>
      </c>
      <c r="E377" s="28">
        <v>5</v>
      </c>
      <c r="F377" s="28" t="s">
        <v>86</v>
      </c>
      <c r="G377" s="28" t="s">
        <v>92</v>
      </c>
      <c r="H377" s="33">
        <v>30</v>
      </c>
      <c r="I377" s="28" t="s">
        <v>88</v>
      </c>
      <c r="J377" s="33">
        <v>4</v>
      </c>
      <c r="K377" s="28" t="s">
        <v>89</v>
      </c>
      <c r="L377" s="28" t="s">
        <v>94</v>
      </c>
    </row>
    <row r="378" spans="1:12" x14ac:dyDescent="0.35">
      <c r="A378" s="28" t="s">
        <v>85</v>
      </c>
      <c r="B378" s="30">
        <v>0</v>
      </c>
      <c r="C378" s="30">
        <v>148</v>
      </c>
      <c r="D378" s="33">
        <v>43</v>
      </c>
      <c r="E378" s="28">
        <v>2</v>
      </c>
      <c r="F378" s="28" t="s">
        <v>86</v>
      </c>
      <c r="G378" s="28" t="s">
        <v>87</v>
      </c>
      <c r="H378" s="33">
        <v>33</v>
      </c>
      <c r="I378" s="28" t="s">
        <v>88</v>
      </c>
      <c r="J378" s="33">
        <v>3</v>
      </c>
      <c r="K378" s="28" t="s">
        <v>93</v>
      </c>
      <c r="L378" s="28" t="s">
        <v>94</v>
      </c>
    </row>
    <row r="379" spans="1:12" x14ac:dyDescent="0.35">
      <c r="A379" s="28" t="s">
        <v>91</v>
      </c>
      <c r="B379" s="30">
        <v>0</v>
      </c>
      <c r="C379" s="30">
        <v>435</v>
      </c>
      <c r="D379" s="33">
        <v>19</v>
      </c>
      <c r="E379" s="28">
        <v>16</v>
      </c>
      <c r="F379" s="28" t="s">
        <v>101</v>
      </c>
      <c r="G379" s="28" t="s">
        <v>92</v>
      </c>
      <c r="H379" s="33">
        <v>23</v>
      </c>
      <c r="I379" s="28" t="s">
        <v>98</v>
      </c>
      <c r="J379" s="33">
        <v>4</v>
      </c>
      <c r="K379" s="28" t="s">
        <v>93</v>
      </c>
      <c r="L379" s="28" t="s">
        <v>94</v>
      </c>
    </row>
    <row r="380" spans="1:12" x14ac:dyDescent="0.35">
      <c r="A380" s="28" t="s">
        <v>85</v>
      </c>
      <c r="B380" s="30">
        <v>0</v>
      </c>
      <c r="C380" s="30">
        <v>914</v>
      </c>
      <c r="D380" s="33">
        <v>19</v>
      </c>
      <c r="E380" s="28">
        <v>0</v>
      </c>
      <c r="F380" s="28" t="s">
        <v>101</v>
      </c>
      <c r="G380" s="28" t="s">
        <v>92</v>
      </c>
      <c r="H380" s="33">
        <v>21</v>
      </c>
      <c r="I380" s="28" t="s">
        <v>98</v>
      </c>
      <c r="J380" s="33">
        <v>4</v>
      </c>
      <c r="K380" s="28" t="s">
        <v>93</v>
      </c>
      <c r="L380" s="28" t="s">
        <v>94</v>
      </c>
    </row>
    <row r="381" spans="1:12" x14ac:dyDescent="0.35">
      <c r="A381" s="28" t="s">
        <v>95</v>
      </c>
      <c r="B381" s="30">
        <v>135</v>
      </c>
      <c r="C381" s="30">
        <v>0</v>
      </c>
      <c r="D381" s="33">
        <v>37</v>
      </c>
      <c r="E381" s="28">
        <v>7</v>
      </c>
      <c r="F381" s="28" t="s">
        <v>86</v>
      </c>
      <c r="G381" s="28" t="s">
        <v>87</v>
      </c>
      <c r="H381" s="33">
        <v>36</v>
      </c>
      <c r="I381" s="28" t="s">
        <v>104</v>
      </c>
      <c r="J381" s="33">
        <v>4</v>
      </c>
      <c r="K381" s="28" t="s">
        <v>93</v>
      </c>
      <c r="L381" s="28" t="s">
        <v>94</v>
      </c>
    </row>
    <row r="382" spans="1:12" x14ac:dyDescent="0.35">
      <c r="A382" s="28" t="s">
        <v>102</v>
      </c>
      <c r="B382" s="30">
        <v>2472</v>
      </c>
      <c r="C382" s="30">
        <v>0</v>
      </c>
      <c r="D382" s="33">
        <v>37</v>
      </c>
      <c r="E382" s="28">
        <v>41</v>
      </c>
      <c r="F382" s="28" t="s">
        <v>86</v>
      </c>
      <c r="G382" s="28" t="s">
        <v>87</v>
      </c>
      <c r="H382" s="33">
        <v>30</v>
      </c>
      <c r="I382" s="28" t="s">
        <v>88</v>
      </c>
      <c r="J382" s="33">
        <v>2</v>
      </c>
      <c r="K382" s="28" t="s">
        <v>96</v>
      </c>
      <c r="L382" s="28" t="s">
        <v>90</v>
      </c>
    </row>
    <row r="383" spans="1:12" x14ac:dyDescent="0.35">
      <c r="A383" s="28" t="s">
        <v>95</v>
      </c>
      <c r="B383" s="30">
        <v>0</v>
      </c>
      <c r="C383" s="30">
        <v>412</v>
      </c>
      <c r="D383" s="33">
        <v>25</v>
      </c>
      <c r="E383" s="28">
        <v>22</v>
      </c>
      <c r="F383" s="28" t="s">
        <v>86</v>
      </c>
      <c r="G383" s="28" t="s">
        <v>87</v>
      </c>
      <c r="H383" s="33">
        <v>52</v>
      </c>
      <c r="I383" s="28" t="s">
        <v>104</v>
      </c>
      <c r="J383" s="33">
        <v>4</v>
      </c>
      <c r="K383" s="28" t="s">
        <v>93</v>
      </c>
      <c r="L383" s="28" t="s">
        <v>94</v>
      </c>
    </row>
    <row r="384" spans="1:12" x14ac:dyDescent="0.35">
      <c r="A384" s="28" t="s">
        <v>95</v>
      </c>
      <c r="B384" s="30">
        <v>10417</v>
      </c>
      <c r="C384" s="30">
        <v>19811</v>
      </c>
      <c r="D384" s="33">
        <v>13</v>
      </c>
      <c r="E384" s="28">
        <v>27</v>
      </c>
      <c r="F384" s="28" t="s">
        <v>86</v>
      </c>
      <c r="G384" s="28" t="s">
        <v>99</v>
      </c>
      <c r="H384" s="33">
        <v>27</v>
      </c>
      <c r="I384" s="28" t="s">
        <v>88</v>
      </c>
      <c r="J384" s="33">
        <v>2</v>
      </c>
      <c r="K384" s="28" t="s">
        <v>93</v>
      </c>
      <c r="L384" s="28" t="s">
        <v>94</v>
      </c>
    </row>
    <row r="385" spans="1:12" x14ac:dyDescent="0.35">
      <c r="A385" s="28" t="s">
        <v>85</v>
      </c>
      <c r="B385" s="30">
        <v>211</v>
      </c>
      <c r="C385" s="30">
        <v>822</v>
      </c>
      <c r="D385" s="33">
        <v>8</v>
      </c>
      <c r="E385" s="28">
        <v>5</v>
      </c>
      <c r="F385" s="28" t="s">
        <v>101</v>
      </c>
      <c r="G385" s="28" t="s">
        <v>92</v>
      </c>
      <c r="H385" s="33">
        <v>44</v>
      </c>
      <c r="I385" s="28" t="s">
        <v>88</v>
      </c>
      <c r="J385" s="33">
        <v>1</v>
      </c>
      <c r="K385" s="28" t="s">
        <v>93</v>
      </c>
      <c r="L385" s="28" t="s">
        <v>90</v>
      </c>
    </row>
    <row r="386" spans="1:12" x14ac:dyDescent="0.35">
      <c r="A386" s="28" t="s">
        <v>85</v>
      </c>
      <c r="B386" s="30">
        <v>16630</v>
      </c>
      <c r="C386" s="30">
        <v>0</v>
      </c>
      <c r="D386" s="33">
        <v>11</v>
      </c>
      <c r="E386" s="28">
        <v>47</v>
      </c>
      <c r="F386" s="28" t="s">
        <v>86</v>
      </c>
      <c r="G386" s="28" t="s">
        <v>87</v>
      </c>
      <c r="H386" s="33">
        <v>26</v>
      </c>
      <c r="I386" s="28" t="s">
        <v>88</v>
      </c>
      <c r="J386" s="33">
        <v>2</v>
      </c>
      <c r="K386" s="28" t="s">
        <v>93</v>
      </c>
      <c r="L386" s="28" t="s">
        <v>90</v>
      </c>
    </row>
    <row r="387" spans="1:12" x14ac:dyDescent="0.35">
      <c r="A387" s="28" t="s">
        <v>91</v>
      </c>
      <c r="B387" s="30">
        <v>0</v>
      </c>
      <c r="C387" s="30">
        <v>3369</v>
      </c>
      <c r="D387" s="33">
        <v>25</v>
      </c>
      <c r="E387" s="28">
        <v>17</v>
      </c>
      <c r="F387" s="28" t="s">
        <v>86</v>
      </c>
      <c r="G387" s="28" t="s">
        <v>87</v>
      </c>
      <c r="H387" s="33">
        <v>24</v>
      </c>
      <c r="I387" s="28" t="s">
        <v>88</v>
      </c>
      <c r="J387" s="33">
        <v>1</v>
      </c>
      <c r="K387" s="28" t="s">
        <v>93</v>
      </c>
      <c r="L387" s="28" t="s">
        <v>90</v>
      </c>
    </row>
    <row r="388" spans="1:12" x14ac:dyDescent="0.35">
      <c r="A388" s="28" t="s">
        <v>91</v>
      </c>
      <c r="B388" s="30">
        <v>642</v>
      </c>
      <c r="C388" s="30">
        <v>0</v>
      </c>
      <c r="D388" s="33">
        <v>13</v>
      </c>
      <c r="E388" s="28">
        <v>65</v>
      </c>
      <c r="F388" s="28" t="s">
        <v>101</v>
      </c>
      <c r="G388" s="28" t="s">
        <v>92</v>
      </c>
      <c r="H388" s="33">
        <v>24</v>
      </c>
      <c r="I388" s="28" t="s">
        <v>88</v>
      </c>
      <c r="J388" s="33">
        <v>2</v>
      </c>
      <c r="K388" s="28" t="s">
        <v>93</v>
      </c>
      <c r="L388" s="28" t="s">
        <v>94</v>
      </c>
    </row>
    <row r="389" spans="1:12" x14ac:dyDescent="0.35">
      <c r="A389" s="28" t="s">
        <v>85</v>
      </c>
      <c r="B389" s="30">
        <v>0</v>
      </c>
      <c r="C389" s="30">
        <v>707</v>
      </c>
      <c r="D389" s="33">
        <v>7</v>
      </c>
      <c r="E389" s="28">
        <v>26</v>
      </c>
      <c r="F389" s="28" t="s">
        <v>86</v>
      </c>
      <c r="G389" s="28" t="s">
        <v>87</v>
      </c>
      <c r="H389" s="33">
        <v>50</v>
      </c>
      <c r="I389" s="28" t="s">
        <v>88</v>
      </c>
      <c r="J389" s="33">
        <v>2</v>
      </c>
      <c r="K389" s="28" t="s">
        <v>93</v>
      </c>
      <c r="L389" s="28" t="s">
        <v>90</v>
      </c>
    </row>
    <row r="390" spans="1:12" x14ac:dyDescent="0.35">
      <c r="A390" s="28" t="s">
        <v>85</v>
      </c>
      <c r="B390" s="30">
        <v>296</v>
      </c>
      <c r="C390" s="30">
        <v>818</v>
      </c>
      <c r="D390" s="33">
        <v>19</v>
      </c>
      <c r="E390" s="28">
        <v>93</v>
      </c>
      <c r="F390" s="28" t="s">
        <v>86</v>
      </c>
      <c r="G390" s="28" t="s">
        <v>99</v>
      </c>
      <c r="H390" s="33">
        <v>31</v>
      </c>
      <c r="I390" s="28" t="s">
        <v>88</v>
      </c>
      <c r="J390" s="33">
        <v>2</v>
      </c>
      <c r="K390" s="28" t="s">
        <v>89</v>
      </c>
      <c r="L390" s="28" t="s">
        <v>90</v>
      </c>
    </row>
    <row r="391" spans="1:12" x14ac:dyDescent="0.35">
      <c r="A391" s="28" t="s">
        <v>100</v>
      </c>
      <c r="B391" s="30">
        <v>898</v>
      </c>
      <c r="C391" s="30">
        <v>177</v>
      </c>
      <c r="D391" s="33">
        <v>22</v>
      </c>
      <c r="E391" s="28">
        <v>105</v>
      </c>
      <c r="F391" s="28" t="s">
        <v>101</v>
      </c>
      <c r="G391" s="28" t="s">
        <v>92</v>
      </c>
      <c r="H391" s="33">
        <v>38</v>
      </c>
      <c r="I391" s="28" t="s">
        <v>88</v>
      </c>
      <c r="J391" s="33">
        <v>4</v>
      </c>
      <c r="K391" s="28" t="s">
        <v>93</v>
      </c>
      <c r="L391" s="28" t="s">
        <v>94</v>
      </c>
    </row>
    <row r="392" spans="1:12" x14ac:dyDescent="0.35">
      <c r="A392" s="28" t="s">
        <v>95</v>
      </c>
      <c r="B392" s="30">
        <v>478</v>
      </c>
      <c r="C392" s="30">
        <v>4071</v>
      </c>
      <c r="D392" s="33">
        <v>10</v>
      </c>
      <c r="E392" s="28">
        <v>40</v>
      </c>
      <c r="F392" s="28" t="s">
        <v>86</v>
      </c>
      <c r="G392" s="28" t="s">
        <v>87</v>
      </c>
      <c r="H392" s="33">
        <v>28</v>
      </c>
      <c r="I392" s="28" t="s">
        <v>88</v>
      </c>
      <c r="J392" s="33">
        <v>3</v>
      </c>
      <c r="K392" s="28" t="s">
        <v>93</v>
      </c>
      <c r="L392" s="28" t="s">
        <v>94</v>
      </c>
    </row>
    <row r="393" spans="1:12" x14ac:dyDescent="0.35">
      <c r="A393" s="28" t="s">
        <v>95</v>
      </c>
      <c r="B393" s="30">
        <v>315</v>
      </c>
      <c r="C393" s="30">
        <v>466</v>
      </c>
      <c r="D393" s="33">
        <v>13</v>
      </c>
      <c r="E393" s="28">
        <v>3</v>
      </c>
      <c r="F393" s="28" t="s">
        <v>86</v>
      </c>
      <c r="G393" s="28" t="s">
        <v>87</v>
      </c>
      <c r="H393" s="33">
        <v>48</v>
      </c>
      <c r="I393" s="28" t="s">
        <v>88</v>
      </c>
      <c r="J393" s="33">
        <v>3</v>
      </c>
      <c r="K393" s="28" t="s">
        <v>89</v>
      </c>
      <c r="L393" s="28" t="s">
        <v>90</v>
      </c>
    </row>
    <row r="394" spans="1:12" x14ac:dyDescent="0.35">
      <c r="A394" s="28" t="s">
        <v>95</v>
      </c>
      <c r="B394" s="30">
        <v>122</v>
      </c>
      <c r="C394" s="30">
        <v>460</v>
      </c>
      <c r="D394" s="33">
        <v>37</v>
      </c>
      <c r="E394" s="28">
        <v>109</v>
      </c>
      <c r="F394" s="28" t="s">
        <v>86</v>
      </c>
      <c r="G394" s="28" t="s">
        <v>87</v>
      </c>
      <c r="H394" s="33">
        <v>56</v>
      </c>
      <c r="I394" s="28" t="s">
        <v>104</v>
      </c>
      <c r="J394" s="33">
        <v>2</v>
      </c>
      <c r="K394" s="28" t="s">
        <v>96</v>
      </c>
      <c r="L394" s="28" t="s">
        <v>94</v>
      </c>
    </row>
    <row r="395" spans="1:12" x14ac:dyDescent="0.35">
      <c r="A395" s="28" t="s">
        <v>91</v>
      </c>
      <c r="B395" s="30">
        <v>0</v>
      </c>
      <c r="C395" s="30">
        <v>991</v>
      </c>
      <c r="D395" s="33">
        <v>7</v>
      </c>
      <c r="E395" s="28">
        <v>3</v>
      </c>
      <c r="F395" s="28" t="s">
        <v>101</v>
      </c>
      <c r="G395" s="28" t="s">
        <v>92</v>
      </c>
      <c r="H395" s="33">
        <v>31</v>
      </c>
      <c r="I395" s="28" t="s">
        <v>88</v>
      </c>
      <c r="J395" s="33">
        <v>4</v>
      </c>
      <c r="K395" s="28" t="s">
        <v>93</v>
      </c>
      <c r="L395" s="28" t="s">
        <v>94</v>
      </c>
    </row>
    <row r="396" spans="1:12" x14ac:dyDescent="0.35">
      <c r="A396" s="28" t="s">
        <v>85</v>
      </c>
      <c r="B396" s="30">
        <v>0</v>
      </c>
      <c r="C396" s="30">
        <v>17653</v>
      </c>
      <c r="D396" s="33">
        <v>22</v>
      </c>
      <c r="E396" s="28">
        <v>4</v>
      </c>
      <c r="F396" s="28" t="s">
        <v>101</v>
      </c>
      <c r="G396" s="28" t="s">
        <v>92</v>
      </c>
      <c r="H396" s="33">
        <v>28</v>
      </c>
      <c r="I396" s="28" t="s">
        <v>88</v>
      </c>
      <c r="J396" s="33">
        <v>2</v>
      </c>
      <c r="K396" s="28" t="s">
        <v>93</v>
      </c>
      <c r="L396" s="28" t="s">
        <v>90</v>
      </c>
    </row>
    <row r="397" spans="1:12" x14ac:dyDescent="0.35">
      <c r="A397" s="28" t="s">
        <v>97</v>
      </c>
      <c r="B397" s="30">
        <v>0</v>
      </c>
      <c r="C397" s="30">
        <v>497</v>
      </c>
      <c r="D397" s="33">
        <v>41</v>
      </c>
      <c r="E397" s="28">
        <v>24</v>
      </c>
      <c r="F397" s="28" t="s">
        <v>86</v>
      </c>
      <c r="G397" s="28" t="s">
        <v>87</v>
      </c>
      <c r="H397" s="33">
        <v>26</v>
      </c>
      <c r="I397" s="28" t="s">
        <v>88</v>
      </c>
      <c r="J397" s="33">
        <v>3</v>
      </c>
      <c r="K397" s="28" t="s">
        <v>93</v>
      </c>
      <c r="L397" s="28" t="s">
        <v>94</v>
      </c>
    </row>
    <row r="398" spans="1:12" x14ac:dyDescent="0.35">
      <c r="A398" s="28" t="s">
        <v>100</v>
      </c>
      <c r="B398" s="30">
        <v>670</v>
      </c>
      <c r="C398" s="30">
        <v>4014</v>
      </c>
      <c r="D398" s="33">
        <v>31</v>
      </c>
      <c r="E398" s="28">
        <v>21</v>
      </c>
      <c r="F398" s="28" t="s">
        <v>101</v>
      </c>
      <c r="G398" s="28" t="s">
        <v>92</v>
      </c>
      <c r="H398" s="33">
        <v>25</v>
      </c>
      <c r="I398" s="28" t="s">
        <v>98</v>
      </c>
      <c r="J398" s="33">
        <v>4</v>
      </c>
      <c r="K398" s="28" t="s">
        <v>89</v>
      </c>
      <c r="L398" s="28" t="s">
        <v>94</v>
      </c>
    </row>
    <row r="399" spans="1:12" x14ac:dyDescent="0.35">
      <c r="A399" s="28" t="s">
        <v>100</v>
      </c>
      <c r="B399" s="30">
        <v>444</v>
      </c>
      <c r="C399" s="30">
        <v>921</v>
      </c>
      <c r="D399" s="33">
        <v>28</v>
      </c>
      <c r="E399" s="28">
        <v>51</v>
      </c>
      <c r="F399" s="28" t="s">
        <v>101</v>
      </c>
      <c r="G399" s="28" t="s">
        <v>92</v>
      </c>
      <c r="H399" s="33">
        <v>41</v>
      </c>
      <c r="I399" s="28" t="s">
        <v>104</v>
      </c>
      <c r="J399" s="33">
        <v>4</v>
      </c>
      <c r="K399" s="28" t="s">
        <v>96</v>
      </c>
      <c r="L399" s="28" t="s">
        <v>94</v>
      </c>
    </row>
    <row r="400" spans="1:12" x14ac:dyDescent="0.35">
      <c r="A400" s="28" t="s">
        <v>95</v>
      </c>
      <c r="B400" s="30">
        <v>3880</v>
      </c>
      <c r="C400" s="30">
        <v>0</v>
      </c>
      <c r="D400" s="33">
        <v>23</v>
      </c>
      <c r="E400" s="28">
        <v>37</v>
      </c>
      <c r="F400" s="28" t="s">
        <v>101</v>
      </c>
      <c r="G400" s="28" t="s">
        <v>92</v>
      </c>
      <c r="H400" s="33">
        <v>24</v>
      </c>
      <c r="I400" s="28" t="s">
        <v>98</v>
      </c>
      <c r="J400" s="33">
        <v>4</v>
      </c>
      <c r="K400" s="28" t="s">
        <v>93</v>
      </c>
      <c r="L400" s="28" t="s">
        <v>90</v>
      </c>
    </row>
    <row r="401" spans="1:12" x14ac:dyDescent="0.35">
      <c r="A401" s="28" t="s">
        <v>102</v>
      </c>
      <c r="B401" s="30">
        <v>819</v>
      </c>
      <c r="C401" s="30">
        <v>0</v>
      </c>
      <c r="D401" s="33">
        <v>13</v>
      </c>
      <c r="E401" s="28">
        <v>23</v>
      </c>
      <c r="F401" s="28" t="s">
        <v>86</v>
      </c>
      <c r="G401" s="28" t="s">
        <v>87</v>
      </c>
      <c r="H401" s="33">
        <v>29</v>
      </c>
      <c r="I401" s="28" t="s">
        <v>88</v>
      </c>
      <c r="J401" s="33">
        <v>2</v>
      </c>
      <c r="K401" s="28" t="s">
        <v>93</v>
      </c>
      <c r="L401" s="28" t="s">
        <v>90</v>
      </c>
    </row>
    <row r="402" spans="1:12" x14ac:dyDescent="0.35">
      <c r="A402" s="28" t="s">
        <v>102</v>
      </c>
      <c r="B402" s="30">
        <v>0</v>
      </c>
      <c r="C402" s="30">
        <v>607</v>
      </c>
      <c r="D402" s="33">
        <v>37</v>
      </c>
      <c r="E402" s="28">
        <v>17</v>
      </c>
      <c r="F402" s="28" t="s">
        <v>86</v>
      </c>
      <c r="G402" s="28" t="s">
        <v>87</v>
      </c>
      <c r="H402" s="33">
        <v>25</v>
      </c>
      <c r="I402" s="28" t="s">
        <v>88</v>
      </c>
      <c r="J402" s="33">
        <v>2</v>
      </c>
      <c r="K402" s="28" t="s">
        <v>93</v>
      </c>
      <c r="L402" s="28" t="s">
        <v>94</v>
      </c>
    </row>
    <row r="403" spans="1:12" x14ac:dyDescent="0.35">
      <c r="A403" s="28" t="s">
        <v>107</v>
      </c>
      <c r="B403" s="30">
        <v>0</v>
      </c>
      <c r="C403" s="30">
        <v>15800</v>
      </c>
      <c r="D403" s="33">
        <v>16</v>
      </c>
      <c r="E403" s="28">
        <v>40</v>
      </c>
      <c r="F403" s="28" t="s">
        <v>86</v>
      </c>
      <c r="G403" s="28" t="s">
        <v>87</v>
      </c>
      <c r="H403" s="33">
        <v>35</v>
      </c>
      <c r="I403" s="28" t="s">
        <v>88</v>
      </c>
      <c r="J403" s="33">
        <v>3</v>
      </c>
      <c r="K403" s="28" t="s">
        <v>93</v>
      </c>
      <c r="L403" s="28" t="s">
        <v>90</v>
      </c>
    </row>
    <row r="404" spans="1:12" x14ac:dyDescent="0.35">
      <c r="A404" s="28" t="s">
        <v>91</v>
      </c>
      <c r="B404" s="30">
        <v>0</v>
      </c>
      <c r="C404" s="30">
        <v>369</v>
      </c>
      <c r="D404" s="33">
        <v>7</v>
      </c>
      <c r="E404" s="28">
        <v>23</v>
      </c>
      <c r="F404" s="28" t="s">
        <v>86</v>
      </c>
      <c r="G404" s="28" t="s">
        <v>87</v>
      </c>
      <c r="H404" s="33">
        <v>35</v>
      </c>
      <c r="I404" s="28" t="s">
        <v>88</v>
      </c>
      <c r="J404" s="33">
        <v>2</v>
      </c>
      <c r="K404" s="28" t="s">
        <v>89</v>
      </c>
      <c r="L404" s="28" t="s">
        <v>90</v>
      </c>
    </row>
    <row r="405" spans="1:12" x14ac:dyDescent="0.35">
      <c r="A405" s="28" t="s">
        <v>100</v>
      </c>
      <c r="B405" s="30">
        <v>0</v>
      </c>
      <c r="C405" s="30">
        <v>4973</v>
      </c>
      <c r="D405" s="33">
        <v>25</v>
      </c>
      <c r="E405" s="28">
        <v>17</v>
      </c>
      <c r="F405" s="28" t="s">
        <v>86</v>
      </c>
      <c r="G405" s="28" t="s">
        <v>87</v>
      </c>
      <c r="H405" s="33">
        <v>26</v>
      </c>
      <c r="I405" s="28" t="s">
        <v>88</v>
      </c>
      <c r="J405" s="33">
        <v>3</v>
      </c>
      <c r="K405" s="28" t="s">
        <v>89</v>
      </c>
      <c r="L405" s="28" t="s">
        <v>90</v>
      </c>
    </row>
    <row r="406" spans="1:12" x14ac:dyDescent="0.35">
      <c r="A406" s="28" t="s">
        <v>91</v>
      </c>
      <c r="B406" s="30">
        <v>0</v>
      </c>
      <c r="C406" s="30">
        <v>0</v>
      </c>
      <c r="D406" s="33">
        <v>40</v>
      </c>
      <c r="E406" s="28">
        <v>30</v>
      </c>
      <c r="F406" s="28" t="s">
        <v>86</v>
      </c>
      <c r="G406" s="28" t="s">
        <v>87</v>
      </c>
      <c r="H406" s="33">
        <v>29</v>
      </c>
      <c r="I406" s="28" t="s">
        <v>88</v>
      </c>
      <c r="J406" s="33">
        <v>4</v>
      </c>
      <c r="K406" s="28" t="s">
        <v>96</v>
      </c>
      <c r="L406" s="28" t="s">
        <v>90</v>
      </c>
    </row>
    <row r="407" spans="1:12" x14ac:dyDescent="0.35">
      <c r="A407" s="28" t="s">
        <v>95</v>
      </c>
      <c r="B407" s="30">
        <v>0</v>
      </c>
      <c r="C407" s="30">
        <v>761</v>
      </c>
      <c r="D407" s="33">
        <v>25</v>
      </c>
      <c r="E407" s="28">
        <v>92</v>
      </c>
      <c r="F407" s="28" t="s">
        <v>86</v>
      </c>
      <c r="G407" s="28" t="s">
        <v>87</v>
      </c>
      <c r="H407" s="33">
        <v>59</v>
      </c>
      <c r="I407" s="28" t="s">
        <v>88</v>
      </c>
      <c r="J407" s="33">
        <v>4</v>
      </c>
      <c r="K407" s="28" t="s">
        <v>89</v>
      </c>
      <c r="L407" s="28" t="s">
        <v>94</v>
      </c>
    </row>
    <row r="408" spans="1:12" x14ac:dyDescent="0.35">
      <c r="A408" s="28" t="s">
        <v>97</v>
      </c>
      <c r="B408" s="30">
        <v>0</v>
      </c>
      <c r="C408" s="30">
        <v>471</v>
      </c>
      <c r="D408" s="33">
        <v>7</v>
      </c>
      <c r="E408" s="28">
        <v>52</v>
      </c>
      <c r="F408" s="28" t="s">
        <v>101</v>
      </c>
      <c r="G408" s="28" t="s">
        <v>92</v>
      </c>
      <c r="H408" s="33">
        <v>34</v>
      </c>
      <c r="I408" s="28" t="s">
        <v>104</v>
      </c>
      <c r="J408" s="33">
        <v>4</v>
      </c>
      <c r="K408" s="28" t="s">
        <v>93</v>
      </c>
      <c r="L408" s="28" t="s">
        <v>94</v>
      </c>
    </row>
    <row r="409" spans="1:12" x14ac:dyDescent="0.35">
      <c r="A409" s="28" t="s">
        <v>102</v>
      </c>
      <c r="B409" s="30">
        <v>0</v>
      </c>
      <c r="C409" s="30">
        <v>674</v>
      </c>
      <c r="D409" s="33">
        <v>37</v>
      </c>
      <c r="E409" s="28">
        <v>69</v>
      </c>
      <c r="F409" s="28" t="s">
        <v>86</v>
      </c>
      <c r="G409" s="28" t="s">
        <v>87</v>
      </c>
      <c r="H409" s="33">
        <v>41</v>
      </c>
      <c r="I409" s="28" t="s">
        <v>104</v>
      </c>
      <c r="J409" s="33">
        <v>4</v>
      </c>
      <c r="K409" s="28" t="s">
        <v>93</v>
      </c>
      <c r="L409" s="28" t="s">
        <v>90</v>
      </c>
    </row>
    <row r="410" spans="1:12" x14ac:dyDescent="0.35">
      <c r="A410" s="28" t="s">
        <v>95</v>
      </c>
      <c r="B410" s="30">
        <v>0</v>
      </c>
      <c r="C410" s="30">
        <v>547</v>
      </c>
      <c r="D410" s="33">
        <v>13</v>
      </c>
      <c r="E410" s="28">
        <v>40</v>
      </c>
      <c r="F410" s="28" t="s">
        <v>86</v>
      </c>
      <c r="G410" s="28" t="s">
        <v>92</v>
      </c>
      <c r="H410" s="33">
        <v>35</v>
      </c>
      <c r="I410" s="28" t="s">
        <v>88</v>
      </c>
      <c r="J410" s="33">
        <v>3</v>
      </c>
      <c r="K410" s="28" t="s">
        <v>93</v>
      </c>
      <c r="L410" s="28" t="s">
        <v>94</v>
      </c>
    </row>
    <row r="411" spans="1:12" x14ac:dyDescent="0.35">
      <c r="A411" s="28" t="s">
        <v>91</v>
      </c>
      <c r="B411" s="30">
        <v>161</v>
      </c>
      <c r="C411" s="30">
        <v>524</v>
      </c>
      <c r="D411" s="33">
        <v>13</v>
      </c>
      <c r="E411" s="28">
        <v>106</v>
      </c>
      <c r="F411" s="28" t="s">
        <v>86</v>
      </c>
      <c r="G411" s="28" t="s">
        <v>87</v>
      </c>
      <c r="H411" s="33">
        <v>27</v>
      </c>
      <c r="I411" s="28" t="s">
        <v>98</v>
      </c>
      <c r="J411" s="33">
        <v>4</v>
      </c>
      <c r="K411" s="28" t="s">
        <v>93</v>
      </c>
      <c r="L411" s="28" t="s">
        <v>90</v>
      </c>
    </row>
    <row r="412" spans="1:12" x14ac:dyDescent="0.35">
      <c r="A412" s="28" t="s">
        <v>91</v>
      </c>
      <c r="B412" s="30">
        <v>0</v>
      </c>
      <c r="C412" s="30">
        <v>815</v>
      </c>
      <c r="D412" s="33">
        <v>19</v>
      </c>
      <c r="E412" s="28">
        <v>13</v>
      </c>
      <c r="F412" s="28" t="s">
        <v>86</v>
      </c>
      <c r="G412" s="28" t="s">
        <v>87</v>
      </c>
      <c r="H412" s="33">
        <v>41</v>
      </c>
      <c r="I412" s="28" t="s">
        <v>88</v>
      </c>
      <c r="J412" s="33">
        <v>3</v>
      </c>
      <c r="K412" s="28" t="s">
        <v>93</v>
      </c>
      <c r="L412" s="28" t="s">
        <v>94</v>
      </c>
    </row>
    <row r="413" spans="1:12" x14ac:dyDescent="0.35">
      <c r="A413" s="28" t="s">
        <v>102</v>
      </c>
      <c r="B413" s="30">
        <v>0</v>
      </c>
      <c r="C413" s="30">
        <v>0</v>
      </c>
      <c r="D413" s="33">
        <v>11</v>
      </c>
      <c r="E413" s="28">
        <v>4</v>
      </c>
      <c r="F413" s="28" t="s">
        <v>101</v>
      </c>
      <c r="G413" s="28" t="s">
        <v>92</v>
      </c>
      <c r="H413" s="33">
        <v>30</v>
      </c>
      <c r="I413" s="28" t="s">
        <v>98</v>
      </c>
      <c r="J413" s="33">
        <v>4</v>
      </c>
      <c r="K413" s="28" t="s">
        <v>93</v>
      </c>
      <c r="L413" s="28" t="s">
        <v>90</v>
      </c>
    </row>
    <row r="414" spans="1:12" x14ac:dyDescent="0.35">
      <c r="A414" s="28" t="s">
        <v>95</v>
      </c>
      <c r="B414" s="30">
        <v>789</v>
      </c>
      <c r="C414" s="30">
        <v>989</v>
      </c>
      <c r="D414" s="33">
        <v>31</v>
      </c>
      <c r="E414" s="28">
        <v>0</v>
      </c>
      <c r="F414" s="28" t="s">
        <v>86</v>
      </c>
      <c r="G414" s="28" t="s">
        <v>99</v>
      </c>
      <c r="H414" s="33">
        <v>27</v>
      </c>
      <c r="I414" s="28" t="s">
        <v>88</v>
      </c>
      <c r="J414" s="33">
        <v>2</v>
      </c>
      <c r="K414" s="28" t="s">
        <v>96</v>
      </c>
      <c r="L414" s="28" t="s">
        <v>94</v>
      </c>
    </row>
    <row r="415" spans="1:12" x14ac:dyDescent="0.35">
      <c r="A415" s="28" t="s">
        <v>85</v>
      </c>
      <c r="B415" s="30">
        <v>765</v>
      </c>
      <c r="C415" s="30">
        <v>10406</v>
      </c>
      <c r="D415" s="33">
        <v>10</v>
      </c>
      <c r="E415" s="28">
        <v>24</v>
      </c>
      <c r="F415" s="28" t="s">
        <v>101</v>
      </c>
      <c r="G415" s="28" t="s">
        <v>92</v>
      </c>
      <c r="H415" s="33">
        <v>65</v>
      </c>
      <c r="I415" s="28" t="s">
        <v>88</v>
      </c>
      <c r="J415" s="33">
        <v>3</v>
      </c>
      <c r="K415" s="28" t="s">
        <v>89</v>
      </c>
      <c r="L415" s="28" t="s">
        <v>90</v>
      </c>
    </row>
    <row r="416" spans="1:12" x14ac:dyDescent="0.35">
      <c r="A416" s="28" t="s">
        <v>91</v>
      </c>
      <c r="B416" s="30">
        <v>0</v>
      </c>
      <c r="C416" s="30">
        <v>957</v>
      </c>
      <c r="D416" s="33">
        <v>19</v>
      </c>
      <c r="E416" s="28">
        <v>11</v>
      </c>
      <c r="F416" s="28" t="s">
        <v>101</v>
      </c>
      <c r="G416" s="28" t="s">
        <v>92</v>
      </c>
      <c r="H416" s="33">
        <v>19</v>
      </c>
      <c r="I416" s="28" t="s">
        <v>98</v>
      </c>
      <c r="J416" s="33">
        <v>4</v>
      </c>
      <c r="K416" s="28" t="s">
        <v>93</v>
      </c>
      <c r="L416" s="28" t="s">
        <v>94</v>
      </c>
    </row>
    <row r="417" spans="1:12" x14ac:dyDescent="0.35">
      <c r="A417" s="28" t="s">
        <v>95</v>
      </c>
      <c r="B417" s="30">
        <v>0</v>
      </c>
      <c r="C417" s="30">
        <v>770</v>
      </c>
      <c r="D417" s="33">
        <v>37</v>
      </c>
      <c r="E417" s="28">
        <v>3</v>
      </c>
      <c r="F417" s="28" t="s">
        <v>101</v>
      </c>
      <c r="G417" s="28" t="s">
        <v>92</v>
      </c>
      <c r="H417" s="33">
        <v>33</v>
      </c>
      <c r="I417" s="28" t="s">
        <v>88</v>
      </c>
      <c r="J417" s="33">
        <v>4</v>
      </c>
      <c r="K417" s="28" t="s">
        <v>93</v>
      </c>
      <c r="L417" s="28" t="s">
        <v>94</v>
      </c>
    </row>
    <row r="418" spans="1:12" x14ac:dyDescent="0.35">
      <c r="A418" s="28" t="s">
        <v>91</v>
      </c>
      <c r="B418" s="30">
        <v>983</v>
      </c>
      <c r="C418" s="30">
        <v>950</v>
      </c>
      <c r="D418" s="33">
        <v>13</v>
      </c>
      <c r="E418" s="28">
        <v>5</v>
      </c>
      <c r="F418" s="28" t="s">
        <v>101</v>
      </c>
      <c r="G418" s="28" t="s">
        <v>92</v>
      </c>
      <c r="H418" s="33">
        <v>24</v>
      </c>
      <c r="I418" s="28" t="s">
        <v>98</v>
      </c>
      <c r="J418" s="33">
        <v>3</v>
      </c>
      <c r="K418" s="28" t="s">
        <v>93</v>
      </c>
      <c r="L418" s="28" t="s">
        <v>94</v>
      </c>
    </row>
    <row r="419" spans="1:12" x14ac:dyDescent="0.35">
      <c r="A419" s="28" t="s">
        <v>102</v>
      </c>
      <c r="B419" s="30">
        <v>0</v>
      </c>
      <c r="C419" s="30">
        <v>160</v>
      </c>
      <c r="D419" s="33">
        <v>13</v>
      </c>
      <c r="E419" s="28">
        <v>7</v>
      </c>
      <c r="F419" s="28" t="s">
        <v>86</v>
      </c>
      <c r="G419" s="28" t="s">
        <v>99</v>
      </c>
      <c r="H419" s="33">
        <v>40</v>
      </c>
      <c r="I419" s="28" t="s">
        <v>98</v>
      </c>
      <c r="J419" s="33">
        <v>4</v>
      </c>
      <c r="K419" s="28" t="s">
        <v>93</v>
      </c>
      <c r="L419" s="28" t="s">
        <v>90</v>
      </c>
    </row>
    <row r="420" spans="1:12" x14ac:dyDescent="0.35">
      <c r="A420" s="28" t="s">
        <v>102</v>
      </c>
      <c r="B420" s="30">
        <v>0</v>
      </c>
      <c r="C420" s="30">
        <v>276</v>
      </c>
      <c r="D420" s="33">
        <v>25</v>
      </c>
      <c r="E420" s="28">
        <v>91</v>
      </c>
      <c r="F420" s="28" t="s">
        <v>86</v>
      </c>
      <c r="G420" s="28" t="s">
        <v>87</v>
      </c>
      <c r="H420" s="33">
        <v>62</v>
      </c>
      <c r="I420" s="28" t="s">
        <v>88</v>
      </c>
      <c r="J420" s="33">
        <v>4</v>
      </c>
      <c r="K420" s="28" t="s">
        <v>93</v>
      </c>
      <c r="L420" s="28" t="s">
        <v>90</v>
      </c>
    </row>
    <row r="421" spans="1:12" x14ac:dyDescent="0.35">
      <c r="A421" s="28" t="s">
        <v>97</v>
      </c>
      <c r="B421" s="30">
        <v>798</v>
      </c>
      <c r="C421" s="30">
        <v>137</v>
      </c>
      <c r="D421" s="33">
        <v>25</v>
      </c>
      <c r="E421" s="28">
        <v>25</v>
      </c>
      <c r="F421" s="28" t="s">
        <v>101</v>
      </c>
      <c r="G421" s="28" t="s">
        <v>92</v>
      </c>
      <c r="H421" s="33">
        <v>33</v>
      </c>
      <c r="I421" s="28" t="s">
        <v>104</v>
      </c>
      <c r="J421" s="33">
        <v>4</v>
      </c>
      <c r="K421" s="28" t="s">
        <v>89</v>
      </c>
      <c r="L421" s="28" t="s">
        <v>94</v>
      </c>
    </row>
    <row r="422" spans="1:12" x14ac:dyDescent="0.35">
      <c r="A422" s="28" t="s">
        <v>95</v>
      </c>
      <c r="B422" s="30">
        <v>0</v>
      </c>
      <c r="C422" s="30">
        <v>579</v>
      </c>
      <c r="D422" s="33">
        <v>22</v>
      </c>
      <c r="E422" s="28">
        <v>70</v>
      </c>
      <c r="F422" s="28" t="s">
        <v>86</v>
      </c>
      <c r="G422" s="28" t="s">
        <v>99</v>
      </c>
      <c r="H422" s="33">
        <v>29</v>
      </c>
      <c r="I422" s="28" t="s">
        <v>88</v>
      </c>
      <c r="J422" s="33">
        <v>3</v>
      </c>
      <c r="K422" s="28" t="s">
        <v>93</v>
      </c>
      <c r="L422" s="28" t="s">
        <v>90</v>
      </c>
    </row>
    <row r="423" spans="1:12" x14ac:dyDescent="0.35">
      <c r="A423" s="28" t="s">
        <v>95</v>
      </c>
      <c r="B423" s="30">
        <v>193</v>
      </c>
      <c r="C423" s="30">
        <v>2684</v>
      </c>
      <c r="D423" s="33">
        <v>13</v>
      </c>
      <c r="E423" s="28">
        <v>5</v>
      </c>
      <c r="F423" s="28" t="s">
        <v>101</v>
      </c>
      <c r="G423" s="28" t="s">
        <v>92</v>
      </c>
      <c r="H423" s="33">
        <v>22</v>
      </c>
      <c r="I423" s="28" t="s">
        <v>88</v>
      </c>
      <c r="J423" s="33">
        <v>2</v>
      </c>
      <c r="K423" s="28" t="s">
        <v>89</v>
      </c>
      <c r="L423" s="28" t="s">
        <v>94</v>
      </c>
    </row>
    <row r="424" spans="1:12" x14ac:dyDescent="0.35">
      <c r="A424" s="28" t="s">
        <v>85</v>
      </c>
      <c r="B424" s="30">
        <v>497</v>
      </c>
      <c r="C424" s="30">
        <v>0</v>
      </c>
      <c r="D424" s="33">
        <v>7</v>
      </c>
      <c r="E424" s="28">
        <v>51</v>
      </c>
      <c r="F424" s="28" t="s">
        <v>86</v>
      </c>
      <c r="G424" s="28" t="s">
        <v>87</v>
      </c>
      <c r="H424" s="33">
        <v>35</v>
      </c>
      <c r="I424" s="28" t="s">
        <v>104</v>
      </c>
      <c r="J424" s="33">
        <v>4</v>
      </c>
      <c r="K424" s="28" t="s">
        <v>93</v>
      </c>
      <c r="L424" s="28" t="s">
        <v>90</v>
      </c>
    </row>
    <row r="425" spans="1:12" x14ac:dyDescent="0.35">
      <c r="A425" s="28" t="s">
        <v>91</v>
      </c>
      <c r="B425" s="30">
        <v>0</v>
      </c>
      <c r="C425" s="30">
        <v>0</v>
      </c>
      <c r="D425" s="33">
        <v>31</v>
      </c>
      <c r="E425" s="28">
        <v>53</v>
      </c>
      <c r="F425" s="28" t="s">
        <v>86</v>
      </c>
      <c r="G425" s="28" t="s">
        <v>87</v>
      </c>
      <c r="H425" s="33">
        <v>30</v>
      </c>
      <c r="I425" s="28" t="s">
        <v>88</v>
      </c>
      <c r="J425" s="33">
        <v>4</v>
      </c>
      <c r="K425" s="28" t="s">
        <v>93</v>
      </c>
      <c r="L425" s="28" t="s">
        <v>94</v>
      </c>
    </row>
    <row r="426" spans="1:12" x14ac:dyDescent="0.35">
      <c r="A426" s="28" t="s">
        <v>95</v>
      </c>
      <c r="B426" s="30">
        <v>0</v>
      </c>
      <c r="C426" s="30">
        <v>0</v>
      </c>
      <c r="D426" s="33">
        <v>25</v>
      </c>
      <c r="E426" s="28">
        <v>103</v>
      </c>
      <c r="F426" s="28" t="s">
        <v>101</v>
      </c>
      <c r="G426" s="28" t="s">
        <v>92</v>
      </c>
      <c r="H426" s="33">
        <v>28</v>
      </c>
      <c r="I426" s="28" t="s">
        <v>88</v>
      </c>
      <c r="J426" s="33">
        <v>2</v>
      </c>
      <c r="K426" s="28" t="s">
        <v>93</v>
      </c>
      <c r="L426" s="28" t="s">
        <v>94</v>
      </c>
    </row>
    <row r="427" spans="1:12" x14ac:dyDescent="0.35">
      <c r="A427" s="28" t="s">
        <v>95</v>
      </c>
      <c r="B427" s="30">
        <v>0</v>
      </c>
      <c r="C427" s="30">
        <v>712</v>
      </c>
      <c r="D427" s="33">
        <v>16</v>
      </c>
      <c r="E427" s="28">
        <v>6</v>
      </c>
      <c r="F427" s="28" t="s">
        <v>101</v>
      </c>
      <c r="G427" s="28" t="s">
        <v>92</v>
      </c>
      <c r="H427" s="33">
        <v>28</v>
      </c>
      <c r="I427" s="28" t="s">
        <v>88</v>
      </c>
      <c r="J427" s="33">
        <v>2</v>
      </c>
      <c r="K427" s="28" t="s">
        <v>93</v>
      </c>
      <c r="L427" s="28" t="s">
        <v>94</v>
      </c>
    </row>
    <row r="428" spans="1:12" x14ac:dyDescent="0.35">
      <c r="A428" s="28" t="s">
        <v>95</v>
      </c>
      <c r="B428" s="30">
        <v>0</v>
      </c>
      <c r="C428" s="30">
        <v>912</v>
      </c>
      <c r="D428" s="33">
        <v>7</v>
      </c>
      <c r="E428" s="28">
        <v>39</v>
      </c>
      <c r="F428" s="28" t="s">
        <v>86</v>
      </c>
      <c r="G428" s="28" t="s">
        <v>87</v>
      </c>
      <c r="H428" s="33">
        <v>44</v>
      </c>
      <c r="I428" s="28" t="s">
        <v>88</v>
      </c>
      <c r="J428" s="33">
        <v>3</v>
      </c>
      <c r="K428" s="28" t="s">
        <v>96</v>
      </c>
      <c r="L428" s="28" t="s">
        <v>90</v>
      </c>
    </row>
  </sheetData>
  <sortState xmlns:xlrd2="http://schemas.microsoft.com/office/spreadsheetml/2017/richdata2" ref="N15:N21">
    <sortCondition ref="N15"/>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033F-6B7F-4CD6-93E2-C7A300D968FC}">
  <sheetPr>
    <outlinePr summaryRight="0"/>
  </sheetPr>
  <dimension ref="A1:Q106"/>
  <sheetViews>
    <sheetView zoomScaleNormal="100" workbookViewId="0">
      <selection activeCell="E14" sqref="E14"/>
    </sheetView>
  </sheetViews>
  <sheetFormatPr defaultRowHeight="14.5" outlineLevelRow="2" x14ac:dyDescent="0.35"/>
  <cols>
    <col min="1" max="1" width="8.7265625" style="22"/>
    <col min="2" max="2" width="20.7265625" bestFit="1" customWidth="1"/>
    <col min="3" max="3" width="11.54296875" bestFit="1" customWidth="1"/>
    <col min="4" max="4" width="10.453125" bestFit="1" customWidth="1"/>
    <col min="5" max="5" width="17.453125" bestFit="1" customWidth="1"/>
    <col min="6" max="6" width="11.26953125" bestFit="1" customWidth="1"/>
    <col min="7" max="7" width="10.453125" bestFit="1" customWidth="1"/>
    <col min="8" max="8" width="15.7265625" bestFit="1" customWidth="1"/>
    <col min="9" max="9" width="20.453125" bestFit="1" customWidth="1"/>
    <col min="10" max="10" width="12.6328125" bestFit="1" customWidth="1"/>
    <col min="11" max="11" width="13.453125" bestFit="1" customWidth="1"/>
    <col min="14" max="15" width="17.1796875" bestFit="1" customWidth="1"/>
    <col min="16" max="16" width="13.1796875" bestFit="1" customWidth="1"/>
    <col min="17" max="17" width="11.26953125" bestFit="1" customWidth="1"/>
  </cols>
  <sheetData>
    <row r="1" spans="1:17" s="22" customFormat="1" x14ac:dyDescent="0.35">
      <c r="B1" s="1" t="s">
        <v>116</v>
      </c>
    </row>
    <row r="2" spans="1:17" s="22" customFormat="1" x14ac:dyDescent="0.35"/>
    <row r="3" spans="1:17" ht="15" thickBot="1" x14ac:dyDescent="0.4">
      <c r="B3" s="77" t="s">
        <v>117</v>
      </c>
      <c r="C3" s="77" t="s">
        <v>118</v>
      </c>
      <c r="D3" s="77" t="s">
        <v>42</v>
      </c>
      <c r="E3" s="77" t="s">
        <v>43</v>
      </c>
      <c r="F3" s="77" t="s">
        <v>119</v>
      </c>
      <c r="G3" s="77" t="s">
        <v>120</v>
      </c>
      <c r="H3" s="77" t="s">
        <v>121</v>
      </c>
      <c r="I3" s="77" t="s">
        <v>122</v>
      </c>
      <c r="J3" s="77" t="s">
        <v>123</v>
      </c>
      <c r="K3" s="77" t="s">
        <v>124</v>
      </c>
      <c r="N3" s="58" t="s">
        <v>240</v>
      </c>
    </row>
    <row r="4" spans="1:17" ht="15.5" outlineLevel="2" thickTop="1" thickBot="1" x14ac:dyDescent="0.4">
      <c r="B4" s="66" t="s">
        <v>128</v>
      </c>
      <c r="C4" s="62" t="s">
        <v>129</v>
      </c>
      <c r="D4" s="69">
        <v>1243</v>
      </c>
      <c r="E4" s="68" t="s">
        <v>127</v>
      </c>
      <c r="F4" s="65">
        <v>4.25</v>
      </c>
      <c r="G4" s="64">
        <v>10000</v>
      </c>
      <c r="H4" s="70">
        <v>42500</v>
      </c>
      <c r="I4" s="74">
        <v>30</v>
      </c>
      <c r="J4" s="67">
        <v>40763</v>
      </c>
      <c r="K4" s="67">
        <v>40769</v>
      </c>
      <c r="N4" s="61" t="s">
        <v>43</v>
      </c>
      <c r="O4" s="61" t="s">
        <v>242</v>
      </c>
      <c r="P4" s="61" t="s">
        <v>244</v>
      </c>
    </row>
    <row r="5" spans="1:17" ht="15" outlineLevel="2" thickTop="1" x14ac:dyDescent="0.35">
      <c r="B5" s="66" t="s">
        <v>128</v>
      </c>
      <c r="C5" s="62" t="s">
        <v>152</v>
      </c>
      <c r="D5" s="63">
        <v>5417</v>
      </c>
      <c r="E5" s="66" t="s">
        <v>153</v>
      </c>
      <c r="F5" s="65">
        <v>255</v>
      </c>
      <c r="G5" s="64">
        <v>406</v>
      </c>
      <c r="H5" s="65">
        <v>103530</v>
      </c>
      <c r="I5" s="74">
        <v>30</v>
      </c>
      <c r="J5" s="67">
        <v>40787</v>
      </c>
      <c r="K5" s="67">
        <v>40796</v>
      </c>
      <c r="N5" s="60" t="s">
        <v>143</v>
      </c>
      <c r="O5">
        <f>SUMIF($E$4:$E$104,N5,$G$4:$G$104)</f>
        <v>16200</v>
      </c>
      <c r="P5">
        <f>COUNTIF($E$4:$E$104,N5)</f>
        <v>12</v>
      </c>
    </row>
    <row r="6" spans="1:17" outlineLevel="2" x14ac:dyDescent="0.35">
      <c r="B6" s="66" t="s">
        <v>128</v>
      </c>
      <c r="C6" s="62" t="s">
        <v>160</v>
      </c>
      <c r="D6" s="69">
        <v>1243</v>
      </c>
      <c r="E6" s="68" t="s">
        <v>127</v>
      </c>
      <c r="F6" s="65">
        <v>4.25</v>
      </c>
      <c r="G6" s="64">
        <v>9000</v>
      </c>
      <c r="H6" s="70">
        <v>38250</v>
      </c>
      <c r="I6" s="74">
        <v>30</v>
      </c>
      <c r="J6" s="67">
        <v>40791</v>
      </c>
      <c r="K6" s="67">
        <v>40798</v>
      </c>
      <c r="N6" s="59" t="s">
        <v>147</v>
      </c>
      <c r="O6" s="22">
        <f>SUMIF($E$4:$E$104,N6,$G$4:$G$104)</f>
        <v>41925</v>
      </c>
      <c r="P6" s="22">
        <f>COUNTIF($E$4:$E$104,N6)</f>
        <v>8</v>
      </c>
    </row>
    <row r="7" spans="1:17" outlineLevel="2" x14ac:dyDescent="0.35">
      <c r="B7" s="66" t="s">
        <v>128</v>
      </c>
      <c r="C7" s="62" t="s">
        <v>205</v>
      </c>
      <c r="D7" s="69">
        <v>1243</v>
      </c>
      <c r="E7" s="68" t="s">
        <v>127</v>
      </c>
      <c r="F7" s="65">
        <v>4.25</v>
      </c>
      <c r="G7" s="64">
        <v>10500</v>
      </c>
      <c r="H7" s="70">
        <v>44625</v>
      </c>
      <c r="I7" s="74">
        <v>30</v>
      </c>
      <c r="J7" s="67">
        <v>40826</v>
      </c>
      <c r="K7" s="67">
        <v>40833</v>
      </c>
      <c r="N7" s="59" t="s">
        <v>132</v>
      </c>
      <c r="O7" s="22">
        <f>SUMIF($E$4:$E$104,N7,$G$4:$G$104)</f>
        <v>224100</v>
      </c>
      <c r="P7" s="22">
        <f>COUNTIF($E$4:$E$104,N7)</f>
        <v>11</v>
      </c>
    </row>
    <row r="8" spans="1:17" outlineLevel="2" x14ac:dyDescent="0.35">
      <c r="B8" s="66" t="s">
        <v>128</v>
      </c>
      <c r="C8" s="62" t="s">
        <v>212</v>
      </c>
      <c r="D8" s="69">
        <v>4224</v>
      </c>
      <c r="E8" s="68" t="s">
        <v>138</v>
      </c>
      <c r="F8" s="65">
        <v>3.95</v>
      </c>
      <c r="G8" s="64">
        <v>4500</v>
      </c>
      <c r="H8" s="65">
        <v>17775</v>
      </c>
      <c r="I8" s="74">
        <v>30</v>
      </c>
      <c r="J8" s="67">
        <v>40831</v>
      </c>
      <c r="K8" s="67">
        <v>40836</v>
      </c>
    </row>
    <row r="9" spans="1:17" outlineLevel="2" x14ac:dyDescent="0.35">
      <c r="B9" s="66" t="s">
        <v>128</v>
      </c>
      <c r="C9" s="62" t="s">
        <v>216</v>
      </c>
      <c r="D9" s="63">
        <v>5417</v>
      </c>
      <c r="E9" s="66" t="s">
        <v>153</v>
      </c>
      <c r="F9" s="76">
        <v>255</v>
      </c>
      <c r="G9" s="64">
        <v>500</v>
      </c>
      <c r="H9" s="65">
        <v>127500</v>
      </c>
      <c r="I9" s="74">
        <v>30</v>
      </c>
      <c r="J9" s="67">
        <v>40836</v>
      </c>
      <c r="K9" s="67">
        <v>40843</v>
      </c>
    </row>
    <row r="10" spans="1:17" outlineLevel="2" x14ac:dyDescent="0.35">
      <c r="B10" s="66" t="s">
        <v>128</v>
      </c>
      <c r="C10" s="62" t="s">
        <v>218</v>
      </c>
      <c r="D10" s="63">
        <v>5634</v>
      </c>
      <c r="E10" s="66" t="s">
        <v>219</v>
      </c>
      <c r="F10" s="65">
        <v>185</v>
      </c>
      <c r="G10" s="64">
        <v>150</v>
      </c>
      <c r="H10" s="65">
        <v>27750</v>
      </c>
      <c r="I10" s="74">
        <v>30</v>
      </c>
      <c r="J10" s="67">
        <v>40841</v>
      </c>
      <c r="K10" s="67">
        <v>40850</v>
      </c>
      <c r="N10" s="1" t="s">
        <v>241</v>
      </c>
    </row>
    <row r="11" spans="1:17" ht="15" outlineLevel="2" thickBot="1" x14ac:dyDescent="0.4">
      <c r="B11" s="66" t="s">
        <v>128</v>
      </c>
      <c r="C11" s="62" t="s">
        <v>227</v>
      </c>
      <c r="D11" s="63">
        <v>5634</v>
      </c>
      <c r="E11" s="66" t="s">
        <v>219</v>
      </c>
      <c r="F11" s="65">
        <v>185</v>
      </c>
      <c r="G11" s="64">
        <v>140</v>
      </c>
      <c r="H11" s="65">
        <v>25900</v>
      </c>
      <c r="I11" s="74">
        <v>30</v>
      </c>
      <c r="J11" s="67">
        <v>40845</v>
      </c>
      <c r="K11" s="67">
        <v>40851</v>
      </c>
      <c r="N11" s="61" t="s">
        <v>117</v>
      </c>
      <c r="O11" s="61" t="s">
        <v>43</v>
      </c>
      <c r="P11" s="61" t="s">
        <v>242</v>
      </c>
      <c r="Q11" s="61" t="s">
        <v>244</v>
      </c>
    </row>
    <row r="12" spans="1:17" s="22" customFormat="1" ht="15" outlineLevel="1" thickTop="1" x14ac:dyDescent="0.35">
      <c r="A12" s="1" t="s">
        <v>246</v>
      </c>
      <c r="B12" s="66">
        <f>SUBTOTAL(3,B4:B11)</f>
        <v>8</v>
      </c>
      <c r="C12" s="62"/>
      <c r="D12" s="63"/>
      <c r="E12" s="66"/>
      <c r="F12" s="65"/>
      <c r="G12" s="64"/>
      <c r="H12" s="65"/>
      <c r="I12" s="74"/>
      <c r="J12" s="67"/>
      <c r="K12" s="67"/>
      <c r="N12" s="57"/>
      <c r="O12" s="57"/>
      <c r="P12" s="57"/>
      <c r="Q12" s="57"/>
    </row>
    <row r="13" spans="1:17" outlineLevel="2" x14ac:dyDescent="0.35">
      <c r="B13" s="73" t="s">
        <v>139</v>
      </c>
      <c r="C13" s="62" t="s">
        <v>140</v>
      </c>
      <c r="D13" s="63">
        <v>7258</v>
      </c>
      <c r="E13" s="66" t="s">
        <v>141</v>
      </c>
      <c r="F13" s="65">
        <v>90</v>
      </c>
      <c r="G13" s="64">
        <v>100</v>
      </c>
      <c r="H13" s="65">
        <v>9000</v>
      </c>
      <c r="I13" s="75">
        <v>45</v>
      </c>
      <c r="J13" s="67">
        <v>40780</v>
      </c>
      <c r="K13" s="67">
        <v>40783</v>
      </c>
      <c r="N13" s="59" t="s">
        <v>125</v>
      </c>
      <c r="O13" s="59" t="s">
        <v>147</v>
      </c>
      <c r="P13">
        <f>SUMIFS(G4:G104,E4:E104,O13,B4:B104,N13)</f>
        <v>22175</v>
      </c>
      <c r="Q13">
        <f>COUNTIFS(E4:E104,O13,B4:B104,N13)</f>
        <v>4</v>
      </c>
    </row>
    <row r="14" spans="1:17" outlineLevel="2" x14ac:dyDescent="0.35">
      <c r="B14" s="73" t="s">
        <v>139</v>
      </c>
      <c r="C14" s="62" t="s">
        <v>161</v>
      </c>
      <c r="D14" s="63">
        <v>7258</v>
      </c>
      <c r="E14" s="66" t="s">
        <v>141</v>
      </c>
      <c r="F14" s="65">
        <v>90</v>
      </c>
      <c r="G14" s="64">
        <v>120</v>
      </c>
      <c r="H14" s="65">
        <v>10800</v>
      </c>
      <c r="I14" s="75">
        <v>45</v>
      </c>
      <c r="J14" s="67">
        <v>40791</v>
      </c>
      <c r="K14" s="67">
        <v>40795</v>
      </c>
    </row>
    <row r="15" spans="1:17" outlineLevel="2" x14ac:dyDescent="0.35">
      <c r="B15" s="73" t="s">
        <v>139</v>
      </c>
      <c r="C15" s="62" t="s">
        <v>181</v>
      </c>
      <c r="D15" s="69">
        <v>1369</v>
      </c>
      <c r="E15" s="68" t="s">
        <v>127</v>
      </c>
      <c r="F15" s="65">
        <v>4.2</v>
      </c>
      <c r="G15" s="64">
        <v>15000</v>
      </c>
      <c r="H15" s="70">
        <v>63000</v>
      </c>
      <c r="I15" s="75">
        <v>45</v>
      </c>
      <c r="J15" s="67">
        <v>40811</v>
      </c>
      <c r="K15" s="67">
        <v>40816</v>
      </c>
    </row>
    <row r="16" spans="1:17" outlineLevel="2" x14ac:dyDescent="0.35">
      <c r="B16" s="73" t="s">
        <v>139</v>
      </c>
      <c r="C16" s="62" t="s">
        <v>186</v>
      </c>
      <c r="D16" s="69">
        <v>1369</v>
      </c>
      <c r="E16" s="68" t="s">
        <v>127</v>
      </c>
      <c r="F16" s="65">
        <v>4.2</v>
      </c>
      <c r="G16" s="64">
        <v>14000</v>
      </c>
      <c r="H16" s="70">
        <v>58800</v>
      </c>
      <c r="I16" s="75">
        <v>45</v>
      </c>
      <c r="J16" s="67">
        <v>40813</v>
      </c>
      <c r="K16" s="67">
        <v>40819</v>
      </c>
      <c r="N16" s="1" t="s">
        <v>243</v>
      </c>
    </row>
    <row r="17" spans="1:14" outlineLevel="2" x14ac:dyDescent="0.35">
      <c r="B17" s="73" t="s">
        <v>139</v>
      </c>
      <c r="C17" s="62" t="s">
        <v>189</v>
      </c>
      <c r="D17" s="69">
        <v>1369</v>
      </c>
      <c r="E17" s="68" t="s">
        <v>127</v>
      </c>
      <c r="F17" s="65">
        <v>4.2</v>
      </c>
      <c r="G17" s="64">
        <v>10000</v>
      </c>
      <c r="H17" s="70">
        <v>42000</v>
      </c>
      <c r="I17" s="75">
        <v>45</v>
      </c>
      <c r="J17" s="67">
        <v>40815</v>
      </c>
      <c r="K17" s="67">
        <v>40820</v>
      </c>
      <c r="N17" t="s">
        <v>245</v>
      </c>
    </row>
    <row r="18" spans="1:14" outlineLevel="2" x14ac:dyDescent="0.35">
      <c r="B18" s="68" t="s">
        <v>139</v>
      </c>
      <c r="C18" s="62" t="s">
        <v>191</v>
      </c>
      <c r="D18" s="69">
        <v>9399</v>
      </c>
      <c r="E18" s="68" t="s">
        <v>174</v>
      </c>
      <c r="F18" s="70">
        <v>3.65</v>
      </c>
      <c r="G18" s="71">
        <v>1250</v>
      </c>
      <c r="H18" s="70">
        <v>4562.5</v>
      </c>
      <c r="I18" s="75">
        <v>45</v>
      </c>
      <c r="J18" s="72">
        <v>40817</v>
      </c>
      <c r="K18" s="72">
        <v>40822</v>
      </c>
      <c r="N18" t="s">
        <v>256</v>
      </c>
    </row>
    <row r="19" spans="1:14" outlineLevel="2" x14ac:dyDescent="0.35">
      <c r="B19" s="68" t="s">
        <v>139</v>
      </c>
      <c r="C19" s="62" t="s">
        <v>196</v>
      </c>
      <c r="D19" s="69">
        <v>9399</v>
      </c>
      <c r="E19" s="68" t="s">
        <v>174</v>
      </c>
      <c r="F19" s="70">
        <v>3.65</v>
      </c>
      <c r="G19" s="71">
        <v>1450</v>
      </c>
      <c r="H19" s="70">
        <v>5292.5</v>
      </c>
      <c r="I19" s="75">
        <v>45</v>
      </c>
      <c r="J19" s="72">
        <v>40819</v>
      </c>
      <c r="K19" s="72">
        <v>40824</v>
      </c>
      <c r="N19" t="s">
        <v>255</v>
      </c>
    </row>
    <row r="20" spans="1:14" outlineLevel="2" x14ac:dyDescent="0.35">
      <c r="B20" s="68" t="s">
        <v>139</v>
      </c>
      <c r="C20" s="62" t="s">
        <v>198</v>
      </c>
      <c r="D20" s="69">
        <v>9399</v>
      </c>
      <c r="E20" s="68" t="s">
        <v>174</v>
      </c>
      <c r="F20" s="70">
        <v>3.65</v>
      </c>
      <c r="G20" s="71">
        <v>1985</v>
      </c>
      <c r="H20" s="70">
        <v>7245.25</v>
      </c>
      <c r="I20" s="75">
        <v>45</v>
      </c>
      <c r="J20" s="72">
        <v>40821</v>
      </c>
      <c r="K20" s="72">
        <v>40827</v>
      </c>
    </row>
    <row r="21" spans="1:14" outlineLevel="2" x14ac:dyDescent="0.35">
      <c r="B21" s="73" t="s">
        <v>139</v>
      </c>
      <c r="C21" s="62" t="s">
        <v>200</v>
      </c>
      <c r="D21" s="69">
        <v>4569</v>
      </c>
      <c r="E21" s="68" t="s">
        <v>138</v>
      </c>
      <c r="F21" s="65">
        <v>3.5</v>
      </c>
      <c r="G21" s="64">
        <v>3900</v>
      </c>
      <c r="H21" s="65">
        <v>13650</v>
      </c>
      <c r="I21" s="75">
        <v>45</v>
      </c>
      <c r="J21" s="67">
        <v>40821</v>
      </c>
      <c r="K21" s="67">
        <v>40826</v>
      </c>
    </row>
    <row r="22" spans="1:14" outlineLevel="2" x14ac:dyDescent="0.35">
      <c r="B22" s="68" t="s">
        <v>139</v>
      </c>
      <c r="C22" s="62" t="s">
        <v>202</v>
      </c>
      <c r="D22" s="69">
        <v>9399</v>
      </c>
      <c r="E22" s="68" t="s">
        <v>174</v>
      </c>
      <c r="F22" s="70">
        <v>3.65</v>
      </c>
      <c r="G22" s="71">
        <v>1470</v>
      </c>
      <c r="H22" s="70">
        <v>5365.5</v>
      </c>
      <c r="I22" s="75">
        <v>45</v>
      </c>
      <c r="J22" s="72">
        <v>40823</v>
      </c>
      <c r="K22" s="72">
        <v>40828</v>
      </c>
    </row>
    <row r="23" spans="1:14" outlineLevel="2" x14ac:dyDescent="0.35">
      <c r="B23" s="73" t="s">
        <v>139</v>
      </c>
      <c r="C23" s="62" t="s">
        <v>203</v>
      </c>
      <c r="D23" s="63">
        <v>5454</v>
      </c>
      <c r="E23" s="66" t="s">
        <v>153</v>
      </c>
      <c r="F23" s="65">
        <v>220</v>
      </c>
      <c r="G23" s="64">
        <v>550</v>
      </c>
      <c r="H23" s="65">
        <v>121000</v>
      </c>
      <c r="I23" s="75">
        <v>45</v>
      </c>
      <c r="J23" s="67">
        <v>40825</v>
      </c>
      <c r="K23" s="67">
        <v>40830</v>
      </c>
    </row>
    <row r="24" spans="1:14" outlineLevel="2" x14ac:dyDescent="0.35">
      <c r="B24" s="73" t="s">
        <v>139</v>
      </c>
      <c r="C24" s="62" t="s">
        <v>213</v>
      </c>
      <c r="D24" s="63">
        <v>5454</v>
      </c>
      <c r="E24" s="66" t="s">
        <v>153</v>
      </c>
      <c r="F24" s="65">
        <v>220</v>
      </c>
      <c r="G24" s="64">
        <v>500</v>
      </c>
      <c r="H24" s="65">
        <v>110000</v>
      </c>
      <c r="I24" s="75">
        <v>45</v>
      </c>
      <c r="J24" s="67">
        <v>40831</v>
      </c>
      <c r="K24" s="67">
        <v>40836</v>
      </c>
    </row>
    <row r="25" spans="1:14" outlineLevel="2" x14ac:dyDescent="0.35">
      <c r="B25" s="73" t="s">
        <v>139</v>
      </c>
      <c r="C25" s="62" t="s">
        <v>220</v>
      </c>
      <c r="D25" s="63">
        <v>5275</v>
      </c>
      <c r="E25" s="66" t="s">
        <v>132</v>
      </c>
      <c r="F25" s="65">
        <v>1</v>
      </c>
      <c r="G25" s="64">
        <v>25000</v>
      </c>
      <c r="H25" s="65">
        <v>25000</v>
      </c>
      <c r="I25" s="75">
        <v>45</v>
      </c>
      <c r="J25" s="67">
        <v>40841</v>
      </c>
      <c r="K25" s="67">
        <v>40846</v>
      </c>
    </row>
    <row r="26" spans="1:14" s="22" customFormat="1" outlineLevel="1" x14ac:dyDescent="0.35">
      <c r="A26" s="1" t="s">
        <v>247</v>
      </c>
      <c r="B26" s="73">
        <f>SUBTOTAL(3,B13:B25)</f>
        <v>13</v>
      </c>
      <c r="C26" s="62"/>
      <c r="D26" s="63"/>
      <c r="E26" s="66"/>
      <c r="F26" s="65"/>
      <c r="G26" s="64"/>
      <c r="H26" s="65"/>
      <c r="I26" s="75"/>
      <c r="J26" s="67"/>
      <c r="K26" s="67"/>
    </row>
    <row r="27" spans="1:14" hidden="1" outlineLevel="2" x14ac:dyDescent="0.35">
      <c r="B27" s="66" t="s">
        <v>130</v>
      </c>
      <c r="C27" s="62" t="s">
        <v>131</v>
      </c>
      <c r="D27" s="63">
        <v>5462</v>
      </c>
      <c r="E27" s="66" t="s">
        <v>132</v>
      </c>
      <c r="F27" s="65">
        <v>1.05</v>
      </c>
      <c r="G27" s="64">
        <v>23000</v>
      </c>
      <c r="H27" s="65">
        <v>24150</v>
      </c>
      <c r="I27" s="74">
        <v>30</v>
      </c>
      <c r="J27" s="67">
        <v>40765</v>
      </c>
      <c r="K27" s="67">
        <v>40770</v>
      </c>
    </row>
    <row r="28" spans="1:14" hidden="1" outlineLevel="2" x14ac:dyDescent="0.35">
      <c r="B28" s="66" t="s">
        <v>130</v>
      </c>
      <c r="C28" s="62" t="s">
        <v>133</v>
      </c>
      <c r="D28" s="63">
        <v>5462</v>
      </c>
      <c r="E28" s="66" t="s">
        <v>132</v>
      </c>
      <c r="F28" s="65">
        <v>1.05</v>
      </c>
      <c r="G28" s="64">
        <v>21500</v>
      </c>
      <c r="H28" s="65">
        <v>22575</v>
      </c>
      <c r="I28" s="74">
        <v>30</v>
      </c>
      <c r="J28" s="67">
        <v>40770</v>
      </c>
      <c r="K28" s="67">
        <v>40777</v>
      </c>
    </row>
    <row r="29" spans="1:14" hidden="1" outlineLevel="2" x14ac:dyDescent="0.35">
      <c r="B29" s="66" t="s">
        <v>130</v>
      </c>
      <c r="C29" s="62" t="s">
        <v>136</v>
      </c>
      <c r="D29" s="63">
        <v>5462</v>
      </c>
      <c r="E29" s="66" t="s">
        <v>132</v>
      </c>
      <c r="F29" s="65">
        <v>1.05</v>
      </c>
      <c r="G29" s="64">
        <v>22500</v>
      </c>
      <c r="H29" s="65">
        <v>23625</v>
      </c>
      <c r="I29" s="74">
        <v>30</v>
      </c>
      <c r="J29" s="67">
        <v>40775</v>
      </c>
      <c r="K29" s="67">
        <v>40781</v>
      </c>
    </row>
    <row r="30" spans="1:14" hidden="1" outlineLevel="2" x14ac:dyDescent="0.35">
      <c r="B30" s="68" t="s">
        <v>130</v>
      </c>
      <c r="C30" s="62" t="s">
        <v>142</v>
      </c>
      <c r="D30" s="69">
        <v>6321</v>
      </c>
      <c r="E30" s="68" t="s">
        <v>143</v>
      </c>
      <c r="F30" s="70">
        <v>2.4500000000000002</v>
      </c>
      <c r="G30" s="71">
        <v>1300</v>
      </c>
      <c r="H30" s="70">
        <v>3185.0000000000005</v>
      </c>
      <c r="I30" s="74">
        <v>30</v>
      </c>
      <c r="J30" s="72">
        <v>40780</v>
      </c>
      <c r="K30" s="72">
        <v>40790</v>
      </c>
    </row>
    <row r="31" spans="1:14" hidden="1" outlineLevel="2" x14ac:dyDescent="0.35">
      <c r="B31" s="66" t="s">
        <v>130</v>
      </c>
      <c r="C31" s="62" t="s">
        <v>144</v>
      </c>
      <c r="D31" s="63">
        <v>5462</v>
      </c>
      <c r="E31" s="66" t="s">
        <v>132</v>
      </c>
      <c r="F31" s="65">
        <v>1.05</v>
      </c>
      <c r="G31" s="64">
        <v>22500</v>
      </c>
      <c r="H31" s="65">
        <v>23625</v>
      </c>
      <c r="I31" s="74">
        <v>30</v>
      </c>
      <c r="J31" s="67">
        <v>40780</v>
      </c>
      <c r="K31" s="67">
        <v>40788</v>
      </c>
    </row>
    <row r="32" spans="1:14" hidden="1" outlineLevel="2" x14ac:dyDescent="0.35">
      <c r="B32" s="68" t="s">
        <v>130</v>
      </c>
      <c r="C32" s="62" t="s">
        <v>169</v>
      </c>
      <c r="D32" s="69">
        <v>6321</v>
      </c>
      <c r="E32" s="68" t="s">
        <v>143</v>
      </c>
      <c r="F32" s="70">
        <v>2.4500000000000002</v>
      </c>
      <c r="G32" s="71">
        <v>1200</v>
      </c>
      <c r="H32" s="70">
        <v>2940</v>
      </c>
      <c r="I32" s="74">
        <v>30</v>
      </c>
      <c r="J32" s="72">
        <v>40798</v>
      </c>
      <c r="K32" s="72">
        <v>40809</v>
      </c>
    </row>
    <row r="33" spans="1:14" hidden="1" outlineLevel="2" x14ac:dyDescent="0.35">
      <c r="B33" s="68" t="s">
        <v>130</v>
      </c>
      <c r="C33" s="62" t="s">
        <v>184</v>
      </c>
      <c r="D33" s="69">
        <v>6321</v>
      </c>
      <c r="E33" s="68" t="s">
        <v>143</v>
      </c>
      <c r="F33" s="70">
        <v>2.4500000000000002</v>
      </c>
      <c r="G33" s="71">
        <v>2500</v>
      </c>
      <c r="H33" s="70">
        <v>6125</v>
      </c>
      <c r="I33" s="74">
        <v>30</v>
      </c>
      <c r="J33" s="72">
        <v>40811</v>
      </c>
      <c r="K33" s="72">
        <v>40820</v>
      </c>
    </row>
    <row r="34" spans="1:14" hidden="1" outlineLevel="2" x14ac:dyDescent="0.35">
      <c r="B34" s="66" t="s">
        <v>130</v>
      </c>
      <c r="C34" s="62" t="s">
        <v>194</v>
      </c>
      <c r="D34" s="63">
        <v>5166</v>
      </c>
      <c r="E34" s="66" t="s">
        <v>147</v>
      </c>
      <c r="F34" s="65">
        <v>1.25</v>
      </c>
      <c r="G34" s="64">
        <v>5650</v>
      </c>
      <c r="H34" s="65">
        <v>7062.5</v>
      </c>
      <c r="I34" s="74">
        <v>30</v>
      </c>
      <c r="J34" s="67">
        <v>40817</v>
      </c>
      <c r="K34" s="67">
        <v>40822</v>
      </c>
    </row>
    <row r="35" spans="1:14" hidden="1" outlineLevel="2" x14ac:dyDescent="0.35">
      <c r="B35" s="68" t="s">
        <v>130</v>
      </c>
      <c r="C35" s="62" t="s">
        <v>211</v>
      </c>
      <c r="D35" s="69">
        <v>6321</v>
      </c>
      <c r="E35" s="68" t="s">
        <v>143</v>
      </c>
      <c r="F35" s="70">
        <v>2.4500000000000002</v>
      </c>
      <c r="G35" s="71">
        <v>1250</v>
      </c>
      <c r="H35" s="70">
        <v>3062.5</v>
      </c>
      <c r="I35" s="74">
        <v>30</v>
      </c>
      <c r="J35" s="72">
        <v>40828</v>
      </c>
      <c r="K35" s="72">
        <v>40837</v>
      </c>
    </row>
    <row r="36" spans="1:14" hidden="1" outlineLevel="2" x14ac:dyDescent="0.35">
      <c r="B36" s="68" t="s">
        <v>130</v>
      </c>
      <c r="C36" s="62" t="s">
        <v>221</v>
      </c>
      <c r="D36" s="69">
        <v>6321</v>
      </c>
      <c r="E36" s="68" t="s">
        <v>143</v>
      </c>
      <c r="F36" s="70">
        <v>2.4500000000000002</v>
      </c>
      <c r="G36" s="71">
        <v>1500</v>
      </c>
      <c r="H36" s="70">
        <v>3675.0000000000005</v>
      </c>
      <c r="I36" s="74">
        <v>30</v>
      </c>
      <c r="J36" s="72">
        <v>40841</v>
      </c>
      <c r="K36" s="72">
        <v>40849</v>
      </c>
    </row>
    <row r="37" spans="1:14" hidden="1" outlineLevel="2" x14ac:dyDescent="0.35">
      <c r="B37" s="66" t="s">
        <v>130</v>
      </c>
      <c r="C37" s="62" t="s">
        <v>222</v>
      </c>
      <c r="D37" s="63">
        <v>5689</v>
      </c>
      <c r="E37" s="66" t="s">
        <v>219</v>
      </c>
      <c r="F37" s="65">
        <v>175</v>
      </c>
      <c r="G37" s="64">
        <v>155</v>
      </c>
      <c r="H37" s="65">
        <v>27125</v>
      </c>
      <c r="I37" s="74">
        <v>30</v>
      </c>
      <c r="J37" s="67">
        <v>40841</v>
      </c>
      <c r="K37" s="67">
        <v>40850</v>
      </c>
      <c r="N37" t="s">
        <v>257</v>
      </c>
    </row>
    <row r="38" spans="1:14" hidden="1" outlineLevel="2" x14ac:dyDescent="0.35">
      <c r="B38" s="66" t="s">
        <v>130</v>
      </c>
      <c r="C38" s="62" t="s">
        <v>232</v>
      </c>
      <c r="D38" s="63">
        <v>5689</v>
      </c>
      <c r="E38" s="66" t="s">
        <v>219</v>
      </c>
      <c r="F38" s="65">
        <v>175</v>
      </c>
      <c r="G38" s="64">
        <v>150</v>
      </c>
      <c r="H38" s="65">
        <v>26250</v>
      </c>
      <c r="I38" s="74">
        <v>30</v>
      </c>
      <c r="J38" s="67">
        <v>40848</v>
      </c>
      <c r="K38" s="67">
        <v>40856</v>
      </c>
    </row>
    <row r="39" spans="1:14" hidden="1" outlineLevel="2" x14ac:dyDescent="0.35">
      <c r="B39" s="66" t="s">
        <v>130</v>
      </c>
      <c r="C39" s="62" t="s">
        <v>233</v>
      </c>
      <c r="D39" s="63">
        <v>7268</v>
      </c>
      <c r="E39" s="66" t="s">
        <v>141</v>
      </c>
      <c r="F39" s="65">
        <v>95</v>
      </c>
      <c r="G39" s="64">
        <v>110</v>
      </c>
      <c r="H39" s="65">
        <v>10450</v>
      </c>
      <c r="I39" s="74">
        <v>30</v>
      </c>
      <c r="J39" s="67">
        <v>40848</v>
      </c>
      <c r="K39" s="67">
        <v>40859</v>
      </c>
    </row>
    <row r="40" spans="1:14" hidden="1" outlineLevel="2" x14ac:dyDescent="0.35">
      <c r="B40" s="66" t="s">
        <v>130</v>
      </c>
      <c r="C40" s="62" t="s">
        <v>236</v>
      </c>
      <c r="D40" s="63">
        <v>7268</v>
      </c>
      <c r="E40" s="66" t="s">
        <v>141</v>
      </c>
      <c r="F40" s="65">
        <v>95</v>
      </c>
      <c r="G40" s="64">
        <v>105</v>
      </c>
      <c r="H40" s="65">
        <v>9975</v>
      </c>
      <c r="I40" s="74">
        <v>30</v>
      </c>
      <c r="J40" s="67">
        <v>40852</v>
      </c>
      <c r="K40" s="67">
        <v>40863</v>
      </c>
    </row>
    <row r="41" spans="1:14" hidden="1" outlineLevel="2" x14ac:dyDescent="0.35">
      <c r="B41" s="66" t="s">
        <v>130</v>
      </c>
      <c r="C41" s="62" t="s">
        <v>237</v>
      </c>
      <c r="D41" s="63">
        <v>5689</v>
      </c>
      <c r="E41" s="66" t="s">
        <v>219</v>
      </c>
      <c r="F41" s="65">
        <v>175</v>
      </c>
      <c r="G41" s="64">
        <v>175</v>
      </c>
      <c r="H41" s="65">
        <v>30625</v>
      </c>
      <c r="I41" s="74">
        <v>30</v>
      </c>
      <c r="J41" s="67">
        <v>40852</v>
      </c>
      <c r="K41" s="67">
        <v>40862</v>
      </c>
    </row>
    <row r="42" spans="1:14" s="22" customFormat="1" outlineLevel="1" collapsed="1" x14ac:dyDescent="0.35">
      <c r="A42" s="1" t="s">
        <v>248</v>
      </c>
      <c r="B42" s="66">
        <f>SUBTOTAL(3,B27:B41)</f>
        <v>15</v>
      </c>
      <c r="C42" s="62"/>
      <c r="D42" s="63"/>
      <c r="E42" s="66"/>
      <c r="F42" s="65"/>
      <c r="G42" s="64"/>
      <c r="H42" s="65"/>
      <c r="I42" s="74"/>
      <c r="J42" s="67"/>
      <c r="K42" s="67"/>
    </row>
    <row r="43" spans="1:14" hidden="1" outlineLevel="2" x14ac:dyDescent="0.35">
      <c r="B43" s="68" t="s">
        <v>125</v>
      </c>
      <c r="C43" s="62" t="s">
        <v>126</v>
      </c>
      <c r="D43" s="69">
        <v>1122</v>
      </c>
      <c r="E43" s="68" t="s">
        <v>127</v>
      </c>
      <c r="F43" s="70">
        <v>4.25</v>
      </c>
      <c r="G43" s="71">
        <v>19500</v>
      </c>
      <c r="H43" s="70">
        <v>82875</v>
      </c>
      <c r="I43" s="74">
        <v>30</v>
      </c>
      <c r="J43" s="72">
        <v>40760</v>
      </c>
      <c r="K43" s="72">
        <v>40768</v>
      </c>
    </row>
    <row r="44" spans="1:14" hidden="1" outlineLevel="2" x14ac:dyDescent="0.35">
      <c r="B44" s="66" t="s">
        <v>125</v>
      </c>
      <c r="C44" s="62" t="s">
        <v>146</v>
      </c>
      <c r="D44" s="63">
        <v>3166</v>
      </c>
      <c r="E44" s="66" t="s">
        <v>147</v>
      </c>
      <c r="F44" s="65">
        <v>1.25</v>
      </c>
      <c r="G44" s="64">
        <v>5600</v>
      </c>
      <c r="H44" s="65">
        <v>7000</v>
      </c>
      <c r="I44" s="74">
        <v>30</v>
      </c>
      <c r="J44" s="67">
        <v>40780</v>
      </c>
      <c r="K44" s="67">
        <v>40784</v>
      </c>
    </row>
    <row r="45" spans="1:14" hidden="1" outlineLevel="2" x14ac:dyDescent="0.35">
      <c r="B45" s="66" t="s">
        <v>125</v>
      </c>
      <c r="C45" s="62" t="s">
        <v>148</v>
      </c>
      <c r="D45" s="63">
        <v>9966</v>
      </c>
      <c r="E45" s="66" t="s">
        <v>149</v>
      </c>
      <c r="F45" s="65">
        <v>0.75</v>
      </c>
      <c r="G45" s="64">
        <v>500</v>
      </c>
      <c r="H45" s="65">
        <v>375</v>
      </c>
      <c r="I45" s="74">
        <v>30</v>
      </c>
      <c r="J45" s="67">
        <v>40780</v>
      </c>
      <c r="K45" s="67">
        <v>40786</v>
      </c>
    </row>
    <row r="46" spans="1:14" hidden="1" outlineLevel="2" x14ac:dyDescent="0.35">
      <c r="B46" s="66" t="s">
        <v>125</v>
      </c>
      <c r="C46" s="62" t="s">
        <v>154</v>
      </c>
      <c r="D46" s="63">
        <v>3166</v>
      </c>
      <c r="E46" s="66" t="s">
        <v>147</v>
      </c>
      <c r="F46" s="65">
        <v>1.25</v>
      </c>
      <c r="G46" s="64">
        <v>5500</v>
      </c>
      <c r="H46" s="65">
        <v>6875</v>
      </c>
      <c r="I46" s="74">
        <v>30</v>
      </c>
      <c r="J46" s="67">
        <v>40787</v>
      </c>
      <c r="K46" s="67">
        <v>40792</v>
      </c>
    </row>
    <row r="47" spans="1:14" hidden="1" outlineLevel="2" x14ac:dyDescent="0.35">
      <c r="B47" s="68" t="s">
        <v>125</v>
      </c>
      <c r="C47" s="62" t="s">
        <v>157</v>
      </c>
      <c r="D47" s="69">
        <v>1122</v>
      </c>
      <c r="E47" s="68" t="s">
        <v>127</v>
      </c>
      <c r="F47" s="70">
        <v>4.25</v>
      </c>
      <c r="G47" s="71">
        <v>15500</v>
      </c>
      <c r="H47" s="70">
        <v>65875</v>
      </c>
      <c r="I47" s="74">
        <v>30</v>
      </c>
      <c r="J47" s="72">
        <v>40790</v>
      </c>
      <c r="K47" s="72">
        <v>40798</v>
      </c>
    </row>
    <row r="48" spans="1:14" hidden="1" outlineLevel="2" x14ac:dyDescent="0.35">
      <c r="B48" s="68" t="s">
        <v>125</v>
      </c>
      <c r="C48" s="62" t="s">
        <v>163</v>
      </c>
      <c r="D48" s="69">
        <v>1122</v>
      </c>
      <c r="E48" s="68" t="s">
        <v>127</v>
      </c>
      <c r="F48" s="70">
        <v>4.25</v>
      </c>
      <c r="G48" s="71">
        <v>12500</v>
      </c>
      <c r="H48" s="70">
        <v>53125</v>
      </c>
      <c r="I48" s="74">
        <v>30</v>
      </c>
      <c r="J48" s="72">
        <v>40791</v>
      </c>
      <c r="K48" s="72">
        <v>40797</v>
      </c>
    </row>
    <row r="49" spans="1:11" hidden="1" outlineLevel="2" x14ac:dyDescent="0.35">
      <c r="B49" s="66" t="s">
        <v>125</v>
      </c>
      <c r="C49" s="62" t="s">
        <v>164</v>
      </c>
      <c r="D49" s="63">
        <v>5066</v>
      </c>
      <c r="E49" s="66" t="s">
        <v>132</v>
      </c>
      <c r="F49" s="65">
        <v>0.95</v>
      </c>
      <c r="G49" s="64">
        <v>25000</v>
      </c>
      <c r="H49" s="65">
        <v>23750</v>
      </c>
      <c r="I49" s="74">
        <v>30</v>
      </c>
      <c r="J49" s="67">
        <v>40791</v>
      </c>
      <c r="K49" s="67">
        <v>40798</v>
      </c>
    </row>
    <row r="50" spans="1:11" hidden="1" outlineLevel="2" x14ac:dyDescent="0.35">
      <c r="B50" s="66" t="s">
        <v>125</v>
      </c>
      <c r="C50" s="62" t="s">
        <v>165</v>
      </c>
      <c r="D50" s="63">
        <v>3166</v>
      </c>
      <c r="E50" s="66" t="s">
        <v>147</v>
      </c>
      <c r="F50" s="65">
        <v>1.25</v>
      </c>
      <c r="G50" s="64">
        <v>5650</v>
      </c>
      <c r="H50" s="65">
        <v>7062.5</v>
      </c>
      <c r="I50" s="74">
        <v>30</v>
      </c>
      <c r="J50" s="67">
        <v>40791</v>
      </c>
      <c r="K50" s="67">
        <v>40796</v>
      </c>
    </row>
    <row r="51" spans="1:11" hidden="1" outlineLevel="2" x14ac:dyDescent="0.35">
      <c r="B51" s="68" t="s">
        <v>125</v>
      </c>
      <c r="C51" s="62" t="s">
        <v>166</v>
      </c>
      <c r="D51" s="69">
        <v>1122</v>
      </c>
      <c r="E51" s="68" t="s">
        <v>127</v>
      </c>
      <c r="F51" s="70">
        <v>4.25</v>
      </c>
      <c r="G51" s="71">
        <v>15000</v>
      </c>
      <c r="H51" s="70">
        <v>63750</v>
      </c>
      <c r="I51" s="74">
        <v>30</v>
      </c>
      <c r="J51" s="72">
        <v>40794</v>
      </c>
      <c r="K51" s="72">
        <v>40801</v>
      </c>
    </row>
    <row r="52" spans="1:11" hidden="1" outlineLevel="2" x14ac:dyDescent="0.35">
      <c r="B52" s="66" t="s">
        <v>125</v>
      </c>
      <c r="C52" s="62" t="s">
        <v>168</v>
      </c>
      <c r="D52" s="63">
        <v>3166</v>
      </c>
      <c r="E52" s="66" t="s">
        <v>147</v>
      </c>
      <c r="F52" s="65">
        <v>1.25</v>
      </c>
      <c r="G52" s="64">
        <v>5425</v>
      </c>
      <c r="H52" s="65">
        <v>6781.25</v>
      </c>
      <c r="I52" s="74">
        <v>30</v>
      </c>
      <c r="J52" s="67">
        <v>40796</v>
      </c>
      <c r="K52" s="67">
        <v>40801</v>
      </c>
    </row>
    <row r="53" spans="1:11" hidden="1" outlineLevel="2" x14ac:dyDescent="0.35">
      <c r="B53" s="66" t="s">
        <v>125</v>
      </c>
      <c r="C53" s="62" t="s">
        <v>172</v>
      </c>
      <c r="D53" s="63">
        <v>5066</v>
      </c>
      <c r="E53" s="66" t="s">
        <v>132</v>
      </c>
      <c r="F53" s="65">
        <v>0.95</v>
      </c>
      <c r="G53" s="64">
        <v>17500</v>
      </c>
      <c r="H53" s="65">
        <v>16625</v>
      </c>
      <c r="I53" s="74">
        <v>30</v>
      </c>
      <c r="J53" s="67">
        <v>40801</v>
      </c>
      <c r="K53" s="67">
        <v>40808</v>
      </c>
    </row>
    <row r="54" spans="1:11" hidden="1" outlineLevel="2" x14ac:dyDescent="0.35">
      <c r="B54" s="68" t="s">
        <v>125</v>
      </c>
      <c r="C54" s="62" t="s">
        <v>187</v>
      </c>
      <c r="D54" s="69">
        <v>1122</v>
      </c>
      <c r="E54" s="68" t="s">
        <v>127</v>
      </c>
      <c r="F54" s="70">
        <v>4.25</v>
      </c>
      <c r="G54" s="71">
        <v>14500</v>
      </c>
      <c r="H54" s="70">
        <v>61625</v>
      </c>
      <c r="I54" s="74">
        <v>30</v>
      </c>
      <c r="J54" s="72">
        <v>40814</v>
      </c>
      <c r="K54" s="72">
        <v>40819</v>
      </c>
    </row>
    <row r="55" spans="1:11" hidden="1" outlineLevel="2" x14ac:dyDescent="0.35">
      <c r="B55" s="68" t="s">
        <v>125</v>
      </c>
      <c r="C55" s="62" t="s">
        <v>195</v>
      </c>
      <c r="D55" s="69">
        <v>1122</v>
      </c>
      <c r="E55" s="68" t="s">
        <v>127</v>
      </c>
      <c r="F55" s="70">
        <v>4.25</v>
      </c>
      <c r="G55" s="71">
        <v>18000</v>
      </c>
      <c r="H55" s="70">
        <v>76500</v>
      </c>
      <c r="I55" s="74">
        <v>30</v>
      </c>
      <c r="J55" s="72">
        <v>40817</v>
      </c>
      <c r="K55" s="72">
        <v>40824</v>
      </c>
    </row>
    <row r="56" spans="1:11" hidden="1" outlineLevel="2" x14ac:dyDescent="0.35">
      <c r="B56" s="68" t="s">
        <v>125</v>
      </c>
      <c r="C56" s="62" t="s">
        <v>210</v>
      </c>
      <c r="D56" s="69">
        <v>1122</v>
      </c>
      <c r="E56" s="68" t="s">
        <v>127</v>
      </c>
      <c r="F56" s="70">
        <v>4.25</v>
      </c>
      <c r="G56" s="71">
        <v>17000</v>
      </c>
      <c r="H56" s="70">
        <v>72250</v>
      </c>
      <c r="I56" s="74">
        <v>30</v>
      </c>
      <c r="J56" s="72">
        <v>40827</v>
      </c>
      <c r="K56" s="72">
        <v>40835</v>
      </c>
    </row>
    <row r="57" spans="1:11" hidden="1" outlineLevel="2" x14ac:dyDescent="0.35">
      <c r="B57" s="68" t="s">
        <v>125</v>
      </c>
      <c r="C57" s="62" t="s">
        <v>223</v>
      </c>
      <c r="D57" s="69">
        <v>1122</v>
      </c>
      <c r="E57" s="68" t="s">
        <v>127</v>
      </c>
      <c r="F57" s="70">
        <v>4.25</v>
      </c>
      <c r="G57" s="71">
        <v>17500</v>
      </c>
      <c r="H57" s="70">
        <v>74375</v>
      </c>
      <c r="I57" s="74">
        <v>30</v>
      </c>
      <c r="J57" s="72">
        <v>40841</v>
      </c>
      <c r="K57" s="72">
        <v>40850</v>
      </c>
    </row>
    <row r="58" spans="1:11" s="22" customFormat="1" outlineLevel="1" collapsed="1" x14ac:dyDescent="0.35">
      <c r="A58" s="1" t="s">
        <v>249</v>
      </c>
      <c r="B58" s="68">
        <f>SUBTOTAL(3,B43:B57)</f>
        <v>15</v>
      </c>
      <c r="C58" s="62"/>
      <c r="D58" s="69"/>
      <c r="E58" s="68"/>
      <c r="F58" s="70"/>
      <c r="G58" s="71"/>
      <c r="H58" s="70"/>
      <c r="I58" s="74"/>
      <c r="J58" s="72"/>
      <c r="K58" s="72"/>
    </row>
    <row r="59" spans="1:11" hidden="1" outlineLevel="2" x14ac:dyDescent="0.35">
      <c r="B59" s="66" t="s">
        <v>182</v>
      </c>
      <c r="C59" s="62" t="s">
        <v>183</v>
      </c>
      <c r="D59" s="69">
        <v>6431</v>
      </c>
      <c r="E59" s="68" t="s">
        <v>143</v>
      </c>
      <c r="F59" s="65">
        <v>2.85</v>
      </c>
      <c r="G59" s="64">
        <v>1300</v>
      </c>
      <c r="H59" s="65">
        <v>3705</v>
      </c>
      <c r="I59" s="74">
        <v>30</v>
      </c>
      <c r="J59" s="67">
        <v>40811</v>
      </c>
      <c r="K59" s="67">
        <v>40817</v>
      </c>
    </row>
    <row r="60" spans="1:11" hidden="1" outlineLevel="2" x14ac:dyDescent="0.35">
      <c r="B60" s="66" t="s">
        <v>182</v>
      </c>
      <c r="C60" s="62" t="s">
        <v>192</v>
      </c>
      <c r="D60" s="69">
        <v>6431</v>
      </c>
      <c r="E60" s="68" t="s">
        <v>143</v>
      </c>
      <c r="F60" s="65">
        <v>2.85</v>
      </c>
      <c r="G60" s="64">
        <v>1350</v>
      </c>
      <c r="H60" s="65">
        <v>3847.5</v>
      </c>
      <c r="I60" s="74">
        <v>30</v>
      </c>
      <c r="J60" s="67">
        <v>40817</v>
      </c>
      <c r="K60" s="67">
        <v>40823</v>
      </c>
    </row>
    <row r="61" spans="1:11" hidden="1" outlineLevel="2" x14ac:dyDescent="0.35">
      <c r="B61" s="66" t="s">
        <v>182</v>
      </c>
      <c r="C61" s="62" t="s">
        <v>201</v>
      </c>
      <c r="D61" s="69">
        <v>6431</v>
      </c>
      <c r="E61" s="68" t="s">
        <v>143</v>
      </c>
      <c r="F61" s="65">
        <v>2.85</v>
      </c>
      <c r="G61" s="64">
        <v>1250</v>
      </c>
      <c r="H61" s="65">
        <v>3562.5</v>
      </c>
      <c r="I61" s="74">
        <v>30</v>
      </c>
      <c r="J61" s="67">
        <v>40821</v>
      </c>
      <c r="K61" s="67">
        <v>40826</v>
      </c>
    </row>
    <row r="62" spans="1:11" hidden="1" outlineLevel="2" x14ac:dyDescent="0.35">
      <c r="B62" s="66" t="s">
        <v>182</v>
      </c>
      <c r="C62" s="62" t="s">
        <v>208</v>
      </c>
      <c r="D62" s="63">
        <v>7258</v>
      </c>
      <c r="E62" s="66" t="s">
        <v>141</v>
      </c>
      <c r="F62" s="65">
        <v>100.5</v>
      </c>
      <c r="G62" s="64">
        <v>90</v>
      </c>
      <c r="H62" s="65">
        <v>9045</v>
      </c>
      <c r="I62" s="74">
        <v>30</v>
      </c>
      <c r="J62" s="67">
        <v>40826</v>
      </c>
      <c r="K62" s="67">
        <v>40833</v>
      </c>
    </row>
    <row r="63" spans="1:11" hidden="1" outlineLevel="2" x14ac:dyDescent="0.35">
      <c r="B63" s="66" t="s">
        <v>182</v>
      </c>
      <c r="C63" s="62" t="s">
        <v>209</v>
      </c>
      <c r="D63" s="63">
        <v>8148</v>
      </c>
      <c r="E63" s="66" t="s">
        <v>207</v>
      </c>
      <c r="F63" s="65">
        <v>655.5</v>
      </c>
      <c r="G63" s="64">
        <v>125</v>
      </c>
      <c r="H63" s="65">
        <v>81937.5</v>
      </c>
      <c r="I63" s="74">
        <v>30</v>
      </c>
      <c r="J63" s="67">
        <v>40826</v>
      </c>
      <c r="K63" s="67">
        <v>40833</v>
      </c>
    </row>
    <row r="64" spans="1:11" hidden="1" outlineLevel="2" x14ac:dyDescent="0.35">
      <c r="B64" s="66" t="s">
        <v>182</v>
      </c>
      <c r="C64" s="62" t="s">
        <v>214</v>
      </c>
      <c r="D64" s="63">
        <v>7258</v>
      </c>
      <c r="E64" s="66" t="s">
        <v>141</v>
      </c>
      <c r="F64" s="65">
        <v>100.5</v>
      </c>
      <c r="G64" s="64">
        <v>100</v>
      </c>
      <c r="H64" s="65">
        <v>10050</v>
      </c>
      <c r="I64" s="74">
        <v>30</v>
      </c>
      <c r="J64" s="67">
        <v>40831</v>
      </c>
      <c r="K64" s="67">
        <v>40840</v>
      </c>
    </row>
    <row r="65" spans="1:11" hidden="1" outlineLevel="2" x14ac:dyDescent="0.35">
      <c r="B65" s="66" t="s">
        <v>182</v>
      </c>
      <c r="C65" s="62" t="s">
        <v>217</v>
      </c>
      <c r="D65" s="63">
        <v>7258</v>
      </c>
      <c r="E65" s="66" t="s">
        <v>141</v>
      </c>
      <c r="F65" s="65">
        <v>100.5</v>
      </c>
      <c r="G65" s="64">
        <v>95</v>
      </c>
      <c r="H65" s="65">
        <v>9547.5</v>
      </c>
      <c r="I65" s="74">
        <v>30</v>
      </c>
      <c r="J65" s="67">
        <v>40836</v>
      </c>
      <c r="K65" s="67">
        <v>40845</v>
      </c>
    </row>
    <row r="66" spans="1:11" hidden="1" outlineLevel="2" x14ac:dyDescent="0.35">
      <c r="B66" s="66" t="s">
        <v>182</v>
      </c>
      <c r="C66" s="62" t="s">
        <v>228</v>
      </c>
      <c r="D66" s="63">
        <v>9977</v>
      </c>
      <c r="E66" s="66" t="s">
        <v>229</v>
      </c>
      <c r="F66" s="65">
        <v>1</v>
      </c>
      <c r="G66" s="64">
        <v>525</v>
      </c>
      <c r="H66" s="65">
        <v>525</v>
      </c>
      <c r="I66" s="74">
        <v>30</v>
      </c>
      <c r="J66" s="67">
        <v>40848</v>
      </c>
      <c r="K66" s="67">
        <v>40854</v>
      </c>
    </row>
    <row r="67" spans="1:11" hidden="1" outlineLevel="2" x14ac:dyDescent="0.35">
      <c r="B67" s="66" t="s">
        <v>182</v>
      </c>
      <c r="C67" s="62" t="s">
        <v>230</v>
      </c>
      <c r="D67" s="63">
        <v>9955</v>
      </c>
      <c r="E67" s="66" t="s">
        <v>231</v>
      </c>
      <c r="F67" s="65">
        <v>0.55000000000000004</v>
      </c>
      <c r="G67" s="64">
        <v>150</v>
      </c>
      <c r="H67" s="65">
        <v>82.5</v>
      </c>
      <c r="I67" s="74">
        <v>30</v>
      </c>
      <c r="J67" s="67">
        <v>40848</v>
      </c>
      <c r="K67" s="67">
        <v>40853</v>
      </c>
    </row>
    <row r="68" spans="1:11" hidden="1" outlineLevel="2" x14ac:dyDescent="0.35">
      <c r="B68" s="66" t="s">
        <v>182</v>
      </c>
      <c r="C68" s="62" t="s">
        <v>235</v>
      </c>
      <c r="D68" s="63">
        <v>9967</v>
      </c>
      <c r="E68" s="66" t="s">
        <v>149</v>
      </c>
      <c r="F68" s="65">
        <v>0.85</v>
      </c>
      <c r="G68" s="64">
        <v>550</v>
      </c>
      <c r="H68" s="65">
        <v>467.5</v>
      </c>
      <c r="I68" s="74">
        <v>30</v>
      </c>
      <c r="J68" s="67">
        <v>40852</v>
      </c>
      <c r="K68" s="67">
        <v>40858</v>
      </c>
    </row>
    <row r="69" spans="1:11" hidden="1" outlineLevel="2" x14ac:dyDescent="0.35">
      <c r="B69" s="66" t="s">
        <v>182</v>
      </c>
      <c r="C69" s="62" t="s">
        <v>239</v>
      </c>
      <c r="D69" s="63">
        <v>9955</v>
      </c>
      <c r="E69" s="66" t="s">
        <v>231</v>
      </c>
      <c r="F69" s="65">
        <v>0.55000000000000004</v>
      </c>
      <c r="G69" s="64">
        <v>125</v>
      </c>
      <c r="H69" s="65">
        <v>68.75</v>
      </c>
      <c r="I69" s="74">
        <v>30</v>
      </c>
      <c r="J69" s="67">
        <v>40852</v>
      </c>
      <c r="K69" s="67">
        <v>40857</v>
      </c>
    </row>
    <row r="70" spans="1:11" s="22" customFormat="1" outlineLevel="1" collapsed="1" x14ac:dyDescent="0.35">
      <c r="A70" s="1" t="s">
        <v>250</v>
      </c>
      <c r="B70" s="66">
        <f>SUBTOTAL(3,B59:B69)</f>
        <v>11</v>
      </c>
      <c r="C70" s="62"/>
      <c r="D70" s="63"/>
      <c r="E70" s="66"/>
      <c r="F70" s="65"/>
      <c r="G70" s="64"/>
      <c r="H70" s="65"/>
      <c r="I70" s="74"/>
      <c r="J70" s="67"/>
      <c r="K70" s="67"/>
    </row>
    <row r="71" spans="1:11" hidden="1" outlineLevel="2" x14ac:dyDescent="0.35">
      <c r="B71" s="66" t="s">
        <v>176</v>
      </c>
      <c r="C71" s="62" t="s">
        <v>177</v>
      </c>
      <c r="D71" s="69">
        <v>9764</v>
      </c>
      <c r="E71" s="68" t="s">
        <v>174</v>
      </c>
      <c r="F71" s="65">
        <v>3.75</v>
      </c>
      <c r="G71" s="64">
        <v>1980</v>
      </c>
      <c r="H71" s="65">
        <v>7425</v>
      </c>
      <c r="I71" s="75">
        <v>15</v>
      </c>
      <c r="J71" s="67">
        <v>40806</v>
      </c>
      <c r="K71" s="67">
        <v>40815</v>
      </c>
    </row>
    <row r="72" spans="1:11" hidden="1" outlineLevel="2" x14ac:dyDescent="0.35">
      <c r="B72" s="66" t="s">
        <v>176</v>
      </c>
      <c r="C72" s="62" t="s">
        <v>178</v>
      </c>
      <c r="D72" s="69">
        <v>9764</v>
      </c>
      <c r="E72" s="68" t="s">
        <v>174</v>
      </c>
      <c r="F72" s="65">
        <v>3.75</v>
      </c>
      <c r="G72" s="64">
        <v>1750</v>
      </c>
      <c r="H72" s="65">
        <v>6562.5</v>
      </c>
      <c r="I72" s="75">
        <v>15</v>
      </c>
      <c r="J72" s="67">
        <v>40806</v>
      </c>
      <c r="K72" s="67">
        <v>40811</v>
      </c>
    </row>
    <row r="73" spans="1:11" hidden="1" outlineLevel="2" x14ac:dyDescent="0.35">
      <c r="B73" s="66" t="s">
        <v>176</v>
      </c>
      <c r="C73" s="62" t="s">
        <v>185</v>
      </c>
      <c r="D73" s="69">
        <v>9764</v>
      </c>
      <c r="E73" s="68" t="s">
        <v>174</v>
      </c>
      <c r="F73" s="65">
        <v>3.75</v>
      </c>
      <c r="G73" s="64">
        <v>1850</v>
      </c>
      <c r="H73" s="65">
        <v>6937.5</v>
      </c>
      <c r="I73" s="75">
        <v>15</v>
      </c>
      <c r="J73" s="67">
        <v>40811</v>
      </c>
      <c r="K73" s="67">
        <v>40821</v>
      </c>
    </row>
    <row r="74" spans="1:11" hidden="1" outlineLevel="2" x14ac:dyDescent="0.35">
      <c r="B74" s="66" t="s">
        <v>176</v>
      </c>
      <c r="C74" s="62" t="s">
        <v>188</v>
      </c>
      <c r="D74" s="69">
        <v>9764</v>
      </c>
      <c r="E74" s="68" t="s">
        <v>174</v>
      </c>
      <c r="F74" s="65">
        <v>3.75</v>
      </c>
      <c r="G74" s="64">
        <v>1800</v>
      </c>
      <c r="H74" s="65">
        <v>6750</v>
      </c>
      <c r="I74" s="75">
        <v>15</v>
      </c>
      <c r="J74" s="67">
        <v>40814</v>
      </c>
      <c r="K74" s="67">
        <v>40821</v>
      </c>
    </row>
    <row r="75" spans="1:11" hidden="1" outlineLevel="2" x14ac:dyDescent="0.35">
      <c r="B75" s="66" t="s">
        <v>176</v>
      </c>
      <c r="C75" s="62" t="s">
        <v>193</v>
      </c>
      <c r="D75" s="69">
        <v>6433</v>
      </c>
      <c r="E75" s="68" t="s">
        <v>143</v>
      </c>
      <c r="F75" s="65">
        <v>2.95</v>
      </c>
      <c r="G75" s="64">
        <v>1500</v>
      </c>
      <c r="H75" s="65">
        <v>4425</v>
      </c>
      <c r="I75" s="75">
        <v>15</v>
      </c>
      <c r="J75" s="67">
        <v>40817</v>
      </c>
      <c r="K75" s="67">
        <v>40826</v>
      </c>
    </row>
    <row r="76" spans="1:11" s="22" customFormat="1" outlineLevel="1" collapsed="1" x14ac:dyDescent="0.35">
      <c r="A76" s="1" t="s">
        <v>251</v>
      </c>
      <c r="B76" s="66">
        <f>SUBTOTAL(3,B71:B75)</f>
        <v>5</v>
      </c>
      <c r="C76" s="62"/>
      <c r="D76" s="69"/>
      <c r="E76" s="68"/>
      <c r="F76" s="65"/>
      <c r="G76" s="64"/>
      <c r="H76" s="65"/>
      <c r="I76" s="75"/>
      <c r="J76" s="67"/>
      <c r="K76" s="67"/>
    </row>
    <row r="77" spans="1:11" hidden="1" outlineLevel="2" x14ac:dyDescent="0.35">
      <c r="B77" s="68" t="s">
        <v>158</v>
      </c>
      <c r="C77" s="62" t="s">
        <v>159</v>
      </c>
      <c r="D77" s="69">
        <v>4111</v>
      </c>
      <c r="E77" s="68" t="s">
        <v>138</v>
      </c>
      <c r="F77" s="70">
        <v>3.55</v>
      </c>
      <c r="G77" s="71">
        <v>4800</v>
      </c>
      <c r="H77" s="70">
        <v>17040</v>
      </c>
      <c r="I77" s="74">
        <v>25</v>
      </c>
      <c r="J77" s="72">
        <v>40791</v>
      </c>
      <c r="K77" s="72">
        <v>40806</v>
      </c>
    </row>
    <row r="78" spans="1:11" hidden="1" outlineLevel="2" x14ac:dyDescent="0.35">
      <c r="B78" s="68" t="s">
        <v>158</v>
      </c>
      <c r="C78" s="62" t="s">
        <v>167</v>
      </c>
      <c r="D78" s="69">
        <v>4111</v>
      </c>
      <c r="E78" s="68" t="s">
        <v>138</v>
      </c>
      <c r="F78" s="70">
        <v>3.55</v>
      </c>
      <c r="G78" s="71">
        <v>4585</v>
      </c>
      <c r="H78" s="70">
        <v>16276.75</v>
      </c>
      <c r="I78" s="74">
        <v>25</v>
      </c>
      <c r="J78" s="72">
        <v>40796</v>
      </c>
      <c r="K78" s="72">
        <v>40816</v>
      </c>
    </row>
    <row r="79" spans="1:11" hidden="1" outlineLevel="2" x14ac:dyDescent="0.35">
      <c r="B79" s="68" t="s">
        <v>158</v>
      </c>
      <c r="C79" s="62" t="s">
        <v>171</v>
      </c>
      <c r="D79" s="69">
        <v>4111</v>
      </c>
      <c r="E79" s="68" t="s">
        <v>138</v>
      </c>
      <c r="F79" s="70">
        <v>3.55</v>
      </c>
      <c r="G79" s="71">
        <v>4200</v>
      </c>
      <c r="H79" s="70">
        <v>14910</v>
      </c>
      <c r="I79" s="74">
        <v>25</v>
      </c>
      <c r="J79" s="72">
        <v>40801</v>
      </c>
      <c r="K79" s="72">
        <v>40831</v>
      </c>
    </row>
    <row r="80" spans="1:11" hidden="1" outlineLevel="2" x14ac:dyDescent="0.35">
      <c r="B80" s="66" t="s">
        <v>158</v>
      </c>
      <c r="C80" s="62" t="s">
        <v>173</v>
      </c>
      <c r="D80" s="69">
        <v>9752</v>
      </c>
      <c r="E80" s="68" t="s">
        <v>174</v>
      </c>
      <c r="F80" s="65">
        <v>4.05</v>
      </c>
      <c r="G80" s="64">
        <v>1500</v>
      </c>
      <c r="H80" s="65">
        <v>6075</v>
      </c>
      <c r="I80" s="74">
        <v>25</v>
      </c>
      <c r="J80" s="67">
        <v>40806</v>
      </c>
      <c r="K80" s="67">
        <v>40811</v>
      </c>
    </row>
    <row r="81" spans="1:11" hidden="1" outlineLevel="2" x14ac:dyDescent="0.35">
      <c r="B81" s="68" t="s">
        <v>158</v>
      </c>
      <c r="C81" s="62" t="s">
        <v>175</v>
      </c>
      <c r="D81" s="69">
        <v>4111</v>
      </c>
      <c r="E81" s="68" t="s">
        <v>138</v>
      </c>
      <c r="F81" s="70">
        <v>3.55</v>
      </c>
      <c r="G81" s="71">
        <v>4250</v>
      </c>
      <c r="H81" s="70">
        <v>15087.5</v>
      </c>
      <c r="I81" s="74">
        <v>25</v>
      </c>
      <c r="J81" s="72">
        <v>40806</v>
      </c>
      <c r="K81" s="72">
        <v>40826</v>
      </c>
    </row>
    <row r="82" spans="1:11" hidden="1" outlineLevel="2" x14ac:dyDescent="0.35">
      <c r="B82" s="66" t="s">
        <v>158</v>
      </c>
      <c r="C82" s="62" t="s">
        <v>179</v>
      </c>
      <c r="D82" s="69">
        <v>9752</v>
      </c>
      <c r="E82" s="68" t="s">
        <v>174</v>
      </c>
      <c r="F82" s="65">
        <v>4.05</v>
      </c>
      <c r="G82" s="64">
        <v>1550</v>
      </c>
      <c r="H82" s="65">
        <v>6277.5</v>
      </c>
      <c r="I82" s="74">
        <v>25</v>
      </c>
      <c r="J82" s="67">
        <v>40811</v>
      </c>
      <c r="K82" s="67">
        <v>40821</v>
      </c>
    </row>
    <row r="83" spans="1:11" hidden="1" outlineLevel="2" x14ac:dyDescent="0.35">
      <c r="B83" s="68" t="s">
        <v>158</v>
      </c>
      <c r="C83" s="62" t="s">
        <v>180</v>
      </c>
      <c r="D83" s="69">
        <v>4111</v>
      </c>
      <c r="E83" s="68" t="s">
        <v>138</v>
      </c>
      <c r="F83" s="70">
        <v>3.55</v>
      </c>
      <c r="G83" s="71">
        <v>4200</v>
      </c>
      <c r="H83" s="70">
        <v>14910</v>
      </c>
      <c r="I83" s="74">
        <v>25</v>
      </c>
      <c r="J83" s="72">
        <v>40811</v>
      </c>
      <c r="K83" s="72">
        <v>40841</v>
      </c>
    </row>
    <row r="84" spans="1:11" hidden="1" outlineLevel="2" x14ac:dyDescent="0.35">
      <c r="B84" s="66" t="s">
        <v>158</v>
      </c>
      <c r="C84" s="62" t="s">
        <v>190</v>
      </c>
      <c r="D84" s="63">
        <v>5125</v>
      </c>
      <c r="E84" s="66" t="s">
        <v>132</v>
      </c>
      <c r="F84" s="65">
        <v>1.1499999999999999</v>
      </c>
      <c r="G84" s="64">
        <v>15000</v>
      </c>
      <c r="H84" s="65">
        <v>17250</v>
      </c>
      <c r="I84" s="74">
        <v>25</v>
      </c>
      <c r="J84" s="67">
        <v>40817</v>
      </c>
      <c r="K84" s="67">
        <v>40831</v>
      </c>
    </row>
    <row r="85" spans="1:11" hidden="1" outlineLevel="2" x14ac:dyDescent="0.35">
      <c r="B85" s="66" t="s">
        <v>158</v>
      </c>
      <c r="C85" s="62" t="s">
        <v>197</v>
      </c>
      <c r="D85" s="69">
        <v>6489</v>
      </c>
      <c r="E85" s="68" t="s">
        <v>143</v>
      </c>
      <c r="F85" s="65">
        <v>3</v>
      </c>
      <c r="G85" s="64">
        <v>1100</v>
      </c>
      <c r="H85" s="65">
        <v>3300</v>
      </c>
      <c r="I85" s="74">
        <v>25</v>
      </c>
      <c r="J85" s="67">
        <v>40821</v>
      </c>
      <c r="K85" s="67">
        <v>40826</v>
      </c>
    </row>
    <row r="86" spans="1:11" hidden="1" outlineLevel="2" x14ac:dyDescent="0.35">
      <c r="B86" s="68" t="s">
        <v>158</v>
      </c>
      <c r="C86" s="62" t="s">
        <v>199</v>
      </c>
      <c r="D86" s="69">
        <v>4111</v>
      </c>
      <c r="E86" s="68" t="s">
        <v>138</v>
      </c>
      <c r="F86" s="70">
        <v>3.55</v>
      </c>
      <c r="G86" s="71">
        <v>4600</v>
      </c>
      <c r="H86" s="70">
        <v>16330</v>
      </c>
      <c r="I86" s="74">
        <v>25</v>
      </c>
      <c r="J86" s="72">
        <v>40821</v>
      </c>
      <c r="K86" s="72">
        <v>40835</v>
      </c>
    </row>
    <row r="87" spans="1:11" hidden="1" outlineLevel="2" x14ac:dyDescent="0.35">
      <c r="B87" s="66" t="s">
        <v>158</v>
      </c>
      <c r="C87" s="62" t="s">
        <v>204</v>
      </c>
      <c r="D87" s="69">
        <v>6489</v>
      </c>
      <c r="E87" s="68" t="s">
        <v>143</v>
      </c>
      <c r="F87" s="65">
        <v>3</v>
      </c>
      <c r="G87" s="64">
        <v>900</v>
      </c>
      <c r="H87" s="65">
        <v>2700</v>
      </c>
      <c r="I87" s="74">
        <v>25</v>
      </c>
      <c r="J87" s="67">
        <v>40826</v>
      </c>
      <c r="K87" s="67">
        <v>40834</v>
      </c>
    </row>
    <row r="88" spans="1:11" hidden="1" outlineLevel="2" x14ac:dyDescent="0.35">
      <c r="B88" s="66" t="s">
        <v>158</v>
      </c>
      <c r="C88" s="62" t="s">
        <v>226</v>
      </c>
      <c r="D88" s="69">
        <v>6489</v>
      </c>
      <c r="E88" s="68" t="s">
        <v>143</v>
      </c>
      <c r="F88" s="65">
        <v>3</v>
      </c>
      <c r="G88" s="64">
        <v>1050</v>
      </c>
      <c r="H88" s="65">
        <v>3150</v>
      </c>
      <c r="I88" s="74">
        <v>25</v>
      </c>
      <c r="J88" s="67">
        <v>40845</v>
      </c>
      <c r="K88" s="67">
        <v>40857</v>
      </c>
    </row>
    <row r="89" spans="1:11" s="22" customFormat="1" outlineLevel="1" collapsed="1" x14ac:dyDescent="0.35">
      <c r="A89" s="1" t="s">
        <v>252</v>
      </c>
      <c r="B89" s="66">
        <f>SUBTOTAL(3,B77:B88)</f>
        <v>12</v>
      </c>
      <c r="C89" s="62"/>
      <c r="D89" s="69"/>
      <c r="E89" s="68"/>
      <c r="F89" s="65"/>
      <c r="G89" s="64"/>
      <c r="H89" s="65"/>
      <c r="I89" s="74"/>
      <c r="J89" s="67"/>
      <c r="K89" s="67"/>
    </row>
    <row r="90" spans="1:11" hidden="1" outlineLevel="2" x14ac:dyDescent="0.35">
      <c r="B90" s="66" t="s">
        <v>134</v>
      </c>
      <c r="C90" s="62" t="s">
        <v>135</v>
      </c>
      <c r="D90" s="63">
        <v>5319</v>
      </c>
      <c r="E90" s="66" t="s">
        <v>132</v>
      </c>
      <c r="F90" s="65">
        <v>1.1000000000000001</v>
      </c>
      <c r="G90" s="64">
        <v>17500</v>
      </c>
      <c r="H90" s="65">
        <v>19250</v>
      </c>
      <c r="I90" s="74">
        <v>30</v>
      </c>
      <c r="J90" s="67">
        <v>40775</v>
      </c>
      <c r="K90" s="67">
        <v>40786</v>
      </c>
    </row>
    <row r="91" spans="1:11" hidden="1" outlineLevel="2" x14ac:dyDescent="0.35">
      <c r="B91" s="66" t="s">
        <v>134</v>
      </c>
      <c r="C91" s="62" t="s">
        <v>137</v>
      </c>
      <c r="D91" s="69">
        <v>4312</v>
      </c>
      <c r="E91" s="68" t="s">
        <v>138</v>
      </c>
      <c r="F91" s="65">
        <v>3.75</v>
      </c>
      <c r="G91" s="64">
        <v>4250</v>
      </c>
      <c r="H91" s="65">
        <v>15937.5</v>
      </c>
      <c r="I91" s="74">
        <v>30</v>
      </c>
      <c r="J91" s="67">
        <v>40780</v>
      </c>
      <c r="K91" s="67">
        <v>40787</v>
      </c>
    </row>
    <row r="92" spans="1:11" hidden="1" outlineLevel="2" x14ac:dyDescent="0.35">
      <c r="B92" s="66" t="s">
        <v>134</v>
      </c>
      <c r="C92" s="62" t="s">
        <v>145</v>
      </c>
      <c r="D92" s="63">
        <v>5319</v>
      </c>
      <c r="E92" s="66" t="s">
        <v>132</v>
      </c>
      <c r="F92" s="65">
        <v>1.1000000000000001</v>
      </c>
      <c r="G92" s="64">
        <v>18100</v>
      </c>
      <c r="H92" s="65">
        <v>19910</v>
      </c>
      <c r="I92" s="74">
        <v>30</v>
      </c>
      <c r="J92" s="67">
        <v>40780</v>
      </c>
      <c r="K92" s="67">
        <v>40791</v>
      </c>
    </row>
    <row r="93" spans="1:11" hidden="1" outlineLevel="2" x14ac:dyDescent="0.35">
      <c r="B93" s="66" t="s">
        <v>134</v>
      </c>
      <c r="C93" s="62" t="s">
        <v>150</v>
      </c>
      <c r="D93" s="63">
        <v>5234</v>
      </c>
      <c r="E93" s="66" t="s">
        <v>147</v>
      </c>
      <c r="F93" s="65">
        <v>1.65</v>
      </c>
      <c r="G93" s="64">
        <v>4500</v>
      </c>
      <c r="H93" s="65">
        <v>7425</v>
      </c>
      <c r="I93" s="74">
        <v>30</v>
      </c>
      <c r="J93" s="67">
        <v>40783</v>
      </c>
      <c r="K93" s="67">
        <v>40791</v>
      </c>
    </row>
    <row r="94" spans="1:11" hidden="1" outlineLevel="2" x14ac:dyDescent="0.35">
      <c r="B94" s="66" t="s">
        <v>134</v>
      </c>
      <c r="C94" s="62" t="s">
        <v>151</v>
      </c>
      <c r="D94" s="69">
        <v>4312</v>
      </c>
      <c r="E94" s="68" t="s">
        <v>138</v>
      </c>
      <c r="F94" s="65">
        <v>3.75</v>
      </c>
      <c r="G94" s="64">
        <v>4200</v>
      </c>
      <c r="H94" s="65">
        <v>15750</v>
      </c>
      <c r="I94" s="74">
        <v>30</v>
      </c>
      <c r="J94" s="67">
        <v>40787</v>
      </c>
      <c r="K94" s="67">
        <v>40796</v>
      </c>
    </row>
    <row r="95" spans="1:11" hidden="1" outlineLevel="2" x14ac:dyDescent="0.35">
      <c r="B95" s="66" t="s">
        <v>134</v>
      </c>
      <c r="C95" s="62" t="s">
        <v>155</v>
      </c>
      <c r="D95" s="63">
        <v>5234</v>
      </c>
      <c r="E95" s="66" t="s">
        <v>147</v>
      </c>
      <c r="F95" s="65">
        <v>1.65</v>
      </c>
      <c r="G95" s="64">
        <v>4850</v>
      </c>
      <c r="H95" s="65">
        <v>8002.5</v>
      </c>
      <c r="I95" s="74">
        <v>30</v>
      </c>
      <c r="J95" s="67">
        <v>40788</v>
      </c>
      <c r="K95" s="67">
        <v>40797</v>
      </c>
    </row>
    <row r="96" spans="1:11" hidden="1" outlineLevel="2" x14ac:dyDescent="0.35">
      <c r="B96" s="66" t="s">
        <v>134</v>
      </c>
      <c r="C96" s="62" t="s">
        <v>156</v>
      </c>
      <c r="D96" s="69">
        <v>4312</v>
      </c>
      <c r="E96" s="68" t="s">
        <v>138</v>
      </c>
      <c r="F96" s="65">
        <v>3.75</v>
      </c>
      <c r="G96" s="64">
        <v>4150</v>
      </c>
      <c r="H96" s="65">
        <v>15562.5</v>
      </c>
      <c r="I96" s="74">
        <v>30</v>
      </c>
      <c r="J96" s="67">
        <v>40789</v>
      </c>
      <c r="K96" s="67">
        <v>40797</v>
      </c>
    </row>
    <row r="97" spans="1:11" hidden="1" outlineLevel="2" x14ac:dyDescent="0.35">
      <c r="B97" s="66" t="s">
        <v>134</v>
      </c>
      <c r="C97" s="62" t="s">
        <v>162</v>
      </c>
      <c r="D97" s="63">
        <v>5234</v>
      </c>
      <c r="E97" s="66" t="s">
        <v>147</v>
      </c>
      <c r="F97" s="65">
        <v>1.65</v>
      </c>
      <c r="G97" s="64">
        <v>4750</v>
      </c>
      <c r="H97" s="65">
        <v>7837.5</v>
      </c>
      <c r="I97" s="74">
        <v>30</v>
      </c>
      <c r="J97" s="67">
        <v>40791</v>
      </c>
      <c r="K97" s="67">
        <v>40799</v>
      </c>
    </row>
    <row r="98" spans="1:11" hidden="1" outlineLevel="2" x14ac:dyDescent="0.35">
      <c r="B98" s="66" t="s">
        <v>134</v>
      </c>
      <c r="C98" s="62" t="s">
        <v>170</v>
      </c>
      <c r="D98" s="63">
        <v>5319</v>
      </c>
      <c r="E98" s="66" t="s">
        <v>132</v>
      </c>
      <c r="F98" s="65">
        <v>1.1000000000000001</v>
      </c>
      <c r="G98" s="64">
        <v>16500</v>
      </c>
      <c r="H98" s="65">
        <v>18150</v>
      </c>
      <c r="I98" s="74">
        <v>30</v>
      </c>
      <c r="J98" s="67">
        <v>40801</v>
      </c>
      <c r="K98" s="67">
        <v>40821</v>
      </c>
    </row>
    <row r="99" spans="1:11" hidden="1" outlineLevel="2" x14ac:dyDescent="0.35">
      <c r="B99" s="66" t="s">
        <v>134</v>
      </c>
      <c r="C99" s="62" t="s">
        <v>206</v>
      </c>
      <c r="D99" s="63">
        <v>8008</v>
      </c>
      <c r="E99" s="66" t="s">
        <v>207</v>
      </c>
      <c r="F99" s="65">
        <v>645</v>
      </c>
      <c r="G99" s="64">
        <v>100</v>
      </c>
      <c r="H99" s="65">
        <v>64500</v>
      </c>
      <c r="I99" s="74">
        <v>30</v>
      </c>
      <c r="J99" s="67">
        <v>40826</v>
      </c>
      <c r="K99" s="67">
        <v>40837</v>
      </c>
    </row>
    <row r="100" spans="1:11" hidden="1" outlineLevel="2" x14ac:dyDescent="0.35">
      <c r="B100" s="66" t="s">
        <v>134</v>
      </c>
      <c r="C100" s="62" t="s">
        <v>215</v>
      </c>
      <c r="D100" s="63">
        <v>8008</v>
      </c>
      <c r="E100" s="66" t="s">
        <v>207</v>
      </c>
      <c r="F100" s="65">
        <v>645</v>
      </c>
      <c r="G100" s="64">
        <v>150</v>
      </c>
      <c r="H100" s="65">
        <v>96750</v>
      </c>
      <c r="I100" s="74">
        <v>30</v>
      </c>
      <c r="J100" s="67">
        <v>40831</v>
      </c>
      <c r="K100" s="67">
        <v>40842</v>
      </c>
    </row>
    <row r="101" spans="1:11" hidden="1" outlineLevel="2" x14ac:dyDescent="0.35">
      <c r="B101" s="66" t="s">
        <v>134</v>
      </c>
      <c r="C101" s="62" t="s">
        <v>224</v>
      </c>
      <c r="D101" s="63">
        <v>5677</v>
      </c>
      <c r="E101" s="66" t="s">
        <v>219</v>
      </c>
      <c r="F101" s="65">
        <v>195</v>
      </c>
      <c r="G101" s="64">
        <v>130</v>
      </c>
      <c r="H101" s="65">
        <v>25350</v>
      </c>
      <c r="I101" s="74">
        <v>30</v>
      </c>
      <c r="J101" s="67">
        <v>40844</v>
      </c>
      <c r="K101" s="67">
        <v>40854</v>
      </c>
    </row>
    <row r="102" spans="1:11" hidden="1" outlineLevel="2" x14ac:dyDescent="0.35">
      <c r="B102" s="66" t="s">
        <v>134</v>
      </c>
      <c r="C102" s="62" t="s">
        <v>225</v>
      </c>
      <c r="D102" s="63">
        <v>8008</v>
      </c>
      <c r="E102" s="66" t="s">
        <v>207</v>
      </c>
      <c r="F102" s="65">
        <v>645</v>
      </c>
      <c r="G102" s="64">
        <v>120</v>
      </c>
      <c r="H102" s="65">
        <v>77400</v>
      </c>
      <c r="I102" s="74">
        <v>30</v>
      </c>
      <c r="J102" s="67">
        <v>40844</v>
      </c>
      <c r="K102" s="67">
        <v>40851</v>
      </c>
    </row>
    <row r="103" spans="1:11" hidden="1" outlineLevel="2" x14ac:dyDescent="0.35">
      <c r="B103" s="66" t="s">
        <v>134</v>
      </c>
      <c r="C103" s="62" t="s">
        <v>234</v>
      </c>
      <c r="D103" s="63">
        <v>5677</v>
      </c>
      <c r="E103" s="66" t="s">
        <v>219</v>
      </c>
      <c r="F103" s="65">
        <v>195</v>
      </c>
      <c r="G103" s="64">
        <v>120</v>
      </c>
      <c r="H103" s="65">
        <v>23400</v>
      </c>
      <c r="I103" s="74">
        <v>30</v>
      </c>
      <c r="J103" s="67">
        <v>40849</v>
      </c>
      <c r="K103" s="67">
        <v>40860</v>
      </c>
    </row>
    <row r="104" spans="1:11" hidden="1" outlineLevel="2" x14ac:dyDescent="0.35">
      <c r="B104" s="66" t="s">
        <v>134</v>
      </c>
      <c r="C104" s="62" t="s">
        <v>238</v>
      </c>
      <c r="D104" s="63">
        <v>5677</v>
      </c>
      <c r="E104" s="66" t="s">
        <v>219</v>
      </c>
      <c r="F104" s="65">
        <v>195</v>
      </c>
      <c r="G104" s="64">
        <v>110</v>
      </c>
      <c r="H104" s="65">
        <v>21450</v>
      </c>
      <c r="I104" s="74">
        <v>30</v>
      </c>
      <c r="J104" s="67">
        <v>40852</v>
      </c>
      <c r="K104" s="67">
        <v>40864</v>
      </c>
    </row>
    <row r="105" spans="1:11" s="22" customFormat="1" outlineLevel="1" collapsed="1" x14ac:dyDescent="0.35">
      <c r="A105" s="1" t="s">
        <v>253</v>
      </c>
      <c r="B105" s="66">
        <f>SUBTOTAL(3,B90:B104)</f>
        <v>15</v>
      </c>
      <c r="C105" s="62"/>
      <c r="D105" s="63"/>
      <c r="E105" s="66"/>
      <c r="F105" s="65"/>
      <c r="G105" s="64"/>
      <c r="H105" s="65"/>
      <c r="I105" s="74"/>
      <c r="J105" s="67"/>
      <c r="K105" s="67"/>
    </row>
    <row r="106" spans="1:11" s="22" customFormat="1" x14ac:dyDescent="0.35">
      <c r="A106" s="1" t="s">
        <v>254</v>
      </c>
      <c r="B106" s="66">
        <f>SUBTOTAL(3,B4:B104)</f>
        <v>94</v>
      </c>
      <c r="C106" s="62"/>
      <c r="D106" s="63"/>
      <c r="E106" s="66"/>
      <c r="F106" s="65"/>
      <c r="G106" s="64"/>
      <c r="H106" s="65"/>
      <c r="I106" s="74"/>
      <c r="J106" s="67"/>
      <c r="K106" s="67"/>
    </row>
  </sheetData>
  <sortState xmlns:xlrd2="http://schemas.microsoft.com/office/spreadsheetml/2017/richdata2" ref="B4:K104">
    <sortCondition ref="B3:B104"/>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6CC5-C83F-44AA-86BD-836B3D13325C}">
  <dimension ref="A1:R186"/>
  <sheetViews>
    <sheetView workbookViewId="0">
      <selection activeCell="L9" sqref="L9"/>
    </sheetView>
  </sheetViews>
  <sheetFormatPr defaultRowHeight="14.5" x14ac:dyDescent="0.35"/>
  <cols>
    <col min="1" max="1" width="2.81640625" bestFit="1" customWidth="1"/>
    <col min="2" max="2" width="16.08984375" bestFit="1" customWidth="1"/>
    <col min="3" max="3" width="13.36328125" bestFit="1" customWidth="1"/>
    <col min="4" max="4" width="13.54296875" bestFit="1" customWidth="1"/>
    <col min="5" max="5" width="12.08984375" bestFit="1" customWidth="1"/>
    <col min="6" max="6" width="19.453125" bestFit="1" customWidth="1"/>
    <col min="7" max="7" width="16.08984375" bestFit="1" customWidth="1"/>
    <col min="11" max="11" width="20.81640625" customWidth="1"/>
    <col min="12" max="12" width="30" bestFit="1" customWidth="1"/>
    <col min="13" max="13" width="24.36328125" bestFit="1" customWidth="1"/>
  </cols>
  <sheetData>
    <row r="1" spans="1:17" x14ac:dyDescent="0.35">
      <c r="A1" s="56"/>
      <c r="B1" s="55" t="s">
        <v>258</v>
      </c>
      <c r="C1" s="56"/>
      <c r="D1" s="56"/>
      <c r="E1" s="56"/>
      <c r="F1" s="56"/>
      <c r="G1" s="56"/>
      <c r="K1" s="1" t="s">
        <v>240</v>
      </c>
    </row>
    <row r="2" spans="1:17" x14ac:dyDescent="0.35">
      <c r="K2" s="29" t="s">
        <v>298</v>
      </c>
      <c r="L2" s="87">
        <f>MIN($D$4:$D$27)</f>
        <v>15</v>
      </c>
    </row>
    <row r="3" spans="1:17" ht="15" thickBot="1" x14ac:dyDescent="0.4">
      <c r="A3" s="82" t="s">
        <v>39</v>
      </c>
      <c r="B3" s="86" t="s">
        <v>259</v>
      </c>
      <c r="C3" s="86" t="s">
        <v>260</v>
      </c>
      <c r="D3" s="86" t="s">
        <v>261</v>
      </c>
      <c r="E3" s="86" t="s">
        <v>262</v>
      </c>
      <c r="F3" s="86" t="s">
        <v>117</v>
      </c>
      <c r="G3" s="86" t="s">
        <v>263</v>
      </c>
      <c r="K3" s="29" t="s">
        <v>299</v>
      </c>
      <c r="L3" s="87">
        <f>MAX($D$4:$D$27)</f>
        <v>490.5</v>
      </c>
    </row>
    <row r="4" spans="1:17" ht="15" thickTop="1" x14ac:dyDescent="0.35">
      <c r="A4" s="78">
        <v>1</v>
      </c>
      <c r="B4" s="83" t="s">
        <v>264</v>
      </c>
      <c r="C4" s="83" t="s">
        <v>265</v>
      </c>
      <c r="D4" s="84">
        <v>75.290000000000006</v>
      </c>
      <c r="E4" s="84">
        <v>105.41</v>
      </c>
      <c r="F4" s="85" t="s">
        <v>266</v>
      </c>
      <c r="G4" s="85">
        <v>4</v>
      </c>
      <c r="K4" s="29" t="s">
        <v>300</v>
      </c>
      <c r="L4" s="87">
        <f>MIN($E$4:$E$27)</f>
        <v>25.5</v>
      </c>
    </row>
    <row r="5" spans="1:17" x14ac:dyDescent="0.35">
      <c r="A5" s="78">
        <v>2</v>
      </c>
      <c r="B5" s="79" t="s">
        <v>267</v>
      </c>
      <c r="C5" s="79" t="s">
        <v>268</v>
      </c>
      <c r="D5" s="80">
        <v>375</v>
      </c>
      <c r="E5" s="80">
        <v>495</v>
      </c>
      <c r="F5" s="78" t="s">
        <v>269</v>
      </c>
      <c r="G5" s="78">
        <v>3</v>
      </c>
      <c r="K5" s="29" t="s">
        <v>301</v>
      </c>
      <c r="L5" s="87">
        <f>MAX($E$4:$E$27)</f>
        <v>649.95000000000005</v>
      </c>
    </row>
    <row r="6" spans="1:17" x14ac:dyDescent="0.35">
      <c r="A6" s="78">
        <v>3</v>
      </c>
      <c r="B6" s="79" t="s">
        <v>264</v>
      </c>
      <c r="C6" s="79" t="s">
        <v>270</v>
      </c>
      <c r="D6" s="80">
        <v>89.95</v>
      </c>
      <c r="E6" s="80">
        <v>130.94999999999999</v>
      </c>
      <c r="F6" s="78" t="s">
        <v>269</v>
      </c>
      <c r="G6" s="78">
        <v>4</v>
      </c>
    </row>
    <row r="7" spans="1:17" x14ac:dyDescent="0.35">
      <c r="A7" s="78">
        <v>4</v>
      </c>
      <c r="B7" s="79" t="s">
        <v>264</v>
      </c>
      <c r="C7" s="79" t="s">
        <v>271</v>
      </c>
      <c r="D7" s="80">
        <v>109.95</v>
      </c>
      <c r="E7" s="80">
        <v>149.94999999999999</v>
      </c>
      <c r="F7" s="78" t="s">
        <v>269</v>
      </c>
      <c r="G7" s="78">
        <v>5</v>
      </c>
      <c r="K7" s="1" t="s">
        <v>241</v>
      </c>
      <c r="L7" s="135" t="s">
        <v>357</v>
      </c>
      <c r="M7" s="135" t="s">
        <v>356</v>
      </c>
    </row>
    <row r="8" spans="1:17" x14ac:dyDescent="0.35">
      <c r="A8" s="78">
        <v>5</v>
      </c>
      <c r="B8" s="79" t="s">
        <v>272</v>
      </c>
      <c r="C8" s="79" t="s">
        <v>273</v>
      </c>
      <c r="D8" s="80">
        <v>207.49</v>
      </c>
      <c r="E8" s="80">
        <v>290.49</v>
      </c>
      <c r="F8" s="78" t="s">
        <v>274</v>
      </c>
      <c r="G8" s="78">
        <v>7</v>
      </c>
      <c r="K8" s="134" t="s">
        <v>302</v>
      </c>
      <c r="L8" s="29">
        <f t="array" ref="L8">SUM(1/COUNTIF(F4:F27, F4:F27))</f>
        <v>5</v>
      </c>
      <c r="M8" s="29">
        <f>COUNTA(_xlfn.UNIQUE(F4:F27))</f>
        <v>5</v>
      </c>
      <c r="O8" s="1"/>
    </row>
    <row r="9" spans="1:17" x14ac:dyDescent="0.35">
      <c r="A9" s="78">
        <v>6</v>
      </c>
      <c r="B9" s="79" t="s">
        <v>275</v>
      </c>
      <c r="C9" s="79" t="s">
        <v>276</v>
      </c>
      <c r="D9" s="80">
        <v>69.989999999999995</v>
      </c>
      <c r="E9" s="80">
        <v>97.98</v>
      </c>
      <c r="F9" s="78" t="s">
        <v>274</v>
      </c>
      <c r="G9" s="78">
        <v>6</v>
      </c>
    </row>
    <row r="10" spans="1:17" x14ac:dyDescent="0.35">
      <c r="A10" s="78">
        <v>7</v>
      </c>
      <c r="B10" s="79" t="s">
        <v>267</v>
      </c>
      <c r="C10" s="79" t="s">
        <v>277</v>
      </c>
      <c r="D10" s="80">
        <v>410.01</v>
      </c>
      <c r="E10" s="80">
        <v>574.01</v>
      </c>
      <c r="F10" s="78" t="s">
        <v>278</v>
      </c>
      <c r="G10" s="78">
        <v>1</v>
      </c>
      <c r="K10" s="1" t="s">
        <v>243</v>
      </c>
    </row>
    <row r="11" spans="1:17" x14ac:dyDescent="0.35">
      <c r="A11" s="78">
        <v>8</v>
      </c>
      <c r="B11" s="79" t="s">
        <v>267</v>
      </c>
      <c r="C11" s="79" t="s">
        <v>279</v>
      </c>
      <c r="D11" s="80">
        <v>401.11</v>
      </c>
      <c r="E11" s="80">
        <v>561.54</v>
      </c>
      <c r="F11" s="78" t="s">
        <v>278</v>
      </c>
      <c r="G11" s="78">
        <v>2</v>
      </c>
      <c r="K11" s="88" t="s">
        <v>117</v>
      </c>
      <c r="L11" s="88" t="s">
        <v>242</v>
      </c>
      <c r="M11" s="88" t="s">
        <v>303</v>
      </c>
    </row>
    <row r="12" spans="1:17" x14ac:dyDescent="0.35">
      <c r="A12" s="78">
        <v>9</v>
      </c>
      <c r="B12" s="79" t="s">
        <v>267</v>
      </c>
      <c r="C12" s="79" t="s">
        <v>280</v>
      </c>
      <c r="D12" s="80">
        <v>350.52</v>
      </c>
      <c r="E12" s="80">
        <v>490.73</v>
      </c>
      <c r="F12" s="78" t="s">
        <v>278</v>
      </c>
      <c r="G12" s="78">
        <v>5</v>
      </c>
      <c r="K12" s="89" t="s">
        <v>266</v>
      </c>
      <c r="L12" s="29">
        <f>SUMIF($F$4:$F$27,K12,$G$4:$G$27)</f>
        <v>20</v>
      </c>
      <c r="M12" s="29">
        <f>COUNTIF($F$4:$F$27,K12)</f>
        <v>6</v>
      </c>
      <c r="Q12" s="56"/>
    </row>
    <row r="13" spans="1:17" x14ac:dyDescent="0.35">
      <c r="A13" s="78">
        <v>10</v>
      </c>
      <c r="B13" s="79" t="s">
        <v>281</v>
      </c>
      <c r="C13" s="79" t="s">
        <v>282</v>
      </c>
      <c r="D13" s="80">
        <v>150.88999999999999</v>
      </c>
      <c r="E13" s="80">
        <v>211.46</v>
      </c>
      <c r="F13" s="78" t="s">
        <v>278</v>
      </c>
      <c r="G13" s="78">
        <v>9</v>
      </c>
      <c r="K13" s="89" t="s">
        <v>269</v>
      </c>
      <c r="L13" s="29">
        <f t="shared" ref="L13:L16" si="0">SUMIF($F$4:$F$27,K13,$G$4:$G$27)</f>
        <v>13</v>
      </c>
      <c r="M13" s="29">
        <f t="shared" ref="M13:M16" si="1">COUNTIF($F$4:$F$27,K13)</f>
        <v>4</v>
      </c>
      <c r="Q13" s="56"/>
    </row>
    <row r="14" spans="1:17" x14ac:dyDescent="0.35">
      <c r="A14" s="78">
        <v>11</v>
      </c>
      <c r="B14" s="79" t="s">
        <v>272</v>
      </c>
      <c r="C14" s="79" t="s">
        <v>283</v>
      </c>
      <c r="D14" s="80">
        <v>281.52</v>
      </c>
      <c r="E14" s="80">
        <v>394.13</v>
      </c>
      <c r="F14" s="78" t="s">
        <v>274</v>
      </c>
      <c r="G14" s="78">
        <v>7</v>
      </c>
      <c r="K14" s="89" t="s">
        <v>274</v>
      </c>
      <c r="L14" s="29">
        <f t="shared" si="0"/>
        <v>23</v>
      </c>
      <c r="M14" s="29">
        <f t="shared" si="1"/>
        <v>4</v>
      </c>
      <c r="Q14" s="56"/>
    </row>
    <row r="15" spans="1:17" x14ac:dyDescent="0.35">
      <c r="A15" s="78">
        <v>12</v>
      </c>
      <c r="B15" s="79" t="s">
        <v>275</v>
      </c>
      <c r="C15" s="79" t="s">
        <v>284</v>
      </c>
      <c r="D15" s="80">
        <v>95.47</v>
      </c>
      <c r="E15" s="80">
        <v>133.66</v>
      </c>
      <c r="F15" s="78" t="s">
        <v>266</v>
      </c>
      <c r="G15" s="78">
        <v>4</v>
      </c>
      <c r="K15" s="89" t="s">
        <v>278</v>
      </c>
      <c r="L15" s="29">
        <f t="shared" si="0"/>
        <v>17</v>
      </c>
      <c r="M15" s="29">
        <f t="shared" si="1"/>
        <v>4</v>
      </c>
      <c r="Q15" s="56"/>
    </row>
    <row r="16" spans="1:17" x14ac:dyDescent="0.35">
      <c r="A16" s="78">
        <v>13</v>
      </c>
      <c r="B16" s="79" t="s">
        <v>267</v>
      </c>
      <c r="C16" s="79" t="s">
        <v>285</v>
      </c>
      <c r="D16" s="80">
        <v>455.95</v>
      </c>
      <c r="E16" s="80">
        <v>649.95000000000005</v>
      </c>
      <c r="F16" s="78" t="s">
        <v>269</v>
      </c>
      <c r="G16" s="78">
        <v>1</v>
      </c>
      <c r="K16" s="89" t="s">
        <v>288</v>
      </c>
      <c r="L16" s="29">
        <f t="shared" si="0"/>
        <v>33</v>
      </c>
      <c r="M16" s="29">
        <f t="shared" si="1"/>
        <v>6</v>
      </c>
      <c r="Q16" s="56"/>
    </row>
    <row r="17" spans="1:18" x14ac:dyDescent="0.35">
      <c r="A17" s="78">
        <v>14</v>
      </c>
      <c r="B17" s="79" t="s">
        <v>275</v>
      </c>
      <c r="C17" s="79" t="s">
        <v>286</v>
      </c>
      <c r="D17" s="80">
        <v>15</v>
      </c>
      <c r="E17" s="80">
        <v>25.5</v>
      </c>
      <c r="F17" s="78" t="s">
        <v>266</v>
      </c>
      <c r="G17" s="78">
        <v>8</v>
      </c>
      <c r="L17" s="56"/>
      <c r="M17" s="56"/>
      <c r="Q17" s="56"/>
    </row>
    <row r="18" spans="1:18" x14ac:dyDescent="0.35">
      <c r="A18" s="78">
        <v>15</v>
      </c>
      <c r="B18" s="79" t="s">
        <v>281</v>
      </c>
      <c r="C18" s="79" t="s">
        <v>287</v>
      </c>
      <c r="D18" s="80">
        <v>180.95</v>
      </c>
      <c r="E18" s="80">
        <v>255.99</v>
      </c>
      <c r="F18" s="78" t="s">
        <v>288</v>
      </c>
      <c r="G18" s="78">
        <v>0</v>
      </c>
      <c r="K18" s="1" t="s">
        <v>304</v>
      </c>
      <c r="Q18" s="56"/>
    </row>
    <row r="19" spans="1:18" x14ac:dyDescent="0.35">
      <c r="A19" s="78">
        <v>16</v>
      </c>
      <c r="B19" s="79" t="s">
        <v>264</v>
      </c>
      <c r="C19" s="79" t="s">
        <v>289</v>
      </c>
      <c r="D19" s="80">
        <v>85.95</v>
      </c>
      <c r="E19" s="80">
        <v>135.99</v>
      </c>
      <c r="F19" s="78" t="s">
        <v>288</v>
      </c>
      <c r="G19" s="78">
        <v>5</v>
      </c>
      <c r="K19" s="88" t="s">
        <v>259</v>
      </c>
      <c r="L19" s="88" t="s">
        <v>305</v>
      </c>
      <c r="M19" s="24" t="s">
        <v>358</v>
      </c>
      <c r="Q19" s="56"/>
    </row>
    <row r="20" spans="1:18" x14ac:dyDescent="0.35">
      <c r="A20" s="78">
        <v>17</v>
      </c>
      <c r="B20" s="79" t="s">
        <v>275</v>
      </c>
      <c r="C20" s="79" t="s">
        <v>290</v>
      </c>
      <c r="D20" s="80">
        <v>50.95</v>
      </c>
      <c r="E20" s="80">
        <v>75.989999999999995</v>
      </c>
      <c r="F20" s="78" t="s">
        <v>288</v>
      </c>
      <c r="G20" s="78">
        <v>10</v>
      </c>
      <c r="K20" s="90" t="s">
        <v>275</v>
      </c>
      <c r="L20" s="29" cm="1">
        <f t="array" ref="L20">SUM(--(LEN(_xlfn.UNIQUE(_xlfn._xlws.FILTER(C4:C27,B4:B27=K20,"")))&gt;0))</f>
        <v>4</v>
      </c>
      <c r="M20" s="29" cm="1">
        <f t="array" ref="M20">COUNTA(_xlfn.UNIQUE(_xlfn._xlws.FILTER(C4:C27,B4:B27=K20)))</f>
        <v>4</v>
      </c>
      <c r="Q20" s="56"/>
    </row>
    <row r="21" spans="1:18" x14ac:dyDescent="0.35">
      <c r="A21" s="78">
        <v>18</v>
      </c>
      <c r="B21" s="79" t="s">
        <v>272</v>
      </c>
      <c r="C21" s="79" t="s">
        <v>291</v>
      </c>
      <c r="D21" s="80">
        <v>250.95</v>
      </c>
      <c r="E21" s="80">
        <v>350.99</v>
      </c>
      <c r="F21" s="78" t="s">
        <v>288</v>
      </c>
      <c r="G21" s="78">
        <v>8</v>
      </c>
      <c r="Q21" s="56"/>
    </row>
    <row r="22" spans="1:18" x14ac:dyDescent="0.35">
      <c r="A22" s="78">
        <v>19</v>
      </c>
      <c r="B22" s="79" t="s">
        <v>272</v>
      </c>
      <c r="C22" s="79" t="s">
        <v>292</v>
      </c>
      <c r="D22" s="80">
        <v>390.95</v>
      </c>
      <c r="E22" s="80">
        <v>495.99</v>
      </c>
      <c r="F22" s="78" t="s">
        <v>288</v>
      </c>
      <c r="G22" s="78">
        <v>5</v>
      </c>
      <c r="Q22" s="56"/>
    </row>
    <row r="23" spans="1:18" x14ac:dyDescent="0.35">
      <c r="A23" s="78">
        <v>20</v>
      </c>
      <c r="B23" s="79" t="s">
        <v>272</v>
      </c>
      <c r="C23" s="79" t="s">
        <v>293</v>
      </c>
      <c r="D23" s="80">
        <v>450.95</v>
      </c>
      <c r="E23" s="80">
        <v>599.99</v>
      </c>
      <c r="F23" s="78" t="s">
        <v>288</v>
      </c>
      <c r="G23" s="78">
        <v>5</v>
      </c>
      <c r="K23" s="1" t="s">
        <v>306</v>
      </c>
      <c r="Q23" s="56"/>
    </row>
    <row r="24" spans="1:18" x14ac:dyDescent="0.35">
      <c r="A24" s="78">
        <v>21</v>
      </c>
      <c r="B24" s="79" t="s">
        <v>264</v>
      </c>
      <c r="C24" s="79" t="s">
        <v>294</v>
      </c>
      <c r="D24" s="80">
        <v>100.47</v>
      </c>
      <c r="E24" s="80">
        <v>140.66</v>
      </c>
      <c r="F24" s="78" t="s">
        <v>266</v>
      </c>
      <c r="G24" s="78">
        <v>1</v>
      </c>
      <c r="K24" s="88" t="s">
        <v>259</v>
      </c>
      <c r="L24" s="91" t="s">
        <v>262</v>
      </c>
      <c r="M24" s="88" t="s">
        <v>117</v>
      </c>
      <c r="Q24" s="56"/>
    </row>
    <row r="25" spans="1:18" x14ac:dyDescent="0.35">
      <c r="A25" s="78">
        <v>22</v>
      </c>
      <c r="B25" s="79" t="s">
        <v>264</v>
      </c>
      <c r="C25" s="79" t="s">
        <v>295</v>
      </c>
      <c r="D25" s="80">
        <v>50</v>
      </c>
      <c r="E25" s="80">
        <v>70</v>
      </c>
      <c r="F25" s="78" t="s">
        <v>274</v>
      </c>
      <c r="G25" s="78">
        <v>3</v>
      </c>
      <c r="K25" s="90" t="s">
        <v>281</v>
      </c>
      <c r="L25" s="92" t="s">
        <v>307</v>
      </c>
      <c r="M25" s="95" t="str" cm="1">
        <f t="array" ref="M25:M27">_xlfn._xlws.FILTER(F4:F27,(B4:B27="Hybrid")*(E4:E27&gt;200))</f>
        <v>Bike-One</v>
      </c>
      <c r="N25" s="56"/>
      <c r="O25" s="56"/>
      <c r="P25" s="56"/>
      <c r="Q25" s="56"/>
      <c r="R25" s="56"/>
    </row>
    <row r="26" spans="1:18" x14ac:dyDescent="0.35">
      <c r="A26" s="78">
        <v>23</v>
      </c>
      <c r="B26" s="79" t="s">
        <v>281</v>
      </c>
      <c r="C26" s="79" t="s">
        <v>296</v>
      </c>
      <c r="D26" s="80">
        <v>429.02</v>
      </c>
      <c r="E26" s="80">
        <v>609</v>
      </c>
      <c r="F26" s="78" t="s">
        <v>266</v>
      </c>
      <c r="G26" s="78">
        <v>3</v>
      </c>
      <c r="L26" s="93"/>
      <c r="M26" s="29" t="str">
        <v>Run-Up Bikes</v>
      </c>
      <c r="N26" s="56"/>
      <c r="O26" s="56"/>
      <c r="P26" s="56"/>
      <c r="Q26" s="56"/>
      <c r="R26" s="56"/>
    </row>
    <row r="27" spans="1:18" x14ac:dyDescent="0.35">
      <c r="A27" s="78">
        <v>24</v>
      </c>
      <c r="B27" s="79" t="s">
        <v>272</v>
      </c>
      <c r="C27" s="79" t="s">
        <v>297</v>
      </c>
      <c r="D27" s="80">
        <v>490.5</v>
      </c>
      <c r="E27" s="80">
        <v>635.70000000000005</v>
      </c>
      <c r="F27" s="78" t="s">
        <v>266</v>
      </c>
      <c r="G27" s="78">
        <v>0</v>
      </c>
      <c r="L27" s="94"/>
      <c r="M27" s="29" t="str">
        <v>Simpson's Bike Supply</v>
      </c>
      <c r="N27" s="56"/>
      <c r="O27" s="56"/>
      <c r="P27" s="56"/>
      <c r="Q27" s="56"/>
      <c r="R27" s="56"/>
    </row>
    <row r="28" spans="1:18" x14ac:dyDescent="0.35">
      <c r="L28" s="78"/>
      <c r="M28" s="56"/>
      <c r="N28" s="56"/>
      <c r="O28" s="56"/>
      <c r="P28" s="56"/>
      <c r="Q28" s="56"/>
      <c r="R28" s="56"/>
    </row>
    <row r="29" spans="1:18" x14ac:dyDescent="0.35">
      <c r="A29" s="56"/>
      <c r="B29" s="81"/>
      <c r="C29" s="56"/>
      <c r="D29" s="56"/>
      <c r="E29" s="56"/>
      <c r="F29" s="56"/>
      <c r="G29" s="56"/>
      <c r="L29" s="78"/>
      <c r="M29" s="56"/>
      <c r="N29" s="56"/>
      <c r="O29" s="56"/>
      <c r="P29" s="56"/>
      <c r="Q29" s="56"/>
      <c r="R29" s="56"/>
    </row>
    <row r="30" spans="1:18" x14ac:dyDescent="0.35">
      <c r="A30" s="56"/>
      <c r="B30" s="81"/>
      <c r="C30" s="56"/>
      <c r="D30" s="56"/>
      <c r="E30" s="56"/>
      <c r="F30" s="56"/>
      <c r="G30" s="56"/>
      <c r="L30" s="78"/>
      <c r="M30" s="56"/>
      <c r="N30" s="56"/>
      <c r="O30" s="56"/>
      <c r="P30" s="56"/>
      <c r="Q30" s="56"/>
      <c r="R30" s="56"/>
    </row>
    <row r="31" spans="1:18" x14ac:dyDescent="0.35">
      <c r="A31" s="56"/>
      <c r="B31" s="81"/>
      <c r="C31" s="56"/>
      <c r="D31" s="56"/>
      <c r="E31" s="56"/>
      <c r="F31" s="56"/>
      <c r="G31" s="56"/>
      <c r="L31" s="56"/>
      <c r="M31" s="56"/>
      <c r="N31" s="56"/>
      <c r="O31" s="56"/>
      <c r="P31" s="56"/>
      <c r="Q31" s="56"/>
      <c r="R31" s="56"/>
    </row>
    <row r="32" spans="1:18" x14ac:dyDescent="0.35">
      <c r="A32" s="56"/>
      <c r="B32" s="81"/>
      <c r="C32" s="56"/>
      <c r="D32" s="56"/>
      <c r="E32" s="56"/>
      <c r="F32" s="56"/>
      <c r="G32" s="56"/>
      <c r="L32" s="56"/>
      <c r="M32" s="56"/>
      <c r="N32" s="56"/>
      <c r="O32" s="56"/>
      <c r="P32" s="56"/>
      <c r="Q32" s="56"/>
      <c r="R32" s="56"/>
    </row>
    <row r="33" spans="2:18" x14ac:dyDescent="0.35">
      <c r="B33" s="81"/>
      <c r="L33" s="56"/>
      <c r="M33" s="56"/>
      <c r="N33" s="56"/>
      <c r="O33" s="56"/>
      <c r="P33" s="56"/>
      <c r="Q33" s="56"/>
      <c r="R33" s="56"/>
    </row>
    <row r="34" spans="2:18" x14ac:dyDescent="0.35">
      <c r="L34" s="56"/>
      <c r="M34" s="56"/>
      <c r="N34" s="56"/>
      <c r="O34" s="56"/>
      <c r="P34" s="56"/>
      <c r="Q34" s="56"/>
      <c r="R34" s="56"/>
    </row>
    <row r="35" spans="2:18" x14ac:dyDescent="0.35">
      <c r="L35" s="56"/>
      <c r="M35" s="56"/>
      <c r="N35" s="56"/>
      <c r="O35" s="56"/>
      <c r="P35" s="56"/>
      <c r="Q35" s="56"/>
      <c r="R35" s="56"/>
    </row>
    <row r="36" spans="2:18" x14ac:dyDescent="0.35">
      <c r="L36" s="56"/>
      <c r="M36" s="56"/>
      <c r="N36" s="56"/>
      <c r="O36" s="56"/>
      <c r="P36" s="56"/>
      <c r="Q36" s="56"/>
      <c r="R36" s="56"/>
    </row>
    <row r="37" spans="2:18" x14ac:dyDescent="0.35">
      <c r="L37" s="56"/>
      <c r="M37" s="56"/>
      <c r="N37" s="56"/>
      <c r="O37" s="56"/>
      <c r="P37" s="56"/>
      <c r="Q37" s="56"/>
      <c r="R37" s="56"/>
    </row>
    <row r="38" spans="2:18" x14ac:dyDescent="0.35">
      <c r="L38" s="56"/>
      <c r="M38" s="56"/>
      <c r="N38" s="56"/>
      <c r="O38" s="56"/>
      <c r="P38" s="56"/>
      <c r="Q38" s="56"/>
      <c r="R38" s="56"/>
    </row>
    <row r="39" spans="2:18" x14ac:dyDescent="0.35">
      <c r="L39" s="56"/>
      <c r="M39" s="56"/>
      <c r="N39" s="56"/>
      <c r="O39" s="56"/>
      <c r="P39" s="56"/>
      <c r="Q39" s="56"/>
      <c r="R39" s="56"/>
    </row>
    <row r="40" spans="2:18" x14ac:dyDescent="0.35">
      <c r="L40" s="56"/>
      <c r="M40" s="56"/>
      <c r="N40" s="56"/>
      <c r="O40" s="56"/>
      <c r="P40" s="56"/>
      <c r="Q40" s="56"/>
      <c r="R40" s="56"/>
    </row>
    <row r="41" spans="2:18" x14ac:dyDescent="0.35">
      <c r="L41" s="56"/>
      <c r="M41" s="56"/>
      <c r="N41" s="56"/>
      <c r="O41" s="56"/>
      <c r="P41" s="56"/>
      <c r="Q41" s="56"/>
      <c r="R41" s="56"/>
    </row>
    <row r="42" spans="2:18" x14ac:dyDescent="0.35">
      <c r="L42" s="56"/>
      <c r="M42" s="56"/>
      <c r="N42" s="56"/>
      <c r="O42" s="56"/>
      <c r="P42" s="56"/>
      <c r="Q42" s="56"/>
      <c r="R42" s="56"/>
    </row>
    <row r="43" spans="2:18" x14ac:dyDescent="0.35">
      <c r="L43" s="56"/>
      <c r="M43" s="56"/>
      <c r="N43" s="56"/>
      <c r="O43" s="56"/>
      <c r="P43" s="56"/>
      <c r="Q43" s="56"/>
      <c r="R43" s="56"/>
    </row>
    <row r="44" spans="2:18" x14ac:dyDescent="0.35">
      <c r="L44" s="56"/>
      <c r="M44" s="56"/>
      <c r="N44" s="56"/>
      <c r="O44" s="56"/>
      <c r="P44" s="56"/>
      <c r="Q44" s="56"/>
      <c r="R44" s="56"/>
    </row>
    <row r="45" spans="2:18" x14ac:dyDescent="0.35">
      <c r="L45" s="56"/>
      <c r="M45" s="56"/>
      <c r="N45" s="56"/>
      <c r="O45" s="56"/>
      <c r="P45" s="56"/>
      <c r="Q45" s="56"/>
      <c r="R45" s="56"/>
    </row>
    <row r="46" spans="2:18" x14ac:dyDescent="0.35">
      <c r="L46" s="56"/>
      <c r="M46" s="56"/>
      <c r="N46" s="56"/>
      <c r="O46" s="56"/>
      <c r="P46" s="56"/>
      <c r="Q46" s="56"/>
      <c r="R46" s="56"/>
    </row>
    <row r="47" spans="2:18" x14ac:dyDescent="0.35">
      <c r="L47" s="56"/>
      <c r="M47" s="56"/>
      <c r="N47" s="56"/>
      <c r="O47" s="56"/>
      <c r="P47" s="56"/>
      <c r="Q47" s="56"/>
      <c r="R47" s="56"/>
    </row>
    <row r="48" spans="2:18" x14ac:dyDescent="0.35">
      <c r="L48" s="56"/>
      <c r="M48" s="56"/>
      <c r="N48" s="56"/>
      <c r="O48" s="56"/>
      <c r="P48" s="56"/>
      <c r="Q48" s="56"/>
      <c r="R48" s="56"/>
    </row>
    <row r="49" spans="12:18" x14ac:dyDescent="0.35">
      <c r="L49" s="56"/>
      <c r="M49" s="56"/>
      <c r="N49" s="56"/>
      <c r="O49" s="56"/>
      <c r="P49" s="56"/>
      <c r="Q49" s="56"/>
      <c r="R49" s="56"/>
    </row>
    <row r="50" spans="12:18" x14ac:dyDescent="0.35">
      <c r="L50" s="56"/>
      <c r="M50" s="56"/>
      <c r="N50" s="56"/>
      <c r="O50" s="56"/>
      <c r="P50" s="56"/>
      <c r="Q50" s="56"/>
      <c r="R50" s="56"/>
    </row>
    <row r="51" spans="12:18" x14ac:dyDescent="0.35">
      <c r="L51" s="56"/>
      <c r="M51" s="56"/>
      <c r="N51" s="56"/>
      <c r="O51" s="56"/>
      <c r="P51" s="56"/>
      <c r="Q51" s="56"/>
      <c r="R51" s="56"/>
    </row>
    <row r="52" spans="12:18" x14ac:dyDescent="0.35">
      <c r="L52" s="56"/>
      <c r="M52" s="56"/>
      <c r="N52" s="56"/>
      <c r="O52" s="56"/>
      <c r="P52" s="56"/>
      <c r="Q52" s="56"/>
      <c r="R52" s="56"/>
    </row>
    <row r="53" spans="12:18" x14ac:dyDescent="0.35">
      <c r="L53" s="56"/>
      <c r="M53" s="56"/>
      <c r="N53" s="56"/>
      <c r="O53" s="56"/>
      <c r="P53" s="56"/>
      <c r="Q53" s="56"/>
      <c r="R53" s="56"/>
    </row>
    <row r="54" spans="12:18" x14ac:dyDescent="0.35">
      <c r="L54" s="56"/>
      <c r="M54" s="56"/>
      <c r="N54" s="56"/>
      <c r="O54" s="56"/>
      <c r="P54" s="56"/>
      <c r="Q54" s="56"/>
      <c r="R54" s="56"/>
    </row>
    <row r="55" spans="12:18" x14ac:dyDescent="0.35">
      <c r="L55" s="56"/>
      <c r="M55" s="56"/>
      <c r="N55" s="56"/>
      <c r="O55" s="56"/>
      <c r="P55" s="56"/>
      <c r="Q55" s="56"/>
      <c r="R55" s="56"/>
    </row>
    <row r="56" spans="12:18" x14ac:dyDescent="0.35">
      <c r="L56" s="56"/>
      <c r="M56" s="56"/>
      <c r="N56" s="56"/>
      <c r="O56" s="56"/>
      <c r="P56" s="56"/>
      <c r="Q56" s="56"/>
      <c r="R56" s="56"/>
    </row>
    <row r="57" spans="12:18" x14ac:dyDescent="0.35">
      <c r="L57" s="56"/>
      <c r="M57" s="56"/>
      <c r="N57" s="56"/>
      <c r="O57" s="56"/>
      <c r="P57" s="56"/>
      <c r="Q57" s="56"/>
      <c r="R57" s="56"/>
    </row>
    <row r="58" spans="12:18" x14ac:dyDescent="0.35">
      <c r="L58" s="56"/>
      <c r="M58" s="56"/>
      <c r="N58" s="56"/>
      <c r="O58" s="56"/>
      <c r="P58" s="56"/>
      <c r="Q58" s="56"/>
      <c r="R58" s="56"/>
    </row>
    <row r="59" spans="12:18" x14ac:dyDescent="0.35">
      <c r="L59" s="56"/>
      <c r="M59" s="56"/>
      <c r="N59" s="56"/>
      <c r="O59" s="56"/>
      <c r="P59" s="56"/>
      <c r="Q59" s="56"/>
      <c r="R59" s="56"/>
    </row>
    <row r="60" spans="12:18" x14ac:dyDescent="0.35">
      <c r="L60" s="56"/>
      <c r="M60" s="56"/>
      <c r="N60" s="56"/>
      <c r="O60" s="56"/>
      <c r="P60" s="56"/>
      <c r="Q60" s="56"/>
      <c r="R60" s="56"/>
    </row>
    <row r="61" spans="12:18" x14ac:dyDescent="0.35">
      <c r="L61" s="56"/>
      <c r="M61" s="56"/>
      <c r="N61" s="56"/>
      <c r="O61" s="56"/>
      <c r="P61" s="56"/>
      <c r="Q61" s="56"/>
      <c r="R61" s="56"/>
    </row>
    <row r="62" spans="12:18" x14ac:dyDescent="0.35">
      <c r="L62" s="56"/>
      <c r="M62" s="56"/>
      <c r="N62" s="56"/>
      <c r="O62" s="56"/>
      <c r="P62" s="56"/>
      <c r="Q62" s="56"/>
      <c r="R62" s="56"/>
    </row>
    <row r="63" spans="12:18" x14ac:dyDescent="0.35">
      <c r="L63" s="56"/>
      <c r="M63" s="56"/>
      <c r="N63" s="56"/>
      <c r="O63" s="56"/>
      <c r="P63" s="56"/>
      <c r="Q63" s="56"/>
      <c r="R63" s="56"/>
    </row>
    <row r="64" spans="12:18" x14ac:dyDescent="0.35">
      <c r="L64" s="56"/>
      <c r="M64" s="56"/>
      <c r="N64" s="56"/>
      <c r="O64" s="56"/>
      <c r="P64" s="56"/>
      <c r="Q64" s="56"/>
      <c r="R64" s="56"/>
    </row>
    <row r="65" spans="12:18" x14ac:dyDescent="0.35">
      <c r="L65" s="56"/>
      <c r="M65" s="56"/>
      <c r="N65" s="56"/>
      <c r="O65" s="56"/>
      <c r="P65" s="56"/>
      <c r="Q65" s="56"/>
      <c r="R65" s="56"/>
    </row>
    <row r="66" spans="12:18" x14ac:dyDescent="0.35">
      <c r="L66" s="56"/>
      <c r="M66" s="56"/>
      <c r="N66" s="56"/>
      <c r="O66" s="56"/>
      <c r="P66" s="56"/>
      <c r="Q66" s="56"/>
      <c r="R66" s="56"/>
    </row>
    <row r="67" spans="12:18" x14ac:dyDescent="0.35">
      <c r="L67" s="56"/>
      <c r="M67" s="56"/>
      <c r="N67" s="56"/>
      <c r="O67" s="56"/>
      <c r="P67" s="56"/>
      <c r="Q67" s="56"/>
      <c r="R67" s="56"/>
    </row>
    <row r="68" spans="12:18" x14ac:dyDescent="0.35">
      <c r="L68" s="56"/>
      <c r="M68" s="56"/>
      <c r="N68" s="56"/>
      <c r="O68" s="56"/>
      <c r="P68" s="56"/>
      <c r="Q68" s="56"/>
      <c r="R68" s="56"/>
    </row>
    <row r="69" spans="12:18" x14ac:dyDescent="0.35">
      <c r="L69" s="56"/>
      <c r="M69" s="56"/>
      <c r="N69" s="56"/>
      <c r="O69" s="56"/>
      <c r="P69" s="56"/>
      <c r="Q69" s="56"/>
      <c r="R69" s="56"/>
    </row>
    <row r="70" spans="12:18" x14ac:dyDescent="0.35">
      <c r="L70" s="56"/>
      <c r="M70" s="56"/>
      <c r="N70" s="56"/>
      <c r="O70" s="56"/>
      <c r="P70" s="56"/>
      <c r="Q70" s="56"/>
      <c r="R70" s="56"/>
    </row>
    <row r="71" spans="12:18" x14ac:dyDescent="0.35">
      <c r="L71" s="56"/>
      <c r="M71" s="56"/>
      <c r="N71" s="56"/>
      <c r="O71" s="56"/>
      <c r="P71" s="56"/>
      <c r="Q71" s="56"/>
      <c r="R71" s="56"/>
    </row>
    <row r="72" spans="12:18" x14ac:dyDescent="0.35">
      <c r="L72" s="56"/>
      <c r="M72" s="56"/>
      <c r="N72" s="56"/>
      <c r="O72" s="56"/>
      <c r="P72" s="56"/>
      <c r="Q72" s="56"/>
      <c r="R72" s="56"/>
    </row>
    <row r="73" spans="12:18" x14ac:dyDescent="0.35">
      <c r="L73" s="56"/>
      <c r="M73" s="56"/>
      <c r="N73" s="56"/>
      <c r="O73" s="56"/>
      <c r="P73" s="56"/>
      <c r="Q73" s="56"/>
      <c r="R73" s="56"/>
    </row>
    <row r="74" spans="12:18" x14ac:dyDescent="0.35">
      <c r="L74" s="56"/>
      <c r="M74" s="56"/>
      <c r="N74" s="56"/>
      <c r="O74" s="56"/>
      <c r="P74" s="56"/>
      <c r="Q74" s="56"/>
      <c r="R74" s="56"/>
    </row>
    <row r="75" spans="12:18" x14ac:dyDescent="0.35">
      <c r="L75" s="56"/>
      <c r="M75" s="56"/>
      <c r="N75" s="56"/>
      <c r="O75" s="56"/>
      <c r="P75" s="56"/>
      <c r="Q75" s="56"/>
      <c r="R75" s="56"/>
    </row>
    <row r="76" spans="12:18" x14ac:dyDescent="0.35">
      <c r="L76" s="56"/>
      <c r="M76" s="56"/>
      <c r="N76" s="56"/>
      <c r="O76" s="56"/>
      <c r="P76" s="56"/>
      <c r="Q76" s="56"/>
      <c r="R76" s="56"/>
    </row>
    <row r="77" spans="12:18" x14ac:dyDescent="0.35">
      <c r="L77" s="56"/>
      <c r="M77" s="56"/>
      <c r="N77" s="56"/>
      <c r="O77" s="56"/>
      <c r="P77" s="56"/>
      <c r="Q77" s="56"/>
      <c r="R77" s="56"/>
    </row>
    <row r="78" spans="12:18" x14ac:dyDescent="0.35">
      <c r="L78" s="56"/>
      <c r="M78" s="56"/>
      <c r="N78" s="56"/>
      <c r="O78" s="56"/>
      <c r="P78" s="56"/>
      <c r="Q78" s="56"/>
      <c r="R78" s="56"/>
    </row>
    <row r="79" spans="12:18" x14ac:dyDescent="0.35">
      <c r="L79" s="56"/>
      <c r="M79" s="56"/>
      <c r="N79" s="56"/>
      <c r="O79" s="56"/>
      <c r="P79" s="56"/>
      <c r="Q79" s="56"/>
      <c r="R79" s="56"/>
    </row>
    <row r="80" spans="12:18" x14ac:dyDescent="0.35">
      <c r="L80" s="56"/>
      <c r="M80" s="56"/>
      <c r="N80" s="56"/>
      <c r="O80" s="56"/>
      <c r="P80" s="56"/>
      <c r="Q80" s="56"/>
      <c r="R80" s="56"/>
    </row>
    <row r="81" spans="12:18" x14ac:dyDescent="0.35">
      <c r="L81" s="56"/>
      <c r="M81" s="56"/>
      <c r="N81" s="56"/>
      <c r="O81" s="56"/>
      <c r="P81" s="56"/>
      <c r="Q81" s="56"/>
      <c r="R81" s="56"/>
    </row>
    <row r="82" spans="12:18" x14ac:dyDescent="0.35">
      <c r="L82" s="56"/>
      <c r="M82" s="56"/>
      <c r="N82" s="56"/>
      <c r="O82" s="56"/>
      <c r="P82" s="56"/>
      <c r="Q82" s="56"/>
      <c r="R82" s="56"/>
    </row>
    <row r="83" spans="12:18" x14ac:dyDescent="0.35">
      <c r="L83" s="56"/>
      <c r="M83" s="56"/>
      <c r="N83" s="56"/>
      <c r="O83" s="56"/>
      <c r="P83" s="56"/>
      <c r="Q83" s="56"/>
      <c r="R83" s="56"/>
    </row>
    <row r="84" spans="12:18" x14ac:dyDescent="0.35">
      <c r="L84" s="56"/>
      <c r="M84" s="56"/>
      <c r="N84" s="56"/>
      <c r="O84" s="56"/>
      <c r="P84" s="56"/>
      <c r="Q84" s="56"/>
      <c r="R84" s="56"/>
    </row>
    <row r="85" spans="12:18" x14ac:dyDescent="0.35">
      <c r="L85" s="56"/>
      <c r="M85" s="56"/>
      <c r="N85" s="56"/>
      <c r="O85" s="56"/>
      <c r="P85" s="56"/>
      <c r="Q85" s="56"/>
      <c r="R85" s="56"/>
    </row>
    <row r="86" spans="12:18" x14ac:dyDescent="0.35">
      <c r="L86" s="56"/>
      <c r="M86" s="56"/>
      <c r="N86" s="56"/>
      <c r="O86" s="56"/>
      <c r="P86" s="56"/>
      <c r="Q86" s="56"/>
      <c r="R86" s="56"/>
    </row>
    <row r="87" spans="12:18" x14ac:dyDescent="0.35">
      <c r="L87" s="56"/>
      <c r="M87" s="56"/>
      <c r="N87" s="56"/>
      <c r="O87" s="56"/>
      <c r="P87" s="56"/>
      <c r="Q87" s="56"/>
      <c r="R87" s="56"/>
    </row>
    <row r="88" spans="12:18" x14ac:dyDescent="0.35">
      <c r="L88" s="56"/>
      <c r="M88" s="56"/>
      <c r="N88" s="56"/>
      <c r="O88" s="56"/>
      <c r="P88" s="56"/>
      <c r="Q88" s="56"/>
      <c r="R88" s="56"/>
    </row>
    <row r="89" spans="12:18" x14ac:dyDescent="0.35">
      <c r="L89" s="56"/>
      <c r="M89" s="56"/>
      <c r="N89" s="56"/>
      <c r="O89" s="56"/>
      <c r="P89" s="56"/>
      <c r="Q89" s="56"/>
      <c r="R89" s="56"/>
    </row>
    <row r="90" spans="12:18" x14ac:dyDescent="0.35">
      <c r="L90" s="56"/>
      <c r="M90" s="56"/>
      <c r="N90" s="56"/>
      <c r="O90" s="56"/>
      <c r="P90" s="56"/>
      <c r="Q90" s="56"/>
      <c r="R90" s="56"/>
    </row>
    <row r="91" spans="12:18" x14ac:dyDescent="0.35">
      <c r="L91" s="56"/>
      <c r="M91" s="56"/>
      <c r="N91" s="56"/>
      <c r="O91" s="56"/>
      <c r="P91" s="56"/>
      <c r="Q91" s="56"/>
      <c r="R91" s="56"/>
    </row>
    <row r="92" spans="12:18" x14ac:dyDescent="0.35">
      <c r="L92" s="56"/>
      <c r="M92" s="56"/>
      <c r="N92" s="56"/>
      <c r="O92" s="56"/>
      <c r="P92" s="56"/>
      <c r="Q92" s="56"/>
      <c r="R92" s="56"/>
    </row>
    <row r="93" spans="12:18" x14ac:dyDescent="0.35">
      <c r="L93" s="56"/>
      <c r="M93" s="56"/>
      <c r="N93" s="56"/>
      <c r="O93" s="56"/>
      <c r="P93" s="56"/>
      <c r="Q93" s="56"/>
      <c r="R93" s="56"/>
    </row>
    <row r="94" spans="12:18" x14ac:dyDescent="0.35">
      <c r="L94" s="56"/>
      <c r="M94" s="56"/>
      <c r="N94" s="56"/>
      <c r="O94" s="56"/>
      <c r="P94" s="56"/>
      <c r="Q94" s="56"/>
      <c r="R94" s="56"/>
    </row>
    <row r="95" spans="12:18" x14ac:dyDescent="0.35">
      <c r="L95" s="56"/>
      <c r="M95" s="56"/>
      <c r="N95" s="56"/>
      <c r="O95" s="56"/>
      <c r="P95" s="56"/>
      <c r="Q95" s="56"/>
      <c r="R95" s="56"/>
    </row>
    <row r="96" spans="12:18" x14ac:dyDescent="0.35">
      <c r="L96" s="56"/>
      <c r="M96" s="56"/>
      <c r="N96" s="56"/>
      <c r="O96" s="56"/>
      <c r="P96" s="56"/>
      <c r="Q96" s="56"/>
      <c r="R96" s="56"/>
    </row>
    <row r="97" spans="12:18" x14ac:dyDescent="0.35">
      <c r="L97" s="56"/>
      <c r="M97" s="56"/>
      <c r="N97" s="56"/>
      <c r="O97" s="56"/>
      <c r="P97" s="56"/>
      <c r="Q97" s="56"/>
      <c r="R97" s="56"/>
    </row>
    <row r="98" spans="12:18" x14ac:dyDescent="0.35">
      <c r="L98" s="56"/>
      <c r="M98" s="56"/>
      <c r="N98" s="56"/>
      <c r="O98" s="56"/>
      <c r="P98" s="56"/>
      <c r="Q98" s="56"/>
      <c r="R98" s="56"/>
    </row>
    <row r="99" spans="12:18" x14ac:dyDescent="0.35">
      <c r="L99" s="56"/>
      <c r="M99" s="56"/>
      <c r="N99" s="56"/>
      <c r="O99" s="56"/>
      <c r="P99" s="56"/>
      <c r="Q99" s="56"/>
      <c r="R99" s="56"/>
    </row>
    <row r="100" spans="12:18" x14ac:dyDescent="0.35">
      <c r="L100" s="56"/>
      <c r="M100" s="56"/>
      <c r="N100" s="56"/>
      <c r="O100" s="56"/>
      <c r="P100" s="56"/>
      <c r="Q100" s="56"/>
      <c r="R100" s="56"/>
    </row>
    <row r="101" spans="12:18" x14ac:dyDescent="0.35">
      <c r="L101" s="56"/>
      <c r="M101" s="56"/>
      <c r="N101" s="56"/>
      <c r="O101" s="56"/>
      <c r="P101" s="56"/>
      <c r="Q101" s="56"/>
      <c r="R101" s="56"/>
    </row>
    <row r="102" spans="12:18" x14ac:dyDescent="0.35">
      <c r="L102" s="56"/>
      <c r="M102" s="56"/>
      <c r="N102" s="56"/>
      <c r="O102" s="56"/>
      <c r="P102" s="56"/>
      <c r="Q102" s="56"/>
      <c r="R102" s="56"/>
    </row>
    <row r="103" spans="12:18" x14ac:dyDescent="0.35">
      <c r="L103" s="56"/>
      <c r="M103" s="56"/>
      <c r="N103" s="56"/>
      <c r="O103" s="56"/>
      <c r="P103" s="56"/>
      <c r="Q103" s="56"/>
      <c r="R103" s="56"/>
    </row>
    <row r="104" spans="12:18" x14ac:dyDescent="0.35">
      <c r="L104" s="56"/>
      <c r="M104" s="56"/>
      <c r="N104" s="56"/>
      <c r="O104" s="56"/>
      <c r="P104" s="56"/>
      <c r="Q104" s="56"/>
      <c r="R104" s="56"/>
    </row>
    <row r="105" spans="12:18" x14ac:dyDescent="0.35">
      <c r="L105" s="56"/>
      <c r="M105" s="56"/>
      <c r="N105" s="56"/>
      <c r="O105" s="56"/>
      <c r="P105" s="56"/>
      <c r="Q105" s="56"/>
      <c r="R105" s="56"/>
    </row>
    <row r="106" spans="12:18" x14ac:dyDescent="0.35">
      <c r="L106" s="56"/>
      <c r="M106" s="56"/>
      <c r="N106" s="56"/>
      <c r="O106" s="56"/>
      <c r="P106" s="56"/>
      <c r="Q106" s="56"/>
      <c r="R106" s="56"/>
    </row>
    <row r="107" spans="12:18" x14ac:dyDescent="0.35">
      <c r="L107" s="56"/>
      <c r="M107" s="56"/>
      <c r="N107" s="56"/>
      <c r="O107" s="56"/>
      <c r="P107" s="56"/>
      <c r="Q107" s="56"/>
      <c r="R107" s="56"/>
    </row>
    <row r="108" spans="12:18" x14ac:dyDescent="0.35">
      <c r="L108" s="56"/>
      <c r="M108" s="56"/>
      <c r="N108" s="56"/>
      <c r="O108" s="56"/>
      <c r="P108" s="56"/>
      <c r="Q108" s="56"/>
      <c r="R108" s="56"/>
    </row>
    <row r="109" spans="12:18" x14ac:dyDescent="0.35">
      <c r="L109" s="56"/>
      <c r="M109" s="56"/>
      <c r="N109" s="56"/>
      <c r="O109" s="56"/>
      <c r="P109" s="56"/>
      <c r="Q109" s="56"/>
      <c r="R109" s="56"/>
    </row>
    <row r="110" spans="12:18" x14ac:dyDescent="0.35">
      <c r="L110" s="56"/>
      <c r="M110" s="56"/>
      <c r="N110" s="56"/>
      <c r="O110" s="56"/>
      <c r="P110" s="56"/>
      <c r="Q110" s="56"/>
      <c r="R110" s="56"/>
    </row>
    <row r="111" spans="12:18" x14ac:dyDescent="0.35">
      <c r="L111" s="56"/>
      <c r="M111" s="56"/>
      <c r="N111" s="56"/>
      <c r="O111" s="56"/>
      <c r="P111" s="56"/>
      <c r="Q111" s="56"/>
      <c r="R111" s="56"/>
    </row>
    <row r="112" spans="12:18" x14ac:dyDescent="0.35">
      <c r="L112" s="56"/>
      <c r="M112" s="56"/>
      <c r="N112" s="56"/>
      <c r="O112" s="56"/>
      <c r="P112" s="56"/>
      <c r="Q112" s="56"/>
      <c r="R112" s="56"/>
    </row>
    <row r="113" spans="12:18" x14ac:dyDescent="0.35">
      <c r="L113" s="56"/>
      <c r="M113" s="56"/>
      <c r="N113" s="56"/>
      <c r="O113" s="56"/>
      <c r="P113" s="56"/>
      <c r="Q113" s="56"/>
      <c r="R113" s="56"/>
    </row>
    <row r="114" spans="12:18" x14ac:dyDescent="0.35">
      <c r="L114" s="56"/>
      <c r="M114" s="56"/>
      <c r="N114" s="56"/>
      <c r="O114" s="56"/>
      <c r="P114" s="56"/>
      <c r="Q114" s="56"/>
      <c r="R114" s="56"/>
    </row>
    <row r="115" spans="12:18" x14ac:dyDescent="0.35">
      <c r="L115" s="56"/>
      <c r="M115" s="56"/>
      <c r="N115" s="56"/>
      <c r="O115" s="56"/>
      <c r="P115" s="56"/>
      <c r="Q115" s="56"/>
      <c r="R115" s="56"/>
    </row>
    <row r="116" spans="12:18" x14ac:dyDescent="0.35">
      <c r="L116" s="56"/>
      <c r="M116" s="56"/>
      <c r="N116" s="56"/>
      <c r="O116" s="56"/>
      <c r="P116" s="56"/>
      <c r="Q116" s="56"/>
      <c r="R116" s="56"/>
    </row>
    <row r="117" spans="12:18" x14ac:dyDescent="0.35">
      <c r="L117" s="56"/>
      <c r="M117" s="56"/>
      <c r="N117" s="56"/>
      <c r="O117" s="56"/>
      <c r="P117" s="56"/>
      <c r="Q117" s="56"/>
      <c r="R117" s="56"/>
    </row>
    <row r="118" spans="12:18" x14ac:dyDescent="0.35">
      <c r="L118" s="56"/>
      <c r="M118" s="56"/>
      <c r="N118" s="56"/>
      <c r="O118" s="56"/>
      <c r="P118" s="56"/>
      <c r="Q118" s="56"/>
      <c r="R118" s="56"/>
    </row>
    <row r="119" spans="12:18" x14ac:dyDescent="0.35">
      <c r="L119" s="56"/>
      <c r="M119" s="56"/>
      <c r="N119" s="56"/>
      <c r="O119" s="56"/>
      <c r="P119" s="56"/>
      <c r="Q119" s="56"/>
      <c r="R119" s="56"/>
    </row>
    <row r="120" spans="12:18" x14ac:dyDescent="0.35">
      <c r="L120" s="56"/>
      <c r="M120" s="56"/>
      <c r="N120" s="56"/>
      <c r="O120" s="56"/>
      <c r="P120" s="56"/>
      <c r="Q120" s="56"/>
      <c r="R120" s="56"/>
    </row>
    <row r="121" spans="12:18" x14ac:dyDescent="0.35">
      <c r="L121" s="56"/>
      <c r="M121" s="56"/>
      <c r="N121" s="56"/>
      <c r="O121" s="56"/>
      <c r="P121" s="56"/>
      <c r="Q121" s="56"/>
      <c r="R121" s="56"/>
    </row>
    <row r="122" spans="12:18" x14ac:dyDescent="0.35">
      <c r="L122" s="56"/>
      <c r="M122" s="56"/>
      <c r="N122" s="56"/>
      <c r="O122" s="56"/>
      <c r="P122" s="56"/>
      <c r="Q122" s="56"/>
      <c r="R122" s="56"/>
    </row>
    <row r="123" spans="12:18" x14ac:dyDescent="0.35">
      <c r="L123" s="56"/>
      <c r="M123" s="56"/>
      <c r="N123" s="56"/>
      <c r="O123" s="56"/>
      <c r="P123" s="56"/>
      <c r="Q123" s="56"/>
      <c r="R123" s="56"/>
    </row>
    <row r="124" spans="12:18" x14ac:dyDescent="0.35">
      <c r="L124" s="56"/>
      <c r="M124" s="56"/>
      <c r="N124" s="56"/>
      <c r="O124" s="56"/>
      <c r="P124" s="56"/>
      <c r="Q124" s="56"/>
      <c r="R124" s="56"/>
    </row>
    <row r="125" spans="12:18" x14ac:dyDescent="0.35">
      <c r="L125" s="56"/>
      <c r="M125" s="56"/>
      <c r="N125" s="56"/>
      <c r="O125" s="56"/>
      <c r="P125" s="56"/>
      <c r="Q125" s="56"/>
      <c r="R125" s="56"/>
    </row>
    <row r="126" spans="12:18" x14ac:dyDescent="0.35">
      <c r="L126" s="56"/>
      <c r="M126" s="56"/>
      <c r="N126" s="56"/>
      <c r="O126" s="56"/>
      <c r="P126" s="56"/>
      <c r="Q126" s="56"/>
      <c r="R126" s="56"/>
    </row>
    <row r="127" spans="12:18" x14ac:dyDescent="0.35">
      <c r="L127" s="56"/>
      <c r="M127" s="56"/>
      <c r="N127" s="56"/>
      <c r="O127" s="56"/>
      <c r="P127" s="56"/>
      <c r="Q127" s="56"/>
      <c r="R127" s="56"/>
    </row>
    <row r="128" spans="12:18" x14ac:dyDescent="0.35">
      <c r="L128" s="56"/>
      <c r="M128" s="56"/>
      <c r="N128" s="56"/>
      <c r="O128" s="56"/>
      <c r="P128" s="56"/>
      <c r="Q128" s="56"/>
      <c r="R128" s="56"/>
    </row>
    <row r="129" spans="12:18" x14ac:dyDescent="0.35">
      <c r="L129" s="56"/>
      <c r="M129" s="56"/>
      <c r="N129" s="56"/>
      <c r="O129" s="56"/>
      <c r="P129" s="56"/>
      <c r="Q129" s="56"/>
      <c r="R129" s="56"/>
    </row>
    <row r="130" spans="12:18" x14ac:dyDescent="0.35">
      <c r="L130" s="56"/>
      <c r="M130" s="56"/>
      <c r="N130" s="56"/>
      <c r="O130" s="56"/>
      <c r="P130" s="56"/>
      <c r="Q130" s="56"/>
      <c r="R130" s="56"/>
    </row>
    <row r="131" spans="12:18" x14ac:dyDescent="0.35">
      <c r="L131" s="56"/>
      <c r="M131" s="56"/>
      <c r="N131" s="56"/>
      <c r="O131" s="56"/>
      <c r="P131" s="56"/>
      <c r="Q131" s="56"/>
      <c r="R131" s="56"/>
    </row>
    <row r="132" spans="12:18" x14ac:dyDescent="0.35">
      <c r="L132" s="56"/>
      <c r="M132" s="56"/>
      <c r="N132" s="56"/>
      <c r="O132" s="56"/>
      <c r="P132" s="56"/>
      <c r="Q132" s="56"/>
      <c r="R132" s="56"/>
    </row>
    <row r="133" spans="12:18" x14ac:dyDescent="0.35">
      <c r="L133" s="56"/>
      <c r="M133" s="56"/>
      <c r="N133" s="56"/>
      <c r="O133" s="56"/>
      <c r="P133" s="56"/>
      <c r="Q133" s="56"/>
      <c r="R133" s="56"/>
    </row>
    <row r="134" spans="12:18" x14ac:dyDescent="0.35">
      <c r="L134" s="56"/>
      <c r="M134" s="56"/>
      <c r="N134" s="56"/>
      <c r="O134" s="56"/>
      <c r="P134" s="56"/>
      <c r="Q134" s="56"/>
      <c r="R134" s="56"/>
    </row>
    <row r="135" spans="12:18" x14ac:dyDescent="0.35">
      <c r="L135" s="56"/>
      <c r="M135" s="56"/>
      <c r="N135" s="56"/>
      <c r="O135" s="56"/>
      <c r="P135" s="56"/>
      <c r="Q135" s="56"/>
      <c r="R135" s="56"/>
    </row>
    <row r="136" spans="12:18" x14ac:dyDescent="0.35">
      <c r="L136" s="56"/>
      <c r="M136" s="56"/>
      <c r="N136" s="56"/>
      <c r="O136" s="56"/>
      <c r="P136" s="56"/>
      <c r="Q136" s="56"/>
      <c r="R136" s="56"/>
    </row>
    <row r="137" spans="12:18" x14ac:dyDescent="0.35">
      <c r="L137" s="56"/>
      <c r="M137" s="56"/>
      <c r="N137" s="56"/>
      <c r="O137" s="56"/>
      <c r="P137" s="56"/>
      <c r="Q137" s="56"/>
      <c r="R137" s="56"/>
    </row>
    <row r="138" spans="12:18" x14ac:dyDescent="0.35">
      <c r="L138" s="56"/>
      <c r="M138" s="56"/>
      <c r="N138" s="56"/>
      <c r="O138" s="56"/>
      <c r="P138" s="56"/>
      <c r="Q138" s="56"/>
      <c r="R138" s="56"/>
    </row>
    <row r="139" spans="12:18" x14ac:dyDescent="0.35">
      <c r="L139" s="56"/>
      <c r="M139" s="56"/>
      <c r="N139" s="56"/>
      <c r="O139" s="56"/>
      <c r="P139" s="56"/>
      <c r="Q139" s="56"/>
      <c r="R139" s="56"/>
    </row>
    <row r="140" spans="12:18" x14ac:dyDescent="0.35">
      <c r="L140" s="56"/>
      <c r="M140" s="56"/>
      <c r="N140" s="56"/>
      <c r="O140" s="56"/>
      <c r="P140" s="56"/>
      <c r="Q140" s="56"/>
      <c r="R140" s="56"/>
    </row>
    <row r="141" spans="12:18" x14ac:dyDescent="0.35">
      <c r="L141" s="56"/>
      <c r="M141" s="56"/>
      <c r="N141" s="56"/>
      <c r="O141" s="56"/>
      <c r="P141" s="56"/>
      <c r="Q141" s="56"/>
      <c r="R141" s="56"/>
    </row>
    <row r="142" spans="12:18" x14ac:dyDescent="0.35">
      <c r="L142" s="56"/>
      <c r="M142" s="56"/>
      <c r="N142" s="56"/>
      <c r="O142" s="56"/>
      <c r="P142" s="56"/>
      <c r="Q142" s="56"/>
      <c r="R142" s="56"/>
    </row>
    <row r="143" spans="12:18" x14ac:dyDescent="0.35">
      <c r="L143" s="56"/>
      <c r="M143" s="56"/>
      <c r="N143" s="56"/>
      <c r="O143" s="56"/>
      <c r="P143" s="56"/>
      <c r="Q143" s="56"/>
      <c r="R143" s="56"/>
    </row>
    <row r="144" spans="12:18" x14ac:dyDescent="0.35">
      <c r="L144" s="56"/>
      <c r="M144" s="56"/>
      <c r="N144" s="56"/>
      <c r="O144" s="56"/>
      <c r="P144" s="56"/>
      <c r="Q144" s="56"/>
      <c r="R144" s="56"/>
    </row>
    <row r="145" spans="12:18" x14ac:dyDescent="0.35">
      <c r="L145" s="56"/>
      <c r="M145" s="56"/>
      <c r="N145" s="56"/>
      <c r="O145" s="56"/>
      <c r="P145" s="56"/>
      <c r="Q145" s="56"/>
      <c r="R145" s="56"/>
    </row>
    <row r="146" spans="12:18" x14ac:dyDescent="0.35">
      <c r="L146" s="56"/>
      <c r="M146" s="56"/>
      <c r="N146" s="56"/>
      <c r="O146" s="56"/>
      <c r="P146" s="56"/>
      <c r="Q146" s="56"/>
      <c r="R146" s="56"/>
    </row>
    <row r="147" spans="12:18" x14ac:dyDescent="0.35">
      <c r="L147" s="56"/>
      <c r="M147" s="56"/>
      <c r="N147" s="56"/>
      <c r="O147" s="56"/>
      <c r="P147" s="56"/>
      <c r="Q147" s="56"/>
      <c r="R147" s="56"/>
    </row>
    <row r="148" spans="12:18" x14ac:dyDescent="0.35">
      <c r="L148" s="56"/>
      <c r="M148" s="56"/>
      <c r="N148" s="56"/>
      <c r="O148" s="56"/>
      <c r="P148" s="56"/>
      <c r="Q148" s="56"/>
      <c r="R148" s="56"/>
    </row>
    <row r="149" spans="12:18" x14ac:dyDescent="0.35">
      <c r="L149" s="56"/>
      <c r="M149" s="56"/>
      <c r="N149" s="56"/>
      <c r="O149" s="56"/>
      <c r="P149" s="56"/>
      <c r="Q149" s="56"/>
      <c r="R149" s="56"/>
    </row>
    <row r="150" spans="12:18" x14ac:dyDescent="0.35">
      <c r="L150" s="56"/>
      <c r="M150" s="56"/>
      <c r="N150" s="56"/>
      <c r="O150" s="56"/>
      <c r="P150" s="56"/>
      <c r="Q150" s="56"/>
      <c r="R150" s="56"/>
    </row>
    <row r="151" spans="12:18" x14ac:dyDescent="0.35">
      <c r="L151" s="56"/>
      <c r="M151" s="56"/>
      <c r="N151" s="56"/>
      <c r="O151" s="56"/>
      <c r="P151" s="56"/>
      <c r="Q151" s="56"/>
      <c r="R151" s="56"/>
    </row>
    <row r="152" spans="12:18" x14ac:dyDescent="0.35">
      <c r="L152" s="56"/>
      <c r="M152" s="56"/>
      <c r="N152" s="56"/>
      <c r="O152" s="56"/>
      <c r="P152" s="56"/>
      <c r="Q152" s="56"/>
      <c r="R152" s="56"/>
    </row>
    <row r="153" spans="12:18" x14ac:dyDescent="0.35">
      <c r="L153" s="56"/>
      <c r="M153" s="56"/>
      <c r="N153" s="56"/>
      <c r="O153" s="56"/>
      <c r="P153" s="56"/>
      <c r="Q153" s="56"/>
      <c r="R153" s="56"/>
    </row>
    <row r="154" spans="12:18" x14ac:dyDescent="0.35">
      <c r="L154" s="56"/>
      <c r="M154" s="56"/>
      <c r="N154" s="56"/>
      <c r="O154" s="56"/>
      <c r="P154" s="56"/>
      <c r="Q154" s="56"/>
      <c r="R154" s="56"/>
    </row>
    <row r="155" spans="12:18" x14ac:dyDescent="0.35">
      <c r="L155" s="56"/>
      <c r="M155" s="56"/>
      <c r="N155" s="56"/>
      <c r="O155" s="56"/>
      <c r="P155" s="56"/>
      <c r="Q155" s="56"/>
      <c r="R155" s="56"/>
    </row>
    <row r="156" spans="12:18" x14ac:dyDescent="0.35">
      <c r="L156" s="56"/>
      <c r="M156" s="56"/>
      <c r="N156" s="56"/>
      <c r="O156" s="56"/>
      <c r="P156" s="56"/>
      <c r="Q156" s="56"/>
      <c r="R156" s="56"/>
    </row>
    <row r="157" spans="12:18" x14ac:dyDescent="0.35">
      <c r="L157" s="56"/>
      <c r="M157" s="56"/>
      <c r="N157" s="56"/>
      <c r="O157" s="56"/>
      <c r="P157" s="56"/>
      <c r="Q157" s="56"/>
      <c r="R157" s="56"/>
    </row>
    <row r="158" spans="12:18" x14ac:dyDescent="0.35">
      <c r="L158" s="56"/>
      <c r="M158" s="56"/>
      <c r="N158" s="56"/>
      <c r="O158" s="56"/>
      <c r="P158" s="56"/>
      <c r="Q158" s="56"/>
      <c r="R158" s="56"/>
    </row>
    <row r="159" spans="12:18" x14ac:dyDescent="0.35">
      <c r="L159" s="56"/>
      <c r="M159" s="56"/>
      <c r="N159" s="56"/>
      <c r="O159" s="56"/>
      <c r="P159" s="56"/>
      <c r="Q159" s="56"/>
      <c r="R159" s="56"/>
    </row>
    <row r="160" spans="12:18" x14ac:dyDescent="0.35">
      <c r="L160" s="56"/>
      <c r="M160" s="56"/>
      <c r="N160" s="56"/>
      <c r="O160" s="56"/>
      <c r="P160" s="56"/>
      <c r="Q160" s="56"/>
      <c r="R160" s="56"/>
    </row>
    <row r="161" spans="12:18" x14ac:dyDescent="0.35">
      <c r="L161" s="56"/>
      <c r="M161" s="56"/>
      <c r="N161" s="56"/>
      <c r="O161" s="56"/>
      <c r="P161" s="56"/>
      <c r="Q161" s="56"/>
      <c r="R161" s="56"/>
    </row>
    <row r="162" spans="12:18" x14ac:dyDescent="0.35">
      <c r="L162" s="56"/>
      <c r="M162" s="56"/>
      <c r="N162" s="56"/>
      <c r="O162" s="56"/>
      <c r="P162" s="56"/>
      <c r="Q162" s="56"/>
      <c r="R162" s="56"/>
    </row>
    <row r="163" spans="12:18" x14ac:dyDescent="0.35">
      <c r="L163" s="56"/>
      <c r="M163" s="56"/>
      <c r="N163" s="56"/>
      <c r="O163" s="56"/>
      <c r="P163" s="56"/>
      <c r="Q163" s="56"/>
      <c r="R163" s="56"/>
    </row>
    <row r="164" spans="12:18" x14ac:dyDescent="0.35">
      <c r="L164" s="56"/>
      <c r="M164" s="56"/>
      <c r="N164" s="56"/>
      <c r="O164" s="56"/>
      <c r="P164" s="56"/>
      <c r="Q164" s="56"/>
      <c r="R164" s="56"/>
    </row>
    <row r="165" spans="12:18" x14ac:dyDescent="0.35">
      <c r="L165" s="56"/>
      <c r="M165" s="56"/>
      <c r="N165" s="56"/>
      <c r="O165" s="56"/>
      <c r="P165" s="56"/>
      <c r="Q165" s="56"/>
      <c r="R165" s="56"/>
    </row>
    <row r="166" spans="12:18" x14ac:dyDescent="0.35">
      <c r="L166" s="56"/>
      <c r="M166" s="56"/>
      <c r="N166" s="56"/>
      <c r="O166" s="56"/>
      <c r="P166" s="56"/>
      <c r="Q166" s="56"/>
      <c r="R166" s="56"/>
    </row>
    <row r="167" spans="12:18" x14ac:dyDescent="0.35">
      <c r="L167" s="56"/>
      <c r="M167" s="56"/>
      <c r="N167" s="56"/>
      <c r="O167" s="56"/>
      <c r="P167" s="56"/>
      <c r="Q167" s="56"/>
      <c r="R167" s="56"/>
    </row>
    <row r="168" spans="12:18" x14ac:dyDescent="0.35">
      <c r="L168" s="56"/>
      <c r="M168" s="56"/>
      <c r="N168" s="56"/>
      <c r="O168" s="56"/>
      <c r="P168" s="56"/>
      <c r="Q168" s="56"/>
      <c r="R168" s="56"/>
    </row>
    <row r="169" spans="12:18" x14ac:dyDescent="0.35">
      <c r="L169" s="56"/>
      <c r="M169" s="56"/>
      <c r="N169" s="56"/>
      <c r="O169" s="56"/>
      <c r="P169" s="56"/>
      <c r="Q169" s="56"/>
      <c r="R169" s="56"/>
    </row>
    <row r="170" spans="12:18" x14ac:dyDescent="0.35">
      <c r="L170" s="56"/>
      <c r="M170" s="56"/>
      <c r="N170" s="56"/>
      <c r="O170" s="56"/>
      <c r="P170" s="56"/>
      <c r="Q170" s="56"/>
      <c r="R170" s="56"/>
    </row>
    <row r="171" spans="12:18" x14ac:dyDescent="0.35">
      <c r="L171" s="56"/>
      <c r="M171" s="56"/>
      <c r="N171" s="56"/>
      <c r="O171" s="56"/>
      <c r="P171" s="56"/>
      <c r="Q171" s="56"/>
      <c r="R171" s="56"/>
    </row>
    <row r="172" spans="12:18" x14ac:dyDescent="0.35">
      <c r="L172" s="56"/>
      <c r="M172" s="56"/>
      <c r="N172" s="56"/>
      <c r="O172" s="56"/>
      <c r="P172" s="56"/>
      <c r="Q172" s="56"/>
      <c r="R172" s="56"/>
    </row>
    <row r="173" spans="12:18" x14ac:dyDescent="0.35">
      <c r="L173" s="56"/>
      <c r="M173" s="56"/>
      <c r="N173" s="56"/>
      <c r="O173" s="56"/>
      <c r="P173" s="56"/>
      <c r="Q173" s="56"/>
      <c r="R173" s="56"/>
    </row>
    <row r="174" spans="12:18" x14ac:dyDescent="0.35">
      <c r="L174" s="56"/>
      <c r="M174" s="56"/>
      <c r="N174" s="56"/>
      <c r="O174" s="56"/>
      <c r="P174" s="56"/>
      <c r="Q174" s="56"/>
      <c r="R174" s="56"/>
    </row>
    <row r="175" spans="12:18" x14ac:dyDescent="0.35">
      <c r="L175" s="56"/>
      <c r="M175" s="56"/>
      <c r="N175" s="56"/>
      <c r="O175" s="56"/>
      <c r="P175" s="56"/>
      <c r="Q175" s="56"/>
      <c r="R175" s="56"/>
    </row>
    <row r="176" spans="12:18" x14ac:dyDescent="0.35">
      <c r="L176" s="56"/>
      <c r="M176" s="56"/>
      <c r="N176" s="56"/>
      <c r="O176" s="56"/>
      <c r="P176" s="56"/>
      <c r="Q176" s="56"/>
      <c r="R176" s="56"/>
    </row>
    <row r="177" spans="12:18" x14ac:dyDescent="0.35">
      <c r="L177" s="56"/>
      <c r="M177" s="56"/>
      <c r="N177" s="56"/>
      <c r="O177" s="56"/>
      <c r="P177" s="56"/>
      <c r="Q177" s="56"/>
      <c r="R177" s="56"/>
    </row>
    <row r="178" spans="12:18" x14ac:dyDescent="0.35">
      <c r="L178" s="56"/>
      <c r="M178" s="56"/>
      <c r="N178" s="56"/>
      <c r="O178" s="56"/>
      <c r="P178" s="56"/>
      <c r="Q178" s="56"/>
      <c r="R178" s="56"/>
    </row>
    <row r="179" spans="12:18" x14ac:dyDescent="0.35">
      <c r="L179" s="56"/>
      <c r="M179" s="56"/>
      <c r="N179" s="56"/>
      <c r="O179" s="56"/>
      <c r="P179" s="56"/>
      <c r="Q179" s="56"/>
      <c r="R179" s="56"/>
    </row>
    <row r="180" spans="12:18" x14ac:dyDescent="0.35">
      <c r="L180" s="56"/>
      <c r="M180" s="56"/>
      <c r="N180" s="56"/>
      <c r="O180" s="56"/>
      <c r="P180" s="56"/>
      <c r="Q180" s="56"/>
      <c r="R180" s="56"/>
    </row>
    <row r="181" spans="12:18" x14ac:dyDescent="0.35">
      <c r="L181" s="56"/>
      <c r="M181" s="56"/>
      <c r="N181" s="56"/>
      <c r="O181" s="56"/>
      <c r="P181" s="56"/>
      <c r="Q181" s="56"/>
      <c r="R181" s="56"/>
    </row>
    <row r="182" spans="12:18" x14ac:dyDescent="0.35">
      <c r="L182" s="56"/>
      <c r="M182" s="56"/>
      <c r="N182" s="56"/>
      <c r="O182" s="56"/>
      <c r="P182" s="56"/>
      <c r="Q182" s="56"/>
      <c r="R182" s="56"/>
    </row>
    <row r="183" spans="12:18" x14ac:dyDescent="0.35">
      <c r="L183" s="56"/>
      <c r="M183" s="56"/>
      <c r="N183" s="56"/>
      <c r="O183" s="56"/>
      <c r="P183" s="56"/>
      <c r="Q183" s="56"/>
      <c r="R183" s="56"/>
    </row>
    <row r="184" spans="12:18" x14ac:dyDescent="0.35">
      <c r="L184" s="56"/>
      <c r="M184" s="56"/>
      <c r="N184" s="56"/>
      <c r="O184" s="56"/>
      <c r="P184" s="56"/>
      <c r="Q184" s="56"/>
      <c r="R184" s="56"/>
    </row>
    <row r="185" spans="12:18" x14ac:dyDescent="0.35">
      <c r="L185" s="56"/>
      <c r="M185" s="56"/>
      <c r="N185" s="56"/>
      <c r="O185" s="56"/>
      <c r="P185" s="56"/>
      <c r="Q185" s="56"/>
      <c r="R185" s="56"/>
    </row>
    <row r="186" spans="12:18" x14ac:dyDescent="0.35">
      <c r="L186" s="56"/>
      <c r="M186" s="56"/>
      <c r="N186" s="56"/>
      <c r="O186" s="56"/>
      <c r="P186" s="56"/>
      <c r="Q186" s="56"/>
      <c r="R186" s="5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32D63-7C82-41C8-9E48-DAEA3F3E7CE1}">
  <dimension ref="A1:N97"/>
  <sheetViews>
    <sheetView workbookViewId="0">
      <selection activeCell="M17" sqref="M17"/>
    </sheetView>
  </sheetViews>
  <sheetFormatPr defaultRowHeight="14.5" x14ac:dyDescent="0.35"/>
  <cols>
    <col min="1" max="1" width="20.7265625" bestFit="1" customWidth="1"/>
    <col min="2" max="2" width="9.26953125" bestFit="1" customWidth="1"/>
    <col min="3" max="3" width="8.1796875" bestFit="1" customWidth="1"/>
    <col min="4" max="4" width="17.1796875" bestFit="1" customWidth="1"/>
    <col min="5" max="5" width="9" bestFit="1" customWidth="1"/>
    <col min="6" max="6" width="8.1796875" bestFit="1" customWidth="1"/>
    <col min="7" max="7" width="13.453125" bestFit="1" customWidth="1"/>
    <col min="8" max="8" width="18.1796875" bestFit="1" customWidth="1"/>
    <col min="9" max="9" width="10.36328125" bestFit="1" customWidth="1"/>
    <col min="10" max="10" width="11.1796875" bestFit="1" customWidth="1"/>
    <col min="12" max="12" width="14.26953125" bestFit="1" customWidth="1"/>
    <col min="13" max="13" width="17" bestFit="1" customWidth="1"/>
    <col min="14" max="14" width="13.453125" bestFit="1" customWidth="1"/>
  </cols>
  <sheetData>
    <row r="1" spans="1:14" x14ac:dyDescent="0.35">
      <c r="A1" s="118" t="s">
        <v>116</v>
      </c>
      <c r="B1" s="103"/>
      <c r="C1" s="103"/>
      <c r="D1" s="103"/>
      <c r="E1" s="103"/>
      <c r="F1" s="103"/>
      <c r="G1" s="103"/>
      <c r="H1" s="103"/>
      <c r="I1" s="103"/>
      <c r="J1" s="103"/>
    </row>
    <row r="3" spans="1:14" ht="15" thickBot="1" x14ac:dyDescent="0.4">
      <c r="A3" s="119" t="s">
        <v>117</v>
      </c>
      <c r="B3" s="119" t="s">
        <v>118</v>
      </c>
      <c r="C3" s="119" t="s">
        <v>42</v>
      </c>
      <c r="D3" s="119" t="s">
        <v>43</v>
      </c>
      <c r="E3" s="119" t="s">
        <v>119</v>
      </c>
      <c r="F3" s="119" t="s">
        <v>120</v>
      </c>
      <c r="G3" s="119" t="s">
        <v>121</v>
      </c>
      <c r="H3" s="119" t="s">
        <v>122</v>
      </c>
      <c r="I3" s="119" t="s">
        <v>123</v>
      </c>
      <c r="J3" s="119" t="s">
        <v>124</v>
      </c>
      <c r="L3" s="102" t="s">
        <v>308</v>
      </c>
      <c r="M3" s="101" t="s">
        <v>43</v>
      </c>
      <c r="N3" s="101" t="s">
        <v>121</v>
      </c>
    </row>
    <row r="4" spans="1:14" ht="15" thickTop="1" x14ac:dyDescent="0.35">
      <c r="A4" s="109" t="s">
        <v>125</v>
      </c>
      <c r="B4" s="103" t="s">
        <v>126</v>
      </c>
      <c r="C4" s="110">
        <v>1122</v>
      </c>
      <c r="D4" s="109" t="s">
        <v>127</v>
      </c>
      <c r="E4" s="111">
        <v>4.25</v>
      </c>
      <c r="F4" s="112">
        <v>19500</v>
      </c>
      <c r="G4" s="111">
        <v>82875</v>
      </c>
      <c r="H4" s="115">
        <v>30</v>
      </c>
      <c r="I4" s="113">
        <v>40760</v>
      </c>
      <c r="J4" s="113">
        <v>40768</v>
      </c>
      <c r="L4" s="100" t="s">
        <v>140</v>
      </c>
      <c r="M4" s="29" t="str">
        <f>VLOOKUP(L4,$B$3:$G$97,3,FALSE)</f>
        <v>Pressure Gauge</v>
      </c>
      <c r="N4" s="29">
        <f>VLOOKUP(L4,$B$3:$G$97,6,FALSE)</f>
        <v>9000</v>
      </c>
    </row>
    <row r="5" spans="1:14" x14ac:dyDescent="0.35">
      <c r="A5" s="107" t="s">
        <v>128</v>
      </c>
      <c r="B5" s="103" t="s">
        <v>129</v>
      </c>
      <c r="C5" s="110">
        <v>1243</v>
      </c>
      <c r="D5" s="109" t="s">
        <v>127</v>
      </c>
      <c r="E5" s="106">
        <v>4.25</v>
      </c>
      <c r="F5" s="105">
        <v>10000</v>
      </c>
      <c r="G5" s="111">
        <v>42500</v>
      </c>
      <c r="H5" s="115">
        <v>30</v>
      </c>
      <c r="I5" s="108">
        <v>40763</v>
      </c>
      <c r="J5" s="108">
        <v>40769</v>
      </c>
      <c r="L5" s="100" t="s">
        <v>177</v>
      </c>
      <c r="M5" s="29" t="str">
        <f t="shared" ref="M5:M6" si="0">VLOOKUP(L5,$B$3:$G$97,3,FALSE)</f>
        <v>Gasket</v>
      </c>
      <c r="N5" s="29">
        <f t="shared" ref="N5:N6" si="1">VLOOKUP(L5,$B$3:$G$97,6,FALSE)</f>
        <v>7425</v>
      </c>
    </row>
    <row r="6" spans="1:14" x14ac:dyDescent="0.35">
      <c r="A6" s="107" t="s">
        <v>130</v>
      </c>
      <c r="B6" s="103" t="s">
        <v>131</v>
      </c>
      <c r="C6" s="104">
        <v>5462</v>
      </c>
      <c r="D6" s="107" t="s">
        <v>132</v>
      </c>
      <c r="E6" s="106">
        <v>1.05</v>
      </c>
      <c r="F6" s="105">
        <v>23000</v>
      </c>
      <c r="G6" s="106">
        <v>24150</v>
      </c>
      <c r="H6" s="115">
        <v>30</v>
      </c>
      <c r="I6" s="108">
        <v>40765</v>
      </c>
      <c r="J6" s="108">
        <v>40770</v>
      </c>
      <c r="L6" s="100" t="s">
        <v>210</v>
      </c>
      <c r="M6" s="29" t="str">
        <f t="shared" si="0"/>
        <v>Airframe fasteners</v>
      </c>
      <c r="N6" s="29">
        <f t="shared" si="1"/>
        <v>72250</v>
      </c>
    </row>
    <row r="7" spans="1:14" x14ac:dyDescent="0.35">
      <c r="A7" s="107" t="s">
        <v>130</v>
      </c>
      <c r="B7" s="103" t="s">
        <v>133</v>
      </c>
      <c r="C7" s="104">
        <v>5462</v>
      </c>
      <c r="D7" s="107" t="s">
        <v>132</v>
      </c>
      <c r="E7" s="106">
        <v>1.05</v>
      </c>
      <c r="F7" s="105">
        <v>21500</v>
      </c>
      <c r="G7" s="106">
        <v>22575</v>
      </c>
      <c r="H7" s="115">
        <v>30</v>
      </c>
      <c r="I7" s="108">
        <v>40770</v>
      </c>
      <c r="J7" s="108">
        <v>40777</v>
      </c>
    </row>
    <row r="8" spans="1:14" x14ac:dyDescent="0.35">
      <c r="A8" s="107" t="s">
        <v>134</v>
      </c>
      <c r="B8" s="103" t="s">
        <v>135</v>
      </c>
      <c r="C8" s="104">
        <v>5319</v>
      </c>
      <c r="D8" s="107" t="s">
        <v>132</v>
      </c>
      <c r="E8" s="106">
        <v>1.1000000000000001</v>
      </c>
      <c r="F8" s="105">
        <v>17500</v>
      </c>
      <c r="G8" s="106">
        <v>19250</v>
      </c>
      <c r="H8" s="115">
        <v>30</v>
      </c>
      <c r="I8" s="108">
        <v>40775</v>
      </c>
      <c r="J8" s="108">
        <v>40786</v>
      </c>
    </row>
    <row r="9" spans="1:14" x14ac:dyDescent="0.35">
      <c r="A9" s="107" t="s">
        <v>130</v>
      </c>
      <c r="B9" s="103" t="s">
        <v>136</v>
      </c>
      <c r="C9" s="104">
        <v>5462</v>
      </c>
      <c r="D9" s="107" t="s">
        <v>132</v>
      </c>
      <c r="E9" s="106">
        <v>1.05</v>
      </c>
      <c r="F9" s="105">
        <v>22500</v>
      </c>
      <c r="G9" s="106">
        <v>23625</v>
      </c>
      <c r="H9" s="115">
        <v>30</v>
      </c>
      <c r="I9" s="108">
        <v>40775</v>
      </c>
      <c r="J9" s="108">
        <v>40781</v>
      </c>
    </row>
    <row r="10" spans="1:14" x14ac:dyDescent="0.35">
      <c r="A10" s="107" t="s">
        <v>134</v>
      </c>
      <c r="B10" s="103" t="s">
        <v>137</v>
      </c>
      <c r="C10" s="110">
        <v>4312</v>
      </c>
      <c r="D10" s="109" t="s">
        <v>138</v>
      </c>
      <c r="E10" s="106">
        <v>3.75</v>
      </c>
      <c r="F10" s="105">
        <v>4250</v>
      </c>
      <c r="G10" s="106">
        <v>15937.5</v>
      </c>
      <c r="H10" s="115">
        <v>30</v>
      </c>
      <c r="I10" s="108">
        <v>40780</v>
      </c>
      <c r="J10" s="108">
        <v>40787</v>
      </c>
    </row>
    <row r="11" spans="1:14" x14ac:dyDescent="0.35">
      <c r="A11" s="114" t="s">
        <v>139</v>
      </c>
      <c r="B11" s="103" t="s">
        <v>140</v>
      </c>
      <c r="C11" s="104">
        <v>7258</v>
      </c>
      <c r="D11" s="107" t="s">
        <v>141</v>
      </c>
      <c r="E11" s="106">
        <v>90</v>
      </c>
      <c r="F11" s="105">
        <v>100</v>
      </c>
      <c r="G11" s="106">
        <v>9000</v>
      </c>
      <c r="H11" s="116">
        <v>45</v>
      </c>
      <c r="I11" s="108">
        <v>40780</v>
      </c>
      <c r="J11" s="108">
        <v>40783</v>
      </c>
    </row>
    <row r="12" spans="1:14" x14ac:dyDescent="0.35">
      <c r="A12" s="109" t="s">
        <v>130</v>
      </c>
      <c r="B12" s="103" t="s">
        <v>142</v>
      </c>
      <c r="C12" s="110">
        <v>6321</v>
      </c>
      <c r="D12" s="109" t="s">
        <v>143</v>
      </c>
      <c r="E12" s="111">
        <v>2.4500000000000002</v>
      </c>
      <c r="F12" s="112">
        <v>1300</v>
      </c>
      <c r="G12" s="111">
        <v>3185.0000000000005</v>
      </c>
      <c r="H12" s="115">
        <v>30</v>
      </c>
      <c r="I12" s="113">
        <v>40780</v>
      </c>
      <c r="J12" s="113">
        <v>40790</v>
      </c>
    </row>
    <row r="13" spans="1:14" x14ac:dyDescent="0.35">
      <c r="A13" s="107" t="s">
        <v>130</v>
      </c>
      <c r="B13" s="103" t="s">
        <v>144</v>
      </c>
      <c r="C13" s="104">
        <v>5462</v>
      </c>
      <c r="D13" s="107" t="s">
        <v>132</v>
      </c>
      <c r="E13" s="106">
        <v>1.05</v>
      </c>
      <c r="F13" s="105">
        <v>22500</v>
      </c>
      <c r="G13" s="106">
        <v>23625</v>
      </c>
      <c r="H13" s="115">
        <v>30</v>
      </c>
      <c r="I13" s="108">
        <v>40780</v>
      </c>
      <c r="J13" s="108">
        <v>40788</v>
      </c>
    </row>
    <row r="14" spans="1:14" x14ac:dyDescent="0.35">
      <c r="A14" s="107" t="s">
        <v>134</v>
      </c>
      <c r="B14" s="103" t="s">
        <v>145</v>
      </c>
      <c r="C14" s="104">
        <v>5319</v>
      </c>
      <c r="D14" s="107" t="s">
        <v>132</v>
      </c>
      <c r="E14" s="106">
        <v>1.1000000000000001</v>
      </c>
      <c r="F14" s="105">
        <v>18100</v>
      </c>
      <c r="G14" s="106">
        <v>19910</v>
      </c>
      <c r="H14" s="115">
        <v>30</v>
      </c>
      <c r="I14" s="108">
        <v>40780</v>
      </c>
      <c r="J14" s="108">
        <v>40791</v>
      </c>
    </row>
    <row r="15" spans="1:14" x14ac:dyDescent="0.35">
      <c r="A15" s="107" t="s">
        <v>125</v>
      </c>
      <c r="B15" s="103" t="s">
        <v>146</v>
      </c>
      <c r="C15" s="104">
        <v>3166</v>
      </c>
      <c r="D15" s="107" t="s">
        <v>147</v>
      </c>
      <c r="E15" s="106">
        <v>1.25</v>
      </c>
      <c r="F15" s="105">
        <v>5600</v>
      </c>
      <c r="G15" s="106">
        <v>7000</v>
      </c>
      <c r="H15" s="115">
        <v>30</v>
      </c>
      <c r="I15" s="108">
        <v>40780</v>
      </c>
      <c r="J15" s="108">
        <v>40784</v>
      </c>
    </row>
    <row r="16" spans="1:14" x14ac:dyDescent="0.35">
      <c r="A16" s="107" t="s">
        <v>125</v>
      </c>
      <c r="B16" s="103" t="s">
        <v>148</v>
      </c>
      <c r="C16" s="104">
        <v>9966</v>
      </c>
      <c r="D16" s="107" t="s">
        <v>149</v>
      </c>
      <c r="E16" s="106">
        <v>0.75</v>
      </c>
      <c r="F16" s="105">
        <v>500</v>
      </c>
      <c r="G16" s="106">
        <v>375</v>
      </c>
      <c r="H16" s="115">
        <v>30</v>
      </c>
      <c r="I16" s="108">
        <v>40780</v>
      </c>
      <c r="J16" s="108">
        <v>40786</v>
      </c>
    </row>
    <row r="17" spans="1:10" x14ac:dyDescent="0.35">
      <c r="A17" s="107" t="s">
        <v>134</v>
      </c>
      <c r="B17" s="103" t="s">
        <v>150</v>
      </c>
      <c r="C17" s="104">
        <v>5234</v>
      </c>
      <c r="D17" s="107" t="s">
        <v>147</v>
      </c>
      <c r="E17" s="106">
        <v>1.65</v>
      </c>
      <c r="F17" s="105">
        <v>4500</v>
      </c>
      <c r="G17" s="106">
        <v>7425</v>
      </c>
      <c r="H17" s="115">
        <v>30</v>
      </c>
      <c r="I17" s="108">
        <v>40783</v>
      </c>
      <c r="J17" s="108">
        <v>40791</v>
      </c>
    </row>
    <row r="18" spans="1:10" x14ac:dyDescent="0.35">
      <c r="A18" s="107" t="s">
        <v>134</v>
      </c>
      <c r="B18" s="103" t="s">
        <v>151</v>
      </c>
      <c r="C18" s="110">
        <v>4312</v>
      </c>
      <c r="D18" s="109" t="s">
        <v>138</v>
      </c>
      <c r="E18" s="106">
        <v>3.75</v>
      </c>
      <c r="F18" s="105">
        <v>4200</v>
      </c>
      <c r="G18" s="106">
        <v>15750</v>
      </c>
      <c r="H18" s="115">
        <v>30</v>
      </c>
      <c r="I18" s="108">
        <v>40787</v>
      </c>
      <c r="J18" s="108">
        <v>40796</v>
      </c>
    </row>
    <row r="19" spans="1:10" x14ac:dyDescent="0.35">
      <c r="A19" s="107" t="s">
        <v>128</v>
      </c>
      <c r="B19" s="103" t="s">
        <v>152</v>
      </c>
      <c r="C19" s="104">
        <v>5417</v>
      </c>
      <c r="D19" s="107" t="s">
        <v>153</v>
      </c>
      <c r="E19" s="106">
        <v>255</v>
      </c>
      <c r="F19" s="105">
        <v>406</v>
      </c>
      <c r="G19" s="106">
        <v>103530</v>
      </c>
      <c r="H19" s="115">
        <v>30</v>
      </c>
      <c r="I19" s="108">
        <v>40787</v>
      </c>
      <c r="J19" s="108">
        <v>40796</v>
      </c>
    </row>
    <row r="20" spans="1:10" x14ac:dyDescent="0.35">
      <c r="A20" s="107" t="s">
        <v>125</v>
      </c>
      <c r="B20" s="103" t="s">
        <v>154</v>
      </c>
      <c r="C20" s="104">
        <v>3166</v>
      </c>
      <c r="D20" s="107" t="s">
        <v>147</v>
      </c>
      <c r="E20" s="106">
        <v>1.25</v>
      </c>
      <c r="F20" s="105">
        <v>5500</v>
      </c>
      <c r="G20" s="106">
        <v>6875</v>
      </c>
      <c r="H20" s="115">
        <v>30</v>
      </c>
      <c r="I20" s="108">
        <v>40787</v>
      </c>
      <c r="J20" s="108">
        <v>40792</v>
      </c>
    </row>
    <row r="21" spans="1:10" x14ac:dyDescent="0.35">
      <c r="A21" s="107" t="s">
        <v>134</v>
      </c>
      <c r="B21" s="103" t="s">
        <v>155</v>
      </c>
      <c r="C21" s="104">
        <v>5234</v>
      </c>
      <c r="D21" s="107" t="s">
        <v>147</v>
      </c>
      <c r="E21" s="106">
        <v>1.65</v>
      </c>
      <c r="F21" s="105">
        <v>4850</v>
      </c>
      <c r="G21" s="106">
        <v>8002.5</v>
      </c>
      <c r="H21" s="115">
        <v>30</v>
      </c>
      <c r="I21" s="108">
        <v>40788</v>
      </c>
      <c r="J21" s="108">
        <v>40797</v>
      </c>
    </row>
    <row r="22" spans="1:10" x14ac:dyDescent="0.35">
      <c r="A22" s="107" t="s">
        <v>134</v>
      </c>
      <c r="B22" s="103" t="s">
        <v>156</v>
      </c>
      <c r="C22" s="110">
        <v>4312</v>
      </c>
      <c r="D22" s="109" t="s">
        <v>138</v>
      </c>
      <c r="E22" s="106">
        <v>3.75</v>
      </c>
      <c r="F22" s="105">
        <v>4150</v>
      </c>
      <c r="G22" s="106">
        <v>15562.5</v>
      </c>
      <c r="H22" s="115">
        <v>30</v>
      </c>
      <c r="I22" s="108">
        <v>40789</v>
      </c>
      <c r="J22" s="108">
        <v>40797</v>
      </c>
    </row>
    <row r="23" spans="1:10" x14ac:dyDescent="0.35">
      <c r="A23" s="109" t="s">
        <v>125</v>
      </c>
      <c r="B23" s="103" t="s">
        <v>157</v>
      </c>
      <c r="C23" s="110">
        <v>1122</v>
      </c>
      <c r="D23" s="109" t="s">
        <v>127</v>
      </c>
      <c r="E23" s="111">
        <v>4.25</v>
      </c>
      <c r="F23" s="112">
        <v>15500</v>
      </c>
      <c r="G23" s="111">
        <v>65875</v>
      </c>
      <c r="H23" s="115">
        <v>30</v>
      </c>
      <c r="I23" s="113">
        <v>40790</v>
      </c>
      <c r="J23" s="113">
        <v>40798</v>
      </c>
    </row>
    <row r="24" spans="1:10" x14ac:dyDescent="0.35">
      <c r="A24" s="109" t="s">
        <v>158</v>
      </c>
      <c r="B24" s="103" t="s">
        <v>159</v>
      </c>
      <c r="C24" s="110">
        <v>4111</v>
      </c>
      <c r="D24" s="109" t="s">
        <v>138</v>
      </c>
      <c r="E24" s="111">
        <v>3.55</v>
      </c>
      <c r="F24" s="112">
        <v>4800</v>
      </c>
      <c r="G24" s="111">
        <v>17040</v>
      </c>
      <c r="H24" s="115">
        <v>25</v>
      </c>
      <c r="I24" s="113">
        <v>40791</v>
      </c>
      <c r="J24" s="113">
        <v>40806</v>
      </c>
    </row>
    <row r="25" spans="1:10" x14ac:dyDescent="0.35">
      <c r="A25" s="107" t="s">
        <v>128</v>
      </c>
      <c r="B25" s="103" t="s">
        <v>160</v>
      </c>
      <c r="C25" s="110">
        <v>1243</v>
      </c>
      <c r="D25" s="109" t="s">
        <v>127</v>
      </c>
      <c r="E25" s="106">
        <v>4.25</v>
      </c>
      <c r="F25" s="105">
        <v>9000</v>
      </c>
      <c r="G25" s="111">
        <v>38250</v>
      </c>
      <c r="H25" s="115">
        <v>30</v>
      </c>
      <c r="I25" s="108">
        <v>40791</v>
      </c>
      <c r="J25" s="108">
        <v>40798</v>
      </c>
    </row>
    <row r="26" spans="1:10" x14ac:dyDescent="0.35">
      <c r="A26" s="114" t="s">
        <v>139</v>
      </c>
      <c r="B26" s="103" t="s">
        <v>161</v>
      </c>
      <c r="C26" s="104">
        <v>7258</v>
      </c>
      <c r="D26" s="107" t="s">
        <v>141</v>
      </c>
      <c r="E26" s="106">
        <v>90</v>
      </c>
      <c r="F26" s="105">
        <v>120</v>
      </c>
      <c r="G26" s="106">
        <v>10800</v>
      </c>
      <c r="H26" s="116">
        <v>45</v>
      </c>
      <c r="I26" s="108">
        <v>40791</v>
      </c>
      <c r="J26" s="108">
        <v>40795</v>
      </c>
    </row>
    <row r="27" spans="1:10" x14ac:dyDescent="0.35">
      <c r="A27" s="107" t="s">
        <v>134</v>
      </c>
      <c r="B27" s="103" t="s">
        <v>162</v>
      </c>
      <c r="C27" s="104">
        <v>5234</v>
      </c>
      <c r="D27" s="107" t="s">
        <v>147</v>
      </c>
      <c r="E27" s="106">
        <v>1.65</v>
      </c>
      <c r="F27" s="105">
        <v>4750</v>
      </c>
      <c r="G27" s="106">
        <v>7837.5</v>
      </c>
      <c r="H27" s="115">
        <v>30</v>
      </c>
      <c r="I27" s="108">
        <v>40791</v>
      </c>
      <c r="J27" s="108">
        <v>40799</v>
      </c>
    </row>
    <row r="28" spans="1:10" x14ac:dyDescent="0.35">
      <c r="A28" s="109" t="s">
        <v>125</v>
      </c>
      <c r="B28" s="103" t="s">
        <v>163</v>
      </c>
      <c r="C28" s="110">
        <v>1122</v>
      </c>
      <c r="D28" s="109" t="s">
        <v>127</v>
      </c>
      <c r="E28" s="111">
        <v>4.25</v>
      </c>
      <c r="F28" s="112">
        <v>12500</v>
      </c>
      <c r="G28" s="111">
        <v>53125</v>
      </c>
      <c r="H28" s="115">
        <v>30</v>
      </c>
      <c r="I28" s="113">
        <v>40791</v>
      </c>
      <c r="J28" s="113">
        <v>40797</v>
      </c>
    </row>
    <row r="29" spans="1:10" x14ac:dyDescent="0.35">
      <c r="A29" s="107" t="s">
        <v>125</v>
      </c>
      <c r="B29" s="103" t="s">
        <v>164</v>
      </c>
      <c r="C29" s="104">
        <v>5066</v>
      </c>
      <c r="D29" s="107" t="s">
        <v>132</v>
      </c>
      <c r="E29" s="106">
        <v>0.95</v>
      </c>
      <c r="F29" s="105">
        <v>25000</v>
      </c>
      <c r="G29" s="106">
        <v>23750</v>
      </c>
      <c r="H29" s="115">
        <v>30</v>
      </c>
      <c r="I29" s="108">
        <v>40791</v>
      </c>
      <c r="J29" s="108">
        <v>40798</v>
      </c>
    </row>
    <row r="30" spans="1:10" x14ac:dyDescent="0.35">
      <c r="A30" s="107" t="s">
        <v>125</v>
      </c>
      <c r="B30" s="103" t="s">
        <v>165</v>
      </c>
      <c r="C30" s="104">
        <v>3166</v>
      </c>
      <c r="D30" s="107" t="s">
        <v>147</v>
      </c>
      <c r="E30" s="106">
        <v>1.25</v>
      </c>
      <c r="F30" s="105">
        <v>5650</v>
      </c>
      <c r="G30" s="106">
        <v>7062.5</v>
      </c>
      <c r="H30" s="115">
        <v>30</v>
      </c>
      <c r="I30" s="108">
        <v>40791</v>
      </c>
      <c r="J30" s="108">
        <v>40796</v>
      </c>
    </row>
    <row r="31" spans="1:10" x14ac:dyDescent="0.35">
      <c r="A31" s="109" t="s">
        <v>125</v>
      </c>
      <c r="B31" s="103" t="s">
        <v>166</v>
      </c>
      <c r="C31" s="110">
        <v>1122</v>
      </c>
      <c r="D31" s="109" t="s">
        <v>127</v>
      </c>
      <c r="E31" s="111">
        <v>4.25</v>
      </c>
      <c r="F31" s="112">
        <v>15000</v>
      </c>
      <c r="G31" s="111">
        <v>63750</v>
      </c>
      <c r="H31" s="115">
        <v>30</v>
      </c>
      <c r="I31" s="113">
        <v>40794</v>
      </c>
      <c r="J31" s="113">
        <v>40801</v>
      </c>
    </row>
    <row r="32" spans="1:10" x14ac:dyDescent="0.35">
      <c r="A32" s="109" t="s">
        <v>158</v>
      </c>
      <c r="B32" s="103" t="s">
        <v>167</v>
      </c>
      <c r="C32" s="110">
        <v>4111</v>
      </c>
      <c r="D32" s="109" t="s">
        <v>138</v>
      </c>
      <c r="E32" s="111">
        <v>3.55</v>
      </c>
      <c r="F32" s="112">
        <v>4585</v>
      </c>
      <c r="G32" s="111">
        <v>16276.75</v>
      </c>
      <c r="H32" s="115">
        <v>25</v>
      </c>
      <c r="I32" s="113">
        <v>40796</v>
      </c>
      <c r="J32" s="113">
        <v>40816</v>
      </c>
    </row>
    <row r="33" spans="1:10" x14ac:dyDescent="0.35">
      <c r="A33" s="107" t="s">
        <v>125</v>
      </c>
      <c r="B33" s="103" t="s">
        <v>168</v>
      </c>
      <c r="C33" s="104">
        <v>3166</v>
      </c>
      <c r="D33" s="107" t="s">
        <v>147</v>
      </c>
      <c r="E33" s="106">
        <v>1.25</v>
      </c>
      <c r="F33" s="105">
        <v>5425</v>
      </c>
      <c r="G33" s="106">
        <v>6781.25</v>
      </c>
      <c r="H33" s="115">
        <v>30</v>
      </c>
      <c r="I33" s="108">
        <v>40796</v>
      </c>
      <c r="J33" s="108">
        <v>40801</v>
      </c>
    </row>
    <row r="34" spans="1:10" x14ac:dyDescent="0.35">
      <c r="A34" s="109" t="s">
        <v>130</v>
      </c>
      <c r="B34" s="103" t="s">
        <v>169</v>
      </c>
      <c r="C34" s="110">
        <v>6321</v>
      </c>
      <c r="D34" s="109" t="s">
        <v>143</v>
      </c>
      <c r="E34" s="111">
        <v>2.4500000000000002</v>
      </c>
      <c r="F34" s="112">
        <v>1200</v>
      </c>
      <c r="G34" s="111">
        <v>2940</v>
      </c>
      <c r="H34" s="115">
        <v>30</v>
      </c>
      <c r="I34" s="113">
        <v>40798</v>
      </c>
      <c r="J34" s="113">
        <v>40809</v>
      </c>
    </row>
    <row r="35" spans="1:10" x14ac:dyDescent="0.35">
      <c r="A35" s="107" t="s">
        <v>134</v>
      </c>
      <c r="B35" s="103" t="s">
        <v>170</v>
      </c>
      <c r="C35" s="104">
        <v>5319</v>
      </c>
      <c r="D35" s="107" t="s">
        <v>132</v>
      </c>
      <c r="E35" s="106">
        <v>1.1000000000000001</v>
      </c>
      <c r="F35" s="105">
        <v>16500</v>
      </c>
      <c r="G35" s="106">
        <v>18150</v>
      </c>
      <c r="H35" s="115">
        <v>30</v>
      </c>
      <c r="I35" s="108">
        <v>40801</v>
      </c>
      <c r="J35" s="108">
        <v>40821</v>
      </c>
    </row>
    <row r="36" spans="1:10" x14ac:dyDescent="0.35">
      <c r="A36" s="109" t="s">
        <v>158</v>
      </c>
      <c r="B36" s="103" t="s">
        <v>171</v>
      </c>
      <c r="C36" s="110">
        <v>4111</v>
      </c>
      <c r="D36" s="109" t="s">
        <v>138</v>
      </c>
      <c r="E36" s="111">
        <v>3.55</v>
      </c>
      <c r="F36" s="112">
        <v>4200</v>
      </c>
      <c r="G36" s="111">
        <v>14910</v>
      </c>
      <c r="H36" s="115">
        <v>25</v>
      </c>
      <c r="I36" s="113">
        <v>40801</v>
      </c>
      <c r="J36" s="113">
        <v>40831</v>
      </c>
    </row>
    <row r="37" spans="1:10" x14ac:dyDescent="0.35">
      <c r="A37" s="107" t="s">
        <v>125</v>
      </c>
      <c r="B37" s="103" t="s">
        <v>172</v>
      </c>
      <c r="C37" s="104">
        <v>5066</v>
      </c>
      <c r="D37" s="107" t="s">
        <v>132</v>
      </c>
      <c r="E37" s="106">
        <v>0.95</v>
      </c>
      <c r="F37" s="105">
        <v>17500</v>
      </c>
      <c r="G37" s="106">
        <v>16625</v>
      </c>
      <c r="H37" s="115">
        <v>30</v>
      </c>
      <c r="I37" s="108">
        <v>40801</v>
      </c>
      <c r="J37" s="108">
        <v>40808</v>
      </c>
    </row>
    <row r="38" spans="1:10" x14ac:dyDescent="0.35">
      <c r="A38" s="107" t="s">
        <v>158</v>
      </c>
      <c r="B38" s="103" t="s">
        <v>173</v>
      </c>
      <c r="C38" s="110">
        <v>9752</v>
      </c>
      <c r="D38" s="109" t="s">
        <v>174</v>
      </c>
      <c r="E38" s="106">
        <v>4.05</v>
      </c>
      <c r="F38" s="105">
        <v>1500</v>
      </c>
      <c r="G38" s="106">
        <v>6075</v>
      </c>
      <c r="H38" s="115">
        <v>25</v>
      </c>
      <c r="I38" s="108">
        <v>40806</v>
      </c>
      <c r="J38" s="108">
        <v>40811</v>
      </c>
    </row>
    <row r="39" spans="1:10" x14ac:dyDescent="0.35">
      <c r="A39" s="109" t="s">
        <v>158</v>
      </c>
      <c r="B39" s="103" t="s">
        <v>175</v>
      </c>
      <c r="C39" s="110">
        <v>4111</v>
      </c>
      <c r="D39" s="109" t="s">
        <v>138</v>
      </c>
      <c r="E39" s="111">
        <v>3.55</v>
      </c>
      <c r="F39" s="112">
        <v>4250</v>
      </c>
      <c r="G39" s="111">
        <v>15087.5</v>
      </c>
      <c r="H39" s="115">
        <v>25</v>
      </c>
      <c r="I39" s="113">
        <v>40806</v>
      </c>
      <c r="J39" s="113">
        <v>40826</v>
      </c>
    </row>
    <row r="40" spans="1:10" x14ac:dyDescent="0.35">
      <c r="A40" s="107" t="s">
        <v>176</v>
      </c>
      <c r="B40" s="103" t="s">
        <v>177</v>
      </c>
      <c r="C40" s="110">
        <v>9764</v>
      </c>
      <c r="D40" s="109" t="s">
        <v>174</v>
      </c>
      <c r="E40" s="106">
        <v>3.75</v>
      </c>
      <c r="F40" s="105">
        <v>1980</v>
      </c>
      <c r="G40" s="106">
        <v>7425</v>
      </c>
      <c r="H40" s="116">
        <v>15</v>
      </c>
      <c r="I40" s="108">
        <v>40806</v>
      </c>
      <c r="J40" s="108">
        <v>40815</v>
      </c>
    </row>
    <row r="41" spans="1:10" x14ac:dyDescent="0.35">
      <c r="A41" s="107" t="s">
        <v>176</v>
      </c>
      <c r="B41" s="103" t="s">
        <v>178</v>
      </c>
      <c r="C41" s="110">
        <v>9764</v>
      </c>
      <c r="D41" s="109" t="s">
        <v>174</v>
      </c>
      <c r="E41" s="106">
        <v>3.75</v>
      </c>
      <c r="F41" s="105">
        <v>1750</v>
      </c>
      <c r="G41" s="106">
        <v>6562.5</v>
      </c>
      <c r="H41" s="116">
        <v>15</v>
      </c>
      <c r="I41" s="108">
        <v>40806</v>
      </c>
      <c r="J41" s="108">
        <v>40811</v>
      </c>
    </row>
    <row r="42" spans="1:10" x14ac:dyDescent="0.35">
      <c r="A42" s="107" t="s">
        <v>158</v>
      </c>
      <c r="B42" s="103" t="s">
        <v>179</v>
      </c>
      <c r="C42" s="110">
        <v>9752</v>
      </c>
      <c r="D42" s="109" t="s">
        <v>174</v>
      </c>
      <c r="E42" s="106">
        <v>4.05</v>
      </c>
      <c r="F42" s="105">
        <v>1550</v>
      </c>
      <c r="G42" s="106">
        <v>6277.5</v>
      </c>
      <c r="H42" s="115">
        <v>25</v>
      </c>
      <c r="I42" s="108">
        <v>40811</v>
      </c>
      <c r="J42" s="108">
        <v>40821</v>
      </c>
    </row>
    <row r="43" spans="1:10" x14ac:dyDescent="0.35">
      <c r="A43" s="109" t="s">
        <v>158</v>
      </c>
      <c r="B43" s="103" t="s">
        <v>180</v>
      </c>
      <c r="C43" s="110">
        <v>4111</v>
      </c>
      <c r="D43" s="109" t="s">
        <v>138</v>
      </c>
      <c r="E43" s="111">
        <v>3.55</v>
      </c>
      <c r="F43" s="112">
        <v>4200</v>
      </c>
      <c r="G43" s="111">
        <v>14910</v>
      </c>
      <c r="H43" s="115">
        <v>25</v>
      </c>
      <c r="I43" s="113">
        <v>40811</v>
      </c>
      <c r="J43" s="113">
        <v>40841</v>
      </c>
    </row>
    <row r="44" spans="1:10" x14ac:dyDescent="0.35">
      <c r="A44" s="114" t="s">
        <v>139</v>
      </c>
      <c r="B44" s="103" t="s">
        <v>181</v>
      </c>
      <c r="C44" s="110">
        <v>1369</v>
      </c>
      <c r="D44" s="109" t="s">
        <v>127</v>
      </c>
      <c r="E44" s="106">
        <v>4.2</v>
      </c>
      <c r="F44" s="105">
        <v>15000</v>
      </c>
      <c r="G44" s="111">
        <v>63000</v>
      </c>
      <c r="H44" s="116">
        <v>45</v>
      </c>
      <c r="I44" s="108">
        <v>40811</v>
      </c>
      <c r="J44" s="108">
        <v>40816</v>
      </c>
    </row>
    <row r="45" spans="1:10" x14ac:dyDescent="0.35">
      <c r="A45" s="107" t="s">
        <v>182</v>
      </c>
      <c r="B45" s="103" t="s">
        <v>183</v>
      </c>
      <c r="C45" s="110">
        <v>6431</v>
      </c>
      <c r="D45" s="109" t="s">
        <v>143</v>
      </c>
      <c r="E45" s="106">
        <v>2.85</v>
      </c>
      <c r="F45" s="105">
        <v>1300</v>
      </c>
      <c r="G45" s="106">
        <v>3705</v>
      </c>
      <c r="H45" s="115">
        <v>30</v>
      </c>
      <c r="I45" s="108">
        <v>40811</v>
      </c>
      <c r="J45" s="108">
        <v>40817</v>
      </c>
    </row>
    <row r="46" spans="1:10" x14ac:dyDescent="0.35">
      <c r="A46" s="109" t="s">
        <v>130</v>
      </c>
      <c r="B46" s="103" t="s">
        <v>184</v>
      </c>
      <c r="C46" s="110">
        <v>6321</v>
      </c>
      <c r="D46" s="109" t="s">
        <v>143</v>
      </c>
      <c r="E46" s="111">
        <v>2.4500000000000002</v>
      </c>
      <c r="F46" s="112">
        <v>2500</v>
      </c>
      <c r="G46" s="111">
        <v>6125</v>
      </c>
      <c r="H46" s="115">
        <v>30</v>
      </c>
      <c r="I46" s="113">
        <v>40811</v>
      </c>
      <c r="J46" s="113">
        <v>40820</v>
      </c>
    </row>
    <row r="47" spans="1:10" x14ac:dyDescent="0.35">
      <c r="A47" s="107" t="s">
        <v>176</v>
      </c>
      <c r="B47" s="103" t="s">
        <v>185</v>
      </c>
      <c r="C47" s="110">
        <v>9764</v>
      </c>
      <c r="D47" s="109" t="s">
        <v>174</v>
      </c>
      <c r="E47" s="106">
        <v>3.75</v>
      </c>
      <c r="F47" s="105">
        <v>1850</v>
      </c>
      <c r="G47" s="106">
        <v>6937.5</v>
      </c>
      <c r="H47" s="116">
        <v>15</v>
      </c>
      <c r="I47" s="108">
        <v>40811</v>
      </c>
      <c r="J47" s="108">
        <v>40821</v>
      </c>
    </row>
    <row r="48" spans="1:10" x14ac:dyDescent="0.35">
      <c r="A48" s="114" t="s">
        <v>139</v>
      </c>
      <c r="B48" s="103" t="s">
        <v>186</v>
      </c>
      <c r="C48" s="110">
        <v>1369</v>
      </c>
      <c r="D48" s="109" t="s">
        <v>127</v>
      </c>
      <c r="E48" s="106">
        <v>4.2</v>
      </c>
      <c r="F48" s="105">
        <v>14000</v>
      </c>
      <c r="G48" s="111">
        <v>58800</v>
      </c>
      <c r="H48" s="116">
        <v>45</v>
      </c>
      <c r="I48" s="108">
        <v>40813</v>
      </c>
      <c r="J48" s="108">
        <v>40819</v>
      </c>
    </row>
    <row r="49" spans="1:10" x14ac:dyDescent="0.35">
      <c r="A49" s="109" t="s">
        <v>125</v>
      </c>
      <c r="B49" s="103" t="s">
        <v>187</v>
      </c>
      <c r="C49" s="110">
        <v>1122</v>
      </c>
      <c r="D49" s="109" t="s">
        <v>127</v>
      </c>
      <c r="E49" s="111">
        <v>4.25</v>
      </c>
      <c r="F49" s="112">
        <v>14500</v>
      </c>
      <c r="G49" s="111">
        <v>61625</v>
      </c>
      <c r="H49" s="115">
        <v>30</v>
      </c>
      <c r="I49" s="113">
        <v>40814</v>
      </c>
      <c r="J49" s="113">
        <v>40819</v>
      </c>
    </row>
    <row r="50" spans="1:10" x14ac:dyDescent="0.35">
      <c r="A50" s="107" t="s">
        <v>176</v>
      </c>
      <c r="B50" s="103" t="s">
        <v>188</v>
      </c>
      <c r="C50" s="110">
        <v>9764</v>
      </c>
      <c r="D50" s="109" t="s">
        <v>174</v>
      </c>
      <c r="E50" s="106">
        <v>3.75</v>
      </c>
      <c r="F50" s="105">
        <v>1800</v>
      </c>
      <c r="G50" s="106">
        <v>6750</v>
      </c>
      <c r="H50" s="116">
        <v>15</v>
      </c>
      <c r="I50" s="108">
        <v>40814</v>
      </c>
      <c r="J50" s="108">
        <v>40821</v>
      </c>
    </row>
    <row r="51" spans="1:10" x14ac:dyDescent="0.35">
      <c r="A51" s="114" t="s">
        <v>139</v>
      </c>
      <c r="B51" s="103" t="s">
        <v>189</v>
      </c>
      <c r="C51" s="110">
        <v>1369</v>
      </c>
      <c r="D51" s="109" t="s">
        <v>127</v>
      </c>
      <c r="E51" s="106">
        <v>4.2</v>
      </c>
      <c r="F51" s="105">
        <v>10000</v>
      </c>
      <c r="G51" s="111">
        <v>42000</v>
      </c>
      <c r="H51" s="116">
        <v>45</v>
      </c>
      <c r="I51" s="108">
        <v>40815</v>
      </c>
      <c r="J51" s="108">
        <v>40820</v>
      </c>
    </row>
    <row r="52" spans="1:10" x14ac:dyDescent="0.35">
      <c r="A52" s="107" t="s">
        <v>158</v>
      </c>
      <c r="B52" s="103" t="s">
        <v>190</v>
      </c>
      <c r="C52" s="104">
        <v>5125</v>
      </c>
      <c r="D52" s="107" t="s">
        <v>132</v>
      </c>
      <c r="E52" s="106">
        <v>1.1499999999999999</v>
      </c>
      <c r="F52" s="105">
        <v>15000</v>
      </c>
      <c r="G52" s="106">
        <v>17250</v>
      </c>
      <c r="H52" s="115">
        <v>25</v>
      </c>
      <c r="I52" s="108">
        <v>40817</v>
      </c>
      <c r="J52" s="108">
        <v>40831</v>
      </c>
    </row>
    <row r="53" spans="1:10" x14ac:dyDescent="0.35">
      <c r="A53" s="109" t="s">
        <v>139</v>
      </c>
      <c r="B53" s="103" t="s">
        <v>191</v>
      </c>
      <c r="C53" s="110">
        <v>9399</v>
      </c>
      <c r="D53" s="109" t="s">
        <v>174</v>
      </c>
      <c r="E53" s="111">
        <v>3.65</v>
      </c>
      <c r="F53" s="112">
        <v>1250</v>
      </c>
      <c r="G53" s="111">
        <v>4562.5</v>
      </c>
      <c r="H53" s="116">
        <v>45</v>
      </c>
      <c r="I53" s="113">
        <v>40817</v>
      </c>
      <c r="J53" s="113">
        <v>40822</v>
      </c>
    </row>
    <row r="54" spans="1:10" x14ac:dyDescent="0.35">
      <c r="A54" s="107" t="s">
        <v>182</v>
      </c>
      <c r="B54" s="103" t="s">
        <v>192</v>
      </c>
      <c r="C54" s="110">
        <v>6431</v>
      </c>
      <c r="D54" s="109" t="s">
        <v>143</v>
      </c>
      <c r="E54" s="106">
        <v>2.85</v>
      </c>
      <c r="F54" s="105">
        <v>1350</v>
      </c>
      <c r="G54" s="106">
        <v>3847.5</v>
      </c>
      <c r="H54" s="115">
        <v>30</v>
      </c>
      <c r="I54" s="108">
        <v>40817</v>
      </c>
      <c r="J54" s="108">
        <v>40823</v>
      </c>
    </row>
    <row r="55" spans="1:10" x14ac:dyDescent="0.35">
      <c r="A55" s="107" t="s">
        <v>176</v>
      </c>
      <c r="B55" s="103" t="s">
        <v>193</v>
      </c>
      <c r="C55" s="110">
        <v>6433</v>
      </c>
      <c r="D55" s="109" t="s">
        <v>143</v>
      </c>
      <c r="E55" s="106">
        <v>2.95</v>
      </c>
      <c r="F55" s="105">
        <v>1500</v>
      </c>
      <c r="G55" s="106">
        <v>4425</v>
      </c>
      <c r="H55" s="116">
        <v>15</v>
      </c>
      <c r="I55" s="108">
        <v>40817</v>
      </c>
      <c r="J55" s="108">
        <v>40826</v>
      </c>
    </row>
    <row r="56" spans="1:10" x14ac:dyDescent="0.35">
      <c r="A56" s="107" t="s">
        <v>130</v>
      </c>
      <c r="B56" s="103" t="s">
        <v>194</v>
      </c>
      <c r="C56" s="104">
        <v>5166</v>
      </c>
      <c r="D56" s="107" t="s">
        <v>147</v>
      </c>
      <c r="E56" s="106">
        <v>1.25</v>
      </c>
      <c r="F56" s="105">
        <v>5650</v>
      </c>
      <c r="G56" s="106">
        <v>7062.5</v>
      </c>
      <c r="H56" s="115">
        <v>30</v>
      </c>
      <c r="I56" s="108">
        <v>40817</v>
      </c>
      <c r="J56" s="108">
        <v>40822</v>
      </c>
    </row>
    <row r="57" spans="1:10" x14ac:dyDescent="0.35">
      <c r="A57" s="109" t="s">
        <v>125</v>
      </c>
      <c r="B57" s="103" t="s">
        <v>195</v>
      </c>
      <c r="C57" s="110">
        <v>1122</v>
      </c>
      <c r="D57" s="109" t="s">
        <v>127</v>
      </c>
      <c r="E57" s="111">
        <v>4.25</v>
      </c>
      <c r="F57" s="112">
        <v>18000</v>
      </c>
      <c r="G57" s="111">
        <v>76500</v>
      </c>
      <c r="H57" s="115">
        <v>30</v>
      </c>
      <c r="I57" s="113">
        <v>40817</v>
      </c>
      <c r="J57" s="113">
        <v>40824</v>
      </c>
    </row>
    <row r="58" spans="1:10" x14ac:dyDescent="0.35">
      <c r="A58" s="109" t="s">
        <v>139</v>
      </c>
      <c r="B58" s="103" t="s">
        <v>196</v>
      </c>
      <c r="C58" s="110">
        <v>9399</v>
      </c>
      <c r="D58" s="109" t="s">
        <v>174</v>
      </c>
      <c r="E58" s="111">
        <v>3.65</v>
      </c>
      <c r="F58" s="112">
        <v>1450</v>
      </c>
      <c r="G58" s="111">
        <v>5292.5</v>
      </c>
      <c r="H58" s="116">
        <v>45</v>
      </c>
      <c r="I58" s="113">
        <v>40819</v>
      </c>
      <c r="J58" s="113">
        <v>40824</v>
      </c>
    </row>
    <row r="59" spans="1:10" x14ac:dyDescent="0.35">
      <c r="A59" s="107" t="s">
        <v>158</v>
      </c>
      <c r="B59" s="103" t="s">
        <v>197</v>
      </c>
      <c r="C59" s="110">
        <v>6489</v>
      </c>
      <c r="D59" s="109" t="s">
        <v>143</v>
      </c>
      <c r="E59" s="106">
        <v>3</v>
      </c>
      <c r="F59" s="105">
        <v>1100</v>
      </c>
      <c r="G59" s="106">
        <v>3300</v>
      </c>
      <c r="H59" s="115">
        <v>25</v>
      </c>
      <c r="I59" s="108">
        <v>40821</v>
      </c>
      <c r="J59" s="108">
        <v>40826</v>
      </c>
    </row>
    <row r="60" spans="1:10" x14ac:dyDescent="0.35">
      <c r="A60" s="109" t="s">
        <v>139</v>
      </c>
      <c r="B60" s="103" t="s">
        <v>198</v>
      </c>
      <c r="C60" s="110">
        <v>9399</v>
      </c>
      <c r="D60" s="109" t="s">
        <v>174</v>
      </c>
      <c r="E60" s="111">
        <v>3.65</v>
      </c>
      <c r="F60" s="112">
        <v>1985</v>
      </c>
      <c r="G60" s="111">
        <v>7245.25</v>
      </c>
      <c r="H60" s="116">
        <v>45</v>
      </c>
      <c r="I60" s="113">
        <v>40821</v>
      </c>
      <c r="J60" s="113">
        <v>40827</v>
      </c>
    </row>
    <row r="61" spans="1:10" x14ac:dyDescent="0.35">
      <c r="A61" s="109" t="s">
        <v>158</v>
      </c>
      <c r="B61" s="103" t="s">
        <v>199</v>
      </c>
      <c r="C61" s="110">
        <v>4111</v>
      </c>
      <c r="D61" s="109" t="s">
        <v>138</v>
      </c>
      <c r="E61" s="111">
        <v>3.55</v>
      </c>
      <c r="F61" s="112">
        <v>4600</v>
      </c>
      <c r="G61" s="111">
        <v>16330</v>
      </c>
      <c r="H61" s="115">
        <v>25</v>
      </c>
      <c r="I61" s="113">
        <v>40821</v>
      </c>
      <c r="J61" s="113">
        <v>40835</v>
      </c>
    </row>
    <row r="62" spans="1:10" x14ac:dyDescent="0.35">
      <c r="A62" s="114" t="s">
        <v>139</v>
      </c>
      <c r="B62" s="103" t="s">
        <v>200</v>
      </c>
      <c r="C62" s="110">
        <v>4569</v>
      </c>
      <c r="D62" s="109" t="s">
        <v>138</v>
      </c>
      <c r="E62" s="106">
        <v>3.5</v>
      </c>
      <c r="F62" s="105">
        <v>3900</v>
      </c>
      <c r="G62" s="106">
        <v>13650</v>
      </c>
      <c r="H62" s="116">
        <v>45</v>
      </c>
      <c r="I62" s="108">
        <v>40821</v>
      </c>
      <c r="J62" s="108">
        <v>40826</v>
      </c>
    </row>
    <row r="63" spans="1:10" x14ac:dyDescent="0.35">
      <c r="A63" s="107" t="s">
        <v>182</v>
      </c>
      <c r="B63" s="103" t="s">
        <v>201</v>
      </c>
      <c r="C63" s="110">
        <v>6431</v>
      </c>
      <c r="D63" s="109" t="s">
        <v>143</v>
      </c>
      <c r="E63" s="106">
        <v>2.85</v>
      </c>
      <c r="F63" s="105">
        <v>1250</v>
      </c>
      <c r="G63" s="106">
        <v>3562.5</v>
      </c>
      <c r="H63" s="115">
        <v>30</v>
      </c>
      <c r="I63" s="108">
        <v>40821</v>
      </c>
      <c r="J63" s="108">
        <v>40826</v>
      </c>
    </row>
    <row r="64" spans="1:10" x14ac:dyDescent="0.35">
      <c r="A64" s="109" t="s">
        <v>139</v>
      </c>
      <c r="B64" s="103" t="s">
        <v>202</v>
      </c>
      <c r="C64" s="110">
        <v>9399</v>
      </c>
      <c r="D64" s="109" t="s">
        <v>174</v>
      </c>
      <c r="E64" s="111">
        <v>3.65</v>
      </c>
      <c r="F64" s="112">
        <v>1470</v>
      </c>
      <c r="G64" s="111">
        <v>5365.5</v>
      </c>
      <c r="H64" s="116">
        <v>45</v>
      </c>
      <c r="I64" s="113">
        <v>40823</v>
      </c>
      <c r="J64" s="113">
        <v>40828</v>
      </c>
    </row>
    <row r="65" spans="1:10" x14ac:dyDescent="0.35">
      <c r="A65" s="114" t="s">
        <v>139</v>
      </c>
      <c r="B65" s="103" t="s">
        <v>203</v>
      </c>
      <c r="C65" s="104">
        <v>5454</v>
      </c>
      <c r="D65" s="107" t="s">
        <v>153</v>
      </c>
      <c r="E65" s="106">
        <v>220</v>
      </c>
      <c r="F65" s="105">
        <v>550</v>
      </c>
      <c r="G65" s="106">
        <v>121000</v>
      </c>
      <c r="H65" s="116">
        <v>45</v>
      </c>
      <c r="I65" s="108">
        <v>40825</v>
      </c>
      <c r="J65" s="108">
        <v>40830</v>
      </c>
    </row>
    <row r="66" spans="1:10" x14ac:dyDescent="0.35">
      <c r="A66" s="107" t="s">
        <v>158</v>
      </c>
      <c r="B66" s="103" t="s">
        <v>204</v>
      </c>
      <c r="C66" s="110">
        <v>6489</v>
      </c>
      <c r="D66" s="109" t="s">
        <v>143</v>
      </c>
      <c r="E66" s="106">
        <v>3</v>
      </c>
      <c r="F66" s="105">
        <v>900</v>
      </c>
      <c r="G66" s="106">
        <v>2700</v>
      </c>
      <c r="H66" s="115">
        <v>25</v>
      </c>
      <c r="I66" s="108">
        <v>40826</v>
      </c>
      <c r="J66" s="108">
        <v>40834</v>
      </c>
    </row>
    <row r="67" spans="1:10" x14ac:dyDescent="0.35">
      <c r="A67" s="107" t="s">
        <v>128</v>
      </c>
      <c r="B67" s="103" t="s">
        <v>205</v>
      </c>
      <c r="C67" s="110">
        <v>1243</v>
      </c>
      <c r="D67" s="109" t="s">
        <v>127</v>
      </c>
      <c r="E67" s="106">
        <v>4.25</v>
      </c>
      <c r="F67" s="105">
        <v>10500</v>
      </c>
      <c r="G67" s="111">
        <v>44625</v>
      </c>
      <c r="H67" s="115">
        <v>30</v>
      </c>
      <c r="I67" s="108">
        <v>40826</v>
      </c>
      <c r="J67" s="108">
        <v>40833</v>
      </c>
    </row>
    <row r="68" spans="1:10" x14ac:dyDescent="0.35">
      <c r="A68" s="107" t="s">
        <v>134</v>
      </c>
      <c r="B68" s="103" t="s">
        <v>206</v>
      </c>
      <c r="C68" s="104">
        <v>8008</v>
      </c>
      <c r="D68" s="107" t="s">
        <v>207</v>
      </c>
      <c r="E68" s="106">
        <v>645</v>
      </c>
      <c r="F68" s="105">
        <v>100</v>
      </c>
      <c r="G68" s="106">
        <v>64500</v>
      </c>
      <c r="H68" s="115">
        <v>30</v>
      </c>
      <c r="I68" s="108">
        <v>40826</v>
      </c>
      <c r="J68" s="108">
        <v>40837</v>
      </c>
    </row>
    <row r="69" spans="1:10" x14ac:dyDescent="0.35">
      <c r="A69" s="107" t="s">
        <v>182</v>
      </c>
      <c r="B69" s="103" t="s">
        <v>208</v>
      </c>
      <c r="C69" s="104">
        <v>7258</v>
      </c>
      <c r="D69" s="107" t="s">
        <v>141</v>
      </c>
      <c r="E69" s="106">
        <v>100.5</v>
      </c>
      <c r="F69" s="105">
        <v>90</v>
      </c>
      <c r="G69" s="106">
        <v>9045</v>
      </c>
      <c r="H69" s="115">
        <v>30</v>
      </c>
      <c r="I69" s="108">
        <v>40826</v>
      </c>
      <c r="J69" s="108">
        <v>40833</v>
      </c>
    </row>
    <row r="70" spans="1:10" x14ac:dyDescent="0.35">
      <c r="A70" s="107" t="s">
        <v>182</v>
      </c>
      <c r="B70" s="103" t="s">
        <v>209</v>
      </c>
      <c r="C70" s="104">
        <v>8148</v>
      </c>
      <c r="D70" s="107" t="s">
        <v>207</v>
      </c>
      <c r="E70" s="106">
        <v>655.5</v>
      </c>
      <c r="F70" s="105">
        <v>125</v>
      </c>
      <c r="G70" s="106">
        <v>81937.5</v>
      </c>
      <c r="H70" s="115">
        <v>30</v>
      </c>
      <c r="I70" s="108">
        <v>40826</v>
      </c>
      <c r="J70" s="108">
        <v>40833</v>
      </c>
    </row>
    <row r="71" spans="1:10" x14ac:dyDescent="0.35">
      <c r="A71" s="109" t="s">
        <v>125</v>
      </c>
      <c r="B71" s="103" t="s">
        <v>210</v>
      </c>
      <c r="C71" s="110">
        <v>1122</v>
      </c>
      <c r="D71" s="109" t="s">
        <v>127</v>
      </c>
      <c r="E71" s="111">
        <v>4.25</v>
      </c>
      <c r="F71" s="112">
        <v>17000</v>
      </c>
      <c r="G71" s="111">
        <v>72250</v>
      </c>
      <c r="H71" s="115">
        <v>30</v>
      </c>
      <c r="I71" s="113">
        <v>40827</v>
      </c>
      <c r="J71" s="113">
        <v>40835</v>
      </c>
    </row>
    <row r="72" spans="1:10" x14ac:dyDescent="0.35">
      <c r="A72" s="109" t="s">
        <v>130</v>
      </c>
      <c r="B72" s="103" t="s">
        <v>211</v>
      </c>
      <c r="C72" s="110">
        <v>6321</v>
      </c>
      <c r="D72" s="109" t="s">
        <v>143</v>
      </c>
      <c r="E72" s="111">
        <v>2.4500000000000002</v>
      </c>
      <c r="F72" s="112">
        <v>1250</v>
      </c>
      <c r="G72" s="111">
        <v>3062.5</v>
      </c>
      <c r="H72" s="115">
        <v>30</v>
      </c>
      <c r="I72" s="113">
        <v>40828</v>
      </c>
      <c r="J72" s="113">
        <v>40837</v>
      </c>
    </row>
    <row r="73" spans="1:10" x14ac:dyDescent="0.35">
      <c r="A73" s="107" t="s">
        <v>128</v>
      </c>
      <c r="B73" s="103" t="s">
        <v>212</v>
      </c>
      <c r="C73" s="110">
        <v>4224</v>
      </c>
      <c r="D73" s="109" t="s">
        <v>138</v>
      </c>
      <c r="E73" s="106">
        <v>3.95</v>
      </c>
      <c r="F73" s="105">
        <v>4500</v>
      </c>
      <c r="G73" s="106">
        <v>17775</v>
      </c>
      <c r="H73" s="115">
        <v>30</v>
      </c>
      <c r="I73" s="108">
        <v>40831</v>
      </c>
      <c r="J73" s="108">
        <v>40836</v>
      </c>
    </row>
    <row r="74" spans="1:10" x14ac:dyDescent="0.35">
      <c r="A74" s="114" t="s">
        <v>139</v>
      </c>
      <c r="B74" s="103" t="s">
        <v>213</v>
      </c>
      <c r="C74" s="104">
        <v>5454</v>
      </c>
      <c r="D74" s="107" t="s">
        <v>153</v>
      </c>
      <c r="E74" s="106">
        <v>220</v>
      </c>
      <c r="F74" s="105">
        <v>500</v>
      </c>
      <c r="G74" s="106">
        <v>110000</v>
      </c>
      <c r="H74" s="116">
        <v>45</v>
      </c>
      <c r="I74" s="108">
        <v>40831</v>
      </c>
      <c r="J74" s="108">
        <v>40836</v>
      </c>
    </row>
    <row r="75" spans="1:10" x14ac:dyDescent="0.35">
      <c r="A75" s="107" t="s">
        <v>182</v>
      </c>
      <c r="B75" s="103" t="s">
        <v>214</v>
      </c>
      <c r="C75" s="104">
        <v>7258</v>
      </c>
      <c r="D75" s="107" t="s">
        <v>141</v>
      </c>
      <c r="E75" s="106">
        <v>100.5</v>
      </c>
      <c r="F75" s="105">
        <v>100</v>
      </c>
      <c r="G75" s="106">
        <v>10050</v>
      </c>
      <c r="H75" s="115">
        <v>30</v>
      </c>
      <c r="I75" s="108">
        <v>40831</v>
      </c>
      <c r="J75" s="108">
        <v>40840</v>
      </c>
    </row>
    <row r="76" spans="1:10" x14ac:dyDescent="0.35">
      <c r="A76" s="107" t="s">
        <v>134</v>
      </c>
      <c r="B76" s="103" t="s">
        <v>215</v>
      </c>
      <c r="C76" s="104">
        <v>8008</v>
      </c>
      <c r="D76" s="107" t="s">
        <v>207</v>
      </c>
      <c r="E76" s="106">
        <v>645</v>
      </c>
      <c r="F76" s="105">
        <v>150</v>
      </c>
      <c r="G76" s="106">
        <v>96750</v>
      </c>
      <c r="H76" s="115">
        <v>30</v>
      </c>
      <c r="I76" s="108">
        <v>40831</v>
      </c>
      <c r="J76" s="108">
        <v>40842</v>
      </c>
    </row>
    <row r="77" spans="1:10" x14ac:dyDescent="0.35">
      <c r="A77" s="107" t="s">
        <v>128</v>
      </c>
      <c r="B77" s="103" t="s">
        <v>216</v>
      </c>
      <c r="C77" s="104">
        <v>5417</v>
      </c>
      <c r="D77" s="107" t="s">
        <v>153</v>
      </c>
      <c r="E77" s="117">
        <v>255</v>
      </c>
      <c r="F77" s="105">
        <v>500</v>
      </c>
      <c r="G77" s="106">
        <v>127500</v>
      </c>
      <c r="H77" s="115">
        <v>30</v>
      </c>
      <c r="I77" s="108">
        <v>40836</v>
      </c>
      <c r="J77" s="108">
        <v>40843</v>
      </c>
    </row>
    <row r="78" spans="1:10" x14ac:dyDescent="0.35">
      <c r="A78" s="107" t="s">
        <v>182</v>
      </c>
      <c r="B78" s="103" t="s">
        <v>217</v>
      </c>
      <c r="C78" s="104">
        <v>7258</v>
      </c>
      <c r="D78" s="107" t="s">
        <v>141</v>
      </c>
      <c r="E78" s="106">
        <v>100.5</v>
      </c>
      <c r="F78" s="105">
        <v>95</v>
      </c>
      <c r="G78" s="106">
        <v>9547.5</v>
      </c>
      <c r="H78" s="115">
        <v>30</v>
      </c>
      <c r="I78" s="108">
        <v>40836</v>
      </c>
      <c r="J78" s="108">
        <v>40845</v>
      </c>
    </row>
    <row r="79" spans="1:10" x14ac:dyDescent="0.35">
      <c r="A79" s="107" t="s">
        <v>128</v>
      </c>
      <c r="B79" s="103" t="s">
        <v>218</v>
      </c>
      <c r="C79" s="104">
        <v>5634</v>
      </c>
      <c r="D79" s="107" t="s">
        <v>219</v>
      </c>
      <c r="E79" s="106">
        <v>185</v>
      </c>
      <c r="F79" s="105">
        <v>150</v>
      </c>
      <c r="G79" s="106">
        <v>27750</v>
      </c>
      <c r="H79" s="115">
        <v>30</v>
      </c>
      <c r="I79" s="108">
        <v>40841</v>
      </c>
      <c r="J79" s="108">
        <v>40850</v>
      </c>
    </row>
    <row r="80" spans="1:10" x14ac:dyDescent="0.35">
      <c r="A80" s="114" t="s">
        <v>139</v>
      </c>
      <c r="B80" s="103" t="s">
        <v>220</v>
      </c>
      <c r="C80" s="104">
        <v>5275</v>
      </c>
      <c r="D80" s="107" t="s">
        <v>132</v>
      </c>
      <c r="E80" s="106">
        <v>1</v>
      </c>
      <c r="F80" s="105">
        <v>25000</v>
      </c>
      <c r="G80" s="106">
        <v>25000</v>
      </c>
      <c r="H80" s="116">
        <v>45</v>
      </c>
      <c r="I80" s="108">
        <v>40841</v>
      </c>
      <c r="J80" s="108">
        <v>40846</v>
      </c>
    </row>
    <row r="81" spans="1:10" x14ac:dyDescent="0.35">
      <c r="A81" s="109" t="s">
        <v>130</v>
      </c>
      <c r="B81" s="103" t="s">
        <v>221</v>
      </c>
      <c r="C81" s="110">
        <v>6321</v>
      </c>
      <c r="D81" s="109" t="s">
        <v>143</v>
      </c>
      <c r="E81" s="111">
        <v>2.4500000000000002</v>
      </c>
      <c r="F81" s="112">
        <v>1500</v>
      </c>
      <c r="G81" s="111">
        <v>3675.0000000000005</v>
      </c>
      <c r="H81" s="115">
        <v>30</v>
      </c>
      <c r="I81" s="113">
        <v>40841</v>
      </c>
      <c r="J81" s="113">
        <v>40849</v>
      </c>
    </row>
    <row r="82" spans="1:10" x14ac:dyDescent="0.35">
      <c r="A82" s="107" t="s">
        <v>130</v>
      </c>
      <c r="B82" s="103" t="s">
        <v>222</v>
      </c>
      <c r="C82" s="104">
        <v>5689</v>
      </c>
      <c r="D82" s="107" t="s">
        <v>219</v>
      </c>
      <c r="E82" s="106">
        <v>175</v>
      </c>
      <c r="F82" s="105">
        <v>155</v>
      </c>
      <c r="G82" s="106">
        <v>27125</v>
      </c>
      <c r="H82" s="115">
        <v>30</v>
      </c>
      <c r="I82" s="108">
        <v>40841</v>
      </c>
      <c r="J82" s="108">
        <v>40850</v>
      </c>
    </row>
    <row r="83" spans="1:10" x14ac:dyDescent="0.35">
      <c r="A83" s="109" t="s">
        <v>125</v>
      </c>
      <c r="B83" s="103" t="s">
        <v>223</v>
      </c>
      <c r="C83" s="110">
        <v>1122</v>
      </c>
      <c r="D83" s="109" t="s">
        <v>127</v>
      </c>
      <c r="E83" s="111">
        <v>4.25</v>
      </c>
      <c r="F83" s="112">
        <v>17500</v>
      </c>
      <c r="G83" s="111">
        <v>74375</v>
      </c>
      <c r="H83" s="115">
        <v>30</v>
      </c>
      <c r="I83" s="113">
        <v>40841</v>
      </c>
      <c r="J83" s="113">
        <v>40850</v>
      </c>
    </row>
    <row r="84" spans="1:10" x14ac:dyDescent="0.35">
      <c r="A84" s="107" t="s">
        <v>134</v>
      </c>
      <c r="B84" s="103" t="s">
        <v>224</v>
      </c>
      <c r="C84" s="104">
        <v>5677</v>
      </c>
      <c r="D84" s="107" t="s">
        <v>219</v>
      </c>
      <c r="E84" s="106">
        <v>195</v>
      </c>
      <c r="F84" s="105">
        <v>130</v>
      </c>
      <c r="G84" s="106">
        <v>25350</v>
      </c>
      <c r="H84" s="115">
        <v>30</v>
      </c>
      <c r="I84" s="108">
        <v>40844</v>
      </c>
      <c r="J84" s="108">
        <v>40854</v>
      </c>
    </row>
    <row r="85" spans="1:10" x14ac:dyDescent="0.35">
      <c r="A85" s="107" t="s">
        <v>134</v>
      </c>
      <c r="B85" s="103" t="s">
        <v>225</v>
      </c>
      <c r="C85" s="104">
        <v>8008</v>
      </c>
      <c r="D85" s="107" t="s">
        <v>207</v>
      </c>
      <c r="E85" s="106">
        <v>645</v>
      </c>
      <c r="F85" s="105">
        <v>120</v>
      </c>
      <c r="G85" s="106">
        <v>77400</v>
      </c>
      <c r="H85" s="115">
        <v>30</v>
      </c>
      <c r="I85" s="108">
        <v>40844</v>
      </c>
      <c r="J85" s="108">
        <v>40851</v>
      </c>
    </row>
    <row r="86" spans="1:10" x14ac:dyDescent="0.35">
      <c r="A86" s="107" t="s">
        <v>158</v>
      </c>
      <c r="B86" s="103" t="s">
        <v>226</v>
      </c>
      <c r="C86" s="110">
        <v>6489</v>
      </c>
      <c r="D86" s="109" t="s">
        <v>143</v>
      </c>
      <c r="E86" s="106">
        <v>3</v>
      </c>
      <c r="F86" s="105">
        <v>1050</v>
      </c>
      <c r="G86" s="106">
        <v>3150</v>
      </c>
      <c r="H86" s="115">
        <v>25</v>
      </c>
      <c r="I86" s="108">
        <v>40845</v>
      </c>
      <c r="J86" s="108">
        <v>40857</v>
      </c>
    </row>
    <row r="87" spans="1:10" x14ac:dyDescent="0.35">
      <c r="A87" s="107" t="s">
        <v>128</v>
      </c>
      <c r="B87" s="103" t="s">
        <v>227</v>
      </c>
      <c r="C87" s="104">
        <v>5634</v>
      </c>
      <c r="D87" s="107" t="s">
        <v>219</v>
      </c>
      <c r="E87" s="106">
        <v>185</v>
      </c>
      <c r="F87" s="105">
        <v>140</v>
      </c>
      <c r="G87" s="106">
        <v>25900</v>
      </c>
      <c r="H87" s="115">
        <v>30</v>
      </c>
      <c r="I87" s="108">
        <v>40845</v>
      </c>
      <c r="J87" s="108">
        <v>40851</v>
      </c>
    </row>
    <row r="88" spans="1:10" x14ac:dyDescent="0.35">
      <c r="A88" s="107" t="s">
        <v>182</v>
      </c>
      <c r="B88" s="103" t="s">
        <v>228</v>
      </c>
      <c r="C88" s="104">
        <v>9977</v>
      </c>
      <c r="D88" s="107" t="s">
        <v>229</v>
      </c>
      <c r="E88" s="106">
        <v>1</v>
      </c>
      <c r="F88" s="105">
        <v>525</v>
      </c>
      <c r="G88" s="106">
        <v>525</v>
      </c>
      <c r="H88" s="115">
        <v>30</v>
      </c>
      <c r="I88" s="108">
        <v>40848</v>
      </c>
      <c r="J88" s="108">
        <v>40854</v>
      </c>
    </row>
    <row r="89" spans="1:10" x14ac:dyDescent="0.35">
      <c r="A89" s="107" t="s">
        <v>182</v>
      </c>
      <c r="B89" s="103" t="s">
        <v>230</v>
      </c>
      <c r="C89" s="104">
        <v>9955</v>
      </c>
      <c r="D89" s="107" t="s">
        <v>231</v>
      </c>
      <c r="E89" s="106">
        <v>0.55000000000000004</v>
      </c>
      <c r="F89" s="105">
        <v>150</v>
      </c>
      <c r="G89" s="106">
        <v>82.5</v>
      </c>
      <c r="H89" s="115">
        <v>30</v>
      </c>
      <c r="I89" s="108">
        <v>40848</v>
      </c>
      <c r="J89" s="108">
        <v>40853</v>
      </c>
    </row>
    <row r="90" spans="1:10" x14ac:dyDescent="0.35">
      <c r="A90" s="107" t="s">
        <v>130</v>
      </c>
      <c r="B90" s="103" t="s">
        <v>232</v>
      </c>
      <c r="C90" s="104">
        <v>5689</v>
      </c>
      <c r="D90" s="107" t="s">
        <v>219</v>
      </c>
      <c r="E90" s="106">
        <v>175</v>
      </c>
      <c r="F90" s="105">
        <v>150</v>
      </c>
      <c r="G90" s="106">
        <v>26250</v>
      </c>
      <c r="H90" s="115">
        <v>30</v>
      </c>
      <c r="I90" s="108">
        <v>40848</v>
      </c>
      <c r="J90" s="108">
        <v>40856</v>
      </c>
    </row>
    <row r="91" spans="1:10" x14ac:dyDescent="0.35">
      <c r="A91" s="107" t="s">
        <v>130</v>
      </c>
      <c r="B91" s="103" t="s">
        <v>233</v>
      </c>
      <c r="C91" s="104">
        <v>7268</v>
      </c>
      <c r="D91" s="107" t="s">
        <v>141</v>
      </c>
      <c r="E91" s="106">
        <v>95</v>
      </c>
      <c r="F91" s="105">
        <v>110</v>
      </c>
      <c r="G91" s="106">
        <v>10450</v>
      </c>
      <c r="H91" s="115">
        <v>30</v>
      </c>
      <c r="I91" s="108">
        <v>40848</v>
      </c>
      <c r="J91" s="108">
        <v>40859</v>
      </c>
    </row>
    <row r="92" spans="1:10" x14ac:dyDescent="0.35">
      <c r="A92" s="107" t="s">
        <v>134</v>
      </c>
      <c r="B92" s="103" t="s">
        <v>234</v>
      </c>
      <c r="C92" s="104">
        <v>5677</v>
      </c>
      <c r="D92" s="107" t="s">
        <v>219</v>
      </c>
      <c r="E92" s="106">
        <v>195</v>
      </c>
      <c r="F92" s="105">
        <v>120</v>
      </c>
      <c r="G92" s="106">
        <v>23400</v>
      </c>
      <c r="H92" s="115">
        <v>30</v>
      </c>
      <c r="I92" s="108">
        <v>40849</v>
      </c>
      <c r="J92" s="108">
        <v>40860</v>
      </c>
    </row>
    <row r="93" spans="1:10" x14ac:dyDescent="0.35">
      <c r="A93" s="107" t="s">
        <v>182</v>
      </c>
      <c r="B93" s="103" t="s">
        <v>235</v>
      </c>
      <c r="C93" s="104">
        <v>9967</v>
      </c>
      <c r="D93" s="107" t="s">
        <v>149</v>
      </c>
      <c r="E93" s="106">
        <v>0.85</v>
      </c>
      <c r="F93" s="105">
        <v>550</v>
      </c>
      <c r="G93" s="106">
        <v>467.5</v>
      </c>
      <c r="H93" s="115">
        <v>30</v>
      </c>
      <c r="I93" s="108">
        <v>40852</v>
      </c>
      <c r="J93" s="108">
        <v>40858</v>
      </c>
    </row>
    <row r="94" spans="1:10" x14ac:dyDescent="0.35">
      <c r="A94" s="107" t="s">
        <v>130</v>
      </c>
      <c r="B94" s="103" t="s">
        <v>236</v>
      </c>
      <c r="C94" s="104">
        <v>7268</v>
      </c>
      <c r="D94" s="107" t="s">
        <v>141</v>
      </c>
      <c r="E94" s="106">
        <v>95</v>
      </c>
      <c r="F94" s="105">
        <v>105</v>
      </c>
      <c r="G94" s="106">
        <v>9975</v>
      </c>
      <c r="H94" s="115">
        <v>30</v>
      </c>
      <c r="I94" s="108">
        <v>40852</v>
      </c>
      <c r="J94" s="108">
        <v>40863</v>
      </c>
    </row>
    <row r="95" spans="1:10" x14ac:dyDescent="0.35">
      <c r="A95" s="107" t="s">
        <v>130</v>
      </c>
      <c r="B95" s="103" t="s">
        <v>237</v>
      </c>
      <c r="C95" s="104">
        <v>5689</v>
      </c>
      <c r="D95" s="107" t="s">
        <v>219</v>
      </c>
      <c r="E95" s="106">
        <v>175</v>
      </c>
      <c r="F95" s="105">
        <v>175</v>
      </c>
      <c r="G95" s="106">
        <v>30625</v>
      </c>
      <c r="H95" s="115">
        <v>30</v>
      </c>
      <c r="I95" s="108">
        <v>40852</v>
      </c>
      <c r="J95" s="108">
        <v>40862</v>
      </c>
    </row>
    <row r="96" spans="1:10" x14ac:dyDescent="0.35">
      <c r="A96" s="107" t="s">
        <v>134</v>
      </c>
      <c r="B96" s="103" t="s">
        <v>238</v>
      </c>
      <c r="C96" s="104">
        <v>5677</v>
      </c>
      <c r="D96" s="107" t="s">
        <v>219</v>
      </c>
      <c r="E96" s="106">
        <v>195</v>
      </c>
      <c r="F96" s="105">
        <v>110</v>
      </c>
      <c r="G96" s="106">
        <v>21450</v>
      </c>
      <c r="H96" s="115">
        <v>30</v>
      </c>
      <c r="I96" s="108">
        <v>40852</v>
      </c>
      <c r="J96" s="108">
        <v>40864</v>
      </c>
    </row>
    <row r="97" spans="1:10" x14ac:dyDescent="0.35">
      <c r="A97" s="107" t="s">
        <v>182</v>
      </c>
      <c r="B97" s="103" t="s">
        <v>239</v>
      </c>
      <c r="C97" s="104">
        <v>9955</v>
      </c>
      <c r="D97" s="107" t="s">
        <v>231</v>
      </c>
      <c r="E97" s="106">
        <v>0.55000000000000004</v>
      </c>
      <c r="F97" s="105">
        <v>125</v>
      </c>
      <c r="G97" s="106">
        <v>68.75</v>
      </c>
      <c r="H97" s="115">
        <v>30</v>
      </c>
      <c r="I97" s="108">
        <v>40852</v>
      </c>
      <c r="J97" s="108">
        <v>40857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959F-99B2-4010-A43C-81A04C1CF796}">
  <dimension ref="A1:G815"/>
  <sheetViews>
    <sheetView workbookViewId="0">
      <selection activeCell="P14" sqref="P14"/>
    </sheetView>
  </sheetViews>
  <sheetFormatPr defaultRowHeight="14.5" x14ac:dyDescent="0.35"/>
  <cols>
    <col min="1" max="1" width="12.1796875" customWidth="1"/>
    <col min="6" max="6" width="17.26953125" bestFit="1" customWidth="1"/>
    <col min="7" max="7" width="11.81640625" bestFit="1" customWidth="1"/>
  </cols>
  <sheetData>
    <row r="1" spans="1:7" x14ac:dyDescent="0.35">
      <c r="A1" s="98" t="s">
        <v>309</v>
      </c>
    </row>
    <row r="3" spans="1:7" ht="15" thickBot="1" x14ac:dyDescent="0.4">
      <c r="A3" s="97" t="s">
        <v>310</v>
      </c>
      <c r="F3" s="1" t="s">
        <v>240</v>
      </c>
    </row>
    <row r="4" spans="1:7" ht="15" thickTop="1" x14ac:dyDescent="0.35">
      <c r="A4" s="96">
        <v>26</v>
      </c>
      <c r="F4" s="99" t="s">
        <v>310</v>
      </c>
      <c r="G4" s="99"/>
    </row>
    <row r="5" spans="1:7" x14ac:dyDescent="0.35">
      <c r="A5" s="96">
        <v>358</v>
      </c>
      <c r="F5" s="46"/>
      <c r="G5" s="46"/>
    </row>
    <row r="6" spans="1:7" x14ac:dyDescent="0.35">
      <c r="A6" s="96">
        <v>218</v>
      </c>
      <c r="F6" s="46" t="s">
        <v>311</v>
      </c>
      <c r="G6" s="46">
        <v>126.27832512315271</v>
      </c>
    </row>
    <row r="7" spans="1:7" x14ac:dyDescent="0.35">
      <c r="A7" s="96">
        <v>71</v>
      </c>
      <c r="F7" s="46" t="s">
        <v>312</v>
      </c>
      <c r="G7" s="46">
        <v>3.6912206982200275</v>
      </c>
    </row>
    <row r="8" spans="1:7" x14ac:dyDescent="0.35">
      <c r="A8" s="96">
        <v>190</v>
      </c>
      <c r="F8" s="46" t="s">
        <v>313</v>
      </c>
      <c r="G8" s="46">
        <v>88</v>
      </c>
    </row>
    <row r="9" spans="1:7" x14ac:dyDescent="0.35">
      <c r="A9" s="96">
        <v>36</v>
      </c>
      <c r="F9" s="46" t="s">
        <v>314</v>
      </c>
      <c r="G9" s="46">
        <v>83</v>
      </c>
    </row>
    <row r="10" spans="1:7" x14ac:dyDescent="0.35">
      <c r="A10" s="96">
        <v>45</v>
      </c>
      <c r="F10" s="46" t="s">
        <v>315</v>
      </c>
      <c r="G10" s="46">
        <v>105.18359908887874</v>
      </c>
    </row>
    <row r="11" spans="1:7" x14ac:dyDescent="0.35">
      <c r="A11" s="96">
        <v>68</v>
      </c>
      <c r="F11" s="46" t="s">
        <v>316</v>
      </c>
      <c r="G11" s="46">
        <v>11063.589517289973</v>
      </c>
    </row>
    <row r="12" spans="1:7" x14ac:dyDescent="0.35">
      <c r="A12" s="96">
        <v>45</v>
      </c>
      <c r="F12" s="46" t="s">
        <v>317</v>
      </c>
      <c r="G12" s="46">
        <v>8.7075263496879742</v>
      </c>
    </row>
    <row r="13" spans="1:7" x14ac:dyDescent="0.35">
      <c r="A13" s="96">
        <v>66</v>
      </c>
      <c r="F13" s="46" t="s">
        <v>318</v>
      </c>
      <c r="G13" s="46">
        <v>2.4135774538884709</v>
      </c>
    </row>
    <row r="14" spans="1:7" x14ac:dyDescent="0.35">
      <c r="A14" s="96">
        <v>132</v>
      </c>
      <c r="F14" s="46" t="s">
        <v>319</v>
      </c>
      <c r="G14" s="46">
        <v>867</v>
      </c>
    </row>
    <row r="15" spans="1:7" x14ac:dyDescent="0.35">
      <c r="A15" s="96">
        <v>372</v>
      </c>
      <c r="F15" s="46" t="s">
        <v>320</v>
      </c>
      <c r="G15" s="46">
        <v>9</v>
      </c>
    </row>
    <row r="16" spans="1:7" x14ac:dyDescent="0.35">
      <c r="A16" s="96">
        <v>125</v>
      </c>
      <c r="F16" s="46" t="s">
        <v>321</v>
      </c>
      <c r="G16" s="46">
        <v>876</v>
      </c>
    </row>
    <row r="17" spans="1:7" x14ac:dyDescent="0.35">
      <c r="A17" s="96">
        <v>16</v>
      </c>
      <c r="F17" s="46" t="s">
        <v>322</v>
      </c>
      <c r="G17" s="46">
        <v>102538</v>
      </c>
    </row>
    <row r="18" spans="1:7" ht="15" thickBot="1" x14ac:dyDescent="0.4">
      <c r="A18" s="96">
        <v>37</v>
      </c>
      <c r="F18" s="47" t="s">
        <v>323</v>
      </c>
      <c r="G18" s="47">
        <v>812</v>
      </c>
    </row>
    <row r="19" spans="1:7" x14ac:dyDescent="0.35">
      <c r="A19" s="96">
        <v>116</v>
      </c>
    </row>
    <row r="20" spans="1:7" x14ac:dyDescent="0.35">
      <c r="A20" s="96">
        <v>145</v>
      </c>
    </row>
    <row r="21" spans="1:7" x14ac:dyDescent="0.35">
      <c r="A21" s="96">
        <v>160</v>
      </c>
      <c r="F21" s="1" t="s">
        <v>241</v>
      </c>
    </row>
    <row r="22" spans="1:7" x14ac:dyDescent="0.35">
      <c r="A22" s="96">
        <v>276</v>
      </c>
      <c r="F22" t="s">
        <v>324</v>
      </c>
      <c r="G22">
        <f>_xlfn.PERCENTILE.INC(A4:A815,0.9)</f>
        <v>260.89999999999998</v>
      </c>
    </row>
    <row r="23" spans="1:7" x14ac:dyDescent="0.35">
      <c r="A23" s="96">
        <v>132</v>
      </c>
    </row>
    <row r="24" spans="1:7" x14ac:dyDescent="0.35">
      <c r="A24" s="96">
        <v>124</v>
      </c>
      <c r="F24" s="1" t="s">
        <v>243</v>
      </c>
    </row>
    <row r="25" spans="1:7" x14ac:dyDescent="0.35">
      <c r="A25" s="96">
        <v>180</v>
      </c>
      <c r="F25" t="s">
        <v>325</v>
      </c>
    </row>
    <row r="26" spans="1:7" x14ac:dyDescent="0.35">
      <c r="A26" s="96">
        <v>111</v>
      </c>
    </row>
    <row r="27" spans="1:7" x14ac:dyDescent="0.35">
      <c r="A27" s="96">
        <v>119</v>
      </c>
    </row>
    <row r="28" spans="1:7" x14ac:dyDescent="0.35">
      <c r="A28" s="96">
        <v>75</v>
      </c>
    </row>
    <row r="29" spans="1:7" x14ac:dyDescent="0.35">
      <c r="A29" s="96">
        <v>164</v>
      </c>
    </row>
    <row r="30" spans="1:7" x14ac:dyDescent="0.35">
      <c r="A30" s="96">
        <v>39</v>
      </c>
    </row>
    <row r="31" spans="1:7" x14ac:dyDescent="0.35">
      <c r="A31" s="96">
        <v>698</v>
      </c>
    </row>
    <row r="32" spans="1:7" x14ac:dyDescent="0.35">
      <c r="A32" s="96">
        <v>46</v>
      </c>
    </row>
    <row r="33" spans="1:1" x14ac:dyDescent="0.35">
      <c r="A33" s="96">
        <v>172</v>
      </c>
    </row>
    <row r="34" spans="1:1" x14ac:dyDescent="0.35">
      <c r="A34" s="96">
        <v>151</v>
      </c>
    </row>
    <row r="35" spans="1:1" x14ac:dyDescent="0.35">
      <c r="A35" s="96">
        <v>83</v>
      </c>
    </row>
    <row r="36" spans="1:1" x14ac:dyDescent="0.35">
      <c r="A36" s="96">
        <v>166</v>
      </c>
    </row>
    <row r="37" spans="1:1" x14ac:dyDescent="0.35">
      <c r="A37" s="96">
        <v>78</v>
      </c>
    </row>
    <row r="38" spans="1:1" x14ac:dyDescent="0.35">
      <c r="A38" s="96">
        <v>68</v>
      </c>
    </row>
    <row r="39" spans="1:1" x14ac:dyDescent="0.35">
      <c r="A39" s="96">
        <v>502</v>
      </c>
    </row>
    <row r="40" spans="1:1" x14ac:dyDescent="0.35">
      <c r="A40" s="96">
        <v>83</v>
      </c>
    </row>
    <row r="41" spans="1:1" x14ac:dyDescent="0.35">
      <c r="A41" s="96">
        <v>139</v>
      </c>
    </row>
    <row r="42" spans="1:1" x14ac:dyDescent="0.35">
      <c r="A42" s="96">
        <v>19</v>
      </c>
    </row>
    <row r="43" spans="1:1" x14ac:dyDescent="0.35">
      <c r="A43" s="96">
        <v>44</v>
      </c>
    </row>
    <row r="44" spans="1:1" x14ac:dyDescent="0.35">
      <c r="A44" s="96">
        <v>117</v>
      </c>
    </row>
    <row r="45" spans="1:1" x14ac:dyDescent="0.35">
      <c r="A45" s="96">
        <v>38</v>
      </c>
    </row>
    <row r="46" spans="1:1" x14ac:dyDescent="0.35">
      <c r="A46" s="96">
        <v>176</v>
      </c>
    </row>
    <row r="47" spans="1:1" x14ac:dyDescent="0.35">
      <c r="A47" s="96">
        <v>128</v>
      </c>
    </row>
    <row r="48" spans="1:1" x14ac:dyDescent="0.35">
      <c r="A48" s="96">
        <v>18</v>
      </c>
    </row>
    <row r="49" spans="1:1" x14ac:dyDescent="0.35">
      <c r="A49" s="96">
        <v>427</v>
      </c>
    </row>
    <row r="50" spans="1:1" x14ac:dyDescent="0.35">
      <c r="A50" s="96">
        <v>72</v>
      </c>
    </row>
    <row r="51" spans="1:1" x14ac:dyDescent="0.35">
      <c r="A51" s="96">
        <v>145</v>
      </c>
    </row>
    <row r="52" spans="1:1" x14ac:dyDescent="0.35">
      <c r="A52" s="96">
        <v>185</v>
      </c>
    </row>
    <row r="53" spans="1:1" x14ac:dyDescent="0.35">
      <c r="A53" s="96">
        <v>74</v>
      </c>
    </row>
    <row r="54" spans="1:1" x14ac:dyDescent="0.35">
      <c r="A54" s="96">
        <v>137</v>
      </c>
    </row>
    <row r="55" spans="1:1" x14ac:dyDescent="0.35">
      <c r="A55" s="96">
        <v>30</v>
      </c>
    </row>
    <row r="56" spans="1:1" x14ac:dyDescent="0.35">
      <c r="A56" s="96">
        <v>43</v>
      </c>
    </row>
    <row r="57" spans="1:1" x14ac:dyDescent="0.35">
      <c r="A57" s="96">
        <v>70</v>
      </c>
    </row>
    <row r="58" spans="1:1" x14ac:dyDescent="0.35">
      <c r="A58" s="96">
        <v>233</v>
      </c>
    </row>
    <row r="59" spans="1:1" x14ac:dyDescent="0.35">
      <c r="A59" s="96">
        <v>185</v>
      </c>
    </row>
    <row r="60" spans="1:1" x14ac:dyDescent="0.35">
      <c r="A60" s="96">
        <v>128</v>
      </c>
    </row>
    <row r="61" spans="1:1" x14ac:dyDescent="0.35">
      <c r="A61" s="96">
        <v>113</v>
      </c>
    </row>
    <row r="62" spans="1:1" x14ac:dyDescent="0.35">
      <c r="A62" s="96">
        <v>79</v>
      </c>
    </row>
    <row r="63" spans="1:1" x14ac:dyDescent="0.35">
      <c r="A63" s="96">
        <v>182</v>
      </c>
    </row>
    <row r="64" spans="1:1" x14ac:dyDescent="0.35">
      <c r="A64" s="96">
        <v>83</v>
      </c>
    </row>
    <row r="65" spans="1:1" x14ac:dyDescent="0.35">
      <c r="A65" s="96">
        <v>81</v>
      </c>
    </row>
    <row r="66" spans="1:1" x14ac:dyDescent="0.35">
      <c r="A66" s="96">
        <v>87</v>
      </c>
    </row>
    <row r="67" spans="1:1" x14ac:dyDescent="0.35">
      <c r="A67" s="96">
        <v>61</v>
      </c>
    </row>
    <row r="68" spans="1:1" x14ac:dyDescent="0.35">
      <c r="A68" s="96">
        <v>105</v>
      </c>
    </row>
    <row r="69" spans="1:1" x14ac:dyDescent="0.35">
      <c r="A69" s="96">
        <v>66</v>
      </c>
    </row>
    <row r="70" spans="1:1" x14ac:dyDescent="0.35">
      <c r="A70" s="96">
        <v>46</v>
      </c>
    </row>
    <row r="71" spans="1:1" x14ac:dyDescent="0.35">
      <c r="A71" s="96">
        <v>139</v>
      </c>
    </row>
    <row r="72" spans="1:1" x14ac:dyDescent="0.35">
      <c r="A72" s="96">
        <v>141</v>
      </c>
    </row>
    <row r="73" spans="1:1" x14ac:dyDescent="0.35">
      <c r="A73" s="96">
        <v>78</v>
      </c>
    </row>
    <row r="74" spans="1:1" x14ac:dyDescent="0.35">
      <c r="A74" s="96">
        <v>265</v>
      </c>
    </row>
    <row r="75" spans="1:1" x14ac:dyDescent="0.35">
      <c r="A75" s="96">
        <v>66</v>
      </c>
    </row>
    <row r="76" spans="1:1" x14ac:dyDescent="0.35">
      <c r="A76" s="96">
        <v>194</v>
      </c>
    </row>
    <row r="77" spans="1:1" x14ac:dyDescent="0.35">
      <c r="A77" s="96">
        <v>93</v>
      </c>
    </row>
    <row r="78" spans="1:1" x14ac:dyDescent="0.35">
      <c r="A78" s="96">
        <v>82</v>
      </c>
    </row>
    <row r="79" spans="1:1" x14ac:dyDescent="0.35">
      <c r="A79" s="96">
        <v>156</v>
      </c>
    </row>
    <row r="80" spans="1:1" x14ac:dyDescent="0.35">
      <c r="A80" s="96">
        <v>115</v>
      </c>
    </row>
    <row r="81" spans="1:1" x14ac:dyDescent="0.35">
      <c r="A81" s="96">
        <v>50</v>
      </c>
    </row>
    <row r="82" spans="1:1" x14ac:dyDescent="0.35">
      <c r="A82" s="96">
        <v>262</v>
      </c>
    </row>
    <row r="83" spans="1:1" x14ac:dyDescent="0.35">
      <c r="A83" s="96">
        <v>130</v>
      </c>
    </row>
    <row r="84" spans="1:1" x14ac:dyDescent="0.35">
      <c r="A84" s="96">
        <v>73</v>
      </c>
    </row>
    <row r="85" spans="1:1" x14ac:dyDescent="0.35">
      <c r="A85" s="96">
        <v>82</v>
      </c>
    </row>
    <row r="86" spans="1:1" x14ac:dyDescent="0.35">
      <c r="A86" s="96">
        <v>107</v>
      </c>
    </row>
    <row r="87" spans="1:1" x14ac:dyDescent="0.35">
      <c r="A87" s="96">
        <v>83</v>
      </c>
    </row>
    <row r="88" spans="1:1" x14ac:dyDescent="0.35">
      <c r="A88" s="96">
        <v>64</v>
      </c>
    </row>
    <row r="89" spans="1:1" x14ac:dyDescent="0.35">
      <c r="A89" s="96">
        <v>156</v>
      </c>
    </row>
    <row r="90" spans="1:1" x14ac:dyDescent="0.35">
      <c r="A90" s="96">
        <v>81</v>
      </c>
    </row>
    <row r="91" spans="1:1" x14ac:dyDescent="0.35">
      <c r="A91" s="96">
        <v>204</v>
      </c>
    </row>
    <row r="92" spans="1:1" x14ac:dyDescent="0.35">
      <c r="A92" s="96">
        <v>76</v>
      </c>
    </row>
    <row r="93" spans="1:1" x14ac:dyDescent="0.35">
      <c r="A93" s="96">
        <v>148</v>
      </c>
    </row>
    <row r="94" spans="1:1" x14ac:dyDescent="0.35">
      <c r="A94" s="96">
        <v>426</v>
      </c>
    </row>
    <row r="95" spans="1:1" x14ac:dyDescent="0.35">
      <c r="A95" s="96">
        <v>102</v>
      </c>
    </row>
    <row r="96" spans="1:1" x14ac:dyDescent="0.35">
      <c r="A96" s="96">
        <v>65</v>
      </c>
    </row>
    <row r="97" spans="1:1" x14ac:dyDescent="0.35">
      <c r="A97" s="96">
        <v>131</v>
      </c>
    </row>
    <row r="98" spans="1:1" x14ac:dyDescent="0.35">
      <c r="A98" s="96">
        <v>518</v>
      </c>
    </row>
    <row r="99" spans="1:1" x14ac:dyDescent="0.35">
      <c r="A99" s="96">
        <v>329</v>
      </c>
    </row>
    <row r="100" spans="1:1" x14ac:dyDescent="0.35">
      <c r="A100" s="96">
        <v>714</v>
      </c>
    </row>
    <row r="101" spans="1:1" x14ac:dyDescent="0.35">
      <c r="A101" s="96">
        <v>203</v>
      </c>
    </row>
    <row r="102" spans="1:1" x14ac:dyDescent="0.35">
      <c r="A102" s="96">
        <v>14</v>
      </c>
    </row>
    <row r="103" spans="1:1" x14ac:dyDescent="0.35">
      <c r="A103" s="96">
        <v>131</v>
      </c>
    </row>
    <row r="104" spans="1:1" x14ac:dyDescent="0.35">
      <c r="A104" s="96">
        <v>415</v>
      </c>
    </row>
    <row r="105" spans="1:1" x14ac:dyDescent="0.35">
      <c r="A105" s="96">
        <v>325</v>
      </c>
    </row>
    <row r="106" spans="1:1" x14ac:dyDescent="0.35">
      <c r="A106" s="96">
        <v>58</v>
      </c>
    </row>
    <row r="107" spans="1:1" x14ac:dyDescent="0.35">
      <c r="A107" s="96">
        <v>68</v>
      </c>
    </row>
    <row r="108" spans="1:1" x14ac:dyDescent="0.35">
      <c r="A108" s="96">
        <v>62</v>
      </c>
    </row>
    <row r="109" spans="1:1" x14ac:dyDescent="0.35">
      <c r="A109" s="96">
        <v>303</v>
      </c>
    </row>
    <row r="110" spans="1:1" x14ac:dyDescent="0.35">
      <c r="A110" s="96">
        <v>314</v>
      </c>
    </row>
    <row r="111" spans="1:1" x14ac:dyDescent="0.35">
      <c r="A111" s="96">
        <v>40</v>
      </c>
    </row>
    <row r="112" spans="1:1" x14ac:dyDescent="0.35">
      <c r="A112" s="96">
        <v>9</v>
      </c>
    </row>
    <row r="113" spans="1:1" x14ac:dyDescent="0.35">
      <c r="A113" s="96">
        <v>18</v>
      </c>
    </row>
    <row r="114" spans="1:1" x14ac:dyDescent="0.35">
      <c r="A114" s="96">
        <v>30</v>
      </c>
    </row>
    <row r="115" spans="1:1" x14ac:dyDescent="0.35">
      <c r="A115" s="96">
        <v>95</v>
      </c>
    </row>
    <row r="116" spans="1:1" x14ac:dyDescent="0.35">
      <c r="A116" s="96">
        <v>315</v>
      </c>
    </row>
    <row r="117" spans="1:1" x14ac:dyDescent="0.35">
      <c r="A117" s="96">
        <v>141</v>
      </c>
    </row>
    <row r="118" spans="1:1" x14ac:dyDescent="0.35">
      <c r="A118" s="96">
        <v>26</v>
      </c>
    </row>
    <row r="119" spans="1:1" x14ac:dyDescent="0.35">
      <c r="A119" s="96">
        <v>189</v>
      </c>
    </row>
    <row r="120" spans="1:1" x14ac:dyDescent="0.35">
      <c r="A120" s="96">
        <v>43</v>
      </c>
    </row>
    <row r="121" spans="1:1" x14ac:dyDescent="0.35">
      <c r="A121" s="96">
        <v>132</v>
      </c>
    </row>
    <row r="122" spans="1:1" x14ac:dyDescent="0.35">
      <c r="A122" s="96">
        <v>19</v>
      </c>
    </row>
    <row r="123" spans="1:1" x14ac:dyDescent="0.35">
      <c r="A123" s="96">
        <v>29</v>
      </c>
    </row>
    <row r="124" spans="1:1" x14ac:dyDescent="0.35">
      <c r="A124" s="96">
        <v>273</v>
      </c>
    </row>
    <row r="125" spans="1:1" x14ac:dyDescent="0.35">
      <c r="A125" s="96">
        <v>167</v>
      </c>
    </row>
    <row r="126" spans="1:1" x14ac:dyDescent="0.35">
      <c r="A126" s="96">
        <v>98</v>
      </c>
    </row>
    <row r="127" spans="1:1" x14ac:dyDescent="0.35">
      <c r="A127" s="96">
        <v>98</v>
      </c>
    </row>
    <row r="128" spans="1:1" x14ac:dyDescent="0.35">
      <c r="A128" s="96">
        <v>92</v>
      </c>
    </row>
    <row r="129" spans="1:1" x14ac:dyDescent="0.35">
      <c r="A129" s="96">
        <v>36</v>
      </c>
    </row>
    <row r="130" spans="1:1" x14ac:dyDescent="0.35">
      <c r="A130" s="96">
        <v>64</v>
      </c>
    </row>
    <row r="131" spans="1:1" x14ac:dyDescent="0.35">
      <c r="A131" s="96">
        <v>81</v>
      </c>
    </row>
    <row r="132" spans="1:1" x14ac:dyDescent="0.35">
      <c r="A132" s="96">
        <v>67</v>
      </c>
    </row>
    <row r="133" spans="1:1" x14ac:dyDescent="0.35">
      <c r="A133" s="96">
        <v>52</v>
      </c>
    </row>
    <row r="134" spans="1:1" x14ac:dyDescent="0.35">
      <c r="A134" s="96">
        <v>47</v>
      </c>
    </row>
    <row r="135" spans="1:1" x14ac:dyDescent="0.35">
      <c r="A135" s="96">
        <v>163</v>
      </c>
    </row>
    <row r="136" spans="1:1" x14ac:dyDescent="0.35">
      <c r="A136" s="96">
        <v>61</v>
      </c>
    </row>
    <row r="137" spans="1:1" x14ac:dyDescent="0.35">
      <c r="A137" s="96">
        <v>88</v>
      </c>
    </row>
    <row r="138" spans="1:1" x14ac:dyDescent="0.35">
      <c r="A138" s="96">
        <v>182</v>
      </c>
    </row>
    <row r="139" spans="1:1" x14ac:dyDescent="0.35">
      <c r="A139" s="96">
        <v>149</v>
      </c>
    </row>
    <row r="140" spans="1:1" x14ac:dyDescent="0.35">
      <c r="A140" s="96">
        <v>83</v>
      </c>
    </row>
    <row r="141" spans="1:1" x14ac:dyDescent="0.35">
      <c r="A141" s="96">
        <v>17</v>
      </c>
    </row>
    <row r="142" spans="1:1" x14ac:dyDescent="0.35">
      <c r="A142" s="96">
        <v>85</v>
      </c>
    </row>
    <row r="143" spans="1:1" x14ac:dyDescent="0.35">
      <c r="A143" s="96">
        <v>466</v>
      </c>
    </row>
    <row r="144" spans="1:1" x14ac:dyDescent="0.35">
      <c r="A144" s="96">
        <v>139</v>
      </c>
    </row>
    <row r="145" spans="1:1" x14ac:dyDescent="0.35">
      <c r="A145" s="96">
        <v>87</v>
      </c>
    </row>
    <row r="146" spans="1:1" x14ac:dyDescent="0.35">
      <c r="A146" s="96">
        <v>116</v>
      </c>
    </row>
    <row r="147" spans="1:1" x14ac:dyDescent="0.35">
      <c r="A147" s="96">
        <v>97</v>
      </c>
    </row>
    <row r="148" spans="1:1" x14ac:dyDescent="0.35">
      <c r="A148" s="96">
        <v>98</v>
      </c>
    </row>
    <row r="149" spans="1:1" x14ac:dyDescent="0.35">
      <c r="A149" s="96">
        <v>15</v>
      </c>
    </row>
    <row r="150" spans="1:1" x14ac:dyDescent="0.35">
      <c r="A150" s="96">
        <v>77</v>
      </c>
    </row>
    <row r="151" spans="1:1" x14ac:dyDescent="0.35">
      <c r="A151" s="96">
        <v>97</v>
      </c>
    </row>
    <row r="152" spans="1:1" x14ac:dyDescent="0.35">
      <c r="A152" s="96">
        <v>204</v>
      </c>
    </row>
    <row r="153" spans="1:1" x14ac:dyDescent="0.35">
      <c r="A153" s="96">
        <v>19</v>
      </c>
    </row>
    <row r="154" spans="1:1" x14ac:dyDescent="0.35">
      <c r="A154" s="96">
        <v>68</v>
      </c>
    </row>
    <row r="155" spans="1:1" x14ac:dyDescent="0.35">
      <c r="A155" s="96">
        <v>195</v>
      </c>
    </row>
    <row r="156" spans="1:1" x14ac:dyDescent="0.35">
      <c r="A156" s="96">
        <v>61</v>
      </c>
    </row>
    <row r="157" spans="1:1" x14ac:dyDescent="0.35">
      <c r="A157" s="96">
        <v>253</v>
      </c>
    </row>
    <row r="158" spans="1:1" x14ac:dyDescent="0.35">
      <c r="A158" s="96">
        <v>557</v>
      </c>
    </row>
    <row r="159" spans="1:1" x14ac:dyDescent="0.35">
      <c r="A159" s="96">
        <v>94</v>
      </c>
    </row>
    <row r="160" spans="1:1" x14ac:dyDescent="0.35">
      <c r="A160" s="96">
        <v>66</v>
      </c>
    </row>
    <row r="161" spans="1:1" x14ac:dyDescent="0.35">
      <c r="A161" s="96">
        <v>10</v>
      </c>
    </row>
    <row r="162" spans="1:1" x14ac:dyDescent="0.35">
      <c r="A162" s="96">
        <v>149</v>
      </c>
    </row>
    <row r="163" spans="1:1" x14ac:dyDescent="0.35">
      <c r="A163" s="96">
        <v>89</v>
      </c>
    </row>
    <row r="164" spans="1:1" x14ac:dyDescent="0.35">
      <c r="A164" s="96">
        <v>253</v>
      </c>
    </row>
    <row r="165" spans="1:1" x14ac:dyDescent="0.35">
      <c r="A165" s="96">
        <v>189</v>
      </c>
    </row>
    <row r="166" spans="1:1" x14ac:dyDescent="0.35">
      <c r="A166" s="96">
        <v>20</v>
      </c>
    </row>
    <row r="167" spans="1:1" x14ac:dyDescent="0.35">
      <c r="A167" s="96">
        <v>75</v>
      </c>
    </row>
    <row r="168" spans="1:1" x14ac:dyDescent="0.35">
      <c r="A168" s="96">
        <v>102</v>
      </c>
    </row>
    <row r="169" spans="1:1" x14ac:dyDescent="0.35">
      <c r="A169" s="96">
        <v>46</v>
      </c>
    </row>
    <row r="170" spans="1:1" x14ac:dyDescent="0.35">
      <c r="A170" s="96">
        <v>60</v>
      </c>
    </row>
    <row r="171" spans="1:1" x14ac:dyDescent="0.35">
      <c r="A171" s="96">
        <v>277</v>
      </c>
    </row>
    <row r="172" spans="1:1" x14ac:dyDescent="0.35">
      <c r="A172" s="96">
        <v>65</v>
      </c>
    </row>
    <row r="173" spans="1:1" x14ac:dyDescent="0.35">
      <c r="A173" s="96">
        <v>169</v>
      </c>
    </row>
    <row r="174" spans="1:1" x14ac:dyDescent="0.35">
      <c r="A174" s="96">
        <v>122</v>
      </c>
    </row>
    <row r="175" spans="1:1" x14ac:dyDescent="0.35">
      <c r="A175" s="96">
        <v>186</v>
      </c>
    </row>
    <row r="176" spans="1:1" x14ac:dyDescent="0.35">
      <c r="A176" s="96">
        <v>87</v>
      </c>
    </row>
    <row r="177" spans="1:1" x14ac:dyDescent="0.35">
      <c r="A177" s="96">
        <v>24</v>
      </c>
    </row>
    <row r="178" spans="1:1" x14ac:dyDescent="0.35">
      <c r="A178" s="96">
        <v>197</v>
      </c>
    </row>
    <row r="179" spans="1:1" x14ac:dyDescent="0.35">
      <c r="A179" s="96">
        <v>59</v>
      </c>
    </row>
    <row r="180" spans="1:1" x14ac:dyDescent="0.35">
      <c r="A180" s="96">
        <v>203</v>
      </c>
    </row>
    <row r="181" spans="1:1" x14ac:dyDescent="0.35">
      <c r="A181" s="96">
        <v>86</v>
      </c>
    </row>
    <row r="182" spans="1:1" x14ac:dyDescent="0.35">
      <c r="A182" s="96">
        <v>132</v>
      </c>
    </row>
    <row r="183" spans="1:1" x14ac:dyDescent="0.35">
      <c r="A183" s="96">
        <v>311</v>
      </c>
    </row>
    <row r="184" spans="1:1" x14ac:dyDescent="0.35">
      <c r="A184" s="96">
        <v>175</v>
      </c>
    </row>
    <row r="185" spans="1:1" x14ac:dyDescent="0.35">
      <c r="A185" s="96">
        <v>69</v>
      </c>
    </row>
    <row r="186" spans="1:1" x14ac:dyDescent="0.35">
      <c r="A186" s="96">
        <v>191</v>
      </c>
    </row>
    <row r="187" spans="1:1" x14ac:dyDescent="0.35">
      <c r="A187" s="96">
        <v>248</v>
      </c>
    </row>
    <row r="188" spans="1:1" x14ac:dyDescent="0.35">
      <c r="A188" s="96">
        <v>67</v>
      </c>
    </row>
    <row r="189" spans="1:1" x14ac:dyDescent="0.35">
      <c r="A189" s="96">
        <v>357</v>
      </c>
    </row>
    <row r="190" spans="1:1" x14ac:dyDescent="0.35">
      <c r="A190" s="96">
        <v>136</v>
      </c>
    </row>
    <row r="191" spans="1:1" x14ac:dyDescent="0.35">
      <c r="A191" s="96">
        <v>49</v>
      </c>
    </row>
    <row r="192" spans="1:1" x14ac:dyDescent="0.35">
      <c r="A192" s="96">
        <v>315</v>
      </c>
    </row>
    <row r="193" spans="1:1" x14ac:dyDescent="0.35">
      <c r="A193" s="96">
        <v>41</v>
      </c>
    </row>
    <row r="194" spans="1:1" x14ac:dyDescent="0.35">
      <c r="A194" s="96">
        <v>141</v>
      </c>
    </row>
    <row r="195" spans="1:1" x14ac:dyDescent="0.35">
      <c r="A195" s="96">
        <v>96</v>
      </c>
    </row>
    <row r="196" spans="1:1" x14ac:dyDescent="0.35">
      <c r="A196" s="96">
        <v>12</v>
      </c>
    </row>
    <row r="197" spans="1:1" x14ac:dyDescent="0.35">
      <c r="A197" s="96">
        <v>111</v>
      </c>
    </row>
    <row r="198" spans="1:1" x14ac:dyDescent="0.35">
      <c r="A198" s="96">
        <v>30</v>
      </c>
    </row>
    <row r="199" spans="1:1" x14ac:dyDescent="0.35">
      <c r="A199" s="96">
        <v>118</v>
      </c>
    </row>
    <row r="200" spans="1:1" x14ac:dyDescent="0.35">
      <c r="A200" s="96">
        <v>57</v>
      </c>
    </row>
    <row r="201" spans="1:1" x14ac:dyDescent="0.35">
      <c r="A201" s="96">
        <v>66</v>
      </c>
    </row>
    <row r="202" spans="1:1" x14ac:dyDescent="0.35">
      <c r="A202" s="96">
        <v>74</v>
      </c>
    </row>
    <row r="203" spans="1:1" x14ac:dyDescent="0.35">
      <c r="A203" s="96">
        <v>79</v>
      </c>
    </row>
    <row r="204" spans="1:1" x14ac:dyDescent="0.35">
      <c r="A204" s="96">
        <v>66</v>
      </c>
    </row>
    <row r="205" spans="1:1" x14ac:dyDescent="0.35">
      <c r="A205" s="96">
        <v>63</v>
      </c>
    </row>
    <row r="206" spans="1:1" x14ac:dyDescent="0.35">
      <c r="A206" s="96">
        <v>265</v>
      </c>
    </row>
    <row r="207" spans="1:1" x14ac:dyDescent="0.35">
      <c r="A207" s="96">
        <v>159</v>
      </c>
    </row>
    <row r="208" spans="1:1" x14ac:dyDescent="0.35">
      <c r="A208" s="96">
        <v>78</v>
      </c>
    </row>
    <row r="209" spans="1:1" x14ac:dyDescent="0.35">
      <c r="A209" s="96">
        <v>66</v>
      </c>
    </row>
    <row r="210" spans="1:1" x14ac:dyDescent="0.35">
      <c r="A210" s="96">
        <v>94</v>
      </c>
    </row>
    <row r="211" spans="1:1" x14ac:dyDescent="0.35">
      <c r="A211" s="96">
        <v>69</v>
      </c>
    </row>
    <row r="212" spans="1:1" x14ac:dyDescent="0.35">
      <c r="A212" s="96">
        <v>109</v>
      </c>
    </row>
    <row r="213" spans="1:1" x14ac:dyDescent="0.35">
      <c r="A213" s="96">
        <v>61</v>
      </c>
    </row>
    <row r="214" spans="1:1" x14ac:dyDescent="0.35">
      <c r="A214" s="96">
        <v>162</v>
      </c>
    </row>
    <row r="215" spans="1:1" x14ac:dyDescent="0.35">
      <c r="A215" s="96">
        <v>190</v>
      </c>
    </row>
    <row r="216" spans="1:1" x14ac:dyDescent="0.35">
      <c r="A216" s="96">
        <v>35</v>
      </c>
    </row>
    <row r="217" spans="1:1" x14ac:dyDescent="0.35">
      <c r="A217" s="96">
        <v>53</v>
      </c>
    </row>
    <row r="218" spans="1:1" x14ac:dyDescent="0.35">
      <c r="A218" s="96">
        <v>68</v>
      </c>
    </row>
    <row r="219" spans="1:1" x14ac:dyDescent="0.35">
      <c r="A219" s="96">
        <v>98</v>
      </c>
    </row>
    <row r="220" spans="1:1" x14ac:dyDescent="0.35">
      <c r="A220" s="96">
        <v>38</v>
      </c>
    </row>
    <row r="221" spans="1:1" x14ac:dyDescent="0.35">
      <c r="A221" s="96">
        <v>202</v>
      </c>
    </row>
    <row r="222" spans="1:1" x14ac:dyDescent="0.35">
      <c r="A222" s="96">
        <v>15</v>
      </c>
    </row>
    <row r="223" spans="1:1" x14ac:dyDescent="0.35">
      <c r="A223" s="96">
        <v>65</v>
      </c>
    </row>
    <row r="224" spans="1:1" x14ac:dyDescent="0.35">
      <c r="A224" s="96">
        <v>86</v>
      </c>
    </row>
    <row r="225" spans="1:1" x14ac:dyDescent="0.35">
      <c r="A225" s="96">
        <v>876</v>
      </c>
    </row>
    <row r="226" spans="1:1" x14ac:dyDescent="0.35">
      <c r="A226" s="96">
        <v>127</v>
      </c>
    </row>
    <row r="227" spans="1:1" x14ac:dyDescent="0.35">
      <c r="A227" s="96">
        <v>139</v>
      </c>
    </row>
    <row r="228" spans="1:1" x14ac:dyDescent="0.35">
      <c r="A228" s="96">
        <v>87</v>
      </c>
    </row>
    <row r="229" spans="1:1" x14ac:dyDescent="0.35">
      <c r="A229" s="96">
        <v>66</v>
      </c>
    </row>
    <row r="230" spans="1:1" x14ac:dyDescent="0.35">
      <c r="A230" s="96">
        <v>146</v>
      </c>
    </row>
    <row r="231" spans="1:1" x14ac:dyDescent="0.35">
      <c r="A231" s="96">
        <v>66</v>
      </c>
    </row>
    <row r="232" spans="1:1" x14ac:dyDescent="0.35">
      <c r="A232" s="96">
        <v>197</v>
      </c>
    </row>
    <row r="233" spans="1:1" x14ac:dyDescent="0.35">
      <c r="A233" s="96">
        <v>156</v>
      </c>
    </row>
    <row r="234" spans="1:1" x14ac:dyDescent="0.35">
      <c r="A234" s="96">
        <v>49</v>
      </c>
    </row>
    <row r="235" spans="1:1" x14ac:dyDescent="0.35">
      <c r="A235" s="96">
        <v>46</v>
      </c>
    </row>
    <row r="236" spans="1:1" x14ac:dyDescent="0.35">
      <c r="A236" s="96">
        <v>66</v>
      </c>
    </row>
    <row r="237" spans="1:1" x14ac:dyDescent="0.35">
      <c r="A237" s="96">
        <v>75</v>
      </c>
    </row>
    <row r="238" spans="1:1" x14ac:dyDescent="0.35">
      <c r="A238" s="96">
        <v>117</v>
      </c>
    </row>
    <row r="239" spans="1:1" x14ac:dyDescent="0.35">
      <c r="A239" s="96">
        <v>47</v>
      </c>
    </row>
    <row r="240" spans="1:1" x14ac:dyDescent="0.35">
      <c r="A240" s="96">
        <v>65</v>
      </c>
    </row>
    <row r="241" spans="1:1" x14ac:dyDescent="0.35">
      <c r="A241" s="96">
        <v>189</v>
      </c>
    </row>
    <row r="242" spans="1:1" x14ac:dyDescent="0.35">
      <c r="A242" s="96">
        <v>268</v>
      </c>
    </row>
    <row r="243" spans="1:1" x14ac:dyDescent="0.35">
      <c r="A243" s="96">
        <v>40</v>
      </c>
    </row>
    <row r="244" spans="1:1" x14ac:dyDescent="0.35">
      <c r="A244" s="96">
        <v>88</v>
      </c>
    </row>
    <row r="245" spans="1:1" x14ac:dyDescent="0.35">
      <c r="A245" s="96">
        <v>70</v>
      </c>
    </row>
    <row r="246" spans="1:1" x14ac:dyDescent="0.35">
      <c r="A246" s="96">
        <v>67</v>
      </c>
    </row>
    <row r="247" spans="1:1" x14ac:dyDescent="0.35">
      <c r="A247" s="96">
        <v>133</v>
      </c>
    </row>
    <row r="248" spans="1:1" x14ac:dyDescent="0.35">
      <c r="A248" s="96">
        <v>85</v>
      </c>
    </row>
    <row r="249" spans="1:1" x14ac:dyDescent="0.35">
      <c r="A249" s="96">
        <v>268</v>
      </c>
    </row>
    <row r="250" spans="1:1" x14ac:dyDescent="0.35">
      <c r="A250" s="96">
        <v>37</v>
      </c>
    </row>
    <row r="251" spans="1:1" x14ac:dyDescent="0.35">
      <c r="A251" s="96">
        <v>49</v>
      </c>
    </row>
    <row r="252" spans="1:1" x14ac:dyDescent="0.35">
      <c r="A252" s="96">
        <v>74</v>
      </c>
    </row>
    <row r="253" spans="1:1" x14ac:dyDescent="0.35">
      <c r="A253" s="96">
        <v>223</v>
      </c>
    </row>
    <row r="254" spans="1:1" x14ac:dyDescent="0.35">
      <c r="A254" s="96">
        <v>87</v>
      </c>
    </row>
    <row r="255" spans="1:1" x14ac:dyDescent="0.35">
      <c r="A255" s="96">
        <v>54</v>
      </c>
    </row>
    <row r="256" spans="1:1" x14ac:dyDescent="0.35">
      <c r="A256" s="96">
        <v>119</v>
      </c>
    </row>
    <row r="257" spans="1:1" x14ac:dyDescent="0.35">
      <c r="A257" s="96">
        <v>97</v>
      </c>
    </row>
    <row r="258" spans="1:1" x14ac:dyDescent="0.35">
      <c r="A258" s="96">
        <v>186</v>
      </c>
    </row>
    <row r="259" spans="1:1" x14ac:dyDescent="0.35">
      <c r="A259" s="96">
        <v>143</v>
      </c>
    </row>
    <row r="260" spans="1:1" x14ac:dyDescent="0.35">
      <c r="A260" s="96">
        <v>147</v>
      </c>
    </row>
    <row r="261" spans="1:1" x14ac:dyDescent="0.35">
      <c r="A261" s="96">
        <v>187</v>
      </c>
    </row>
    <row r="262" spans="1:1" x14ac:dyDescent="0.35">
      <c r="A262" s="96">
        <v>155</v>
      </c>
    </row>
    <row r="263" spans="1:1" x14ac:dyDescent="0.35">
      <c r="A263" s="96">
        <v>91</v>
      </c>
    </row>
    <row r="264" spans="1:1" x14ac:dyDescent="0.35">
      <c r="A264" s="96">
        <v>68</v>
      </c>
    </row>
    <row r="265" spans="1:1" x14ac:dyDescent="0.35">
      <c r="A265" s="96">
        <v>317</v>
      </c>
    </row>
    <row r="266" spans="1:1" x14ac:dyDescent="0.35">
      <c r="A266" s="96">
        <v>79</v>
      </c>
    </row>
    <row r="267" spans="1:1" x14ac:dyDescent="0.35">
      <c r="A267" s="96">
        <v>47</v>
      </c>
    </row>
    <row r="268" spans="1:1" x14ac:dyDescent="0.35">
      <c r="A268" s="96">
        <v>245</v>
      </c>
    </row>
    <row r="269" spans="1:1" x14ac:dyDescent="0.35">
      <c r="A269" s="96">
        <v>82</v>
      </c>
    </row>
    <row r="270" spans="1:1" x14ac:dyDescent="0.35">
      <c r="A270" s="96">
        <v>55</v>
      </c>
    </row>
    <row r="271" spans="1:1" x14ac:dyDescent="0.35">
      <c r="A271" s="96">
        <v>70</v>
      </c>
    </row>
    <row r="272" spans="1:1" x14ac:dyDescent="0.35">
      <c r="A272" s="96">
        <v>65</v>
      </c>
    </row>
    <row r="273" spans="1:1" x14ac:dyDescent="0.35">
      <c r="A273" s="96">
        <v>64</v>
      </c>
    </row>
    <row r="274" spans="1:1" x14ac:dyDescent="0.35">
      <c r="A274" s="96">
        <v>67</v>
      </c>
    </row>
    <row r="275" spans="1:1" x14ac:dyDescent="0.35">
      <c r="A275" s="96">
        <v>450</v>
      </c>
    </row>
    <row r="276" spans="1:1" x14ac:dyDescent="0.35">
      <c r="A276" s="96">
        <v>323</v>
      </c>
    </row>
    <row r="277" spans="1:1" x14ac:dyDescent="0.35">
      <c r="A277" s="96">
        <v>249</v>
      </c>
    </row>
    <row r="278" spans="1:1" x14ac:dyDescent="0.35">
      <c r="A278" s="96">
        <v>173</v>
      </c>
    </row>
    <row r="279" spans="1:1" x14ac:dyDescent="0.35">
      <c r="A279" s="96">
        <v>90</v>
      </c>
    </row>
    <row r="280" spans="1:1" x14ac:dyDescent="0.35">
      <c r="A280" s="96">
        <v>208</v>
      </c>
    </row>
    <row r="281" spans="1:1" x14ac:dyDescent="0.35">
      <c r="A281" s="96">
        <v>77</v>
      </c>
    </row>
    <row r="282" spans="1:1" x14ac:dyDescent="0.35">
      <c r="A282" s="96">
        <v>41</v>
      </c>
    </row>
    <row r="283" spans="1:1" x14ac:dyDescent="0.35">
      <c r="A283" s="96">
        <v>148</v>
      </c>
    </row>
    <row r="284" spans="1:1" x14ac:dyDescent="0.35">
      <c r="A284" s="96">
        <v>272</v>
      </c>
    </row>
    <row r="285" spans="1:1" x14ac:dyDescent="0.35">
      <c r="A285" s="96">
        <v>76</v>
      </c>
    </row>
    <row r="286" spans="1:1" x14ac:dyDescent="0.35">
      <c r="A286" s="96">
        <v>371</v>
      </c>
    </row>
    <row r="287" spans="1:1" x14ac:dyDescent="0.35">
      <c r="A287" s="96">
        <v>55</v>
      </c>
    </row>
    <row r="288" spans="1:1" x14ac:dyDescent="0.35">
      <c r="A288" s="96">
        <v>31</v>
      </c>
    </row>
    <row r="289" spans="1:1" x14ac:dyDescent="0.35">
      <c r="A289" s="96">
        <v>69</v>
      </c>
    </row>
    <row r="290" spans="1:1" x14ac:dyDescent="0.35">
      <c r="A290" s="96">
        <v>193</v>
      </c>
    </row>
    <row r="291" spans="1:1" x14ac:dyDescent="0.35">
      <c r="A291" s="96">
        <v>136</v>
      </c>
    </row>
    <row r="292" spans="1:1" x14ac:dyDescent="0.35">
      <c r="A292" s="96">
        <v>143</v>
      </c>
    </row>
    <row r="293" spans="1:1" x14ac:dyDescent="0.35">
      <c r="A293" s="96">
        <v>72</v>
      </c>
    </row>
    <row r="294" spans="1:1" x14ac:dyDescent="0.35">
      <c r="A294" s="96">
        <v>143</v>
      </c>
    </row>
    <row r="295" spans="1:1" x14ac:dyDescent="0.35">
      <c r="A295" s="96">
        <v>255</v>
      </c>
    </row>
    <row r="296" spans="1:1" x14ac:dyDescent="0.35">
      <c r="A296" s="96">
        <v>79</v>
      </c>
    </row>
    <row r="297" spans="1:1" x14ac:dyDescent="0.35">
      <c r="A297" s="96">
        <v>100</v>
      </c>
    </row>
    <row r="298" spans="1:1" x14ac:dyDescent="0.35">
      <c r="A298" s="96">
        <v>51</v>
      </c>
    </row>
    <row r="299" spans="1:1" x14ac:dyDescent="0.35">
      <c r="A299" s="96">
        <v>72</v>
      </c>
    </row>
    <row r="300" spans="1:1" x14ac:dyDescent="0.35">
      <c r="A300" s="96">
        <v>391</v>
      </c>
    </row>
    <row r="301" spans="1:1" x14ac:dyDescent="0.35">
      <c r="A301" s="96">
        <v>27</v>
      </c>
    </row>
    <row r="302" spans="1:1" x14ac:dyDescent="0.35">
      <c r="A302" s="96">
        <v>63</v>
      </c>
    </row>
    <row r="303" spans="1:1" x14ac:dyDescent="0.35">
      <c r="A303" s="96">
        <v>143</v>
      </c>
    </row>
    <row r="304" spans="1:1" x14ac:dyDescent="0.35">
      <c r="A304" s="96">
        <v>67</v>
      </c>
    </row>
    <row r="305" spans="1:1" x14ac:dyDescent="0.35">
      <c r="A305" s="96">
        <v>72</v>
      </c>
    </row>
    <row r="306" spans="1:1" x14ac:dyDescent="0.35">
      <c r="A306" s="96">
        <v>135</v>
      </c>
    </row>
    <row r="307" spans="1:1" x14ac:dyDescent="0.35">
      <c r="A307" s="96">
        <v>9</v>
      </c>
    </row>
    <row r="308" spans="1:1" x14ac:dyDescent="0.35">
      <c r="A308" s="96">
        <v>76</v>
      </c>
    </row>
    <row r="309" spans="1:1" x14ac:dyDescent="0.35">
      <c r="A309" s="96">
        <v>166</v>
      </c>
    </row>
    <row r="310" spans="1:1" x14ac:dyDescent="0.35">
      <c r="A310" s="96">
        <v>333</v>
      </c>
    </row>
    <row r="311" spans="1:1" x14ac:dyDescent="0.35">
      <c r="A311" s="96">
        <v>80</v>
      </c>
    </row>
    <row r="312" spans="1:1" x14ac:dyDescent="0.35">
      <c r="A312" s="96">
        <v>114</v>
      </c>
    </row>
    <row r="313" spans="1:1" x14ac:dyDescent="0.35">
      <c r="A313" s="96">
        <v>79</v>
      </c>
    </row>
    <row r="314" spans="1:1" x14ac:dyDescent="0.35">
      <c r="A314" s="96">
        <v>392</v>
      </c>
    </row>
    <row r="315" spans="1:1" x14ac:dyDescent="0.35">
      <c r="A315" s="96">
        <v>429</v>
      </c>
    </row>
    <row r="316" spans="1:1" x14ac:dyDescent="0.35">
      <c r="A316" s="96">
        <v>109</v>
      </c>
    </row>
    <row r="317" spans="1:1" x14ac:dyDescent="0.35">
      <c r="A317" s="96">
        <v>66</v>
      </c>
    </row>
    <row r="318" spans="1:1" x14ac:dyDescent="0.35">
      <c r="A318" s="96">
        <v>67</v>
      </c>
    </row>
    <row r="319" spans="1:1" x14ac:dyDescent="0.35">
      <c r="A319" s="96">
        <v>174</v>
      </c>
    </row>
    <row r="320" spans="1:1" x14ac:dyDescent="0.35">
      <c r="A320" s="96">
        <v>112</v>
      </c>
    </row>
    <row r="321" spans="1:1" x14ac:dyDescent="0.35">
      <c r="A321" s="96">
        <v>118</v>
      </c>
    </row>
    <row r="322" spans="1:1" x14ac:dyDescent="0.35">
      <c r="A322" s="96">
        <v>83</v>
      </c>
    </row>
    <row r="323" spans="1:1" x14ac:dyDescent="0.35">
      <c r="A323" s="96">
        <v>203</v>
      </c>
    </row>
    <row r="324" spans="1:1" x14ac:dyDescent="0.35">
      <c r="A324" s="96">
        <v>147</v>
      </c>
    </row>
    <row r="325" spans="1:1" x14ac:dyDescent="0.35">
      <c r="A325" s="96">
        <v>614</v>
      </c>
    </row>
    <row r="326" spans="1:1" x14ac:dyDescent="0.35">
      <c r="A326" s="96">
        <v>128</v>
      </c>
    </row>
    <row r="327" spans="1:1" x14ac:dyDescent="0.35">
      <c r="A327" s="96">
        <v>88</v>
      </c>
    </row>
    <row r="328" spans="1:1" x14ac:dyDescent="0.35">
      <c r="A328" s="96">
        <v>122</v>
      </c>
    </row>
    <row r="329" spans="1:1" x14ac:dyDescent="0.35">
      <c r="A329" s="96">
        <v>200</v>
      </c>
    </row>
    <row r="330" spans="1:1" x14ac:dyDescent="0.35">
      <c r="A330" s="96">
        <v>30</v>
      </c>
    </row>
    <row r="331" spans="1:1" x14ac:dyDescent="0.35">
      <c r="A331" s="96">
        <v>376</v>
      </c>
    </row>
    <row r="332" spans="1:1" x14ac:dyDescent="0.35">
      <c r="A332" s="96">
        <v>153</v>
      </c>
    </row>
    <row r="333" spans="1:1" x14ac:dyDescent="0.35">
      <c r="A333" s="96">
        <v>227</v>
      </c>
    </row>
    <row r="334" spans="1:1" x14ac:dyDescent="0.35">
      <c r="A334" s="96">
        <v>233</v>
      </c>
    </row>
    <row r="335" spans="1:1" x14ac:dyDescent="0.35">
      <c r="A335" s="96">
        <v>106</v>
      </c>
    </row>
    <row r="336" spans="1:1" x14ac:dyDescent="0.35">
      <c r="A336" s="96">
        <v>129</v>
      </c>
    </row>
    <row r="337" spans="1:1" x14ac:dyDescent="0.35">
      <c r="A337" s="96">
        <v>461</v>
      </c>
    </row>
    <row r="338" spans="1:1" x14ac:dyDescent="0.35">
      <c r="A338" s="96">
        <v>315</v>
      </c>
    </row>
    <row r="339" spans="1:1" x14ac:dyDescent="0.35">
      <c r="A339" s="96">
        <v>164</v>
      </c>
    </row>
    <row r="340" spans="1:1" x14ac:dyDescent="0.35">
      <c r="A340" s="96">
        <v>142</v>
      </c>
    </row>
    <row r="341" spans="1:1" x14ac:dyDescent="0.35">
      <c r="A341" s="96">
        <v>73</v>
      </c>
    </row>
    <row r="342" spans="1:1" x14ac:dyDescent="0.35">
      <c r="A342" s="96">
        <v>96</v>
      </c>
    </row>
    <row r="343" spans="1:1" x14ac:dyDescent="0.35">
      <c r="A343" s="96">
        <v>25</v>
      </c>
    </row>
    <row r="344" spans="1:1" x14ac:dyDescent="0.35">
      <c r="A344" s="96">
        <v>87</v>
      </c>
    </row>
    <row r="345" spans="1:1" x14ac:dyDescent="0.35">
      <c r="A345" s="96">
        <v>305</v>
      </c>
    </row>
    <row r="346" spans="1:1" x14ac:dyDescent="0.35">
      <c r="A346" s="96">
        <v>53</v>
      </c>
    </row>
    <row r="347" spans="1:1" x14ac:dyDescent="0.35">
      <c r="A347" s="96">
        <v>60</v>
      </c>
    </row>
    <row r="348" spans="1:1" x14ac:dyDescent="0.35">
      <c r="A348" s="96">
        <v>62</v>
      </c>
    </row>
    <row r="349" spans="1:1" x14ac:dyDescent="0.35">
      <c r="A349" s="96">
        <v>74</v>
      </c>
    </row>
    <row r="350" spans="1:1" x14ac:dyDescent="0.35">
      <c r="A350" s="96">
        <v>82</v>
      </c>
    </row>
    <row r="351" spans="1:1" x14ac:dyDescent="0.35">
      <c r="A351" s="96">
        <v>83</v>
      </c>
    </row>
    <row r="352" spans="1:1" x14ac:dyDescent="0.35">
      <c r="A352" s="96">
        <v>206</v>
      </c>
    </row>
    <row r="353" spans="1:1" x14ac:dyDescent="0.35">
      <c r="A353" s="96">
        <v>220</v>
      </c>
    </row>
    <row r="354" spans="1:1" x14ac:dyDescent="0.35">
      <c r="A354" s="96">
        <v>174</v>
      </c>
    </row>
    <row r="355" spans="1:1" x14ac:dyDescent="0.35">
      <c r="A355" s="96">
        <v>280</v>
      </c>
    </row>
    <row r="356" spans="1:1" x14ac:dyDescent="0.35">
      <c r="A356" s="96">
        <v>118</v>
      </c>
    </row>
    <row r="357" spans="1:1" x14ac:dyDescent="0.35">
      <c r="A357" s="96">
        <v>16</v>
      </c>
    </row>
    <row r="358" spans="1:1" x14ac:dyDescent="0.35">
      <c r="A358" s="96">
        <v>138</v>
      </c>
    </row>
    <row r="359" spans="1:1" x14ac:dyDescent="0.35">
      <c r="A359" s="96">
        <v>61</v>
      </c>
    </row>
    <row r="360" spans="1:1" x14ac:dyDescent="0.35">
      <c r="A360" s="96">
        <v>89</v>
      </c>
    </row>
    <row r="361" spans="1:1" x14ac:dyDescent="0.35">
      <c r="A361" s="96">
        <v>23</v>
      </c>
    </row>
    <row r="362" spans="1:1" x14ac:dyDescent="0.35">
      <c r="A362" s="96">
        <v>78</v>
      </c>
    </row>
    <row r="363" spans="1:1" x14ac:dyDescent="0.35">
      <c r="A363" s="96">
        <v>61</v>
      </c>
    </row>
    <row r="364" spans="1:1" x14ac:dyDescent="0.35">
      <c r="A364" s="96">
        <v>53</v>
      </c>
    </row>
    <row r="365" spans="1:1" x14ac:dyDescent="0.35">
      <c r="A365" s="96">
        <v>234</v>
      </c>
    </row>
    <row r="366" spans="1:1" x14ac:dyDescent="0.35">
      <c r="A366" s="96">
        <v>111</v>
      </c>
    </row>
    <row r="367" spans="1:1" x14ac:dyDescent="0.35">
      <c r="A367" s="96">
        <v>37</v>
      </c>
    </row>
    <row r="368" spans="1:1" x14ac:dyDescent="0.35">
      <c r="A368" s="96">
        <v>38</v>
      </c>
    </row>
    <row r="369" spans="1:1" x14ac:dyDescent="0.35">
      <c r="A369" s="96">
        <v>70</v>
      </c>
    </row>
    <row r="370" spans="1:1" x14ac:dyDescent="0.35">
      <c r="A370" s="96">
        <v>112</v>
      </c>
    </row>
    <row r="371" spans="1:1" x14ac:dyDescent="0.35">
      <c r="A371" s="96">
        <v>52</v>
      </c>
    </row>
    <row r="372" spans="1:1" x14ac:dyDescent="0.35">
      <c r="A372" s="96">
        <v>350</v>
      </c>
    </row>
    <row r="373" spans="1:1" x14ac:dyDescent="0.35">
      <c r="A373" s="96">
        <v>295</v>
      </c>
    </row>
    <row r="374" spans="1:1" x14ac:dyDescent="0.35">
      <c r="A374" s="96">
        <v>78</v>
      </c>
    </row>
    <row r="375" spans="1:1" x14ac:dyDescent="0.35">
      <c r="A375" s="96">
        <v>69</v>
      </c>
    </row>
    <row r="376" spans="1:1" x14ac:dyDescent="0.35">
      <c r="A376" s="96">
        <v>21</v>
      </c>
    </row>
    <row r="377" spans="1:1" x14ac:dyDescent="0.35">
      <c r="A377" s="96">
        <v>84</v>
      </c>
    </row>
    <row r="378" spans="1:1" x14ac:dyDescent="0.35">
      <c r="A378" s="96">
        <v>116</v>
      </c>
    </row>
    <row r="379" spans="1:1" x14ac:dyDescent="0.35">
      <c r="A379" s="96">
        <v>134</v>
      </c>
    </row>
    <row r="380" spans="1:1" x14ac:dyDescent="0.35">
      <c r="A380" s="96">
        <v>54</v>
      </c>
    </row>
    <row r="381" spans="1:1" x14ac:dyDescent="0.35">
      <c r="A381" s="96">
        <v>82</v>
      </c>
    </row>
    <row r="382" spans="1:1" x14ac:dyDescent="0.35">
      <c r="A382" s="96">
        <v>70</v>
      </c>
    </row>
    <row r="383" spans="1:1" x14ac:dyDescent="0.35">
      <c r="A383" s="96">
        <v>57</v>
      </c>
    </row>
    <row r="384" spans="1:1" x14ac:dyDescent="0.35">
      <c r="A384" s="96">
        <v>211</v>
      </c>
    </row>
    <row r="385" spans="1:1" x14ac:dyDescent="0.35">
      <c r="A385" s="96">
        <v>124</v>
      </c>
    </row>
    <row r="386" spans="1:1" x14ac:dyDescent="0.35">
      <c r="A386" s="96">
        <v>44</v>
      </c>
    </row>
    <row r="387" spans="1:1" x14ac:dyDescent="0.35">
      <c r="A387" s="96">
        <v>88</v>
      </c>
    </row>
    <row r="388" spans="1:1" x14ac:dyDescent="0.35">
      <c r="A388" s="96">
        <v>117</v>
      </c>
    </row>
    <row r="389" spans="1:1" x14ac:dyDescent="0.35">
      <c r="A389" s="96">
        <v>250</v>
      </c>
    </row>
    <row r="390" spans="1:1" x14ac:dyDescent="0.35">
      <c r="A390" s="96">
        <v>89</v>
      </c>
    </row>
    <row r="391" spans="1:1" x14ac:dyDescent="0.35">
      <c r="A391" s="96">
        <v>57</v>
      </c>
    </row>
    <row r="392" spans="1:1" x14ac:dyDescent="0.35">
      <c r="A392" s="96">
        <v>98</v>
      </c>
    </row>
    <row r="393" spans="1:1" x14ac:dyDescent="0.35">
      <c r="A393" s="96">
        <v>182</v>
      </c>
    </row>
    <row r="394" spans="1:1" x14ac:dyDescent="0.35">
      <c r="A394" s="96">
        <v>125</v>
      </c>
    </row>
    <row r="395" spans="1:1" x14ac:dyDescent="0.35">
      <c r="A395" s="96">
        <v>128</v>
      </c>
    </row>
    <row r="396" spans="1:1" x14ac:dyDescent="0.35">
      <c r="A396" s="96">
        <v>295</v>
      </c>
    </row>
    <row r="397" spans="1:1" x14ac:dyDescent="0.35">
      <c r="A397" s="96">
        <v>88</v>
      </c>
    </row>
    <row r="398" spans="1:1" x14ac:dyDescent="0.35">
      <c r="A398" s="96">
        <v>60</v>
      </c>
    </row>
    <row r="399" spans="1:1" x14ac:dyDescent="0.35">
      <c r="A399" s="96">
        <v>84</v>
      </c>
    </row>
    <row r="400" spans="1:1" x14ac:dyDescent="0.35">
      <c r="A400" s="96">
        <v>209</v>
      </c>
    </row>
    <row r="401" spans="1:1" x14ac:dyDescent="0.35">
      <c r="A401" s="96">
        <v>43</v>
      </c>
    </row>
    <row r="402" spans="1:1" x14ac:dyDescent="0.35">
      <c r="A402" s="96">
        <v>31</v>
      </c>
    </row>
    <row r="403" spans="1:1" x14ac:dyDescent="0.35">
      <c r="A403" s="96">
        <v>108</v>
      </c>
    </row>
    <row r="404" spans="1:1" x14ac:dyDescent="0.35">
      <c r="A404" s="96">
        <v>65</v>
      </c>
    </row>
    <row r="405" spans="1:1" x14ac:dyDescent="0.35">
      <c r="A405" s="96">
        <v>667</v>
      </c>
    </row>
    <row r="406" spans="1:1" x14ac:dyDescent="0.35">
      <c r="A406" s="96">
        <v>28</v>
      </c>
    </row>
    <row r="407" spans="1:1" x14ac:dyDescent="0.35">
      <c r="A407" s="96">
        <v>23</v>
      </c>
    </row>
    <row r="408" spans="1:1" x14ac:dyDescent="0.35">
      <c r="A408" s="96">
        <v>52</v>
      </c>
    </row>
    <row r="409" spans="1:1" x14ac:dyDescent="0.35">
      <c r="A409" s="96">
        <v>69</v>
      </c>
    </row>
    <row r="410" spans="1:1" x14ac:dyDescent="0.35">
      <c r="A410" s="96">
        <v>406</v>
      </c>
    </row>
    <row r="411" spans="1:1" x14ac:dyDescent="0.35">
      <c r="A411" s="96">
        <v>23</v>
      </c>
    </row>
    <row r="412" spans="1:1" x14ac:dyDescent="0.35">
      <c r="A412" s="96">
        <v>77</v>
      </c>
    </row>
    <row r="413" spans="1:1" x14ac:dyDescent="0.35">
      <c r="A413" s="96">
        <v>81</v>
      </c>
    </row>
    <row r="414" spans="1:1" x14ac:dyDescent="0.35">
      <c r="A414" s="96">
        <v>62</v>
      </c>
    </row>
    <row r="415" spans="1:1" x14ac:dyDescent="0.35">
      <c r="A415" s="96">
        <v>93</v>
      </c>
    </row>
    <row r="416" spans="1:1" x14ac:dyDescent="0.35">
      <c r="A416" s="96">
        <v>201</v>
      </c>
    </row>
    <row r="417" spans="1:1" x14ac:dyDescent="0.35">
      <c r="A417" s="96">
        <v>39</v>
      </c>
    </row>
    <row r="418" spans="1:1" x14ac:dyDescent="0.35">
      <c r="A418" s="96">
        <v>134</v>
      </c>
    </row>
    <row r="419" spans="1:1" x14ac:dyDescent="0.35">
      <c r="A419" s="96">
        <v>69</v>
      </c>
    </row>
    <row r="420" spans="1:1" x14ac:dyDescent="0.35">
      <c r="A420" s="96">
        <v>201</v>
      </c>
    </row>
    <row r="421" spans="1:1" x14ac:dyDescent="0.35">
      <c r="A421" s="96">
        <v>316</v>
      </c>
    </row>
    <row r="422" spans="1:1" x14ac:dyDescent="0.35">
      <c r="A422" s="96">
        <v>18</v>
      </c>
    </row>
    <row r="423" spans="1:1" x14ac:dyDescent="0.35">
      <c r="A423" s="96">
        <v>46</v>
      </c>
    </row>
    <row r="424" spans="1:1" x14ac:dyDescent="0.35">
      <c r="A424" s="96">
        <v>71</v>
      </c>
    </row>
    <row r="425" spans="1:1" x14ac:dyDescent="0.35">
      <c r="A425" s="96">
        <v>51</v>
      </c>
    </row>
    <row r="426" spans="1:1" x14ac:dyDescent="0.35">
      <c r="A426" s="96">
        <v>33</v>
      </c>
    </row>
    <row r="427" spans="1:1" x14ac:dyDescent="0.35">
      <c r="A427" s="96">
        <v>144</v>
      </c>
    </row>
    <row r="428" spans="1:1" x14ac:dyDescent="0.35">
      <c r="A428" s="96">
        <v>139</v>
      </c>
    </row>
    <row r="429" spans="1:1" x14ac:dyDescent="0.35">
      <c r="A429" s="96">
        <v>54</v>
      </c>
    </row>
    <row r="430" spans="1:1" x14ac:dyDescent="0.35">
      <c r="A430" s="96">
        <v>83</v>
      </c>
    </row>
    <row r="431" spans="1:1" x14ac:dyDescent="0.35">
      <c r="A431" s="96">
        <v>70</v>
      </c>
    </row>
    <row r="432" spans="1:1" x14ac:dyDescent="0.35">
      <c r="A432" s="96">
        <v>48</v>
      </c>
    </row>
    <row r="433" spans="1:1" x14ac:dyDescent="0.35">
      <c r="A433" s="96">
        <v>158</v>
      </c>
    </row>
    <row r="434" spans="1:1" x14ac:dyDescent="0.35">
      <c r="A434" s="96">
        <v>77</v>
      </c>
    </row>
    <row r="435" spans="1:1" x14ac:dyDescent="0.35">
      <c r="A435" s="96">
        <v>33</v>
      </c>
    </row>
    <row r="436" spans="1:1" x14ac:dyDescent="0.35">
      <c r="A436" s="96">
        <v>260</v>
      </c>
    </row>
    <row r="437" spans="1:1" x14ac:dyDescent="0.35">
      <c r="A437" s="96">
        <v>45</v>
      </c>
    </row>
    <row r="438" spans="1:1" x14ac:dyDescent="0.35">
      <c r="A438" s="96">
        <v>237</v>
      </c>
    </row>
    <row r="439" spans="1:1" x14ac:dyDescent="0.35">
      <c r="A439" s="96">
        <v>87</v>
      </c>
    </row>
    <row r="440" spans="1:1" x14ac:dyDescent="0.35">
      <c r="A440" s="96">
        <v>72</v>
      </c>
    </row>
    <row r="441" spans="1:1" x14ac:dyDescent="0.35">
      <c r="A441" s="96">
        <v>40</v>
      </c>
    </row>
    <row r="442" spans="1:1" x14ac:dyDescent="0.35">
      <c r="A442" s="96">
        <v>24</v>
      </c>
    </row>
    <row r="443" spans="1:1" x14ac:dyDescent="0.35">
      <c r="A443" s="96">
        <v>195</v>
      </c>
    </row>
    <row r="444" spans="1:1" x14ac:dyDescent="0.35">
      <c r="A444" s="96">
        <v>191</v>
      </c>
    </row>
    <row r="445" spans="1:1" x14ac:dyDescent="0.35">
      <c r="A445" s="96">
        <v>99</v>
      </c>
    </row>
    <row r="446" spans="1:1" x14ac:dyDescent="0.35">
      <c r="A446" s="96">
        <v>118</v>
      </c>
    </row>
    <row r="447" spans="1:1" x14ac:dyDescent="0.35">
      <c r="A447" s="96">
        <v>80</v>
      </c>
    </row>
    <row r="448" spans="1:1" x14ac:dyDescent="0.35">
      <c r="A448" s="96">
        <v>236</v>
      </c>
    </row>
    <row r="449" spans="1:1" x14ac:dyDescent="0.35">
      <c r="A449" s="96">
        <v>106</v>
      </c>
    </row>
    <row r="450" spans="1:1" x14ac:dyDescent="0.35">
      <c r="A450" s="96">
        <v>48</v>
      </c>
    </row>
    <row r="451" spans="1:1" x14ac:dyDescent="0.35">
      <c r="A451" s="96">
        <v>209</v>
      </c>
    </row>
    <row r="452" spans="1:1" x14ac:dyDescent="0.35">
      <c r="A452" s="96">
        <v>320</v>
      </c>
    </row>
    <row r="453" spans="1:1" x14ac:dyDescent="0.35">
      <c r="A453" s="96">
        <v>99</v>
      </c>
    </row>
    <row r="454" spans="1:1" x14ac:dyDescent="0.35">
      <c r="A454" s="96">
        <v>35</v>
      </c>
    </row>
    <row r="455" spans="1:1" x14ac:dyDescent="0.35">
      <c r="A455" s="96">
        <v>216</v>
      </c>
    </row>
    <row r="456" spans="1:1" x14ac:dyDescent="0.35">
      <c r="A456" s="96">
        <v>68</v>
      </c>
    </row>
    <row r="457" spans="1:1" x14ac:dyDescent="0.35">
      <c r="A457" s="96">
        <v>40</v>
      </c>
    </row>
    <row r="458" spans="1:1" x14ac:dyDescent="0.35">
      <c r="A458" s="96">
        <v>70</v>
      </c>
    </row>
    <row r="459" spans="1:1" x14ac:dyDescent="0.35">
      <c r="A459" s="96">
        <v>128</v>
      </c>
    </row>
    <row r="460" spans="1:1" x14ac:dyDescent="0.35">
      <c r="A460" s="96">
        <v>138</v>
      </c>
    </row>
    <row r="461" spans="1:1" x14ac:dyDescent="0.35">
      <c r="A461" s="96">
        <v>44</v>
      </c>
    </row>
    <row r="462" spans="1:1" x14ac:dyDescent="0.35">
      <c r="A462" s="96">
        <v>89</v>
      </c>
    </row>
    <row r="463" spans="1:1" x14ac:dyDescent="0.35">
      <c r="A463" s="96">
        <v>118</v>
      </c>
    </row>
    <row r="464" spans="1:1" x14ac:dyDescent="0.35">
      <c r="A464" s="96">
        <v>292</v>
      </c>
    </row>
    <row r="465" spans="1:1" x14ac:dyDescent="0.35">
      <c r="A465" s="96">
        <v>475</v>
      </c>
    </row>
    <row r="466" spans="1:1" x14ac:dyDescent="0.35">
      <c r="A466" s="96">
        <v>215</v>
      </c>
    </row>
    <row r="467" spans="1:1" x14ac:dyDescent="0.35">
      <c r="A467" s="96">
        <v>149</v>
      </c>
    </row>
    <row r="468" spans="1:1" x14ac:dyDescent="0.35">
      <c r="A468" s="96">
        <v>224</v>
      </c>
    </row>
    <row r="469" spans="1:1" x14ac:dyDescent="0.35">
      <c r="A469" s="96">
        <v>61</v>
      </c>
    </row>
    <row r="470" spans="1:1" x14ac:dyDescent="0.35">
      <c r="A470" s="96">
        <v>62</v>
      </c>
    </row>
    <row r="471" spans="1:1" x14ac:dyDescent="0.35">
      <c r="A471" s="96">
        <v>65</v>
      </c>
    </row>
    <row r="472" spans="1:1" x14ac:dyDescent="0.35">
      <c r="A472" s="96">
        <v>62</v>
      </c>
    </row>
    <row r="473" spans="1:1" x14ac:dyDescent="0.35">
      <c r="A473" s="96">
        <v>108</v>
      </c>
    </row>
    <row r="474" spans="1:1" x14ac:dyDescent="0.35">
      <c r="A474" s="96">
        <v>289</v>
      </c>
    </row>
    <row r="475" spans="1:1" x14ac:dyDescent="0.35">
      <c r="A475" s="96">
        <v>35</v>
      </c>
    </row>
    <row r="476" spans="1:1" x14ac:dyDescent="0.35">
      <c r="A476" s="96">
        <v>72</v>
      </c>
    </row>
    <row r="477" spans="1:1" x14ac:dyDescent="0.35">
      <c r="A477" s="96">
        <v>86</v>
      </c>
    </row>
    <row r="478" spans="1:1" x14ac:dyDescent="0.35">
      <c r="A478" s="96">
        <v>94</v>
      </c>
    </row>
    <row r="479" spans="1:1" x14ac:dyDescent="0.35">
      <c r="A479" s="96">
        <v>134</v>
      </c>
    </row>
    <row r="480" spans="1:1" x14ac:dyDescent="0.35">
      <c r="A480" s="96">
        <v>45</v>
      </c>
    </row>
    <row r="481" spans="1:1" x14ac:dyDescent="0.35">
      <c r="A481" s="96">
        <v>55</v>
      </c>
    </row>
    <row r="482" spans="1:1" x14ac:dyDescent="0.35">
      <c r="A482" s="96">
        <v>29</v>
      </c>
    </row>
    <row r="483" spans="1:1" x14ac:dyDescent="0.35">
      <c r="A483" s="96">
        <v>268</v>
      </c>
    </row>
    <row r="484" spans="1:1" x14ac:dyDescent="0.35">
      <c r="A484" s="96">
        <v>31</v>
      </c>
    </row>
    <row r="485" spans="1:1" x14ac:dyDescent="0.35">
      <c r="A485" s="96">
        <v>232</v>
      </c>
    </row>
    <row r="486" spans="1:1" x14ac:dyDescent="0.35">
      <c r="A486" s="96">
        <v>64</v>
      </c>
    </row>
    <row r="487" spans="1:1" x14ac:dyDescent="0.35">
      <c r="A487" s="96">
        <v>205</v>
      </c>
    </row>
    <row r="488" spans="1:1" x14ac:dyDescent="0.35">
      <c r="A488" s="96">
        <v>137</v>
      </c>
    </row>
    <row r="489" spans="1:1" x14ac:dyDescent="0.35">
      <c r="A489" s="96">
        <v>16</v>
      </c>
    </row>
    <row r="490" spans="1:1" x14ac:dyDescent="0.35">
      <c r="A490" s="96">
        <v>425</v>
      </c>
    </row>
    <row r="491" spans="1:1" x14ac:dyDescent="0.35">
      <c r="A491" s="96">
        <v>158</v>
      </c>
    </row>
    <row r="492" spans="1:1" x14ac:dyDescent="0.35">
      <c r="A492" s="96">
        <v>159</v>
      </c>
    </row>
    <row r="493" spans="1:1" x14ac:dyDescent="0.35">
      <c r="A493" s="96">
        <v>74</v>
      </c>
    </row>
    <row r="494" spans="1:1" x14ac:dyDescent="0.35">
      <c r="A494" s="96">
        <v>61</v>
      </c>
    </row>
    <row r="495" spans="1:1" x14ac:dyDescent="0.35">
      <c r="A495" s="96">
        <v>379</v>
      </c>
    </row>
    <row r="496" spans="1:1" x14ac:dyDescent="0.35">
      <c r="A496" s="96">
        <v>147</v>
      </c>
    </row>
    <row r="497" spans="1:1" x14ac:dyDescent="0.35">
      <c r="A497" s="96">
        <v>60</v>
      </c>
    </row>
    <row r="498" spans="1:1" x14ac:dyDescent="0.35">
      <c r="A498" s="96">
        <v>62</v>
      </c>
    </row>
    <row r="499" spans="1:1" x14ac:dyDescent="0.35">
      <c r="A499" s="96">
        <v>40</v>
      </c>
    </row>
    <row r="500" spans="1:1" x14ac:dyDescent="0.35">
      <c r="A500" s="96">
        <v>248</v>
      </c>
    </row>
    <row r="501" spans="1:1" x14ac:dyDescent="0.35">
      <c r="A501" s="96">
        <v>145</v>
      </c>
    </row>
    <row r="502" spans="1:1" x14ac:dyDescent="0.35">
      <c r="A502" s="96">
        <v>176</v>
      </c>
    </row>
    <row r="503" spans="1:1" x14ac:dyDescent="0.35">
      <c r="A503" s="96">
        <v>141</v>
      </c>
    </row>
    <row r="504" spans="1:1" x14ac:dyDescent="0.35">
      <c r="A504" s="96">
        <v>112</v>
      </c>
    </row>
    <row r="505" spans="1:1" x14ac:dyDescent="0.35">
      <c r="A505" s="96">
        <v>370</v>
      </c>
    </row>
    <row r="506" spans="1:1" x14ac:dyDescent="0.35">
      <c r="A506" s="96">
        <v>64</v>
      </c>
    </row>
    <row r="507" spans="1:1" x14ac:dyDescent="0.35">
      <c r="A507" s="96">
        <v>137</v>
      </c>
    </row>
    <row r="508" spans="1:1" x14ac:dyDescent="0.35">
      <c r="A508" s="96">
        <v>282</v>
      </c>
    </row>
    <row r="509" spans="1:1" x14ac:dyDescent="0.35">
      <c r="A509" s="96">
        <v>116</v>
      </c>
    </row>
    <row r="510" spans="1:1" x14ac:dyDescent="0.35">
      <c r="A510" s="96">
        <v>86</v>
      </c>
    </row>
    <row r="511" spans="1:1" x14ac:dyDescent="0.35">
      <c r="A511" s="96">
        <v>28</v>
      </c>
    </row>
    <row r="512" spans="1:1" x14ac:dyDescent="0.35">
      <c r="A512" s="96">
        <v>69</v>
      </c>
    </row>
    <row r="513" spans="1:1" x14ac:dyDescent="0.35">
      <c r="A513" s="96">
        <v>75</v>
      </c>
    </row>
    <row r="514" spans="1:1" x14ac:dyDescent="0.35">
      <c r="A514" s="96">
        <v>71</v>
      </c>
    </row>
    <row r="515" spans="1:1" x14ac:dyDescent="0.35">
      <c r="A515" s="96">
        <v>93</v>
      </c>
    </row>
    <row r="516" spans="1:1" x14ac:dyDescent="0.35">
      <c r="A516" s="96">
        <v>42</v>
      </c>
    </row>
    <row r="517" spans="1:1" x14ac:dyDescent="0.35">
      <c r="A517" s="96">
        <v>142</v>
      </c>
    </row>
    <row r="518" spans="1:1" x14ac:dyDescent="0.35">
      <c r="A518" s="96">
        <v>185</v>
      </c>
    </row>
    <row r="519" spans="1:1" x14ac:dyDescent="0.35">
      <c r="A519" s="96">
        <v>51</v>
      </c>
    </row>
    <row r="520" spans="1:1" x14ac:dyDescent="0.35">
      <c r="A520" s="96">
        <v>146</v>
      </c>
    </row>
    <row r="521" spans="1:1" x14ac:dyDescent="0.35">
      <c r="A521" s="96">
        <v>253</v>
      </c>
    </row>
    <row r="522" spans="1:1" x14ac:dyDescent="0.35">
      <c r="A522" s="96">
        <v>66</v>
      </c>
    </row>
    <row r="523" spans="1:1" x14ac:dyDescent="0.35">
      <c r="A523" s="96">
        <v>329</v>
      </c>
    </row>
    <row r="524" spans="1:1" x14ac:dyDescent="0.35">
      <c r="A524" s="96">
        <v>85</v>
      </c>
    </row>
    <row r="525" spans="1:1" x14ac:dyDescent="0.35">
      <c r="A525" s="96">
        <v>231</v>
      </c>
    </row>
    <row r="526" spans="1:1" x14ac:dyDescent="0.35">
      <c r="A526" s="96">
        <v>62</v>
      </c>
    </row>
    <row r="527" spans="1:1" x14ac:dyDescent="0.35">
      <c r="A527" s="96">
        <v>145</v>
      </c>
    </row>
    <row r="528" spans="1:1" x14ac:dyDescent="0.35">
      <c r="A528" s="96">
        <v>21</v>
      </c>
    </row>
    <row r="529" spans="1:1" x14ac:dyDescent="0.35">
      <c r="A529" s="96">
        <v>63</v>
      </c>
    </row>
    <row r="530" spans="1:1" x14ac:dyDescent="0.35">
      <c r="A530" s="96">
        <v>88</v>
      </c>
    </row>
    <row r="531" spans="1:1" x14ac:dyDescent="0.35">
      <c r="A531" s="96">
        <v>81</v>
      </c>
    </row>
    <row r="532" spans="1:1" x14ac:dyDescent="0.35">
      <c r="A532" s="96">
        <v>103</v>
      </c>
    </row>
    <row r="533" spans="1:1" x14ac:dyDescent="0.35">
      <c r="A533" s="96">
        <v>74</v>
      </c>
    </row>
    <row r="534" spans="1:1" x14ac:dyDescent="0.35">
      <c r="A534" s="96">
        <v>73</v>
      </c>
    </row>
    <row r="535" spans="1:1" x14ac:dyDescent="0.35">
      <c r="A535" s="96">
        <v>79</v>
      </c>
    </row>
    <row r="536" spans="1:1" x14ac:dyDescent="0.35">
      <c r="A536" s="96">
        <v>200</v>
      </c>
    </row>
    <row r="537" spans="1:1" x14ac:dyDescent="0.35">
      <c r="A537" s="96">
        <v>36</v>
      </c>
    </row>
    <row r="538" spans="1:1" x14ac:dyDescent="0.35">
      <c r="A538" s="96">
        <v>83</v>
      </c>
    </row>
    <row r="539" spans="1:1" x14ac:dyDescent="0.35">
      <c r="A539" s="96">
        <v>212</v>
      </c>
    </row>
    <row r="540" spans="1:1" x14ac:dyDescent="0.35">
      <c r="A540" s="96">
        <v>197</v>
      </c>
    </row>
    <row r="541" spans="1:1" x14ac:dyDescent="0.35">
      <c r="A541" s="96">
        <v>70</v>
      </c>
    </row>
    <row r="542" spans="1:1" x14ac:dyDescent="0.35">
      <c r="A542" s="96">
        <v>264</v>
      </c>
    </row>
    <row r="543" spans="1:1" x14ac:dyDescent="0.35">
      <c r="A543" s="96">
        <v>103</v>
      </c>
    </row>
    <row r="544" spans="1:1" x14ac:dyDescent="0.35">
      <c r="A544" s="96">
        <v>85</v>
      </c>
    </row>
    <row r="545" spans="1:1" x14ac:dyDescent="0.35">
      <c r="A545" s="96">
        <v>215</v>
      </c>
    </row>
    <row r="546" spans="1:1" x14ac:dyDescent="0.35">
      <c r="A546" s="96">
        <v>175</v>
      </c>
    </row>
    <row r="547" spans="1:1" x14ac:dyDescent="0.35">
      <c r="A547" s="96">
        <v>29</v>
      </c>
    </row>
    <row r="548" spans="1:1" x14ac:dyDescent="0.35">
      <c r="A548" s="96">
        <v>199</v>
      </c>
    </row>
    <row r="549" spans="1:1" x14ac:dyDescent="0.35">
      <c r="A549" s="96">
        <v>116</v>
      </c>
    </row>
    <row r="550" spans="1:1" x14ac:dyDescent="0.35">
      <c r="A550" s="96">
        <v>68</v>
      </c>
    </row>
    <row r="551" spans="1:1" x14ac:dyDescent="0.35">
      <c r="A551" s="96">
        <v>176</v>
      </c>
    </row>
    <row r="552" spans="1:1" x14ac:dyDescent="0.35">
      <c r="A552" s="96">
        <v>95</v>
      </c>
    </row>
    <row r="553" spans="1:1" x14ac:dyDescent="0.35">
      <c r="A553" s="96">
        <v>165</v>
      </c>
    </row>
    <row r="554" spans="1:1" x14ac:dyDescent="0.35">
      <c r="A554" s="96">
        <v>70</v>
      </c>
    </row>
    <row r="555" spans="1:1" x14ac:dyDescent="0.35">
      <c r="A555" s="96">
        <v>65</v>
      </c>
    </row>
    <row r="556" spans="1:1" x14ac:dyDescent="0.35">
      <c r="A556" s="96">
        <v>132</v>
      </c>
    </row>
    <row r="557" spans="1:1" x14ac:dyDescent="0.35">
      <c r="A557" s="96">
        <v>60</v>
      </c>
    </row>
    <row r="558" spans="1:1" x14ac:dyDescent="0.35">
      <c r="A558" s="96">
        <v>62</v>
      </c>
    </row>
    <row r="559" spans="1:1" x14ac:dyDescent="0.35">
      <c r="A559" s="96">
        <v>212</v>
      </c>
    </row>
    <row r="560" spans="1:1" x14ac:dyDescent="0.35">
      <c r="A560" s="96">
        <v>89</v>
      </c>
    </row>
    <row r="561" spans="1:1" x14ac:dyDescent="0.35">
      <c r="A561" s="96">
        <v>150</v>
      </c>
    </row>
    <row r="562" spans="1:1" x14ac:dyDescent="0.35">
      <c r="A562" s="96">
        <v>20</v>
      </c>
    </row>
    <row r="563" spans="1:1" x14ac:dyDescent="0.35">
      <c r="A563" s="96">
        <v>69</v>
      </c>
    </row>
    <row r="564" spans="1:1" x14ac:dyDescent="0.35">
      <c r="A564" s="96">
        <v>140</v>
      </c>
    </row>
    <row r="565" spans="1:1" x14ac:dyDescent="0.35">
      <c r="A565" s="96">
        <v>31</v>
      </c>
    </row>
    <row r="566" spans="1:1" x14ac:dyDescent="0.35">
      <c r="A566" s="96">
        <v>56</v>
      </c>
    </row>
    <row r="567" spans="1:1" x14ac:dyDescent="0.35">
      <c r="A567" s="96">
        <v>26</v>
      </c>
    </row>
    <row r="568" spans="1:1" x14ac:dyDescent="0.35">
      <c r="A568" s="96">
        <v>82</v>
      </c>
    </row>
    <row r="569" spans="1:1" x14ac:dyDescent="0.35">
      <c r="A569" s="96">
        <v>19</v>
      </c>
    </row>
    <row r="570" spans="1:1" x14ac:dyDescent="0.35">
      <c r="A570" s="96">
        <v>68</v>
      </c>
    </row>
    <row r="571" spans="1:1" x14ac:dyDescent="0.35">
      <c r="A571" s="96">
        <v>116</v>
      </c>
    </row>
    <row r="572" spans="1:1" x14ac:dyDescent="0.35">
      <c r="A572" s="96">
        <v>76</v>
      </c>
    </row>
    <row r="573" spans="1:1" x14ac:dyDescent="0.35">
      <c r="A573" s="96">
        <v>77</v>
      </c>
    </row>
    <row r="574" spans="1:1" x14ac:dyDescent="0.35">
      <c r="A574" s="96">
        <v>58</v>
      </c>
    </row>
    <row r="575" spans="1:1" x14ac:dyDescent="0.35">
      <c r="A575" s="96">
        <v>82</v>
      </c>
    </row>
    <row r="576" spans="1:1" x14ac:dyDescent="0.35">
      <c r="A576" s="96">
        <v>123</v>
      </c>
    </row>
    <row r="577" spans="1:1" x14ac:dyDescent="0.35">
      <c r="A577" s="96">
        <v>40</v>
      </c>
    </row>
    <row r="578" spans="1:1" x14ac:dyDescent="0.35">
      <c r="A578" s="96">
        <v>38</v>
      </c>
    </row>
    <row r="579" spans="1:1" x14ac:dyDescent="0.35">
      <c r="A579" s="96">
        <v>84</v>
      </c>
    </row>
    <row r="580" spans="1:1" x14ac:dyDescent="0.35">
      <c r="A580" s="96">
        <v>703</v>
      </c>
    </row>
    <row r="581" spans="1:1" x14ac:dyDescent="0.35">
      <c r="A581" s="96">
        <v>264</v>
      </c>
    </row>
    <row r="582" spans="1:1" x14ac:dyDescent="0.35">
      <c r="A582" s="96">
        <v>181</v>
      </c>
    </row>
    <row r="583" spans="1:1" x14ac:dyDescent="0.35">
      <c r="A583" s="96">
        <v>273</v>
      </c>
    </row>
    <row r="584" spans="1:1" x14ac:dyDescent="0.35">
      <c r="A584" s="96">
        <v>23</v>
      </c>
    </row>
    <row r="585" spans="1:1" x14ac:dyDescent="0.35">
      <c r="A585" s="96">
        <v>63</v>
      </c>
    </row>
    <row r="586" spans="1:1" x14ac:dyDescent="0.35">
      <c r="A586" s="96">
        <v>83</v>
      </c>
    </row>
    <row r="587" spans="1:1" x14ac:dyDescent="0.35">
      <c r="A587" s="96">
        <v>96</v>
      </c>
    </row>
    <row r="588" spans="1:1" x14ac:dyDescent="0.35">
      <c r="A588" s="96">
        <v>83</v>
      </c>
    </row>
    <row r="589" spans="1:1" x14ac:dyDescent="0.35">
      <c r="A589" s="96">
        <v>88</v>
      </c>
    </row>
    <row r="590" spans="1:1" x14ac:dyDescent="0.35">
      <c r="A590" s="96">
        <v>190</v>
      </c>
    </row>
    <row r="591" spans="1:1" x14ac:dyDescent="0.35">
      <c r="A591" s="96">
        <v>15</v>
      </c>
    </row>
    <row r="592" spans="1:1" x14ac:dyDescent="0.35">
      <c r="A592" s="96">
        <v>76</v>
      </c>
    </row>
    <row r="593" spans="1:1" x14ac:dyDescent="0.35">
      <c r="A593" s="96">
        <v>148</v>
      </c>
    </row>
    <row r="594" spans="1:1" x14ac:dyDescent="0.35">
      <c r="A594" s="96">
        <v>133</v>
      </c>
    </row>
    <row r="595" spans="1:1" x14ac:dyDescent="0.35">
      <c r="A595" s="96">
        <v>148</v>
      </c>
    </row>
    <row r="596" spans="1:1" x14ac:dyDescent="0.35">
      <c r="A596" s="96">
        <v>33</v>
      </c>
    </row>
    <row r="597" spans="1:1" x14ac:dyDescent="0.35">
      <c r="A597" s="96">
        <v>145</v>
      </c>
    </row>
    <row r="598" spans="1:1" x14ac:dyDescent="0.35">
      <c r="A598" s="96">
        <v>66</v>
      </c>
    </row>
    <row r="599" spans="1:1" x14ac:dyDescent="0.35">
      <c r="A599" s="96">
        <v>72</v>
      </c>
    </row>
    <row r="600" spans="1:1" x14ac:dyDescent="0.35">
      <c r="A600" s="96">
        <v>67</v>
      </c>
    </row>
    <row r="601" spans="1:1" x14ac:dyDescent="0.35">
      <c r="A601" s="96">
        <v>65</v>
      </c>
    </row>
    <row r="602" spans="1:1" x14ac:dyDescent="0.35">
      <c r="A602" s="96">
        <v>63</v>
      </c>
    </row>
    <row r="603" spans="1:1" x14ac:dyDescent="0.35">
      <c r="A603" s="96">
        <v>199</v>
      </c>
    </row>
    <row r="604" spans="1:1" x14ac:dyDescent="0.35">
      <c r="A604" s="96">
        <v>80</v>
      </c>
    </row>
    <row r="605" spans="1:1" x14ac:dyDescent="0.35">
      <c r="A605" s="96">
        <v>162</v>
      </c>
    </row>
    <row r="606" spans="1:1" x14ac:dyDescent="0.35">
      <c r="A606" s="96">
        <v>124</v>
      </c>
    </row>
    <row r="607" spans="1:1" x14ac:dyDescent="0.35">
      <c r="A607" s="96">
        <v>84</v>
      </c>
    </row>
    <row r="608" spans="1:1" x14ac:dyDescent="0.35">
      <c r="A608" s="96">
        <v>138</v>
      </c>
    </row>
    <row r="609" spans="1:1" x14ac:dyDescent="0.35">
      <c r="A609" s="96">
        <v>152</v>
      </c>
    </row>
    <row r="610" spans="1:1" x14ac:dyDescent="0.35">
      <c r="A610" s="96">
        <v>193</v>
      </c>
    </row>
    <row r="611" spans="1:1" x14ac:dyDescent="0.35">
      <c r="A611" s="96">
        <v>134</v>
      </c>
    </row>
    <row r="612" spans="1:1" x14ac:dyDescent="0.35">
      <c r="A612" s="96">
        <v>138</v>
      </c>
    </row>
    <row r="613" spans="1:1" x14ac:dyDescent="0.35">
      <c r="A613" s="96">
        <v>35</v>
      </c>
    </row>
    <row r="614" spans="1:1" x14ac:dyDescent="0.35">
      <c r="A614" s="96">
        <v>100</v>
      </c>
    </row>
    <row r="615" spans="1:1" x14ac:dyDescent="0.35">
      <c r="A615" s="96">
        <v>609</v>
      </c>
    </row>
    <row r="616" spans="1:1" x14ac:dyDescent="0.35">
      <c r="A616" s="96">
        <v>65</v>
      </c>
    </row>
    <row r="617" spans="1:1" x14ac:dyDescent="0.35">
      <c r="A617" s="96">
        <v>121</v>
      </c>
    </row>
    <row r="618" spans="1:1" x14ac:dyDescent="0.35">
      <c r="A618" s="96">
        <v>75</v>
      </c>
    </row>
    <row r="619" spans="1:1" x14ac:dyDescent="0.35">
      <c r="A619" s="96">
        <v>23</v>
      </c>
    </row>
    <row r="620" spans="1:1" x14ac:dyDescent="0.35">
      <c r="A620" s="96">
        <v>95</v>
      </c>
    </row>
    <row r="621" spans="1:1" x14ac:dyDescent="0.35">
      <c r="A621" s="96">
        <v>128</v>
      </c>
    </row>
    <row r="622" spans="1:1" x14ac:dyDescent="0.35">
      <c r="A622" s="96">
        <v>24</v>
      </c>
    </row>
    <row r="623" spans="1:1" x14ac:dyDescent="0.35">
      <c r="A623" s="96">
        <v>112</v>
      </c>
    </row>
    <row r="624" spans="1:1" x14ac:dyDescent="0.35">
      <c r="A624" s="96">
        <v>44</v>
      </c>
    </row>
    <row r="625" spans="1:1" x14ac:dyDescent="0.35">
      <c r="A625" s="96">
        <v>29</v>
      </c>
    </row>
    <row r="626" spans="1:1" x14ac:dyDescent="0.35">
      <c r="A626" s="96">
        <v>63</v>
      </c>
    </row>
    <row r="627" spans="1:1" x14ac:dyDescent="0.35">
      <c r="A627" s="96">
        <v>68</v>
      </c>
    </row>
    <row r="628" spans="1:1" x14ac:dyDescent="0.35">
      <c r="A628" s="96">
        <v>137</v>
      </c>
    </row>
    <row r="629" spans="1:1" x14ac:dyDescent="0.35">
      <c r="A629" s="96">
        <v>302</v>
      </c>
    </row>
    <row r="630" spans="1:1" x14ac:dyDescent="0.35">
      <c r="A630" s="96">
        <v>61</v>
      </c>
    </row>
    <row r="631" spans="1:1" x14ac:dyDescent="0.35">
      <c r="A631" s="96">
        <v>55</v>
      </c>
    </row>
    <row r="632" spans="1:1" x14ac:dyDescent="0.35">
      <c r="A632" s="96">
        <v>15</v>
      </c>
    </row>
    <row r="633" spans="1:1" x14ac:dyDescent="0.35">
      <c r="A633" s="96">
        <v>124</v>
      </c>
    </row>
    <row r="634" spans="1:1" x14ac:dyDescent="0.35">
      <c r="A634" s="96">
        <v>81</v>
      </c>
    </row>
    <row r="635" spans="1:1" x14ac:dyDescent="0.35">
      <c r="A635" s="96">
        <v>28</v>
      </c>
    </row>
    <row r="636" spans="1:1" x14ac:dyDescent="0.35">
      <c r="A636" s="96">
        <v>75</v>
      </c>
    </row>
    <row r="637" spans="1:1" x14ac:dyDescent="0.35">
      <c r="A637" s="96">
        <v>296</v>
      </c>
    </row>
    <row r="638" spans="1:1" x14ac:dyDescent="0.35">
      <c r="A638" s="96">
        <v>165</v>
      </c>
    </row>
    <row r="639" spans="1:1" x14ac:dyDescent="0.35">
      <c r="A639" s="96">
        <v>261</v>
      </c>
    </row>
    <row r="640" spans="1:1" x14ac:dyDescent="0.35">
      <c r="A640" s="96">
        <v>86</v>
      </c>
    </row>
    <row r="641" spans="1:1" x14ac:dyDescent="0.35">
      <c r="A641" s="96">
        <v>104</v>
      </c>
    </row>
    <row r="642" spans="1:1" x14ac:dyDescent="0.35">
      <c r="A642" s="96">
        <v>153</v>
      </c>
    </row>
    <row r="643" spans="1:1" x14ac:dyDescent="0.35">
      <c r="A643" s="96">
        <v>44</v>
      </c>
    </row>
    <row r="644" spans="1:1" x14ac:dyDescent="0.35">
      <c r="A644" s="96">
        <v>16</v>
      </c>
    </row>
    <row r="645" spans="1:1" x14ac:dyDescent="0.35">
      <c r="A645" s="96">
        <v>139</v>
      </c>
    </row>
    <row r="646" spans="1:1" x14ac:dyDescent="0.35">
      <c r="A646" s="96">
        <v>175</v>
      </c>
    </row>
    <row r="647" spans="1:1" x14ac:dyDescent="0.35">
      <c r="A647" s="96">
        <v>48</v>
      </c>
    </row>
    <row r="648" spans="1:1" x14ac:dyDescent="0.35">
      <c r="A648" s="96">
        <v>19</v>
      </c>
    </row>
    <row r="649" spans="1:1" x14ac:dyDescent="0.35">
      <c r="A649" s="96">
        <v>70</v>
      </c>
    </row>
    <row r="650" spans="1:1" x14ac:dyDescent="0.35">
      <c r="A650" s="96">
        <v>81</v>
      </c>
    </row>
    <row r="651" spans="1:1" x14ac:dyDescent="0.35">
      <c r="A651" s="96">
        <v>99</v>
      </c>
    </row>
    <row r="652" spans="1:1" x14ac:dyDescent="0.35">
      <c r="A652" s="96">
        <v>317</v>
      </c>
    </row>
    <row r="653" spans="1:1" x14ac:dyDescent="0.35">
      <c r="A653" s="96">
        <v>110</v>
      </c>
    </row>
    <row r="654" spans="1:1" x14ac:dyDescent="0.35">
      <c r="A654" s="96">
        <v>61</v>
      </c>
    </row>
    <row r="655" spans="1:1" x14ac:dyDescent="0.35">
      <c r="A655" s="96">
        <v>74</v>
      </c>
    </row>
    <row r="656" spans="1:1" x14ac:dyDescent="0.35">
      <c r="A656" s="96">
        <v>51</v>
      </c>
    </row>
    <row r="657" spans="1:1" x14ac:dyDescent="0.35">
      <c r="A657" s="96">
        <v>380</v>
      </c>
    </row>
    <row r="658" spans="1:1" x14ac:dyDescent="0.35">
      <c r="A658" s="96">
        <v>44</v>
      </c>
    </row>
    <row r="659" spans="1:1" x14ac:dyDescent="0.35">
      <c r="A659" s="96">
        <v>56</v>
      </c>
    </row>
    <row r="660" spans="1:1" x14ac:dyDescent="0.35">
      <c r="A660" s="96">
        <v>82</v>
      </c>
    </row>
    <row r="661" spans="1:1" x14ac:dyDescent="0.35">
      <c r="A661" s="96">
        <v>93</v>
      </c>
    </row>
    <row r="662" spans="1:1" x14ac:dyDescent="0.35">
      <c r="A662" s="96">
        <v>145</v>
      </c>
    </row>
    <row r="663" spans="1:1" x14ac:dyDescent="0.35">
      <c r="A663" s="96">
        <v>19</v>
      </c>
    </row>
    <row r="664" spans="1:1" x14ac:dyDescent="0.35">
      <c r="A664" s="96">
        <v>76</v>
      </c>
    </row>
    <row r="665" spans="1:1" x14ac:dyDescent="0.35">
      <c r="A665" s="96">
        <v>206</v>
      </c>
    </row>
    <row r="666" spans="1:1" x14ac:dyDescent="0.35">
      <c r="A666" s="96">
        <v>53</v>
      </c>
    </row>
    <row r="667" spans="1:1" x14ac:dyDescent="0.35">
      <c r="A667" s="96">
        <v>106</v>
      </c>
    </row>
    <row r="668" spans="1:1" x14ac:dyDescent="0.35">
      <c r="A668" s="96">
        <v>68</v>
      </c>
    </row>
    <row r="669" spans="1:1" x14ac:dyDescent="0.35">
      <c r="A669" s="96">
        <v>50</v>
      </c>
    </row>
    <row r="670" spans="1:1" x14ac:dyDescent="0.35">
      <c r="A670" s="96">
        <v>29</v>
      </c>
    </row>
    <row r="671" spans="1:1" x14ac:dyDescent="0.35">
      <c r="A671" s="96">
        <v>183</v>
      </c>
    </row>
    <row r="672" spans="1:1" x14ac:dyDescent="0.35">
      <c r="A672" s="96">
        <v>66</v>
      </c>
    </row>
    <row r="673" spans="1:1" x14ac:dyDescent="0.35">
      <c r="A673" s="96">
        <v>218</v>
      </c>
    </row>
    <row r="674" spans="1:1" x14ac:dyDescent="0.35">
      <c r="A674" s="96">
        <v>88</v>
      </c>
    </row>
    <row r="675" spans="1:1" x14ac:dyDescent="0.35">
      <c r="A675" s="96">
        <v>243</v>
      </c>
    </row>
    <row r="676" spans="1:1" x14ac:dyDescent="0.35">
      <c r="A676" s="96">
        <v>315</v>
      </c>
    </row>
    <row r="677" spans="1:1" x14ac:dyDescent="0.35">
      <c r="A677" s="96">
        <v>70</v>
      </c>
    </row>
    <row r="678" spans="1:1" x14ac:dyDescent="0.35">
      <c r="A678" s="96">
        <v>52</v>
      </c>
    </row>
    <row r="679" spans="1:1" x14ac:dyDescent="0.35">
      <c r="A679" s="96">
        <v>86</v>
      </c>
    </row>
    <row r="680" spans="1:1" x14ac:dyDescent="0.35">
      <c r="A680" s="96">
        <v>238</v>
      </c>
    </row>
    <row r="681" spans="1:1" x14ac:dyDescent="0.35">
      <c r="A681" s="96">
        <v>68</v>
      </c>
    </row>
    <row r="682" spans="1:1" x14ac:dyDescent="0.35">
      <c r="A682" s="96">
        <v>84</v>
      </c>
    </row>
    <row r="683" spans="1:1" x14ac:dyDescent="0.35">
      <c r="A683" s="96">
        <v>47</v>
      </c>
    </row>
    <row r="684" spans="1:1" x14ac:dyDescent="0.35">
      <c r="A684" s="96">
        <v>197</v>
      </c>
    </row>
    <row r="685" spans="1:1" x14ac:dyDescent="0.35">
      <c r="A685" s="96">
        <v>89</v>
      </c>
    </row>
    <row r="686" spans="1:1" x14ac:dyDescent="0.35">
      <c r="A686" s="96">
        <v>167</v>
      </c>
    </row>
    <row r="687" spans="1:1" x14ac:dyDescent="0.35">
      <c r="A687" s="96">
        <v>119</v>
      </c>
    </row>
    <row r="688" spans="1:1" x14ac:dyDescent="0.35">
      <c r="A688" s="96">
        <v>65</v>
      </c>
    </row>
    <row r="689" spans="1:1" x14ac:dyDescent="0.35">
      <c r="A689" s="96">
        <v>120</v>
      </c>
    </row>
    <row r="690" spans="1:1" x14ac:dyDescent="0.35">
      <c r="A690" s="96">
        <v>42</v>
      </c>
    </row>
    <row r="691" spans="1:1" x14ac:dyDescent="0.35">
      <c r="A691" s="96">
        <v>60</v>
      </c>
    </row>
    <row r="692" spans="1:1" x14ac:dyDescent="0.35">
      <c r="A692" s="96">
        <v>104</v>
      </c>
    </row>
    <row r="693" spans="1:1" x14ac:dyDescent="0.35">
      <c r="A693" s="96">
        <v>84</v>
      </c>
    </row>
    <row r="694" spans="1:1" x14ac:dyDescent="0.35">
      <c r="A694" s="96">
        <v>84</v>
      </c>
    </row>
    <row r="695" spans="1:1" x14ac:dyDescent="0.35">
      <c r="A695" s="96">
        <v>115</v>
      </c>
    </row>
    <row r="696" spans="1:1" x14ac:dyDescent="0.35">
      <c r="A696" s="96">
        <v>85</v>
      </c>
    </row>
    <row r="697" spans="1:1" x14ac:dyDescent="0.35">
      <c r="A697" s="96">
        <v>288</v>
      </c>
    </row>
    <row r="698" spans="1:1" x14ac:dyDescent="0.35">
      <c r="A698" s="96">
        <v>83</v>
      </c>
    </row>
    <row r="699" spans="1:1" x14ac:dyDescent="0.35">
      <c r="A699" s="96">
        <v>83</v>
      </c>
    </row>
    <row r="700" spans="1:1" x14ac:dyDescent="0.35">
      <c r="A700" s="96">
        <v>108</v>
      </c>
    </row>
    <row r="701" spans="1:1" x14ac:dyDescent="0.35">
      <c r="A701" s="96">
        <v>63</v>
      </c>
    </row>
    <row r="702" spans="1:1" x14ac:dyDescent="0.35">
      <c r="A702" s="96">
        <v>89</v>
      </c>
    </row>
    <row r="703" spans="1:1" x14ac:dyDescent="0.35">
      <c r="A703" s="96">
        <v>81</v>
      </c>
    </row>
    <row r="704" spans="1:1" x14ac:dyDescent="0.35">
      <c r="A704" s="96">
        <v>197</v>
      </c>
    </row>
    <row r="705" spans="1:1" x14ac:dyDescent="0.35">
      <c r="A705" s="96">
        <v>71</v>
      </c>
    </row>
    <row r="706" spans="1:1" x14ac:dyDescent="0.35">
      <c r="A706" s="96">
        <v>267</v>
      </c>
    </row>
    <row r="707" spans="1:1" x14ac:dyDescent="0.35">
      <c r="A707" s="96">
        <v>155</v>
      </c>
    </row>
    <row r="708" spans="1:1" x14ac:dyDescent="0.35">
      <c r="A708" s="96">
        <v>20</v>
      </c>
    </row>
    <row r="709" spans="1:1" x14ac:dyDescent="0.35">
      <c r="A709" s="96">
        <v>123</v>
      </c>
    </row>
    <row r="710" spans="1:1" x14ac:dyDescent="0.35">
      <c r="A710" s="96">
        <v>43</v>
      </c>
    </row>
    <row r="711" spans="1:1" x14ac:dyDescent="0.35">
      <c r="A711" s="96">
        <v>314</v>
      </c>
    </row>
    <row r="712" spans="1:1" x14ac:dyDescent="0.35">
      <c r="A712" s="96">
        <v>41</v>
      </c>
    </row>
    <row r="713" spans="1:1" x14ac:dyDescent="0.35">
      <c r="A713" s="96">
        <v>182</v>
      </c>
    </row>
    <row r="714" spans="1:1" x14ac:dyDescent="0.35">
      <c r="A714" s="96">
        <v>37</v>
      </c>
    </row>
    <row r="715" spans="1:1" x14ac:dyDescent="0.35">
      <c r="A715" s="96">
        <v>78</v>
      </c>
    </row>
    <row r="716" spans="1:1" x14ac:dyDescent="0.35">
      <c r="A716" s="96">
        <v>22</v>
      </c>
    </row>
    <row r="717" spans="1:1" x14ac:dyDescent="0.35">
      <c r="A717" s="96">
        <v>91</v>
      </c>
    </row>
    <row r="718" spans="1:1" x14ac:dyDescent="0.35">
      <c r="A718" s="96">
        <v>192</v>
      </c>
    </row>
    <row r="719" spans="1:1" x14ac:dyDescent="0.35">
      <c r="A719" s="96">
        <v>132</v>
      </c>
    </row>
    <row r="720" spans="1:1" x14ac:dyDescent="0.35">
      <c r="A720" s="96">
        <v>23</v>
      </c>
    </row>
    <row r="721" spans="1:1" x14ac:dyDescent="0.35">
      <c r="A721" s="96">
        <v>384</v>
      </c>
    </row>
    <row r="722" spans="1:1" x14ac:dyDescent="0.35">
      <c r="A722" s="96">
        <v>275</v>
      </c>
    </row>
    <row r="723" spans="1:1" x14ac:dyDescent="0.35">
      <c r="A723" s="96">
        <v>10</v>
      </c>
    </row>
    <row r="724" spans="1:1" x14ac:dyDescent="0.35">
      <c r="A724" s="96">
        <v>83</v>
      </c>
    </row>
    <row r="725" spans="1:1" x14ac:dyDescent="0.35">
      <c r="A725" s="96">
        <v>123</v>
      </c>
    </row>
    <row r="726" spans="1:1" x14ac:dyDescent="0.35">
      <c r="A726" s="96">
        <v>96</v>
      </c>
    </row>
    <row r="727" spans="1:1" x14ac:dyDescent="0.35">
      <c r="A727" s="96">
        <v>83</v>
      </c>
    </row>
    <row r="728" spans="1:1" x14ac:dyDescent="0.35">
      <c r="A728" s="96">
        <v>178</v>
      </c>
    </row>
    <row r="729" spans="1:1" x14ac:dyDescent="0.35">
      <c r="A729" s="96">
        <v>63</v>
      </c>
    </row>
    <row r="730" spans="1:1" x14ac:dyDescent="0.35">
      <c r="A730" s="96">
        <v>65</v>
      </c>
    </row>
    <row r="731" spans="1:1" x14ac:dyDescent="0.35">
      <c r="A731" s="96">
        <v>19</v>
      </c>
    </row>
    <row r="732" spans="1:1" x14ac:dyDescent="0.35">
      <c r="A732" s="96">
        <v>69</v>
      </c>
    </row>
    <row r="733" spans="1:1" x14ac:dyDescent="0.35">
      <c r="A733" s="96">
        <v>144</v>
      </c>
    </row>
    <row r="734" spans="1:1" x14ac:dyDescent="0.35">
      <c r="A734" s="96">
        <v>74</v>
      </c>
    </row>
    <row r="735" spans="1:1" x14ac:dyDescent="0.35">
      <c r="A735" s="96">
        <v>39</v>
      </c>
    </row>
    <row r="736" spans="1:1" x14ac:dyDescent="0.35">
      <c r="A736" s="96">
        <v>60</v>
      </c>
    </row>
    <row r="737" spans="1:1" x14ac:dyDescent="0.35">
      <c r="A737" s="96">
        <v>115</v>
      </c>
    </row>
    <row r="738" spans="1:1" x14ac:dyDescent="0.35">
      <c r="A738" s="96">
        <v>99</v>
      </c>
    </row>
    <row r="739" spans="1:1" x14ac:dyDescent="0.35">
      <c r="A739" s="96">
        <v>55</v>
      </c>
    </row>
    <row r="740" spans="1:1" x14ac:dyDescent="0.35">
      <c r="A740" s="96">
        <v>87</v>
      </c>
    </row>
    <row r="741" spans="1:1" x14ac:dyDescent="0.35">
      <c r="A741" s="96">
        <v>88</v>
      </c>
    </row>
    <row r="742" spans="1:1" x14ac:dyDescent="0.35">
      <c r="A742" s="96">
        <v>22</v>
      </c>
    </row>
    <row r="743" spans="1:1" x14ac:dyDescent="0.35">
      <c r="A743" s="96">
        <v>62</v>
      </c>
    </row>
    <row r="744" spans="1:1" x14ac:dyDescent="0.35">
      <c r="A744" s="96">
        <v>89</v>
      </c>
    </row>
    <row r="745" spans="1:1" x14ac:dyDescent="0.35">
      <c r="A745" s="96">
        <v>88</v>
      </c>
    </row>
    <row r="746" spans="1:1" x14ac:dyDescent="0.35">
      <c r="A746" s="96">
        <v>236</v>
      </c>
    </row>
    <row r="747" spans="1:1" x14ac:dyDescent="0.35">
      <c r="A747" s="96">
        <v>128</v>
      </c>
    </row>
    <row r="748" spans="1:1" x14ac:dyDescent="0.35">
      <c r="A748" s="96">
        <v>144</v>
      </c>
    </row>
    <row r="749" spans="1:1" x14ac:dyDescent="0.35">
      <c r="A749" s="96">
        <v>116</v>
      </c>
    </row>
    <row r="750" spans="1:1" x14ac:dyDescent="0.35">
      <c r="A750" s="96">
        <v>84</v>
      </c>
    </row>
    <row r="751" spans="1:1" x14ac:dyDescent="0.35">
      <c r="A751" s="96">
        <v>250</v>
      </c>
    </row>
    <row r="752" spans="1:1" x14ac:dyDescent="0.35">
      <c r="A752" s="96">
        <v>82</v>
      </c>
    </row>
    <row r="753" spans="1:1" x14ac:dyDescent="0.35">
      <c r="A753" s="96">
        <v>38</v>
      </c>
    </row>
    <row r="754" spans="1:1" x14ac:dyDescent="0.35">
      <c r="A754" s="96">
        <v>80</v>
      </c>
    </row>
    <row r="755" spans="1:1" x14ac:dyDescent="0.35">
      <c r="A755" s="96">
        <v>81</v>
      </c>
    </row>
    <row r="756" spans="1:1" x14ac:dyDescent="0.35">
      <c r="A756" s="96">
        <v>85</v>
      </c>
    </row>
    <row r="757" spans="1:1" x14ac:dyDescent="0.35">
      <c r="A757" s="96">
        <v>60</v>
      </c>
    </row>
    <row r="758" spans="1:1" x14ac:dyDescent="0.35">
      <c r="A758" s="96">
        <v>191</v>
      </c>
    </row>
    <row r="759" spans="1:1" x14ac:dyDescent="0.35">
      <c r="A759" s="96">
        <v>115</v>
      </c>
    </row>
    <row r="760" spans="1:1" x14ac:dyDescent="0.35">
      <c r="A760" s="96">
        <v>127</v>
      </c>
    </row>
    <row r="761" spans="1:1" x14ac:dyDescent="0.35">
      <c r="A761" s="96">
        <v>82</v>
      </c>
    </row>
    <row r="762" spans="1:1" x14ac:dyDescent="0.35">
      <c r="A762" s="96">
        <v>47</v>
      </c>
    </row>
    <row r="763" spans="1:1" x14ac:dyDescent="0.35">
      <c r="A763" s="96">
        <v>15</v>
      </c>
    </row>
    <row r="764" spans="1:1" x14ac:dyDescent="0.35">
      <c r="A764" s="96">
        <v>65</v>
      </c>
    </row>
    <row r="765" spans="1:1" x14ac:dyDescent="0.35">
      <c r="A765" s="96">
        <v>179</v>
      </c>
    </row>
    <row r="766" spans="1:1" x14ac:dyDescent="0.35">
      <c r="A766" s="96">
        <v>75</v>
      </c>
    </row>
    <row r="767" spans="1:1" x14ac:dyDescent="0.35">
      <c r="A767" s="96">
        <v>81</v>
      </c>
    </row>
    <row r="768" spans="1:1" x14ac:dyDescent="0.35">
      <c r="A768" s="96">
        <v>121</v>
      </c>
    </row>
    <row r="769" spans="1:1" x14ac:dyDescent="0.35">
      <c r="A769" s="96">
        <v>305</v>
      </c>
    </row>
    <row r="770" spans="1:1" x14ac:dyDescent="0.35">
      <c r="A770" s="96">
        <v>70</v>
      </c>
    </row>
    <row r="771" spans="1:1" x14ac:dyDescent="0.35">
      <c r="A771" s="96">
        <v>123</v>
      </c>
    </row>
    <row r="772" spans="1:1" x14ac:dyDescent="0.35">
      <c r="A772" s="96">
        <v>110</v>
      </c>
    </row>
    <row r="773" spans="1:1" x14ac:dyDescent="0.35">
      <c r="A773" s="96">
        <v>243</v>
      </c>
    </row>
    <row r="774" spans="1:1" x14ac:dyDescent="0.35">
      <c r="A774" s="96">
        <v>124</v>
      </c>
    </row>
    <row r="775" spans="1:1" x14ac:dyDescent="0.35">
      <c r="A775" s="96">
        <v>69</v>
      </c>
    </row>
    <row r="776" spans="1:1" x14ac:dyDescent="0.35">
      <c r="A776" s="96">
        <v>58</v>
      </c>
    </row>
    <row r="777" spans="1:1" x14ac:dyDescent="0.35">
      <c r="A777" s="96">
        <v>207</v>
      </c>
    </row>
    <row r="778" spans="1:1" x14ac:dyDescent="0.35">
      <c r="A778" s="96">
        <v>137</v>
      </c>
    </row>
    <row r="779" spans="1:1" x14ac:dyDescent="0.35">
      <c r="A779" s="96">
        <v>376</v>
      </c>
    </row>
    <row r="780" spans="1:1" x14ac:dyDescent="0.35">
      <c r="A780" s="96">
        <v>84</v>
      </c>
    </row>
    <row r="781" spans="1:1" x14ac:dyDescent="0.35">
      <c r="A781" s="96">
        <v>32</v>
      </c>
    </row>
    <row r="782" spans="1:1" x14ac:dyDescent="0.35">
      <c r="A782" s="96">
        <v>28</v>
      </c>
    </row>
    <row r="783" spans="1:1" x14ac:dyDescent="0.35">
      <c r="A783" s="96">
        <v>278</v>
      </c>
    </row>
    <row r="784" spans="1:1" x14ac:dyDescent="0.35">
      <c r="A784" s="96">
        <v>133</v>
      </c>
    </row>
    <row r="785" spans="1:1" x14ac:dyDescent="0.35">
      <c r="A785" s="96">
        <v>81</v>
      </c>
    </row>
    <row r="786" spans="1:1" x14ac:dyDescent="0.35">
      <c r="A786" s="96">
        <v>165</v>
      </c>
    </row>
    <row r="787" spans="1:1" x14ac:dyDescent="0.35">
      <c r="A787" s="96">
        <v>298</v>
      </c>
    </row>
    <row r="788" spans="1:1" x14ac:dyDescent="0.35">
      <c r="A788" s="96">
        <v>493</v>
      </c>
    </row>
    <row r="789" spans="1:1" x14ac:dyDescent="0.35">
      <c r="A789" s="96">
        <v>145</v>
      </c>
    </row>
    <row r="790" spans="1:1" x14ac:dyDescent="0.35">
      <c r="A790" s="96">
        <v>299</v>
      </c>
    </row>
    <row r="791" spans="1:1" x14ac:dyDescent="0.35">
      <c r="A791" s="96">
        <v>123</v>
      </c>
    </row>
    <row r="792" spans="1:1" x14ac:dyDescent="0.35">
      <c r="A792" s="96">
        <v>83</v>
      </c>
    </row>
    <row r="793" spans="1:1" x14ac:dyDescent="0.35">
      <c r="A793" s="96">
        <v>61</v>
      </c>
    </row>
    <row r="794" spans="1:1" x14ac:dyDescent="0.35">
      <c r="A794" s="96">
        <v>219</v>
      </c>
    </row>
    <row r="795" spans="1:1" x14ac:dyDescent="0.35">
      <c r="A795" s="96">
        <v>11</v>
      </c>
    </row>
    <row r="796" spans="1:1" x14ac:dyDescent="0.35">
      <c r="A796" s="96">
        <v>82</v>
      </c>
    </row>
    <row r="797" spans="1:1" x14ac:dyDescent="0.35">
      <c r="A797" s="96">
        <v>111</v>
      </c>
    </row>
    <row r="798" spans="1:1" x14ac:dyDescent="0.35">
      <c r="A798" s="96">
        <v>87</v>
      </c>
    </row>
    <row r="799" spans="1:1" x14ac:dyDescent="0.35">
      <c r="A799" s="96">
        <v>72</v>
      </c>
    </row>
    <row r="800" spans="1:1" x14ac:dyDescent="0.35">
      <c r="A800" s="96">
        <v>140</v>
      </c>
    </row>
    <row r="801" spans="1:1" x14ac:dyDescent="0.35">
      <c r="A801" s="96">
        <v>272</v>
      </c>
    </row>
    <row r="802" spans="1:1" x14ac:dyDescent="0.35">
      <c r="A802" s="96">
        <v>62</v>
      </c>
    </row>
    <row r="803" spans="1:1" x14ac:dyDescent="0.35">
      <c r="A803" s="96">
        <v>251</v>
      </c>
    </row>
    <row r="804" spans="1:1" x14ac:dyDescent="0.35">
      <c r="A804" s="96">
        <v>166</v>
      </c>
    </row>
    <row r="805" spans="1:1" x14ac:dyDescent="0.35">
      <c r="A805" s="96">
        <v>85</v>
      </c>
    </row>
    <row r="806" spans="1:1" x14ac:dyDescent="0.35">
      <c r="A806" s="96">
        <v>124</v>
      </c>
    </row>
    <row r="807" spans="1:1" x14ac:dyDescent="0.35">
      <c r="A807" s="96">
        <v>91</v>
      </c>
    </row>
    <row r="808" spans="1:1" x14ac:dyDescent="0.35">
      <c r="A808" s="96">
        <v>9</v>
      </c>
    </row>
    <row r="809" spans="1:1" x14ac:dyDescent="0.35">
      <c r="A809" s="96">
        <v>72</v>
      </c>
    </row>
    <row r="810" spans="1:1" x14ac:dyDescent="0.35">
      <c r="A810" s="96">
        <v>73</v>
      </c>
    </row>
    <row r="811" spans="1:1" x14ac:dyDescent="0.35">
      <c r="A811" s="96">
        <v>104</v>
      </c>
    </row>
    <row r="812" spans="1:1" x14ac:dyDescent="0.35">
      <c r="A812" s="96">
        <v>220</v>
      </c>
    </row>
    <row r="813" spans="1:1" x14ac:dyDescent="0.35">
      <c r="A813" s="96">
        <v>46</v>
      </c>
    </row>
    <row r="814" spans="1:1" x14ac:dyDescent="0.35">
      <c r="A814" s="96">
        <v>35</v>
      </c>
    </row>
    <row r="815" spans="1:1" x14ac:dyDescent="0.35">
      <c r="A815" s="96">
        <v>69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8AC7B-E592-4FAD-8FD7-BD811D6E8C60}">
  <dimension ref="A1:B11"/>
  <sheetViews>
    <sheetView workbookViewId="0">
      <selection activeCell="P13" sqref="P13"/>
    </sheetView>
  </sheetViews>
  <sheetFormatPr defaultRowHeight="14.5" x14ac:dyDescent="0.35"/>
  <cols>
    <col min="1" max="1" width="53.26953125" customWidth="1"/>
    <col min="2" max="2" width="10.81640625" bestFit="1" customWidth="1"/>
  </cols>
  <sheetData>
    <row r="1" spans="1:2" x14ac:dyDescent="0.35">
      <c r="A1" s="1" t="s">
        <v>341</v>
      </c>
      <c r="B1" s="1" t="s">
        <v>323</v>
      </c>
    </row>
    <row r="2" spans="1:2" x14ac:dyDescent="0.35">
      <c r="A2" t="s">
        <v>342</v>
      </c>
      <c r="B2">
        <v>67</v>
      </c>
    </row>
    <row r="3" spans="1:2" x14ac:dyDescent="0.35">
      <c r="A3" t="s">
        <v>343</v>
      </c>
      <c r="B3">
        <v>45</v>
      </c>
    </row>
    <row r="4" spans="1:2" x14ac:dyDescent="0.35">
      <c r="A4" t="s">
        <v>344</v>
      </c>
      <c r="B4">
        <v>51</v>
      </c>
    </row>
    <row r="5" spans="1:2" x14ac:dyDescent="0.35">
      <c r="A5" t="s">
        <v>345</v>
      </c>
      <c r="B5">
        <v>18</v>
      </c>
    </row>
    <row r="7" spans="1:2" x14ac:dyDescent="0.35">
      <c r="A7" s="1" t="s">
        <v>348</v>
      </c>
      <c r="B7">
        <f>SUM(B2:B5)</f>
        <v>181</v>
      </c>
    </row>
    <row r="9" spans="1:2" x14ac:dyDescent="0.35">
      <c r="A9" s="1" t="s">
        <v>347</v>
      </c>
      <c r="B9">
        <f>(B2+B3)/B7</f>
        <v>0.61878453038674031</v>
      </c>
    </row>
    <row r="11" spans="1:2" x14ac:dyDescent="0.35">
      <c r="A11" t="s">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782E-EC8E-4D50-A87F-AA87C26F1FE1}">
  <dimension ref="A1:K60"/>
  <sheetViews>
    <sheetView topLeftCell="A30" workbookViewId="0">
      <selection activeCell="F67" sqref="F67"/>
    </sheetView>
  </sheetViews>
  <sheetFormatPr defaultRowHeight="14.5" x14ac:dyDescent="0.35"/>
  <cols>
    <col min="1" max="1" width="20.81640625" bestFit="1" customWidth="1"/>
    <col min="2" max="2" width="16.453125" bestFit="1" customWidth="1"/>
    <col min="3" max="3" width="17.7265625" bestFit="1" customWidth="1"/>
    <col min="4" max="4" width="12.54296875" bestFit="1" customWidth="1"/>
    <col min="5" max="5" width="15.81640625" bestFit="1" customWidth="1"/>
    <col min="6" max="6" width="17.26953125" style="11" customWidth="1"/>
    <col min="7" max="7" width="18.08984375" customWidth="1"/>
    <col min="8" max="8" width="17.26953125" bestFit="1" customWidth="1"/>
    <col min="9" max="9" width="19.08984375" bestFit="1" customWidth="1"/>
    <col min="10" max="10" width="20.54296875" style="11" customWidth="1"/>
    <col min="11" max="11" width="21.36328125" customWidth="1"/>
  </cols>
  <sheetData>
    <row r="1" spans="1:11" x14ac:dyDescent="0.35">
      <c r="A1" s="121" t="s">
        <v>326</v>
      </c>
      <c r="B1" s="120"/>
      <c r="C1" s="128" t="s">
        <v>339</v>
      </c>
      <c r="D1" s="129"/>
      <c r="E1" s="129"/>
      <c r="F1" s="56"/>
    </row>
    <row r="3" spans="1:11" ht="15" thickBot="1" x14ac:dyDescent="0.4">
      <c r="A3" s="125" t="s">
        <v>327</v>
      </c>
      <c r="B3" s="125" t="s">
        <v>328</v>
      </c>
      <c r="C3" s="125" t="s">
        <v>329</v>
      </c>
      <c r="E3" s="125" t="str">
        <f>A3&amp;"-mean"</f>
        <v>House Age-mean</v>
      </c>
      <c r="F3" s="125" t="str">
        <f>B3&amp;"-mean"</f>
        <v>Square Feet-mean</v>
      </c>
      <c r="G3" s="125" t="str">
        <f>C3&amp;"-mean"</f>
        <v>Market Value-mean</v>
      </c>
      <c r="I3" s="125" t="s">
        <v>330</v>
      </c>
      <c r="J3" s="125" t="s">
        <v>331</v>
      </c>
      <c r="K3" s="125" t="s">
        <v>332</v>
      </c>
    </row>
    <row r="4" spans="1:11" ht="15" thickTop="1" x14ac:dyDescent="0.35">
      <c r="A4" s="122">
        <v>33</v>
      </c>
      <c r="B4" s="123">
        <v>1812</v>
      </c>
      <c r="C4" s="124">
        <v>90000</v>
      </c>
      <c r="E4">
        <f>A4-$A$50</f>
        <v>3.1666666666666679</v>
      </c>
      <c r="F4" s="11">
        <f t="shared" ref="F4:F45" si="0">B4-$B$50</f>
        <v>116.73809523809518</v>
      </c>
      <c r="G4" s="12">
        <f t="shared" ref="G4:G45" si="1">C4-$C$50</f>
        <v>-2069.0476190476184</v>
      </c>
      <c r="I4" s="56">
        <f t="shared" ref="I4:I45" si="2">E4^2</f>
        <v>10.027777777777786</v>
      </c>
      <c r="J4" s="11">
        <f t="shared" ref="J4:J45" si="3">F4^2</f>
        <v>13627.782879818582</v>
      </c>
      <c r="K4" s="12">
        <f t="shared" ref="K4:K45" si="4">G4^2</f>
        <v>4280958.0498866187</v>
      </c>
    </row>
    <row r="5" spans="1:11" x14ac:dyDescent="0.35">
      <c r="A5" s="122">
        <v>32</v>
      </c>
      <c r="B5" s="123">
        <v>1914</v>
      </c>
      <c r="C5" s="124">
        <v>104400</v>
      </c>
      <c r="E5" s="56">
        <f t="shared" ref="E5:E45" si="5">A5-$A$50</f>
        <v>2.1666666666666679</v>
      </c>
      <c r="F5" s="11">
        <f t="shared" si="0"/>
        <v>218.73809523809518</v>
      </c>
      <c r="G5" s="12">
        <f t="shared" si="1"/>
        <v>12330.952380952382</v>
      </c>
      <c r="I5" s="56">
        <f t="shared" si="2"/>
        <v>4.69444444444445</v>
      </c>
      <c r="J5" s="11">
        <f t="shared" si="3"/>
        <v>47846.35430839</v>
      </c>
      <c r="K5" s="12">
        <f t="shared" si="4"/>
        <v>152052386.62131521</v>
      </c>
    </row>
    <row r="6" spans="1:11" x14ac:dyDescent="0.35">
      <c r="A6" s="122">
        <v>32</v>
      </c>
      <c r="B6" s="123">
        <v>1842</v>
      </c>
      <c r="C6" s="124">
        <v>93300</v>
      </c>
      <c r="E6" s="56">
        <f t="shared" si="5"/>
        <v>2.1666666666666679</v>
      </c>
      <c r="F6" s="11">
        <f t="shared" si="0"/>
        <v>146.73809523809518</v>
      </c>
      <c r="G6" s="12">
        <f t="shared" si="1"/>
        <v>1230.9523809523816</v>
      </c>
      <c r="I6" s="56">
        <f t="shared" si="2"/>
        <v>4.69444444444445</v>
      </c>
      <c r="J6" s="11">
        <f t="shared" si="3"/>
        <v>21532.068594104294</v>
      </c>
      <c r="K6" s="12">
        <f t="shared" si="4"/>
        <v>1515243.7641723373</v>
      </c>
    </row>
    <row r="7" spans="1:11" x14ac:dyDescent="0.35">
      <c r="A7" s="122">
        <v>33</v>
      </c>
      <c r="B7" s="123">
        <v>1812</v>
      </c>
      <c r="C7" s="124">
        <v>91000</v>
      </c>
      <c r="E7" s="56">
        <f t="shared" si="5"/>
        <v>3.1666666666666679</v>
      </c>
      <c r="F7" s="11">
        <f t="shared" si="0"/>
        <v>116.73809523809518</v>
      </c>
      <c r="G7" s="12">
        <f t="shared" si="1"/>
        <v>-1069.0476190476184</v>
      </c>
      <c r="I7" s="56">
        <f t="shared" si="2"/>
        <v>10.027777777777786</v>
      </c>
      <c r="J7" s="11">
        <f t="shared" si="3"/>
        <v>13627.782879818582</v>
      </c>
      <c r="K7" s="12">
        <f t="shared" si="4"/>
        <v>1142862.8117913818</v>
      </c>
    </row>
    <row r="8" spans="1:11" x14ac:dyDescent="0.35">
      <c r="A8" s="122">
        <v>32</v>
      </c>
      <c r="B8" s="123">
        <v>1836</v>
      </c>
      <c r="C8" s="124">
        <v>101900</v>
      </c>
      <c r="E8" s="56">
        <f t="shared" si="5"/>
        <v>2.1666666666666679</v>
      </c>
      <c r="F8" s="11">
        <f t="shared" si="0"/>
        <v>140.73809523809518</v>
      </c>
      <c r="G8" s="12">
        <f t="shared" si="1"/>
        <v>9830.9523809523816</v>
      </c>
      <c r="I8" s="56">
        <f t="shared" si="2"/>
        <v>4.69444444444445</v>
      </c>
      <c r="J8" s="11">
        <f t="shared" si="3"/>
        <v>19807.211451247149</v>
      </c>
      <c r="K8" s="12">
        <f t="shared" si="4"/>
        <v>96647624.716553301</v>
      </c>
    </row>
    <row r="9" spans="1:11" x14ac:dyDescent="0.35">
      <c r="A9" s="122">
        <v>33</v>
      </c>
      <c r="B9" s="123">
        <v>2028</v>
      </c>
      <c r="C9" s="124">
        <v>108500</v>
      </c>
      <c r="E9" s="56">
        <f t="shared" si="5"/>
        <v>3.1666666666666679</v>
      </c>
      <c r="F9" s="11">
        <f t="shared" si="0"/>
        <v>332.73809523809518</v>
      </c>
      <c r="G9" s="12">
        <f t="shared" si="1"/>
        <v>16430.952380952382</v>
      </c>
      <c r="I9" s="56">
        <f t="shared" si="2"/>
        <v>10.027777777777786</v>
      </c>
      <c r="J9" s="11">
        <f t="shared" si="3"/>
        <v>110714.6400226757</v>
      </c>
      <c r="K9" s="12">
        <f t="shared" si="4"/>
        <v>269976196.14512473</v>
      </c>
    </row>
    <row r="10" spans="1:11" x14ac:dyDescent="0.35">
      <c r="A10" s="122">
        <v>32</v>
      </c>
      <c r="B10" s="123">
        <v>1732</v>
      </c>
      <c r="C10" s="124">
        <v>87600</v>
      </c>
      <c r="E10" s="56">
        <f t="shared" si="5"/>
        <v>2.1666666666666679</v>
      </c>
      <c r="F10" s="11">
        <f t="shared" si="0"/>
        <v>36.738095238095184</v>
      </c>
      <c r="G10" s="12">
        <f t="shared" si="1"/>
        <v>-4469.0476190476184</v>
      </c>
      <c r="I10" s="56">
        <f t="shared" si="2"/>
        <v>4.69444444444445</v>
      </c>
      <c r="J10" s="11">
        <f t="shared" si="3"/>
        <v>1349.687641723352</v>
      </c>
      <c r="K10" s="12">
        <f t="shared" si="4"/>
        <v>19972386.621315185</v>
      </c>
    </row>
    <row r="11" spans="1:11" x14ac:dyDescent="0.35">
      <c r="A11" s="122">
        <v>33</v>
      </c>
      <c r="B11" s="123">
        <v>1850</v>
      </c>
      <c r="C11" s="124">
        <v>96000</v>
      </c>
      <c r="E11" s="56">
        <f t="shared" si="5"/>
        <v>3.1666666666666679</v>
      </c>
      <c r="F11" s="11">
        <f t="shared" si="0"/>
        <v>154.73809523809518</v>
      </c>
      <c r="G11" s="12">
        <f t="shared" si="1"/>
        <v>3930.9523809523816</v>
      </c>
      <c r="I11" s="56">
        <f t="shared" si="2"/>
        <v>10.027777777777786</v>
      </c>
      <c r="J11" s="11">
        <f t="shared" si="3"/>
        <v>23943.878117913817</v>
      </c>
      <c r="K11" s="12">
        <f t="shared" si="4"/>
        <v>15452386.621315198</v>
      </c>
    </row>
    <row r="12" spans="1:11" x14ac:dyDescent="0.35">
      <c r="A12" s="122">
        <v>32</v>
      </c>
      <c r="B12" s="123">
        <v>1791</v>
      </c>
      <c r="C12" s="124">
        <v>89200</v>
      </c>
      <c r="E12" s="56">
        <f t="shared" si="5"/>
        <v>2.1666666666666679</v>
      </c>
      <c r="F12" s="11">
        <f t="shared" si="0"/>
        <v>95.738095238095184</v>
      </c>
      <c r="G12" s="12">
        <f t="shared" si="1"/>
        <v>-2869.0476190476184</v>
      </c>
      <c r="I12" s="56">
        <f t="shared" si="2"/>
        <v>4.69444444444445</v>
      </c>
      <c r="J12" s="11">
        <f t="shared" si="3"/>
        <v>9165.7828798185838</v>
      </c>
      <c r="K12" s="12">
        <f t="shared" si="4"/>
        <v>8231434.2403628081</v>
      </c>
    </row>
    <row r="13" spans="1:11" x14ac:dyDescent="0.35">
      <c r="A13" s="122">
        <v>33</v>
      </c>
      <c r="B13" s="123">
        <v>1666</v>
      </c>
      <c r="C13" s="124">
        <v>88400</v>
      </c>
      <c r="E13" s="56">
        <f t="shared" si="5"/>
        <v>3.1666666666666679</v>
      </c>
      <c r="F13" s="11">
        <f t="shared" si="0"/>
        <v>-29.261904761904816</v>
      </c>
      <c r="G13" s="12">
        <f t="shared" si="1"/>
        <v>-3669.0476190476184</v>
      </c>
      <c r="I13" s="56">
        <f t="shared" si="2"/>
        <v>10.027777777777786</v>
      </c>
      <c r="J13" s="11">
        <f t="shared" si="3"/>
        <v>856.25907029478776</v>
      </c>
      <c r="K13" s="12">
        <f t="shared" si="4"/>
        <v>13461910.430838997</v>
      </c>
    </row>
    <row r="14" spans="1:11" x14ac:dyDescent="0.35">
      <c r="A14" s="122">
        <v>32</v>
      </c>
      <c r="B14" s="123">
        <v>1852</v>
      </c>
      <c r="C14" s="124">
        <v>100800</v>
      </c>
      <c r="E14" s="56">
        <f t="shared" si="5"/>
        <v>2.1666666666666679</v>
      </c>
      <c r="F14" s="11">
        <f t="shared" si="0"/>
        <v>156.73809523809518</v>
      </c>
      <c r="G14" s="12">
        <f t="shared" si="1"/>
        <v>8730.9523809523816</v>
      </c>
      <c r="I14" s="56">
        <f t="shared" si="2"/>
        <v>4.69444444444445</v>
      </c>
      <c r="J14" s="11">
        <f t="shared" si="3"/>
        <v>24566.830498866195</v>
      </c>
      <c r="K14" s="12">
        <f t="shared" si="4"/>
        <v>76229529.478458062</v>
      </c>
    </row>
    <row r="15" spans="1:11" x14ac:dyDescent="0.35">
      <c r="A15" s="122">
        <v>32</v>
      </c>
      <c r="B15" s="123">
        <v>1620</v>
      </c>
      <c r="C15" s="124">
        <v>96700</v>
      </c>
      <c r="E15" s="56">
        <f t="shared" si="5"/>
        <v>2.1666666666666679</v>
      </c>
      <c r="F15" s="11">
        <f t="shared" si="0"/>
        <v>-75.261904761904816</v>
      </c>
      <c r="G15" s="12">
        <f t="shared" si="1"/>
        <v>4630.9523809523816</v>
      </c>
      <c r="I15" s="56">
        <f t="shared" si="2"/>
        <v>4.69444444444445</v>
      </c>
      <c r="J15" s="11">
        <f t="shared" si="3"/>
        <v>5664.3543083900304</v>
      </c>
      <c r="K15" s="12">
        <f t="shared" si="4"/>
        <v>21445719.954648532</v>
      </c>
    </row>
    <row r="16" spans="1:11" x14ac:dyDescent="0.35">
      <c r="A16" s="122">
        <v>32</v>
      </c>
      <c r="B16" s="123">
        <v>1692</v>
      </c>
      <c r="C16" s="124">
        <v>87500</v>
      </c>
      <c r="E16" s="56">
        <f t="shared" si="5"/>
        <v>2.1666666666666679</v>
      </c>
      <c r="F16" s="11">
        <f t="shared" si="0"/>
        <v>-3.261904761904816</v>
      </c>
      <c r="G16" s="12">
        <f t="shared" si="1"/>
        <v>-4569.0476190476184</v>
      </c>
      <c r="I16" s="56">
        <f t="shared" si="2"/>
        <v>4.69444444444445</v>
      </c>
      <c r="J16" s="11">
        <f t="shared" si="3"/>
        <v>10.640022675737315</v>
      </c>
      <c r="K16" s="12">
        <f t="shared" si="4"/>
        <v>20876196.145124711</v>
      </c>
    </row>
    <row r="17" spans="1:11" x14ac:dyDescent="0.35">
      <c r="A17" s="122">
        <v>32</v>
      </c>
      <c r="B17" s="123">
        <v>2372</v>
      </c>
      <c r="C17" s="124">
        <v>114000</v>
      </c>
      <c r="E17" s="56">
        <f t="shared" si="5"/>
        <v>2.1666666666666679</v>
      </c>
      <c r="F17" s="11">
        <f t="shared" si="0"/>
        <v>676.73809523809518</v>
      </c>
      <c r="G17" s="12">
        <f t="shared" si="1"/>
        <v>21930.952380952382</v>
      </c>
      <c r="I17" s="56">
        <f t="shared" si="2"/>
        <v>4.69444444444445</v>
      </c>
      <c r="J17" s="11">
        <f t="shared" si="3"/>
        <v>457974.44954648521</v>
      </c>
      <c r="K17" s="12">
        <f t="shared" si="4"/>
        <v>480966672.33560091</v>
      </c>
    </row>
    <row r="18" spans="1:11" x14ac:dyDescent="0.35">
      <c r="A18" s="122">
        <v>32</v>
      </c>
      <c r="B18" s="123">
        <v>2372</v>
      </c>
      <c r="C18" s="124">
        <v>113200</v>
      </c>
      <c r="E18" s="56">
        <f t="shared" si="5"/>
        <v>2.1666666666666679</v>
      </c>
      <c r="F18" s="11">
        <f t="shared" si="0"/>
        <v>676.73809523809518</v>
      </c>
      <c r="G18" s="12">
        <f t="shared" si="1"/>
        <v>21130.952380952382</v>
      </c>
      <c r="I18" s="56">
        <f t="shared" si="2"/>
        <v>4.69444444444445</v>
      </c>
      <c r="J18" s="11">
        <f t="shared" si="3"/>
        <v>457974.44954648521</v>
      </c>
      <c r="K18" s="12">
        <f t="shared" si="4"/>
        <v>446517148.52607715</v>
      </c>
    </row>
    <row r="19" spans="1:11" x14ac:dyDescent="0.35">
      <c r="A19" s="122">
        <v>33</v>
      </c>
      <c r="B19" s="123">
        <v>1666</v>
      </c>
      <c r="C19" s="124">
        <v>87500</v>
      </c>
      <c r="E19" s="56">
        <f t="shared" si="5"/>
        <v>3.1666666666666679</v>
      </c>
      <c r="F19" s="11">
        <f t="shared" si="0"/>
        <v>-29.261904761904816</v>
      </c>
      <c r="G19" s="12">
        <f t="shared" si="1"/>
        <v>-4569.0476190476184</v>
      </c>
      <c r="I19" s="56">
        <f t="shared" si="2"/>
        <v>10.027777777777786</v>
      </c>
      <c r="J19" s="11">
        <f t="shared" si="3"/>
        <v>856.25907029478776</v>
      </c>
      <c r="K19" s="12">
        <f t="shared" si="4"/>
        <v>20876196.145124711</v>
      </c>
    </row>
    <row r="20" spans="1:11" x14ac:dyDescent="0.35">
      <c r="A20" s="122">
        <v>32</v>
      </c>
      <c r="B20" s="123">
        <v>2123</v>
      </c>
      <c r="C20" s="124">
        <v>116100</v>
      </c>
      <c r="E20" s="56">
        <f t="shared" si="5"/>
        <v>2.1666666666666679</v>
      </c>
      <c r="F20" s="11">
        <f t="shared" si="0"/>
        <v>427.73809523809518</v>
      </c>
      <c r="G20" s="12">
        <f t="shared" si="1"/>
        <v>24030.952380952382</v>
      </c>
      <c r="I20" s="56">
        <f t="shared" si="2"/>
        <v>4.69444444444445</v>
      </c>
      <c r="J20" s="11">
        <f t="shared" si="3"/>
        <v>182959.87811791379</v>
      </c>
      <c r="K20" s="12">
        <f t="shared" si="4"/>
        <v>577486672.33560097</v>
      </c>
    </row>
    <row r="21" spans="1:11" x14ac:dyDescent="0.35">
      <c r="A21" s="122">
        <v>32</v>
      </c>
      <c r="B21" s="123">
        <v>1620</v>
      </c>
      <c r="C21" s="124">
        <v>94700</v>
      </c>
      <c r="E21" s="56">
        <f t="shared" si="5"/>
        <v>2.1666666666666679</v>
      </c>
      <c r="F21" s="11">
        <f t="shared" si="0"/>
        <v>-75.261904761904816</v>
      </c>
      <c r="G21" s="12">
        <f t="shared" si="1"/>
        <v>2630.9523809523816</v>
      </c>
      <c r="I21" s="56">
        <f t="shared" si="2"/>
        <v>4.69444444444445</v>
      </c>
      <c r="J21" s="11">
        <f t="shared" si="3"/>
        <v>5664.3543083900304</v>
      </c>
      <c r="K21" s="12">
        <f t="shared" si="4"/>
        <v>6921910.4308390059</v>
      </c>
    </row>
    <row r="22" spans="1:11" x14ac:dyDescent="0.35">
      <c r="A22" s="122">
        <v>32</v>
      </c>
      <c r="B22" s="123">
        <v>1731</v>
      </c>
      <c r="C22" s="124">
        <v>86400</v>
      </c>
      <c r="E22" s="56">
        <f t="shared" si="5"/>
        <v>2.1666666666666679</v>
      </c>
      <c r="F22" s="11">
        <f t="shared" si="0"/>
        <v>35.738095238095184</v>
      </c>
      <c r="G22" s="12">
        <f t="shared" si="1"/>
        <v>-5669.0476190476184</v>
      </c>
      <c r="I22" s="56">
        <f t="shared" si="2"/>
        <v>4.69444444444445</v>
      </c>
      <c r="J22" s="11">
        <f t="shared" si="3"/>
        <v>1277.2114512471617</v>
      </c>
      <c r="K22" s="12">
        <f t="shared" si="4"/>
        <v>32138100.907029472</v>
      </c>
    </row>
    <row r="23" spans="1:11" x14ac:dyDescent="0.35">
      <c r="A23" s="122">
        <v>32</v>
      </c>
      <c r="B23" s="123">
        <v>1666</v>
      </c>
      <c r="C23" s="124">
        <v>87100</v>
      </c>
      <c r="E23" s="56">
        <f t="shared" si="5"/>
        <v>2.1666666666666679</v>
      </c>
      <c r="F23" s="11">
        <f t="shared" si="0"/>
        <v>-29.261904761904816</v>
      </c>
      <c r="G23" s="12">
        <f t="shared" si="1"/>
        <v>-4969.0476190476184</v>
      </c>
      <c r="I23" s="56">
        <f t="shared" si="2"/>
        <v>4.69444444444445</v>
      </c>
      <c r="J23" s="11">
        <f t="shared" si="3"/>
        <v>856.25907029478776</v>
      </c>
      <c r="K23" s="12">
        <f t="shared" si="4"/>
        <v>24691434.240362804</v>
      </c>
    </row>
    <row r="24" spans="1:11" x14ac:dyDescent="0.35">
      <c r="A24" s="122">
        <v>28</v>
      </c>
      <c r="B24" s="123">
        <v>1520</v>
      </c>
      <c r="C24" s="124">
        <v>83400</v>
      </c>
      <c r="E24" s="56">
        <f t="shared" si="5"/>
        <v>-1.8333333333333321</v>
      </c>
      <c r="F24" s="11">
        <f t="shared" si="0"/>
        <v>-175.26190476190482</v>
      </c>
      <c r="G24" s="12">
        <f t="shared" si="1"/>
        <v>-8669.0476190476184</v>
      </c>
      <c r="I24" s="56">
        <f t="shared" si="2"/>
        <v>3.3611111111111067</v>
      </c>
      <c r="J24" s="11">
        <f t="shared" si="3"/>
        <v>30716.735260770995</v>
      </c>
      <c r="K24" s="12">
        <f t="shared" si="4"/>
        <v>75152386.621315181</v>
      </c>
    </row>
    <row r="25" spans="1:11" x14ac:dyDescent="0.35">
      <c r="A25" s="122">
        <v>27</v>
      </c>
      <c r="B25" s="123">
        <v>1484</v>
      </c>
      <c r="C25" s="124">
        <v>79800</v>
      </c>
      <c r="E25" s="56">
        <f t="shared" si="5"/>
        <v>-2.8333333333333321</v>
      </c>
      <c r="F25" s="11">
        <f t="shared" si="0"/>
        <v>-211.26190476190482</v>
      </c>
      <c r="G25" s="12">
        <f t="shared" si="1"/>
        <v>-12269.047619047618</v>
      </c>
      <c r="I25" s="56">
        <f t="shared" si="2"/>
        <v>8.0277777777777715</v>
      </c>
      <c r="J25" s="11">
        <f t="shared" si="3"/>
        <v>44631.592403628143</v>
      </c>
      <c r="K25" s="12">
        <f t="shared" si="4"/>
        <v>150529529.47845805</v>
      </c>
    </row>
    <row r="26" spans="1:11" x14ac:dyDescent="0.35">
      <c r="A26" s="122">
        <v>28</v>
      </c>
      <c r="B26" s="123">
        <v>1588</v>
      </c>
      <c r="C26" s="124">
        <v>81500</v>
      </c>
      <c r="E26" s="56">
        <f t="shared" si="5"/>
        <v>-1.8333333333333321</v>
      </c>
      <c r="F26" s="11">
        <f t="shared" si="0"/>
        <v>-107.26190476190482</v>
      </c>
      <c r="G26" s="12">
        <f t="shared" si="1"/>
        <v>-10569.047619047618</v>
      </c>
      <c r="I26" s="56">
        <f t="shared" si="2"/>
        <v>3.3611111111111067</v>
      </c>
      <c r="J26" s="11">
        <f t="shared" si="3"/>
        <v>11505.11621315194</v>
      </c>
      <c r="K26" s="12">
        <f t="shared" si="4"/>
        <v>111704767.57369614</v>
      </c>
    </row>
    <row r="27" spans="1:11" x14ac:dyDescent="0.35">
      <c r="A27" s="122">
        <v>28</v>
      </c>
      <c r="B27" s="123">
        <v>1598</v>
      </c>
      <c r="C27" s="124">
        <v>87100</v>
      </c>
      <c r="E27" s="56">
        <f t="shared" si="5"/>
        <v>-1.8333333333333321</v>
      </c>
      <c r="F27" s="11">
        <f t="shared" si="0"/>
        <v>-97.261904761904816</v>
      </c>
      <c r="G27" s="12">
        <f t="shared" si="1"/>
        <v>-4969.0476190476184</v>
      </c>
      <c r="I27" s="56">
        <f t="shared" si="2"/>
        <v>3.3611111111111067</v>
      </c>
      <c r="J27" s="11">
        <f t="shared" si="3"/>
        <v>9459.8781179138423</v>
      </c>
      <c r="K27" s="12">
        <f t="shared" si="4"/>
        <v>24691434.240362804</v>
      </c>
    </row>
    <row r="28" spans="1:11" x14ac:dyDescent="0.35">
      <c r="A28" s="122">
        <v>28</v>
      </c>
      <c r="B28" s="123">
        <v>1484</v>
      </c>
      <c r="C28" s="124">
        <v>82600</v>
      </c>
      <c r="E28" s="56">
        <f>A28-$A$50</f>
        <v>-1.8333333333333321</v>
      </c>
      <c r="F28" s="11">
        <f t="shared" si="0"/>
        <v>-211.26190476190482</v>
      </c>
      <c r="G28" s="12">
        <f t="shared" si="1"/>
        <v>-9469.0476190476184</v>
      </c>
      <c r="I28" s="56">
        <f t="shared" si="2"/>
        <v>3.3611111111111067</v>
      </c>
      <c r="J28" s="11">
        <f t="shared" si="3"/>
        <v>44631.592403628143</v>
      </c>
      <c r="K28" s="12">
        <f t="shared" si="4"/>
        <v>89662862.811791375</v>
      </c>
    </row>
    <row r="29" spans="1:11" x14ac:dyDescent="0.35">
      <c r="A29" s="122">
        <v>28</v>
      </c>
      <c r="B29" s="123">
        <v>1484</v>
      </c>
      <c r="C29" s="124">
        <v>78800</v>
      </c>
      <c r="E29" s="56">
        <f t="shared" si="5"/>
        <v>-1.8333333333333321</v>
      </c>
      <c r="F29" s="11">
        <f t="shared" si="0"/>
        <v>-211.26190476190482</v>
      </c>
      <c r="G29" s="12">
        <f t="shared" si="1"/>
        <v>-13269.047619047618</v>
      </c>
      <c r="I29" s="56">
        <f t="shared" si="2"/>
        <v>3.3611111111111067</v>
      </c>
      <c r="J29" s="11">
        <f t="shared" si="3"/>
        <v>44631.592403628143</v>
      </c>
      <c r="K29" s="12">
        <f t="shared" si="4"/>
        <v>176067624.71655327</v>
      </c>
    </row>
    <row r="30" spans="1:11" x14ac:dyDescent="0.35">
      <c r="A30" s="122">
        <v>28</v>
      </c>
      <c r="B30" s="123">
        <v>1520</v>
      </c>
      <c r="C30" s="124">
        <v>87600</v>
      </c>
      <c r="E30" s="56">
        <f t="shared" si="5"/>
        <v>-1.8333333333333321</v>
      </c>
      <c r="F30" s="11">
        <f t="shared" si="0"/>
        <v>-175.26190476190482</v>
      </c>
      <c r="G30" s="12">
        <f t="shared" si="1"/>
        <v>-4469.0476190476184</v>
      </c>
      <c r="I30" s="56">
        <f t="shared" si="2"/>
        <v>3.3611111111111067</v>
      </c>
      <c r="J30" s="11">
        <f t="shared" si="3"/>
        <v>30716.735260770995</v>
      </c>
      <c r="K30" s="12">
        <f t="shared" si="4"/>
        <v>19972386.621315185</v>
      </c>
    </row>
    <row r="31" spans="1:11" x14ac:dyDescent="0.35">
      <c r="A31" s="122">
        <v>27</v>
      </c>
      <c r="B31" s="123">
        <v>1701</v>
      </c>
      <c r="C31" s="124">
        <v>94200</v>
      </c>
      <c r="E31" s="56">
        <f t="shared" si="5"/>
        <v>-2.8333333333333321</v>
      </c>
      <c r="F31" s="11">
        <f t="shared" si="0"/>
        <v>5.738095238095184</v>
      </c>
      <c r="G31" s="12">
        <f t="shared" si="1"/>
        <v>2130.9523809523816</v>
      </c>
      <c r="I31" s="56">
        <f t="shared" si="2"/>
        <v>8.0277777777777715</v>
      </c>
      <c r="J31" s="11">
        <f t="shared" si="3"/>
        <v>32.925736961450625</v>
      </c>
      <c r="K31" s="12">
        <f t="shared" si="4"/>
        <v>4540958.0498866243</v>
      </c>
    </row>
    <row r="32" spans="1:11" x14ac:dyDescent="0.35">
      <c r="A32" s="122">
        <v>28</v>
      </c>
      <c r="B32" s="123">
        <v>1484</v>
      </c>
      <c r="C32" s="124">
        <v>82000</v>
      </c>
      <c r="E32" s="56">
        <f t="shared" si="5"/>
        <v>-1.8333333333333321</v>
      </c>
      <c r="F32" s="11">
        <f t="shared" si="0"/>
        <v>-211.26190476190482</v>
      </c>
      <c r="G32" s="12">
        <f t="shared" si="1"/>
        <v>-10069.047619047618</v>
      </c>
      <c r="I32" s="56">
        <f t="shared" si="2"/>
        <v>3.3611111111111067</v>
      </c>
      <c r="J32" s="11">
        <f t="shared" si="3"/>
        <v>44631.592403628143</v>
      </c>
      <c r="K32" s="12">
        <f t="shared" si="4"/>
        <v>101385719.95464851</v>
      </c>
    </row>
    <row r="33" spans="1:11" x14ac:dyDescent="0.35">
      <c r="A33" s="122">
        <v>28</v>
      </c>
      <c r="B33" s="123">
        <v>1468</v>
      </c>
      <c r="C33" s="124">
        <v>88100</v>
      </c>
      <c r="E33" s="56">
        <f t="shared" si="5"/>
        <v>-1.8333333333333321</v>
      </c>
      <c r="F33" s="11">
        <f t="shared" si="0"/>
        <v>-227.26190476190482</v>
      </c>
      <c r="G33" s="12">
        <f t="shared" si="1"/>
        <v>-3969.0476190476184</v>
      </c>
      <c r="I33" s="56">
        <f t="shared" si="2"/>
        <v>3.3611111111111067</v>
      </c>
      <c r="J33" s="11">
        <f t="shared" si="3"/>
        <v>51647.973356009097</v>
      </c>
      <c r="K33" s="12">
        <f t="shared" si="4"/>
        <v>15753339.002267567</v>
      </c>
    </row>
    <row r="34" spans="1:11" x14ac:dyDescent="0.35">
      <c r="A34" s="122">
        <v>28</v>
      </c>
      <c r="B34" s="123">
        <v>1520</v>
      </c>
      <c r="C34" s="124">
        <v>88100</v>
      </c>
      <c r="E34" s="56">
        <f t="shared" si="5"/>
        <v>-1.8333333333333321</v>
      </c>
      <c r="F34" s="11">
        <f t="shared" si="0"/>
        <v>-175.26190476190482</v>
      </c>
      <c r="G34" s="12">
        <f t="shared" si="1"/>
        <v>-3969.0476190476184</v>
      </c>
      <c r="I34" s="56">
        <f t="shared" si="2"/>
        <v>3.3611111111111067</v>
      </c>
      <c r="J34" s="11">
        <f t="shared" si="3"/>
        <v>30716.735260770995</v>
      </c>
      <c r="K34" s="12">
        <f t="shared" si="4"/>
        <v>15753339.002267567</v>
      </c>
    </row>
    <row r="35" spans="1:11" x14ac:dyDescent="0.35">
      <c r="A35" s="122">
        <v>27</v>
      </c>
      <c r="B35" s="123">
        <v>1520</v>
      </c>
      <c r="C35" s="124">
        <v>88600</v>
      </c>
      <c r="E35" s="56">
        <f t="shared" si="5"/>
        <v>-2.8333333333333321</v>
      </c>
      <c r="F35" s="11">
        <f t="shared" si="0"/>
        <v>-175.26190476190482</v>
      </c>
      <c r="G35" s="12">
        <f t="shared" si="1"/>
        <v>-3469.0476190476184</v>
      </c>
      <c r="I35" s="56">
        <f t="shared" si="2"/>
        <v>8.0277777777777715</v>
      </c>
      <c r="J35" s="11">
        <f t="shared" si="3"/>
        <v>30716.735260770995</v>
      </c>
      <c r="K35" s="12">
        <f t="shared" si="4"/>
        <v>12034291.38321995</v>
      </c>
    </row>
    <row r="36" spans="1:11" x14ac:dyDescent="0.35">
      <c r="A36" s="122">
        <v>27</v>
      </c>
      <c r="B36" s="123">
        <v>1484</v>
      </c>
      <c r="C36" s="124">
        <v>76600</v>
      </c>
      <c r="E36" s="56">
        <f t="shared" si="5"/>
        <v>-2.8333333333333321</v>
      </c>
      <c r="F36" s="11">
        <f t="shared" si="0"/>
        <v>-211.26190476190482</v>
      </c>
      <c r="G36" s="12">
        <f t="shared" si="1"/>
        <v>-15469.047619047618</v>
      </c>
      <c r="I36" s="56">
        <f t="shared" si="2"/>
        <v>8.0277777777777715</v>
      </c>
      <c r="J36" s="11">
        <f t="shared" si="3"/>
        <v>44631.592403628143</v>
      </c>
      <c r="K36" s="12">
        <f t="shared" si="4"/>
        <v>239291434.24036279</v>
      </c>
    </row>
    <row r="37" spans="1:11" x14ac:dyDescent="0.35">
      <c r="A37" s="122">
        <v>28</v>
      </c>
      <c r="B37" s="123">
        <v>1520</v>
      </c>
      <c r="C37" s="124">
        <v>84400</v>
      </c>
      <c r="E37" s="56">
        <f t="shared" si="5"/>
        <v>-1.8333333333333321</v>
      </c>
      <c r="F37" s="11">
        <f t="shared" si="0"/>
        <v>-175.26190476190482</v>
      </c>
      <c r="G37" s="12">
        <f t="shared" si="1"/>
        <v>-7669.0476190476184</v>
      </c>
      <c r="I37" s="56">
        <f t="shared" si="2"/>
        <v>3.3611111111111067</v>
      </c>
      <c r="J37" s="11">
        <f t="shared" si="3"/>
        <v>30716.735260770995</v>
      </c>
      <c r="K37" s="12">
        <f t="shared" si="4"/>
        <v>58814291.383219942</v>
      </c>
    </row>
    <row r="38" spans="1:11" x14ac:dyDescent="0.35">
      <c r="A38" s="122">
        <v>27</v>
      </c>
      <c r="B38" s="123">
        <v>1668</v>
      </c>
      <c r="C38" s="124">
        <v>90900</v>
      </c>
      <c r="E38" s="56">
        <f t="shared" si="5"/>
        <v>-2.8333333333333321</v>
      </c>
      <c r="F38" s="11">
        <f t="shared" si="0"/>
        <v>-27.261904761904816</v>
      </c>
      <c r="G38" s="12">
        <f t="shared" si="1"/>
        <v>-1169.0476190476184</v>
      </c>
      <c r="I38" s="56">
        <f t="shared" si="2"/>
        <v>8.0277777777777715</v>
      </c>
      <c r="J38" s="11">
        <f t="shared" si="3"/>
        <v>743.2114512471685</v>
      </c>
      <c r="K38" s="12">
        <f t="shared" si="4"/>
        <v>1366672.3356009054</v>
      </c>
    </row>
    <row r="39" spans="1:11" x14ac:dyDescent="0.35">
      <c r="A39" s="122">
        <v>28</v>
      </c>
      <c r="B39" s="123">
        <v>1588</v>
      </c>
      <c r="C39" s="124">
        <v>81000</v>
      </c>
      <c r="E39" s="56">
        <f t="shared" si="5"/>
        <v>-1.8333333333333321</v>
      </c>
      <c r="F39" s="11">
        <f t="shared" si="0"/>
        <v>-107.26190476190482</v>
      </c>
      <c r="G39" s="12">
        <f t="shared" si="1"/>
        <v>-11069.047619047618</v>
      </c>
      <c r="I39" s="56">
        <f t="shared" si="2"/>
        <v>3.3611111111111067</v>
      </c>
      <c r="J39" s="11">
        <f t="shared" si="3"/>
        <v>11505.11621315194</v>
      </c>
      <c r="K39" s="12">
        <f t="shared" si="4"/>
        <v>122523815.19274375</v>
      </c>
    </row>
    <row r="40" spans="1:11" x14ac:dyDescent="0.35">
      <c r="A40" s="122">
        <v>28</v>
      </c>
      <c r="B40" s="123">
        <v>1784</v>
      </c>
      <c r="C40" s="124">
        <v>91300</v>
      </c>
      <c r="E40" s="56">
        <f t="shared" si="5"/>
        <v>-1.8333333333333321</v>
      </c>
      <c r="F40" s="11">
        <f t="shared" si="0"/>
        <v>88.738095238095184</v>
      </c>
      <c r="G40" s="12">
        <f t="shared" si="1"/>
        <v>-769.04761904761835</v>
      </c>
      <c r="I40" s="56">
        <f t="shared" si="2"/>
        <v>3.3611111111111067</v>
      </c>
      <c r="J40" s="11">
        <f t="shared" si="3"/>
        <v>7874.4495464852507</v>
      </c>
      <c r="K40" s="12">
        <f t="shared" si="4"/>
        <v>591434.24036281067</v>
      </c>
    </row>
    <row r="41" spans="1:11" x14ac:dyDescent="0.35">
      <c r="A41" s="122">
        <v>27</v>
      </c>
      <c r="B41" s="123">
        <v>1484</v>
      </c>
      <c r="C41" s="124">
        <v>81300</v>
      </c>
      <c r="E41" s="56">
        <f t="shared" si="5"/>
        <v>-2.8333333333333321</v>
      </c>
      <c r="F41" s="11">
        <f t="shared" si="0"/>
        <v>-211.26190476190482</v>
      </c>
      <c r="G41" s="12">
        <f t="shared" si="1"/>
        <v>-10769.047619047618</v>
      </c>
      <c r="I41" s="56">
        <f t="shared" si="2"/>
        <v>8.0277777777777715</v>
      </c>
      <c r="J41" s="11">
        <f t="shared" si="3"/>
        <v>44631.592403628143</v>
      </c>
      <c r="K41" s="12">
        <f t="shared" si="4"/>
        <v>115972386.62131518</v>
      </c>
    </row>
    <row r="42" spans="1:11" x14ac:dyDescent="0.35">
      <c r="A42" s="122">
        <v>27</v>
      </c>
      <c r="B42" s="123">
        <v>1520</v>
      </c>
      <c r="C42" s="124">
        <v>100700</v>
      </c>
      <c r="E42" s="56">
        <f t="shared" si="5"/>
        <v>-2.8333333333333321</v>
      </c>
      <c r="F42" s="11">
        <f t="shared" si="0"/>
        <v>-175.26190476190482</v>
      </c>
      <c r="G42" s="12">
        <f t="shared" si="1"/>
        <v>8630.9523809523816</v>
      </c>
      <c r="I42" s="56">
        <f t="shared" si="2"/>
        <v>8.0277777777777715</v>
      </c>
      <c r="J42" s="11">
        <f t="shared" si="3"/>
        <v>30716.735260770995</v>
      </c>
      <c r="K42" s="12">
        <f t="shared" si="4"/>
        <v>74493339.002267584</v>
      </c>
    </row>
    <row r="43" spans="1:11" x14ac:dyDescent="0.35">
      <c r="A43" s="122">
        <v>28</v>
      </c>
      <c r="B43" s="123">
        <v>1520</v>
      </c>
      <c r="C43" s="124">
        <v>87200</v>
      </c>
      <c r="E43" s="56">
        <f t="shared" si="5"/>
        <v>-1.8333333333333321</v>
      </c>
      <c r="F43" s="11">
        <f t="shared" si="0"/>
        <v>-175.26190476190482</v>
      </c>
      <c r="G43" s="12">
        <f t="shared" si="1"/>
        <v>-4869.0476190476184</v>
      </c>
      <c r="I43" s="56">
        <f t="shared" si="2"/>
        <v>3.3611111111111067</v>
      </c>
      <c r="J43" s="11">
        <f t="shared" si="3"/>
        <v>30716.735260770995</v>
      </c>
      <c r="K43" s="12">
        <f t="shared" si="4"/>
        <v>23707624.716553282</v>
      </c>
    </row>
    <row r="44" spans="1:11" x14ac:dyDescent="0.35">
      <c r="A44" s="122">
        <v>27</v>
      </c>
      <c r="B44" s="123">
        <v>1684</v>
      </c>
      <c r="C44" s="124">
        <v>96700</v>
      </c>
      <c r="E44" s="56">
        <f t="shared" si="5"/>
        <v>-2.8333333333333321</v>
      </c>
      <c r="F44" s="11">
        <f t="shared" si="0"/>
        <v>-11.261904761904816</v>
      </c>
      <c r="G44" s="12">
        <f t="shared" si="1"/>
        <v>4630.9523809523816</v>
      </c>
      <c r="I44" s="56">
        <f t="shared" si="2"/>
        <v>8.0277777777777715</v>
      </c>
      <c r="J44" s="11">
        <f t="shared" si="3"/>
        <v>126.83049886621437</v>
      </c>
      <c r="K44" s="12">
        <f t="shared" si="4"/>
        <v>21445719.954648532</v>
      </c>
    </row>
    <row r="45" spans="1:11" x14ac:dyDescent="0.35">
      <c r="A45" s="122">
        <v>27</v>
      </c>
      <c r="B45" s="123">
        <v>1581</v>
      </c>
      <c r="C45" s="124">
        <v>120700</v>
      </c>
      <c r="E45" s="56">
        <f t="shared" si="5"/>
        <v>-2.8333333333333321</v>
      </c>
      <c r="F45" s="11">
        <f t="shared" si="0"/>
        <v>-114.26190476190482</v>
      </c>
      <c r="G45" s="12">
        <f t="shared" si="1"/>
        <v>28630.952380952382</v>
      </c>
      <c r="I45" s="56">
        <f t="shared" si="2"/>
        <v>8.0277777777777715</v>
      </c>
      <c r="J45" s="11">
        <f t="shared" si="3"/>
        <v>13055.782879818606</v>
      </c>
      <c r="K45" s="12">
        <f t="shared" si="4"/>
        <v>819731434.24036288</v>
      </c>
    </row>
    <row r="47" spans="1:11" x14ac:dyDescent="0.35">
      <c r="A47" s="1" t="s">
        <v>240</v>
      </c>
    </row>
    <row r="48" spans="1:11" x14ac:dyDescent="0.35">
      <c r="A48" s="133" t="s">
        <v>334</v>
      </c>
      <c r="B48" s="133"/>
      <c r="C48" s="133"/>
      <c r="D48" s="133"/>
      <c r="E48" s="133"/>
      <c r="F48" s="133"/>
      <c r="G48" s="133"/>
      <c r="H48" s="133"/>
      <c r="I48" s="133"/>
      <c r="J48" s="133"/>
      <c r="K48" s="133"/>
    </row>
    <row r="49" spans="1:11" x14ac:dyDescent="0.35">
      <c r="A49" s="1" t="str">
        <f>A3&amp;" Mean"</f>
        <v>House Age Mean</v>
      </c>
      <c r="B49" s="1" t="str">
        <f t="shared" ref="B49:C49" si="6">B3&amp;" Mean"</f>
        <v>Square Feet Mean</v>
      </c>
      <c r="C49" s="1" t="str">
        <f t="shared" si="6"/>
        <v>Market Value Mean</v>
      </c>
      <c r="I49" s="1" t="s">
        <v>327</v>
      </c>
      <c r="J49" s="1" t="s">
        <v>328</v>
      </c>
      <c r="K49" s="1" t="s">
        <v>329</v>
      </c>
    </row>
    <row r="50" spans="1:11" x14ac:dyDescent="0.35">
      <c r="A50">
        <f>SUM(A4:A45)/COUNT(A4:A45)</f>
        <v>29.833333333333332</v>
      </c>
      <c r="B50" s="56">
        <f t="shared" ref="B50:C50" si="7">SUM(B4:B45)/COUNT(B4:B45)</f>
        <v>1695.2619047619048</v>
      </c>
      <c r="C50" s="56">
        <f t="shared" si="7"/>
        <v>92069.047619047618</v>
      </c>
      <c r="H50" s="1" t="s">
        <v>333</v>
      </c>
      <c r="I50">
        <f>SUM(I4:I45)/(COUNT(I4:I45)-1)</f>
        <v>5.898373983739841</v>
      </c>
      <c r="J50" s="56">
        <f>SUM(J4:J45)/(COUNT(J4:J45)-1)</f>
        <v>48513.027293844345</v>
      </c>
      <c r="K50" s="56">
        <f>SUM(K4:K45)/(COUNT(K4:K45)-1)</f>
        <v>111367555.16840877</v>
      </c>
    </row>
    <row r="51" spans="1:11" x14ac:dyDescent="0.35">
      <c r="H51" s="126" t="s">
        <v>315</v>
      </c>
      <c r="I51">
        <f>SQRT(I50)</f>
        <v>2.4286568270836129</v>
      </c>
      <c r="J51" s="56">
        <f t="shared" ref="J51:K51" si="8">SQRT(J50)</f>
        <v>220.25673041667613</v>
      </c>
      <c r="K51" s="56">
        <f t="shared" si="8"/>
        <v>10553.082732946272</v>
      </c>
    </row>
    <row r="53" spans="1:11" x14ac:dyDescent="0.35">
      <c r="A53" s="133" t="s">
        <v>335</v>
      </c>
      <c r="B53" s="133"/>
      <c r="C53" s="133"/>
      <c r="D53" s="133"/>
      <c r="E53" s="133"/>
      <c r="F53" s="133"/>
      <c r="G53" s="133"/>
      <c r="H53" s="133"/>
      <c r="I53" s="133"/>
      <c r="J53" s="133"/>
      <c r="K53" s="133"/>
    </row>
    <row r="54" spans="1:11" x14ac:dyDescent="0.35">
      <c r="A54" s="1" t="s">
        <v>336</v>
      </c>
      <c r="B54" s="1" t="s">
        <v>337</v>
      </c>
      <c r="C54" s="1" t="s">
        <v>338</v>
      </c>
      <c r="H54" s="127"/>
      <c r="I54" s="1" t="s">
        <v>327</v>
      </c>
      <c r="J54" s="1" t="s">
        <v>328</v>
      </c>
      <c r="K54" s="1" t="s">
        <v>329</v>
      </c>
    </row>
    <row r="55" spans="1:11" x14ac:dyDescent="0.35">
      <c r="A55">
        <f>AVERAGE(A4:A45)</f>
        <v>29.833333333333332</v>
      </c>
      <c r="B55" s="56">
        <f t="shared" ref="B55:C55" si="9">AVERAGE(B4:B45)</f>
        <v>1695.2619047619048</v>
      </c>
      <c r="C55" s="56">
        <f t="shared" si="9"/>
        <v>92069.047619047618</v>
      </c>
      <c r="H55" s="1" t="s">
        <v>333</v>
      </c>
      <c r="I55">
        <f>_xlfn.VAR.S(A4:A45)</f>
        <v>5.898373983739841</v>
      </c>
      <c r="J55" s="56">
        <f t="shared" ref="J55:K55" si="10">_xlfn.VAR.S(B4:B45)</f>
        <v>48513.027293844192</v>
      </c>
      <c r="K55" s="56">
        <f t="shared" si="10"/>
        <v>111367555.16840939</v>
      </c>
    </row>
    <row r="56" spans="1:11" x14ac:dyDescent="0.35">
      <c r="H56" s="126" t="s">
        <v>315</v>
      </c>
      <c r="I56">
        <f>_xlfn.STDEV.S(A4:A45)</f>
        <v>2.4286568270836129</v>
      </c>
      <c r="J56" s="56">
        <f t="shared" ref="J56:K56" si="11">_xlfn.STDEV.S(B4:B45)</f>
        <v>220.25673041667579</v>
      </c>
      <c r="K56" s="56">
        <f t="shared" si="11"/>
        <v>10553.082732946303</v>
      </c>
    </row>
    <row r="58" spans="1:11" x14ac:dyDescent="0.35">
      <c r="A58" s="1" t="s">
        <v>241</v>
      </c>
    </row>
    <row r="59" spans="1:11" x14ac:dyDescent="0.35">
      <c r="B59" s="1" t="s">
        <v>327</v>
      </c>
      <c r="C59" s="1" t="s">
        <v>328</v>
      </c>
      <c r="D59" s="1" t="s">
        <v>329</v>
      </c>
    </row>
    <row r="60" spans="1:11" x14ac:dyDescent="0.35">
      <c r="A60" s="1" t="s">
        <v>340</v>
      </c>
      <c r="B60">
        <f>I51/A50</f>
        <v>8.1407491410623894E-2</v>
      </c>
      <c r="C60" s="56">
        <f>J51/B50</f>
        <v>0.12992489821070488</v>
      </c>
      <c r="D60" s="56">
        <f>K51/C50</f>
        <v>0.11462139563571425</v>
      </c>
    </row>
  </sheetData>
  <mergeCells count="2">
    <mergeCell ref="A53:K53"/>
    <mergeCell ref="A48:K48"/>
  </mergeCells>
  <pageMargins left="0.7" right="0.7" top="0.75" bottom="0.75" header="0.3" footer="0.3"/>
  <ignoredErrors>
    <ignoredError sqref="F5 F6:F45" 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6E66-4703-4356-B3A1-F41BD930C396}">
  <dimension ref="A1:A11"/>
  <sheetViews>
    <sheetView workbookViewId="0">
      <selection activeCell="J23" sqref="J23"/>
    </sheetView>
  </sheetViews>
  <sheetFormatPr defaultRowHeight="14.5" x14ac:dyDescent="0.35"/>
  <sheetData>
    <row r="1" spans="1:1" x14ac:dyDescent="0.35">
      <c r="A1" s="56" t="s">
        <v>349</v>
      </c>
    </row>
    <row r="2" spans="1:1" x14ac:dyDescent="0.35">
      <c r="A2" s="56"/>
    </row>
    <row r="3" spans="1:1" x14ac:dyDescent="0.35">
      <c r="A3" s="56" t="s">
        <v>354</v>
      </c>
    </row>
    <row r="4" spans="1:1" x14ac:dyDescent="0.35">
      <c r="A4" s="56" t="s">
        <v>350</v>
      </c>
    </row>
    <row r="5" spans="1:1" x14ac:dyDescent="0.35">
      <c r="A5" s="56"/>
    </row>
    <row r="6" spans="1:1" x14ac:dyDescent="0.35">
      <c r="A6" s="56" t="s">
        <v>351</v>
      </c>
    </row>
    <row r="7" spans="1:1" x14ac:dyDescent="0.35">
      <c r="A7" s="56" t="s">
        <v>352</v>
      </c>
    </row>
    <row r="8" spans="1:1" x14ac:dyDescent="0.35">
      <c r="A8" s="56"/>
    </row>
    <row r="9" spans="1:1" x14ac:dyDescent="0.35">
      <c r="A9" s="56" t="s">
        <v>353</v>
      </c>
    </row>
    <row r="10" spans="1:1" x14ac:dyDescent="0.35">
      <c r="A10" s="56"/>
    </row>
    <row r="11" spans="1:1" x14ac:dyDescent="0.35">
      <c r="A11" s="56"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Question 1</vt:lpstr>
      <vt:lpstr>Question 2</vt:lpstr>
      <vt:lpstr>Question 3</vt:lpstr>
      <vt:lpstr>Question 4</vt:lpstr>
      <vt:lpstr>Question 5</vt:lpstr>
      <vt:lpstr>Question 6</vt:lpstr>
      <vt:lpstr>Question 7</vt:lpstr>
      <vt:lpstr>Question 8</vt:lpstr>
      <vt:lpstr>Question 9</vt:lpstr>
      <vt:lpstr>Question 10</vt:lpstr>
      <vt:lpstr>Question 12</vt:lpstr>
      <vt:lpstr>Question 11</vt:lpstr>
      <vt:lpstr>Question 13</vt:lpstr>
      <vt:lpstr>'Question 8'!Criteria</vt:lpstr>
      <vt:lpstr>'Question 8'!Extract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 Ahmed</dc:creator>
  <cp:lastModifiedBy>Mir Ahmed</cp:lastModifiedBy>
  <dcterms:created xsi:type="dcterms:W3CDTF">2022-10-17T22:20:51Z</dcterms:created>
  <dcterms:modified xsi:type="dcterms:W3CDTF">2022-10-18T03:32:09Z</dcterms:modified>
</cp:coreProperties>
</file>