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DCF模型" sheetId="1" r:id="rId2"/>
    <sheet name="Assump" sheetId="2" r:id="rId3"/>
  </sheets>
  <calcPr calcId="0"/>
</workbook>
</file>

<file path=xl/sharedStrings.xml><?xml version="1.0" encoding="utf-8"?>
<sst xmlns="http://schemas.openxmlformats.org/spreadsheetml/2006/main" count="144" uniqueCount="98">
  <si>
    <t>此工作表由逻辑式生成，只可修改标识为灰色背景的“事实”及浅蓝色背景的“假设”数据；无背景色的数据不可修改。</t>
  </si>
  <si>
    <t>Alibaba DCF model</t>
  </si>
  <si>
    <t>资产负债表</t>
  </si>
  <si>
    <t>单位：亿元</t>
  </si>
  <si>
    <t>总资产</t>
  </si>
  <si>
    <t>流动资产小计</t>
  </si>
  <si>
    <t>现金及现金等价物</t>
  </si>
  <si>
    <t>check</t>
  </si>
  <si>
    <t>应收账款</t>
  </si>
  <si>
    <t>%营业收入</t>
  </si>
  <si>
    <t>存货</t>
  </si>
  <si>
    <t>%营业成本</t>
  </si>
  <si>
    <t>金融资产</t>
  </si>
  <si>
    <t>其他流动资产</t>
  </si>
  <si>
    <t>非流动资产小计</t>
  </si>
  <si>
    <t>固定资产</t>
  </si>
  <si>
    <t>投资</t>
  </si>
  <si>
    <t>无形资产及商誉</t>
  </si>
  <si>
    <t>其他非流动资产</t>
  </si>
  <si>
    <t>总负债</t>
  </si>
  <si>
    <t>流动负债合计</t>
  </si>
  <si>
    <t>应付账款</t>
  </si>
  <si>
    <t>短期借款</t>
  </si>
  <si>
    <t>其他短期负债</t>
  </si>
  <si>
    <t>非流动负债合计</t>
  </si>
  <si>
    <t>长期借款</t>
  </si>
  <si>
    <t>其他非流动负债</t>
  </si>
  <si>
    <t>所有者权益合计</t>
  </si>
  <si>
    <t>归属于母公司所有者权益合计</t>
  </si>
  <si>
    <t>股本总额</t>
  </si>
  <si>
    <t>股份溢价</t>
  </si>
  <si>
    <t>资本储备及其他储备</t>
  </si>
  <si>
    <t>未分配利润</t>
  </si>
  <si>
    <t>少数股东权益</t>
  </si>
  <si>
    <t>其他权益</t>
  </si>
  <si>
    <t>负债和所有者权益合计</t>
  </si>
  <si>
    <t>Check</t>
  </si>
  <si>
    <t>综合损益表</t>
  </si>
  <si>
    <t>营业收入</t>
  </si>
  <si>
    <t>营业税费</t>
  </si>
  <si>
    <t>营业成本</t>
  </si>
  <si>
    <t>毛利</t>
  </si>
  <si>
    <t>营业费用合计</t>
  </si>
  <si>
    <t>销售费用</t>
  </si>
  <si>
    <t>管理费用</t>
  </si>
  <si>
    <t>研发费用</t>
  </si>
  <si>
    <t>其他营业费用</t>
  </si>
  <si>
    <t>营业利润</t>
  </si>
  <si>
    <t>公允价值变动及减值准备</t>
  </si>
  <si>
    <t>其他收入</t>
  </si>
  <si>
    <t>营业外收入</t>
  </si>
  <si>
    <t>财务费用</t>
  </si>
  <si>
    <t>%Debt</t>
  </si>
  <si>
    <t>联营公司损益</t>
  </si>
  <si>
    <t>税前利润</t>
  </si>
  <si>
    <t>所得税</t>
  </si>
  <si>
    <t>净利润</t>
  </si>
  <si>
    <t>归属于股东利润</t>
  </si>
  <si>
    <t>%净利润</t>
  </si>
  <si>
    <t>优先股股息</t>
  </si>
  <si>
    <t>每股基本盈利</t>
  </si>
  <si>
    <t>每股摊薄盈利</t>
  </si>
  <si>
    <t>已发行普通股股数</t>
  </si>
  <si>
    <t>现金流量表</t>
  </si>
  <si>
    <t>已缴税项</t>
  </si>
  <si>
    <t>经营活动现金净流量</t>
  </si>
  <si>
    <t>投资活动现金净流量</t>
  </si>
  <si>
    <t>新增固定资产</t>
  </si>
  <si>
    <t>新增投资</t>
  </si>
  <si>
    <t>出售固定资产</t>
  </si>
  <si>
    <t>减少投资</t>
  </si>
  <si>
    <t>筹资活动现金净流量</t>
  </si>
  <si>
    <t>新增贷款</t>
  </si>
  <si>
    <t>偿还贷款</t>
  </si>
  <si>
    <t>已收利息</t>
  </si>
  <si>
    <t>已付利息</t>
  </si>
  <si>
    <t>已收股息</t>
  </si>
  <si>
    <t>%投资</t>
  </si>
  <si>
    <t>已付股息</t>
  </si>
  <si>
    <t>股本融资</t>
  </si>
  <si>
    <t>现金及现金等价物增加减少</t>
  </si>
  <si>
    <t>年初现金及现金等价物余额</t>
  </si>
  <si>
    <t>外币汇率变动影响</t>
  </si>
  <si>
    <t>年末现金及现金等价物余额</t>
  </si>
  <si>
    <t>公司自由现金流量</t>
  </si>
  <si>
    <t>EBIT</t>
  </si>
  <si>
    <t>Non-cash Expenses</t>
  </si>
  <si>
    <t>Change in Working Capital</t>
  </si>
  <si>
    <t>CAPEX</t>
  </si>
  <si>
    <t>FCF</t>
  </si>
  <si>
    <t>Terminal Value</t>
  </si>
  <si>
    <t>Equity Value</t>
  </si>
  <si>
    <t>Assumption</t>
  </si>
  <si>
    <t>营业收入增长率</t>
  </si>
  <si>
    <t>营业利润率</t>
  </si>
  <si>
    <t>营业外收支利润率</t>
  </si>
  <si>
    <t>Depreciation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</si>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</sst>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33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2"/>
      <name val="Calibri"/>
    </font>
    <font>
      <b/>
      <color rgb="FF4178B8"/>
      <sz val="14"/>
      <name val="Calibri"/>
    </font>
    <font>
      <b/>
      <color rgb="FFFFFFFF"/>
      <sz val="12"/>
      <name val="Calibri"/>
    </font>
    <font>
      <b/>
      <color rgb="FF000000"/>
      <sz val="10"/>
      <name val="Calibri"/>
    </font>
    <font>
      <color rgb="FF000000"/>
      <sz val="10"/>
      <name val="Calibri"/>
    </font>
    <font>
      <color rgb="FF4178B8"/>
      <sz val="10"/>
      <name val="Calibri"/>
    </font>
    <font>
      <color rgb="FF13AC59"/>
      <sz val="10"/>
      <name val="Calibri"/>
    </font>
    <font>
      <u/>
      <color rgb="FF000000"/>
      <sz val="10"/>
      <name val="Calibri"/>
    </font>
    <font>
      <color rgb="FF8800CC"/>
      <sz val="10"/>
      <name val="Calibri"/>
    </font>
    <font>
      <u/>
      <color rgb="FF8800CC"/>
      <sz val="10"/>
      <name val="Calibri"/>
    </font>
    <font>
      <u/>
      <color rgb="FF13AC59"/>
      <sz val="10"/>
      <name val="Calibri"/>
    </font>
    <font>
      <b/>
      <color rgb="FF4178B8"/>
      <sz val="10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CF3E3"/>
      </patternFill>
    </fill>
  </fills>
  <borders count="13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95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</xf>
    <xf numFmtId="0" fontId="23" fillId="35" borderId="0" xfId="0" applyFont="1" applyFill="1">
      <alignment horizontal="left" vertical="center"/>
    </xf>
    <xf numFmtId="0" fontId="23" fillId="35" borderId="10" xfId="0" applyFont="1" applyFill="1" applyBorder="1">
      <alignment horizontal="center" vertical="center"/>
      <protection locked="0"/>
    </xf>
    <xf numFmtId="0" fontId="23" fillId="35" borderId="0" xfId="0" applyFont="1" applyFill="1">
      <alignment horizontal="center" vertical="center"/>
      <protection locked="0"/>
    </xf>
    <xf numFmtId="0" fontId="23" fillId="35" borderId="11" xfId="0" applyFont="1" applyFill="1" applyBorder="1">
      <alignment horizontal="center" vertical="center"/>
      <protection locked="0"/>
    </xf>
    <xf numFmtId="0" fontId="24" fillId="34" borderId="11" xfId="0" applyFont="1" applyFill="1" applyBorder="1">
      <alignment horizontal="left"/>
      <protection locked="0"/>
    </xf>
    <xf numFmtId="39" fontId="24" fillId="34" borderId="10" xfId="0" applyNumberFormat="1" applyFont="1" applyFill="1" applyBorder="1">
      <alignment horizontal="right"/>
    </xf>
    <xf numFmtId="39" fontId="24" fillId="34" borderId="0" xfId="0" applyNumberFormat="1" applyFont="1" applyFill="1">
      <alignment horizontal="right"/>
    </xf>
    <xf numFmtId="39" fontId="24" fillId="34" borderId="11" xfId="0" applyNumberFormat="1" applyFont="1" applyFill="1" applyBorder="1">
      <alignment horizontal="right"/>
    </xf>
    <xf numFmtId="0" fontId="24" fillId="34" borderId="11" xfId="0" applyFont="1" applyFill="1" applyBorder="1">
      <alignment horizontal="left" wrapText="1"/>
      <protection locked="0"/>
    </xf>
    <xf numFmtId="0" fontId="25" fillId="34" borderId="11" xfId="0" applyFont="1" applyFill="1" applyBorder="1">
      <alignment horizontal="left" indent="1"/>
      <protection locked="0"/>
    </xf>
    <xf numFmtId="39" fontId="26" fillId="34" borderId="10" xfId="0" applyNumberFormat="1" applyFont="1" applyFill="1" applyBorder="1">
      <alignment horizontal="right"/>
    </xf>
    <xf numFmtId="39" fontId="26" fillId="34" borderId="0" xfId="0" applyNumberFormat="1" applyFont="1" applyFill="1">
      <alignment horizontal="right"/>
    </xf>
    <xf numFmtId="39" fontId="27" fillId="34" borderId="0" xfId="0" applyNumberFormat="1" applyFont="1" applyFill="1">
      <alignment horizontal="right"/>
    </xf>
    <xf numFmtId="39" fontId="27" fillId="34" borderId="11" xfId="0" applyNumberFormat="1" applyFont="1" applyFill="1" applyBorder="1">
      <alignment horizontal="right"/>
    </xf>
    <xf numFmtId="0" fontId="25" fillId="34" borderId="11" xfId="0" applyFont="1" applyFill="1" applyBorder="1">
      <alignment horizontal="left" indent="2"/>
      <protection locked="0"/>
    </xf>
    <xf numFmtId="39" fontId="27" fillId="34" borderId="10" xfId="0" applyNumberFormat="1" applyFont="1" applyFill="1" applyBorder="1">
      <alignment horizontal="right"/>
    </xf>
    <xf numFmtId="39" fontId="25" fillId="34" borderId="10" xfId="0" applyNumberFormat="1" applyFont="1" applyFill="1" applyBorder="1">
      <alignment horizontal="right"/>
    </xf>
    <xf numFmtId="39" fontId="25" fillId="34" borderId="0" xfId="0" applyNumberFormat="1" applyFont="1" applyFill="1">
      <alignment horizontal="right"/>
    </xf>
    <xf numFmtId="39" fontId="25" fillId="34" borderId="11" xfId="0" applyNumberFormat="1" applyFont="1" applyFill="1" applyBorder="1">
      <alignment horizontal="right"/>
    </xf>
    <xf numFmtId="0" fontId="28" fillId="34" borderId="11" xfId="0" applyFont="1" applyFill="1" applyBorder="1">
      <alignment horizontal="left" indent="1"/>
      <protection locked="0"/>
    </xf>
    <xf numFmtId="39" fontId="28" fillId="34" borderId="10" xfId="0" applyNumberFormat="1" applyFont="1" applyFill="1" applyBorder="1">
      <alignment horizontal="right"/>
    </xf>
    <xf numFmtId="39" fontId="28" fillId="34" borderId="0" xfId="0" applyNumberFormat="1" applyFont="1" applyFill="1">
      <alignment horizontal="right"/>
    </xf>
    <xf numFmtId="39" fontId="28" fillId="34" borderId="11" xfId="0" applyNumberFormat="1" applyFont="1" applyFill="1" applyBorder="1">
      <alignment horizontal="right"/>
    </xf>
    <xf numFmtId="39" fontId="29" fillId="34" borderId="0" xfId="0" applyNumberFormat="1" applyFont="1" applyFill="1">
      <alignment horizontal="right"/>
    </xf>
    <xf numFmtId="39" fontId="29" fillId="34" borderId="11" xfId="0" applyNumberFormat="1" applyFont="1" applyFill="1" applyBorder="1">
      <alignment horizontal="right"/>
    </xf>
    <xf numFmtId="0" fontId="24" fillId="34" borderId="11" xfId="0" applyFont="1" applyFill="1" applyBorder="1">
      <alignment horizontal="left" wrapText="1" indent="1"/>
      <protection locked="0"/>
    </xf>
    <xf numFmtId="0" fontId="25" fillId="34" borderId="11" xfId="0" applyFont="1" applyFill="1" applyBorder="1">
      <alignment horizontal="left"/>
      <protection locked="0"/>
    </xf>
    <xf numFmtId="0" fontId="0" fillId="34" borderId="12" xfId="0" applyFont="1" applyFill="1" applyBorder="1"/>
    <xf numFmtId="0" fontId="28" fillId="34" borderId="11" xfId="0" applyFont="1" applyFill="1" applyBorder="1">
      <alignment horizontal="left"/>
      <protection locked="0"/>
    </xf>
    <xf numFmtId="39" fontId="30" fillId="34" borderId="10" xfId="0" applyNumberFormat="1" applyFont="1" applyFill="1" applyBorder="1">
      <alignment horizontal="right"/>
    </xf>
    <xf numFmtId="39" fontId="30" fillId="34" borderId="0" xfId="0" applyNumberFormat="1" applyFont="1" applyFill="1">
      <alignment horizontal="right"/>
    </xf>
    <xf numFmtId="39" fontId="30" fillId="34" borderId="11" xfId="0" applyNumberFormat="1" applyFont="1" applyFill="1" applyBorder="1">
      <alignment horizontal="right"/>
    </xf>
    <xf numFmtId="39" fontId="31" fillId="34" borderId="0" xfId="0" applyNumberFormat="1" applyFont="1" applyFill="1">
      <alignment horizontal="right"/>
    </xf>
    <xf numFmtId="39" fontId="31" fillId="34" borderId="11" xfId="0" applyNumberFormat="1" applyFont="1" applyFill="1" applyBorder="1">
      <alignment horizontal="right"/>
    </xf>
    <xf numFmtId="0" fontId="25" fillId="34" borderId="11" xfId="0" applyFont="1" applyFill="1" applyBorder="1">
      <alignment horizontal="left" wrapText="1"/>
      <protection locked="0"/>
    </xf>
    <xf numFmtId="0" fontId="24" fillId="34" borderId="11" xfId="0" applyFont="1" applyFill="1" applyBorder="1">
      <alignment horizontal="left" indent="1"/>
      <protection locked="0"/>
    </xf>
    <xf numFmtId="39" fontId="32" fillId="34" borderId="10" xfId="0" applyNumberFormat="1" applyFont="1" applyFill="1" applyBorder="1">
      <alignment horizontal="right"/>
    </xf>
    <xf numFmtId="39" fontId="32" fillId="34" borderId="0" xfId="0" applyNumberFormat="1" applyFont="1" applyFill="1">
      <alignment horizontal="right"/>
    </xf>
    <xf numFmtId="39" fontId="25" fillId="36" borderId="10" xfId="0" applyNumberFormat="1" applyFont="1" applyFill="1" applyBorder="1">
      <alignment horizontal="right"/>
    </xf>
    <xf numFmtId="0" fontId="19" fillId="33" borderId="0" xfId="0" applyFont="1" applyFill="1"/>
    <xf numFmtId="39" fontId="26" fillId="34" borderId="11" xfId="0" applyNumberFormat="1" applyFont="1" applyFill="1" applyBorder="1">
      <alignment horizontal="right"/>
    </xf>
    <xf numFmtId="39" fontId="29" fillId="34" borderId="10" xfId="0" applyNumberFormat="1" applyFont="1" applyFill="1" applyBorder="1">
      <alignment horizontal="right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C4E80321-BE16-8F49-B5D8-F1996E261713}" mc:Ignorable="x14ac">
  <dimension ref="A1:AH157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12" width="12.125" customWidth="1"/>
  </cols>
  <sheetData>
    <row s="48" customFormat="1" customHeight="1" ht="17.4">
      <c s="49" t="s">
        <v>0</v>
      </c>
    </row>
    <row r="3" customHeight="1" ht="20.625">
      <c s="50" t="s">
        <v>1</v>
      </c>
    </row>
    <row r="5" customHeight="1" ht="17.4">
      <c s="51" t="s">
        <v>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57" t="s">
        <v>4</v>
      </c>
      <c s="58">
        <f>B8+B20</f>
        <v>14.09244</v>
      </c>
      <c s="59">
        <f>C8+C20</f>
        <v>13.48476</v>
      </c>
      <c s="59">
        <f>D8+D20</f>
        <v>16.79824</v>
      </c>
      <c s="59">
        <f>E8+E20</f>
        <v>31.10715</v>
      </c>
      <c s="59">
        <f>F8+F20</f>
        <v>59.81258</v>
      </c>
      <c s="59">
        <f>G8+G20</f>
        <v>-3532.4426395591</v>
      </c>
      <c s="59">
        <f>H8+H20</f>
        <v>-8316.70016770971</v>
      </c>
      <c s="59">
        <f>I8+I20</f>
        <v>-14029.0089510591</v>
      </c>
      <c s="59">
        <f>J8+J20</f>
        <v>-20287.3588951479</v>
      </c>
      <c s="59">
        <f>K8+K20</f>
        <v>-27626.6654125322</v>
      </c>
      <c s="60">
        <f>L8+L20</f>
        <v>-35754.6062147444</v>
      </c>
    </row>
    <row customHeight="1" ht="21.375">
      <c s="61" t="s">
        <v>5</v>
      </c>
      <c s="58">
        <f>SUM(B9,B12,B14,B16,B18)</f>
        <v>12.34064</v>
      </c>
      <c s="59">
        <f>SUM(C9,C12,C14,C16,C18)</f>
        <v>10.3593</v>
      </c>
      <c s="59">
        <f>SUM(D9,D12,D14,D16,D18)</f>
        <v>8.11636</v>
      </c>
      <c s="59">
        <f>SUM(E9,E12,E14,E16,E18)</f>
        <v>20.15397</v>
      </c>
      <c s="59">
        <f>SUM(F9,F12,F14,F16,F18)</f>
        <v>33.03</v>
      </c>
      <c s="59">
        <f>SUM(G9,G12,G14,G16,G18)</f>
        <v>-1728.54697528843</v>
      </c>
      <c s="59">
        <f>SUM(H9,H12,H14,H16,H18)</f>
        <v>-4110.67931312683</v>
      </c>
      <c s="59">
        <f>SUM(I9,I12,I14,I16,I18)</f>
        <v>-6962.39380125154</v>
      </c>
      <c s="59">
        <f>SUM(J9,J12,J14,J16,J18)</f>
        <v>-10096.5662770878</v>
      </c>
      <c s="59">
        <f>SUM(K9,K12,K14,K16,K18)</f>
        <v>-13759.9848586789</v>
      </c>
      <c s="60">
        <f>SUM(L9,L12,L14,L16,L18)</f>
        <v>-17830.0751151741</v>
      </c>
    </row>
    <row customHeight="1" ht="21.375">
      <c s="62" t="s">
        <v>6</v>
      </c>
      <c s="63">
        <v>12.18</v>
      </c>
      <c s="64">
        <v>10.21</v>
      </c>
      <c s="64">
        <v>5.71</v>
      </c>
      <c s="64">
        <v>13.99</v>
      </c>
      <c s="64">
        <v>2.82</v>
      </c>
      <c s="65">
        <f>G129</f>
        <v>-1765.6064095573</v>
      </c>
      <c s="65">
        <f>H129</f>
        <v>-4158.30029006935</v>
      </c>
      <c s="65">
        <f>I129</f>
        <v>-7019.09394349696</v>
      </c>
      <c s="65">
        <f>J129</f>
        <v>-10158.4469004636</v>
      </c>
      <c s="65">
        <f>K129</f>
        <v>-13833.3604471603</v>
      </c>
      <c s="66">
        <f>L129</f>
        <v>-17910.7882625037</v>
      </c>
    </row>
    <row customHeight="1" ht="21.375">
      <c s="67" t="s">
        <v>6</v>
      </c>
      <c s="68">
        <f>B129</f>
        <v>11.90124</v>
      </c>
      <c s="65">
        <f>C129</f>
        <v>11.41468</v>
      </c>
      <c s="65">
        <f>D129</f>
        <v>3.85464</v>
      </c>
      <c s="65">
        <f>E129</f>
        <v>11.93946</v>
      </c>
      <c s="65">
        <f>F129</f>
        <v>-5.39409</v>
      </c>
      <c s="65">
        <f>G129</f>
        <v>-1765.6064095573</v>
      </c>
      <c s="65">
        <f>H129</f>
        <v>-4158.30029006935</v>
      </c>
      <c s="65">
        <f>I129</f>
        <v>-7019.09394349696</v>
      </c>
      <c s="65">
        <f>J129</f>
        <v>-10158.4469004636</v>
      </c>
      <c s="65">
        <f>K129</f>
        <v>-13833.3604471603</v>
      </c>
      <c s="66">
        <f>L129</f>
        <v>-17910.7882625037</v>
      </c>
    </row>
    <row customHeight="1" ht="21.375">
      <c s="67" t="s">
        <v>7</v>
      </c>
      <c s="69">
        <f>B10-B9</f>
        <v>-0.27876</v>
      </c>
      <c s="70">
        <f>C10-C9</f>
        <v>1.20468</v>
      </c>
      <c s="70">
        <f>D10-D9</f>
        <v>-1.85536</v>
      </c>
      <c s="70">
        <f>E10-E9</f>
        <v>-2.05054</v>
      </c>
      <c s="70">
        <f>F10-F9</f>
        <v>-8.21409</v>
      </c>
      <c s="70">
        <f>G10-G9</f>
        <v>0</v>
      </c>
      <c s="70">
        <f>H10-H9</f>
        <v>0</v>
      </c>
      <c s="70">
        <f>I10-I9</f>
        <v>0</v>
      </c>
      <c s="70">
        <f>J10-J9</f>
        <v>0</v>
      </c>
      <c s="70">
        <f>K10-K9</f>
        <v>0</v>
      </c>
      <c s="71">
        <f>L10-L9</f>
        <v>0</v>
      </c>
    </row>
    <row customHeight="1" ht="21.375">
      <c s="62" t="s">
        <v>8</v>
      </c>
      <c s="63">
        <v>0.0107</v>
      </c>
      <c s="64">
        <v>0.00106</v>
      </c>
      <c s="64">
        <v>0.38501</v>
      </c>
      <c s="64">
        <v>0.91373</v>
      </c>
      <c s="64">
        <v>3.65</v>
      </c>
      <c s="70">
        <f>G56*G13</f>
        <v>3.48456485586323</v>
      </c>
      <c s="70">
        <f>H56*H13</f>
        <v>4.5299343126222</v>
      </c>
      <c s="70">
        <f>I56*I13</f>
        <v>5.43592117514664</v>
      </c>
      <c s="70">
        <f>J56*J13</f>
        <v>5.9795132926613</v>
      </c>
      <c s="70">
        <f>K56*K13</f>
        <v>7.17541595119356</v>
      </c>
      <c s="71">
        <f>L56*L13</f>
        <v>7.89295754631292</v>
      </c>
    </row>
    <row customHeight="1" ht="21.375">
      <c s="72" t="s">
        <v>9</v>
      </c>
      <c s="73">
        <f>B12/B56</f>
        <v>0.035973641742873</v>
      </c>
      <c s="74">
        <f>C12/C56</f>
        <v>0.001872956974998</v>
      </c>
      <c s="74">
        <f>D12/D56</f>
        <v>0.081054736842105</v>
      </c>
      <c s="74">
        <f>E12/E56</f>
        <v>0.03740196479738</v>
      </c>
      <c s="74">
        <f>F12/F56</f>
        <v>0.071624803767661</v>
      </c>
      <c s="74">
        <f>AVERAGE(B13,C13,D13,E13,F13)</f>
        <v>0.045585620825003</v>
      </c>
      <c s="74">
        <f>AVERAGE(B13,C13,D13,E13,F13)</f>
        <v>0.045585620825003</v>
      </c>
      <c s="74">
        <f>AVERAGE(B13,C13,D13,E13,F13)</f>
        <v>0.045585620825003</v>
      </c>
      <c s="74">
        <f>AVERAGE(B13,C13,D13,E13,F13)</f>
        <v>0.045585620825003</v>
      </c>
      <c s="74">
        <f>AVERAGE(B13,C13,D13,E13,F13)</f>
        <v>0.045585620825003</v>
      </c>
      <c s="75">
        <f>AVERAGE(B13,C13,D13,E13,F13)</f>
        <v>0.045585620825003</v>
      </c>
    </row>
    <row customHeight="1" ht="21.375">
      <c s="62" t="s">
        <v>10</v>
      </c>
      <c s="63">
        <v>0</v>
      </c>
      <c s="64">
        <v>0</v>
      </c>
      <c s="64">
        <v>1.52</v>
      </c>
      <c s="64">
        <v>4.42</v>
      </c>
      <c s="64">
        <v>5.96</v>
      </c>
      <c s="70">
        <f>G58*G15</f>
        <v>13.5505955555061</v>
      </c>
      <c s="70">
        <f>H58*H15</f>
        <v>17.0594866151424</v>
      </c>
      <c s="70">
        <f>I58*I15</f>
        <v>20.0263538525585</v>
      </c>
      <c s="70">
        <f>J58*J15</f>
        <v>21.5394561436407</v>
      </c>
      <c s="70">
        <f>K58*K15</f>
        <v>24.9661878028563</v>
      </c>
      <c s="71">
        <f>L58*L15</f>
        <v>27.4628065831419</v>
      </c>
    </row>
    <row customHeight="1" ht="21.375">
      <c s="72" t="s">
        <v>11</v>
      </c>
      <c s="73">
        <f>B14/B58</f>
        <v>0</v>
      </c>
      <c s="74">
        <f>C14/C58</f>
        <v>0</v>
      </c>
      <c s="74">
        <f>D14/D58</f>
        <v>0.527777777777778</v>
      </c>
      <c s="74">
        <f>E14/E58</f>
        <v>0.246927374301676</v>
      </c>
      <c s="74">
        <f>F14/F58</f>
        <v>0.158300132802125</v>
      </c>
      <c s="74">
        <f>AVERAGE(B15,C15,D15,E15,F15,G15,H15,I15,J15,K15,L15)</f>
        <v>0.186601056976316</v>
      </c>
      <c s="74">
        <f>AVERAGE(B15,C15,D15,E15,F15,G15,H15,I15,J15,K15,L15)</f>
        <v>0.186601056976316</v>
      </c>
      <c s="74">
        <f>AVERAGE(B15,C15,D15,E15,F15,G15,H15,I15,J15,K15,L15)</f>
        <v>0.186601056976316</v>
      </c>
      <c s="74">
        <f>AVERAGE(B15,C15,D15,E15,F15,G15,H15,I15,J15,K15,L15)</f>
        <v>0.186601056976316</v>
      </c>
      <c s="74">
        <f>AVERAGE(B15,C15,D15,E15,F15,G15,H15,I15,J15,K15,L15)</f>
        <v>0.186601056976316</v>
      </c>
      <c s="75">
        <f>AVERAGE(B15,C15,D15,E15,F15,G15,H15,I15,J15,K15,L15)</f>
        <v>0.186601056976316</v>
      </c>
    </row>
    <row customHeight="1" ht="21.375">
      <c s="62" t="s">
        <v>12</v>
      </c>
      <c s="63">
        <v>0</v>
      </c>
      <c s="64">
        <v>0</v>
      </c>
      <c s="64">
        <v>0.103</v>
      </c>
      <c s="64">
        <v>0.041</v>
      </c>
      <c s="64">
        <v>17.37</v>
      </c>
      <c s="70">
        <f>G56*G17</f>
        <v>5.56816551711655</v>
      </c>
      <c s="70">
        <f>H56*H17</f>
        <v>7.23861517225151</v>
      </c>
      <c s="70">
        <f>I56*I17</f>
        <v>8.68633820670181</v>
      </c>
      <c s="70">
        <f>J56*J17</f>
        <v>9.554972027372</v>
      </c>
      <c s="70">
        <f>K56*K17</f>
        <v>11.4659664328464</v>
      </c>
      <c s="71">
        <f>L56*L17</f>
        <v>12.612563076131</v>
      </c>
    </row>
    <row customHeight="1" ht="21.375">
      <c s="72" t="s">
        <v>9</v>
      </c>
      <c s="73">
        <f>B16/B56</f>
        <v>0</v>
      </c>
      <c s="74">
        <f>C16/C56</f>
        <v>0</v>
      </c>
      <c s="74">
        <f>D16/D56</f>
        <v>0.021684210526316</v>
      </c>
      <c s="74">
        <f>E16/E56</f>
        <v>0.001678264428981</v>
      </c>
      <c s="74">
        <f>F16/F56</f>
        <v>0.34085557299843</v>
      </c>
      <c s="74">
        <f>AVERAGE(B17,C17,D17,E17,F17,G17,H17,I17,J17,K17,L17)</f>
        <v>0.072843609590745</v>
      </c>
      <c s="74">
        <f>AVERAGE(B17,C17,D17,E17,F17,G17,H17,I17,J17,K17,L17)</f>
        <v>0.072843609590745</v>
      </c>
      <c s="74">
        <f>AVERAGE(B17,C17,D17,E17,F17,G17,H17,I17,J17,K17,L17)</f>
        <v>0.072843609590745</v>
      </c>
      <c s="74">
        <f>AVERAGE(B17,C17,D17,E17,F17,G17,H17,I17,J17,K17,L17)</f>
        <v>0.072843609590745</v>
      </c>
      <c s="74">
        <f>AVERAGE(B17,C17,D17,E17,F17,G17,H17,I17,J17,K17,L17)</f>
        <v>0.072843609590745</v>
      </c>
      <c s="75">
        <f>AVERAGE(B17,C17,D17,E17,F17,G17,H17,I17,J17,K17,L17)</f>
        <v>0.072843609590745</v>
      </c>
    </row>
    <row customHeight="1" ht="21.375">
      <c s="62" t="s">
        <v>13</v>
      </c>
      <c s="63">
        <v>0.14994</v>
      </c>
      <c s="64">
        <v>0.14824</v>
      </c>
      <c s="64">
        <v>0.39835</v>
      </c>
      <c s="64">
        <v>0.78924</v>
      </c>
      <c s="64">
        <v>3.23</v>
      </c>
      <c s="70">
        <f>G56*G19</f>
        <v>14.456108340389</v>
      </c>
      <c s="70">
        <f>H56*H19</f>
        <v>18.7929408425057</v>
      </c>
      <c s="70">
        <f>I56*I19</f>
        <v>22.5515290110069</v>
      </c>
      <c s="70">
        <f>J56*J19</f>
        <v>24.8066819121075</v>
      </c>
      <c s="70">
        <f>K56*K19</f>
        <v>29.7680182945291</v>
      </c>
      <c s="71">
        <f>L56*L19</f>
        <v>32.744820123982</v>
      </c>
    </row>
    <row customHeight="1" ht="21.375">
      <c s="72" t="s">
        <v>9</v>
      </c>
      <c s="73">
        <f>B18/B56</f>
        <v>0.504101667563206</v>
      </c>
      <c s="74">
        <f>C18/C56</f>
        <v>0.261931266012899</v>
      </c>
      <c s="74">
        <f>D18/D56</f>
        <v>0.083863157894737</v>
      </c>
      <c s="74">
        <f>E18/E56</f>
        <v>0.032306180925092</v>
      </c>
      <c s="74">
        <f>F18/F56</f>
        <v>0.063383045525903</v>
      </c>
      <c s="74">
        <f>AVERAGE(B19,C19,D19,E19,F19,G19,H19,I19,J19,K19,L19)</f>
        <v>0.189117063584367</v>
      </c>
      <c s="74">
        <f>AVERAGE(B19,C19,D19,E19,F19,G19,H19,I19,J19,K19,L19)</f>
        <v>0.189117063584367</v>
      </c>
      <c s="74">
        <f>AVERAGE(B19,C19,D19,E19,F19,G19,H19,I19,J19,K19,L19)</f>
        <v>0.189117063584367</v>
      </c>
      <c s="74">
        <f>AVERAGE(B19,C19,D19,E19,F19,G19,H19,I19,J19,K19,L19)</f>
        <v>0.189117063584367</v>
      </c>
      <c s="74">
        <f>AVERAGE(B19,C19,D19,E19,F19,G19,H19,I19,J19,K19,L19)</f>
        <v>0.189117063584367</v>
      </c>
      <c s="75">
        <f>AVERAGE(B19,C19,D19,E19,F19,G19,H19,I19,J19,K19,L19)</f>
        <v>0.189117063584367</v>
      </c>
    </row>
    <row customHeight="1" ht="21.375">
      <c s="61" t="s">
        <v>14</v>
      </c>
      <c s="58">
        <f>SUM(B21,B24,B27,B28)</f>
        <v>1.7518</v>
      </c>
      <c s="59">
        <f>SUM(C21,C24,C27,C28)</f>
        <v>3.12546</v>
      </c>
      <c s="59">
        <f>SUM(D21,D24,D27,D28)</f>
        <v>8.68188</v>
      </c>
      <c s="59">
        <f>SUM(E21,E24,E27,E28)</f>
        <v>10.95318</v>
      </c>
      <c s="59">
        <f>SUM(F21,F24,F27,F28)</f>
        <v>26.78258</v>
      </c>
      <c s="59">
        <f>SUM(G21,G24,G27,G28)</f>
        <v>-1803.89566427067</v>
      </c>
      <c s="59">
        <f>SUM(H21,H24,H27,H28)</f>
        <v>-4206.02085458288</v>
      </c>
      <c s="59">
        <f>SUM(I21,I24,I27,I28)</f>
        <v>-7066.61514980761</v>
      </c>
      <c s="59">
        <f>SUM(J21,J24,J27,J28)</f>
        <v>-10190.7926180601</v>
      </c>
      <c s="59">
        <f>SUM(K21,K24,K27,K28)</f>
        <v>-13866.6805538533</v>
      </c>
      <c s="60">
        <f>SUM(L21,L24,L27,L28)</f>
        <v>-17924.5310995703</v>
      </c>
    </row>
    <row customHeight="1" ht="21.375">
      <c s="62" t="s">
        <v>15</v>
      </c>
      <c s="63">
        <v>0.0418</v>
      </c>
      <c s="64">
        <v>0.06546</v>
      </c>
      <c s="64">
        <v>0.05065</v>
      </c>
      <c s="64">
        <v>0.06274</v>
      </c>
      <c s="64">
        <v>0.0888</v>
      </c>
      <c s="76">
        <f>F21+G101-G107-Assump!G9</f>
        <v>0.253514009015294</v>
      </c>
      <c s="76">
        <f>G21+H101-H107-Assump!H9</f>
        <v>0.464348838033848</v>
      </c>
      <c s="76">
        <f>H21+I101-I107-Assump!I9</f>
        <v>0.714715926695019</v>
      </c>
      <c s="76">
        <f>I21+J101-J107-Assump!J9</f>
        <v>0.987221547445067</v>
      </c>
      <c s="76">
        <f>J21+K101-K107-Assump!K9</f>
        <v>1.3090115741463</v>
      </c>
      <c s="77">
        <f>K21+L101-L107-Assump!L9</f>
        <v>1.66298060351762</v>
      </c>
    </row>
    <row customHeight="1" ht="21.375">
      <c s="67" t="s">
        <v>15</v>
      </c>
      <c s="69"/>
      <c s="76">
        <f>B21+C101-C107-Assump!C9</f>
        <v>0.06546</v>
      </c>
      <c s="76">
        <f>C21+D101-D107-Assump!D9</f>
        <v>0.05065</v>
      </c>
      <c s="76">
        <f>D21+E101-E107-Assump!E9</f>
        <v>0.06274</v>
      </c>
      <c s="76">
        <f>E21+F101-F107-Assump!F9</f>
        <v>0.0888</v>
      </c>
      <c s="76">
        <f>F21+G101-G107-Assump!G9</f>
        <v>0.253514009015294</v>
      </c>
      <c s="76">
        <f>G21+H101-H107-Assump!H9</f>
        <v>0.464348838033848</v>
      </c>
      <c s="76">
        <f>H21+I101-I107-Assump!I9</f>
        <v>0.714715926695019</v>
      </c>
      <c s="76">
        <f>I21+J101-J107-Assump!J9</f>
        <v>0.987221547445067</v>
      </c>
      <c s="76">
        <f>J21+K101-K107-Assump!K9</f>
        <v>1.3090115741463</v>
      </c>
      <c s="77">
        <f>K21+L101-L107-Assump!L9</f>
        <v>1.66298060351762</v>
      </c>
    </row>
    <row customHeight="1" ht="21.375">
      <c s="67" t="s">
        <v>7</v>
      </c>
      <c s="69">
        <f>B22-B21</f>
        <v>-0.0418</v>
      </c>
      <c s="70">
        <f>C22-C21</f>
        <v>0</v>
      </c>
      <c s="70">
        <f>D22-D21</f>
        <v>0</v>
      </c>
      <c s="70">
        <f>E22-E21</f>
        <v>0</v>
      </c>
      <c s="70">
        <f>F22-F21</f>
        <v>0</v>
      </c>
      <c s="70">
        <f>G22-G21</f>
        <v>0</v>
      </c>
      <c s="70">
        <f>H22-H21</f>
        <v>0</v>
      </c>
      <c s="70">
        <f>I22-I21</f>
        <v>0</v>
      </c>
      <c s="70">
        <f>J22-J21</f>
        <v>0</v>
      </c>
      <c s="70">
        <f>K22-K21</f>
        <v>0</v>
      </c>
      <c s="71">
        <f>L22-L21</f>
        <v>0</v>
      </c>
    </row>
    <row customHeight="1" ht="21.375">
      <c s="62" t="s">
        <v>16</v>
      </c>
      <c s="63">
        <v>1.71</v>
      </c>
      <c s="64">
        <v>1.96</v>
      </c>
      <c s="64">
        <v>5.67</v>
      </c>
      <c s="64">
        <v>10.14</v>
      </c>
      <c s="64">
        <v>26.03</v>
      </c>
      <c s="70">
        <f>F24+G103-G109</f>
        <v>-1843.51690477696</v>
      </c>
      <c s="70">
        <f>G24+H103-H109</f>
        <v>-4257.58222986737</v>
      </c>
      <c s="70">
        <f>H24+I103-I109</f>
        <v>-7128.59228547005</v>
      </c>
      <c s="70">
        <f>I24+J103-J109</f>
        <v>-10259.1414953169</v>
      </c>
      <c s="70">
        <f>J24+K103-K109</f>
        <v>-13948.7695402786</v>
      </c>
      <c s="71">
        <f>K24+L103-L109</f>
        <v>-18015.0250465101</v>
      </c>
    </row>
    <row customHeight="1" ht="21.375">
      <c s="67" t="s">
        <v>16</v>
      </c>
      <c s="69"/>
      <c s="70">
        <f>B24+C103-C109</f>
        <v>1.71</v>
      </c>
      <c s="70">
        <f>C24+D103-D109</f>
        <v>-1.54</v>
      </c>
      <c s="70">
        <f>D24+E103-E109</f>
        <v>0.28</v>
      </c>
      <c s="70">
        <f>E24+F103-F109</f>
        <v>-22.61</v>
      </c>
      <c s="70">
        <f>F24+G103-G109</f>
        <v>-1843.51690477696</v>
      </c>
      <c s="70">
        <f>G24+H103-H109</f>
        <v>-4257.58222986737</v>
      </c>
      <c s="70">
        <f>H24+I103-I109</f>
        <v>-7128.59228547005</v>
      </c>
      <c s="70">
        <f>I24+J103-J109</f>
        <v>-10259.1414953169</v>
      </c>
      <c s="70">
        <f>J24+K103-K109</f>
        <v>-13948.7695402786</v>
      </c>
      <c s="71">
        <f>K24+L103-L109</f>
        <v>-18015.0250465101</v>
      </c>
    </row>
    <row customHeight="1" ht="21.375">
      <c s="67" t="s">
        <v>7</v>
      </c>
      <c s="69">
        <f>B25-B24</f>
        <v>-1.71</v>
      </c>
      <c s="70">
        <f>C25-C24</f>
        <v>-0.25</v>
      </c>
      <c s="70">
        <f>D25-D24</f>
        <v>-7.21</v>
      </c>
      <c s="70">
        <f>E25-E24</f>
        <v>-9.86</v>
      </c>
      <c s="70">
        <f>F25-F24</f>
        <v>-48.64</v>
      </c>
      <c s="70">
        <f>G25-G24</f>
        <v>0</v>
      </c>
      <c s="70">
        <f>H25-H24</f>
        <v>0</v>
      </c>
      <c s="70">
        <f>I25-I24</f>
        <v>0</v>
      </c>
      <c s="70">
        <f>J25-J24</f>
        <v>0</v>
      </c>
      <c s="70">
        <f>K25-K24</f>
        <v>0</v>
      </c>
      <c s="71">
        <f>L25-L24</f>
        <v>0</v>
      </c>
    </row>
    <row customHeight="1" ht="21.375">
      <c s="62" t="s">
        <v>17</v>
      </c>
      <c s="63">
        <v>0</v>
      </c>
      <c s="64">
        <v>0</v>
      </c>
      <c s="64">
        <v>0.19123</v>
      </c>
      <c s="64">
        <v>0.19123</v>
      </c>
      <c s="64">
        <v>0.27006</v>
      </c>
      <c s="70">
        <f>F27</f>
        <v>0.27006</v>
      </c>
      <c s="70">
        <f>G27</f>
        <v>0.27006</v>
      </c>
      <c s="70">
        <f>H27</f>
        <v>0.27006</v>
      </c>
      <c s="70">
        <f>I27</f>
        <v>0.27006</v>
      </c>
      <c s="70">
        <f>J27</f>
        <v>0.27006</v>
      </c>
      <c s="71">
        <f>K27</f>
        <v>0.27006</v>
      </c>
    </row>
    <row customHeight="1" ht="21.375">
      <c s="62" t="s">
        <v>18</v>
      </c>
      <c s="63">
        <v>0</v>
      </c>
      <c s="64">
        <v>1.1</v>
      </c>
      <c s="64">
        <v>2.77</v>
      </c>
      <c s="64">
        <v>0.55921</v>
      </c>
      <c s="64">
        <v>0.39372</v>
      </c>
      <c s="70">
        <f>G56*G29</f>
        <v>39.0976664972747</v>
      </c>
      <c s="70">
        <f>H56*H29</f>
        <v>50.8269664464571</v>
      </c>
      <c s="70">
        <f>I56*I29</f>
        <v>60.9923597357486</v>
      </c>
      <c s="70">
        <f>J56*J29</f>
        <v>67.0915957093234</v>
      </c>
      <c s="70">
        <f>K56*K29</f>
        <v>80.5099148511881</v>
      </c>
      <c s="71">
        <f>L56*L29</f>
        <v>88.5609063363069</v>
      </c>
    </row>
    <row customHeight="1" ht="21.375">
      <c s="72" t="s">
        <v>9</v>
      </c>
      <c s="73">
        <f>B28/B56</f>
        <v>0</v>
      </c>
      <c s="74">
        <f>C28/C56</f>
        <v>1.94363459669582</v>
      </c>
      <c s="74">
        <f>D28/D56</f>
        <v>0.583157894736842</v>
      </c>
      <c s="74">
        <f>E28/E56</f>
        <v>0.022890298812935</v>
      </c>
      <c s="74">
        <f>F28/F56</f>
        <v>0.007726059654631</v>
      </c>
      <c s="74">
        <f>AVERAGE(B29,C29,D29,E29,F29,G29,H29,I29,J29,K29,L29)</f>
        <v>0.511481769980046</v>
      </c>
      <c s="74">
        <f>AVERAGE(B29,C29,D29,E29,F29,G29,H29,I29,J29,K29,L29)</f>
        <v>0.511481769980046</v>
      </c>
      <c s="74">
        <f>AVERAGE(B29,C29,D29,E29,F29,G29,H29,I29,J29,K29,L29)</f>
        <v>0.511481769980046</v>
      </c>
      <c s="74">
        <f>AVERAGE(B29,C29,D29,E29,F29,G29,H29,I29,J29,K29,L29)</f>
        <v>0.511481769980046</v>
      </c>
      <c s="74">
        <f>AVERAGE(B29,C29,D29,E29,F29,G29,H29,I29,J29,K29,L29)</f>
        <v>0.511481769980046</v>
      </c>
      <c s="75">
        <f>AVERAGE(B29,C29,D29,E29,F29,G29,H29,I29,J29,K29,L29)</f>
        <v>0.511481769980046</v>
      </c>
    </row>
    <row customHeight="1" ht="21.375">
      <c s="57" t="s">
        <v>19</v>
      </c>
      <c s="58">
        <f>B31+B38</f>
        <v>1.41359</v>
      </c>
      <c s="59">
        <f>C31+C38</f>
        <v>1.9277</v>
      </c>
      <c s="59">
        <f>D31+D38</f>
        <v>5.60566</v>
      </c>
      <c s="59">
        <f>E31+E38</f>
        <v>5.87682</v>
      </c>
      <c s="59">
        <f>F31+F38</f>
        <v>32.45677</v>
      </c>
      <c s="59">
        <f>G31+G38</f>
        <v>163.746534859671</v>
      </c>
      <c s="59">
        <f>H31+H38</f>
        <v>212.080770001575</v>
      </c>
      <c s="59">
        <f>I31+I38</f>
        <v>253.865143749093</v>
      </c>
      <c s="59">
        <f>J31+J38</f>
        <v>278.556699845924</v>
      </c>
      <c s="59">
        <f>K31+K38</f>
        <v>333.01711491457</v>
      </c>
      <c s="60">
        <f>L31+L38</f>
        <v>366.318826406027</v>
      </c>
    </row>
    <row customHeight="1" ht="21.375">
      <c s="61" t="s">
        <v>20</v>
      </c>
      <c s="58">
        <f>SUM(B32,B34,B36)</f>
        <v>1.21653</v>
      </c>
      <c s="59">
        <f>SUM(C32,C34,C36)</f>
        <v>1.85751</v>
      </c>
      <c s="59">
        <f>SUM(D32,D34,D36)</f>
        <v>3.54</v>
      </c>
      <c s="59">
        <f>SUM(E32,E34,E36)</f>
        <v>5.8</v>
      </c>
      <c s="59">
        <f>SUM(F32,F34,F36)</f>
        <v>32.34</v>
      </c>
      <c s="59">
        <f>SUM(G32,G34,G36)</f>
        <v>144.990399808629</v>
      </c>
      <c s="59">
        <f>SUM(H32,H34,H36)</f>
        <v>187.69779443522</v>
      </c>
      <c s="59">
        <f>SUM(I32,I34,I36)</f>
        <v>224.605573069467</v>
      </c>
      <c s="59">
        <f>SUM(J32,J34,J36)</f>
        <v>246.371172098336</v>
      </c>
      <c s="59">
        <f>SUM(K32,K34,K36)</f>
        <v>294.394481617464</v>
      </c>
      <c s="60">
        <f>SUM(L32,L34,L36)</f>
        <v>323.83392977921</v>
      </c>
    </row>
    <row customHeight="1" ht="21.375">
      <c s="62" t="s">
        <v>21</v>
      </c>
      <c s="63">
        <v>0.03653</v>
      </c>
      <c s="64">
        <v>0.03751</v>
      </c>
      <c s="64">
        <v>1.26</v>
      </c>
      <c s="64">
        <v>3.23</v>
      </c>
      <c s="64">
        <v>9.03</v>
      </c>
      <c s="70">
        <f>G58*G33</f>
        <v>19.2368987230096</v>
      </c>
      <c s="70">
        <f>H58*H33</f>
        <v>24.2182430239153</v>
      </c>
      <c s="70">
        <f>I58*I33</f>
        <v>28.4301113759005</v>
      </c>
      <c s="70">
        <f>J58*J33</f>
        <v>30.578164235413</v>
      </c>
      <c s="70">
        <f>K58*K33</f>
        <v>35.442872181956</v>
      </c>
      <c s="71">
        <f>L58*L33</f>
        <v>38.9871594001516</v>
      </c>
    </row>
    <row customHeight="1" ht="21.375">
      <c s="72" t="s">
        <v>11</v>
      </c>
      <c s="73">
        <f>B32/B58</f>
        <v>0.265094339622642</v>
      </c>
      <c s="74">
        <f>C32/C58</f>
        <v>0.201644984410278</v>
      </c>
      <c s="74">
        <f>D32/D58</f>
        <v>0.4375</v>
      </c>
      <c s="74">
        <f>E32/E58</f>
        <v>0.180446927374302</v>
      </c>
      <c s="74">
        <f>F32/F58</f>
        <v>0.239840637450199</v>
      </c>
      <c s="74">
        <f>AVERAGE(B33,C33,D33,E33,F33,G33,H33,I33,J33,K33,L33)</f>
        <v>0.264905377771484</v>
      </c>
      <c s="74">
        <f>AVERAGE(B33,C33,D33,E33,F33,G33,H33,I33,J33,K33,L33)</f>
        <v>0.264905377771484</v>
      </c>
      <c s="74">
        <f>AVERAGE(B33,C33,D33,E33,F33,G33,H33,I33,J33,K33,L33)</f>
        <v>0.264905377771484</v>
      </c>
      <c s="74">
        <f>AVERAGE(B33,C33,D33,E33,F33,G33,H33,I33,J33,K33,L33)</f>
        <v>0.264905377771484</v>
      </c>
      <c s="74">
        <f>AVERAGE(B33,C33,D33,E33,F33,G33,H33,I33,J33,K33,L33)</f>
        <v>0.264905377771484</v>
      </c>
      <c s="75">
        <f>AVERAGE(B33,C33,D33,E33,F33,G33,H33,I33,J33,K33,L33)</f>
        <v>0.264905377771484</v>
      </c>
    </row>
    <row customHeight="1" ht="21.375">
      <c s="62" t="s">
        <v>22</v>
      </c>
      <c s="63">
        <v>0</v>
      </c>
      <c s="64">
        <v>0</v>
      </c>
      <c s="64">
        <v>0</v>
      </c>
      <c s="64">
        <v>0</v>
      </c>
      <c s="64">
        <v>17</v>
      </c>
      <c s="70">
        <f>G56*G35</f>
        <v>5.1</v>
      </c>
      <c s="70">
        <f>H56*H35</f>
        <v>6.63000000000001</v>
      </c>
      <c s="70">
        <f>I56*I35</f>
        <v>7.95600000000002</v>
      </c>
      <c s="70">
        <f>J56*J35</f>
        <v>8.75160000000002</v>
      </c>
      <c s="70">
        <f>K56*K35</f>
        <v>10.50192</v>
      </c>
      <c s="71">
        <f>L56*L35</f>
        <v>11.552112</v>
      </c>
    </row>
    <row customHeight="1" ht="21.375">
      <c s="72" t="s">
        <v>9</v>
      </c>
      <c s="73">
        <f>B34/B56</f>
        <v>0</v>
      </c>
      <c s="74">
        <f>C34/C56</f>
        <v>0</v>
      </c>
      <c s="74">
        <f>D34/D56</f>
        <v>0</v>
      </c>
      <c s="74">
        <f>E34/E56</f>
        <v>0</v>
      </c>
      <c s="74">
        <f>F34/F56</f>
        <v>0.333594976452119</v>
      </c>
      <c s="74">
        <f>AVERAGE(B35,C35,D35,E35,F35,G35,H35,I35,J35,K35,L35)</f>
        <v>0.066718995290424</v>
      </c>
      <c s="74">
        <f>AVERAGE(B35,C35,D35,E35,F35,G35,H35,I35,J35,K35,L35)</f>
        <v>0.066718995290424</v>
      </c>
      <c s="74">
        <f>AVERAGE(B35,C35,D35,E35,F35,G35,H35,I35,J35,K35,L35)</f>
        <v>0.066718995290424</v>
      </c>
      <c s="74">
        <f>AVERAGE(B35,C35,D35,E35,F35,G35,H35,I35,J35,K35,L35)</f>
        <v>0.066718995290424</v>
      </c>
      <c s="74">
        <f>AVERAGE(B35,C35,D35,E35,F35,G35,H35,I35,J35,K35,L35)</f>
        <v>0.066718995290424</v>
      </c>
      <c s="75">
        <f>AVERAGE(B35,C35,D35,E35,F35,G35,H35,I35,J35,K35,L35)</f>
        <v>0.066718995290424</v>
      </c>
    </row>
    <row customHeight="1" ht="21.375">
      <c s="62" t="s">
        <v>23</v>
      </c>
      <c s="63">
        <v>1.18</v>
      </c>
      <c s="64">
        <v>1.82</v>
      </c>
      <c s="64">
        <v>2.28</v>
      </c>
      <c s="64">
        <v>2.57</v>
      </c>
      <c s="64">
        <v>6.31</v>
      </c>
      <c s="70">
        <f>G56*G37</f>
        <v>120.653501085619</v>
      </c>
      <c s="70">
        <f>H56*H37</f>
        <v>156.849551411305</v>
      </c>
      <c s="70">
        <f>I56*I37</f>
        <v>188.219461693566</v>
      </c>
      <c s="70">
        <f>J56*J37</f>
        <v>207.041407862923</v>
      </c>
      <c s="70">
        <f>K56*K37</f>
        <v>248.449689435508</v>
      </c>
      <c s="71">
        <f>L56*L37</f>
        <v>273.294658379058</v>
      </c>
    </row>
    <row customHeight="1" ht="21.375">
      <c s="72" t="s">
        <v>9</v>
      </c>
      <c s="73">
        <f>B36/B56</f>
        <v>3.96718665949435</v>
      </c>
      <c s="74">
        <f>C36/C56</f>
        <v>3.21583178726036</v>
      </c>
      <c s="74">
        <f>D36/D56</f>
        <v>0.48</v>
      </c>
      <c s="74">
        <f>E36/E56</f>
        <v>0.105198526401965</v>
      </c>
      <c s="74">
        <f>F36/F56</f>
        <v>0.123822605965463</v>
      </c>
      <c s="74">
        <f>AVERAGE(B37,C37,D37,E37,F37,G37,H37,I37,J37,K37,L37)</f>
        <v>1.57840791582443</v>
      </c>
      <c s="74">
        <f>AVERAGE(B37,C37,D37,E37,F37,G37,H37,I37,J37,K37,L37)</f>
        <v>1.57840791582443</v>
      </c>
      <c s="74">
        <f>AVERAGE(B37,C37,D37,E37,F37,G37,H37,I37,J37,K37,L37)</f>
        <v>1.57840791582443</v>
      </c>
      <c s="74">
        <f>AVERAGE(B37,C37,D37,E37,F37,G37,H37,I37,J37,K37,L37)</f>
        <v>1.57840791582443</v>
      </c>
      <c s="74">
        <f>AVERAGE(B37,C37,D37,E37,F37,G37,H37,I37,J37,K37,L37)</f>
        <v>1.57840791582443</v>
      </c>
      <c s="75">
        <f>AVERAGE(B37,C37,D37,E37,F37,G37,H37,I37,J37,K37,L37)</f>
        <v>1.57840791582443</v>
      </c>
    </row>
    <row customHeight="1" ht="21.375">
      <c s="61" t="s">
        <v>24</v>
      </c>
      <c s="58">
        <f>SUM(B39,B41)</f>
        <v>0.19706</v>
      </c>
      <c s="59">
        <f>SUM(C39,C41)</f>
        <v>0.07019</v>
      </c>
      <c s="59">
        <f>SUM(D39,D41)</f>
        <v>2.06566</v>
      </c>
      <c s="59">
        <f>SUM(E39,E41)</f>
        <v>0.07682</v>
      </c>
      <c s="59">
        <f>SUM(F39,F41)</f>
        <v>0.11677</v>
      </c>
      <c s="59">
        <f>SUM(G39,G41)</f>
        <v>18.7561350510422</v>
      </c>
      <c s="59">
        <f>SUM(H39,H41)</f>
        <v>24.3829755663549</v>
      </c>
      <c s="59">
        <f>SUM(I39,I41)</f>
        <v>29.2595706796258</v>
      </c>
      <c s="59">
        <f>SUM(J39,J41)</f>
        <v>32.1855277475884</v>
      </c>
      <c s="59">
        <f>SUM(K39,K41)</f>
        <v>38.6226332971061</v>
      </c>
      <c s="60">
        <f>SUM(L39,L41)</f>
        <v>42.4848966268167</v>
      </c>
    </row>
    <row customHeight="1" ht="21.375">
      <c s="62" t="s">
        <v>25</v>
      </c>
      <c s="63">
        <v>0</v>
      </c>
      <c s="64">
        <v>0</v>
      </c>
      <c s="64">
        <v>2</v>
      </c>
      <c s="64">
        <v>0</v>
      </c>
      <c s="64">
        <v>0</v>
      </c>
      <c s="70">
        <f>G56*G40</f>
        <v>6.43705263157891</v>
      </c>
      <c s="70">
        <f>H56*H40</f>
        <v>8.36816842105258</v>
      </c>
      <c s="70">
        <f>I56*I40</f>
        <v>10.0418021052631</v>
      </c>
      <c s="70">
        <f>J56*J40</f>
        <v>11.0459823157894</v>
      </c>
      <c s="70">
        <f>K56*K40</f>
        <v>13.2551787789473</v>
      </c>
      <c s="71">
        <f>L56*L40</f>
        <v>14.580696656842</v>
      </c>
    </row>
    <row customHeight="1" ht="21.375">
      <c s="72" t="s">
        <v>9</v>
      </c>
      <c s="73">
        <f>B39/B56</f>
        <v>0</v>
      </c>
      <c s="74">
        <f>C39/C56</f>
        <v>0</v>
      </c>
      <c s="74">
        <f>D39/D56</f>
        <v>0.421052631578947</v>
      </c>
      <c s="74">
        <f>E39/E56</f>
        <v>0</v>
      </c>
      <c s="74">
        <f>F39/F56</f>
        <v>0</v>
      </c>
      <c s="74">
        <f>AVERAGE(B40,C40,D40,E40,F40,G40,H40,I40,J40,K40,L40)</f>
        <v>0.084210526315789</v>
      </c>
      <c s="74">
        <f>AVERAGE(B40,C40,D40,E40,F40,G40,H40,I40,J40,K40,L40)</f>
        <v>0.084210526315789</v>
      </c>
      <c s="74">
        <f>AVERAGE(B40,C40,D40,E40,F40,G40,H40,I40,J40,K40,L40)</f>
        <v>0.084210526315789</v>
      </c>
      <c s="74">
        <f>AVERAGE(B40,C40,D40,E40,F40,G40,H40,I40,J40,K40,L40)</f>
        <v>0.084210526315789</v>
      </c>
      <c s="74">
        <f>AVERAGE(B40,C40,D40,E40,F40,G40,H40,I40,J40,K40,L40)</f>
        <v>0.084210526315789</v>
      </c>
      <c s="75">
        <f>AVERAGE(B40,C40,D40,E40,F40,G40,H40,I40,J40,K40,L40)</f>
        <v>0.084210526315789</v>
      </c>
    </row>
    <row customHeight="1" ht="21.375">
      <c s="62" t="s">
        <v>26</v>
      </c>
      <c s="63">
        <v>0.19706</v>
      </c>
      <c s="64">
        <v>0.07019</v>
      </c>
      <c s="64">
        <v>0.06566</v>
      </c>
      <c s="64">
        <v>0.07682</v>
      </c>
      <c s="64">
        <v>0.11677</v>
      </c>
      <c s="70">
        <f>G56*G42</f>
        <v>12.3190824194633</v>
      </c>
      <c s="70">
        <f>H56*H42</f>
        <v>16.0148071453023</v>
      </c>
      <c s="70">
        <f>I56*I42</f>
        <v>19.2177685743627</v>
      </c>
      <c s="70">
        <f>J56*J42</f>
        <v>21.139545431799</v>
      </c>
      <c s="70">
        <f>K56*K42</f>
        <v>25.3674545181588</v>
      </c>
      <c s="71">
        <f>L56*L42</f>
        <v>27.9041999699747</v>
      </c>
    </row>
    <row customHeight="1" ht="21.375">
      <c s="72" t="s">
        <v>9</v>
      </c>
      <c s="73">
        <f>B41/B56</f>
        <v>0.662520172135557</v>
      </c>
      <c s="74">
        <f>C41/C56</f>
        <v>0.124021556674618</v>
      </c>
      <c s="74">
        <f>D41/D56</f>
        <v>0.013823157894737</v>
      </c>
      <c s="74">
        <f>E41/E56</f>
        <v>0.003144494474007</v>
      </c>
      <c s="74">
        <f>F41/F56</f>
        <v>0.002291405023548</v>
      </c>
      <c s="74">
        <f>AVERAGE(B42,C42,D42,E42,F42,G42,H42,I42,J42,K42,L42)</f>
        <v>0.161160157240493</v>
      </c>
      <c s="74">
        <f>AVERAGE(B42,C42,D42,E42,F42,G42,H42,I42,J42,K42,L42)</f>
        <v>0.161160157240493</v>
      </c>
      <c s="74">
        <f>AVERAGE(B42,C42,D42,E42,F42,G42,H42,I42,J42,K42,L42)</f>
        <v>0.161160157240493</v>
      </c>
      <c s="74">
        <f>AVERAGE(B42,C42,D42,E42,F42,G42,H42,I42,J42,K42,L42)</f>
        <v>0.161160157240493</v>
      </c>
      <c s="74">
        <f>AVERAGE(B42,C42,D42,E42,F42,G42,H42,I42,J42,K42,L42)</f>
        <v>0.161160157240493</v>
      </c>
      <c s="75">
        <f>AVERAGE(B42,C42,D42,E42,F42,G42,H42,I42,J42,K42,L42)</f>
        <v>0.161160157240493</v>
      </c>
    </row>
    <row customHeight="1" ht="21.375">
      <c s="61" t="s">
        <v>27</v>
      </c>
      <c s="58">
        <f>SUM(B44,B49,B50)</f>
        <v>12.67342</v>
      </c>
      <c s="59">
        <f>SUM(C44,C49,C50)</f>
        <v>11.55216</v>
      </c>
      <c s="59">
        <f>SUM(D44,D49,D50)</f>
        <v>11.19307</v>
      </c>
      <c s="59">
        <f>SUM(E44,E49,E50)</f>
        <v>25.23426</v>
      </c>
      <c s="59">
        <f>SUM(F44,F49,F50)</f>
        <v>27.36307</v>
      </c>
      <c s="59">
        <f>SUM(G44,G49,G50)</f>
        <v>-197.224382516656</v>
      </c>
      <c s="59">
        <f>SUM(H44,H49,H50)</f>
        <v>-484.697545450001</v>
      </c>
      <c s="59">
        <f>SUM(I44,I49,I50)</f>
        <v>-826.072920699366</v>
      </c>
      <c s="59">
        <f>SUM(J44,J49,J50)</f>
        <v>-1197.63417117596</v>
      </c>
      <c s="59">
        <f>SUM(K44,K49,K50)</f>
        <v>-1636.39467961198</v>
      </c>
      <c s="60">
        <f>SUM(L44,L49,L50)</f>
        <v>-2119.03123889162</v>
      </c>
    </row>
    <row customHeight="1" ht="21.375">
      <c s="78" t="s">
        <v>28</v>
      </c>
      <c s="58">
        <f>SUM(B45,B46,B47,B48)</f>
        <v>13.26071</v>
      </c>
      <c s="59">
        <f>SUM(C45,C46,C47,C48)</f>
        <v>12.21305</v>
      </c>
      <c s="59">
        <f>SUM(D45,D46,D47,D48)</f>
        <v>11.77481</v>
      </c>
      <c s="59">
        <f>SUM(E45,E46,E47,E48)</f>
        <v>25.80617</v>
      </c>
      <c s="59">
        <f>SUM(F45,F46,F47,F48)</f>
        <v>27.94</v>
      </c>
      <c s="59">
        <f>F44+G84</f>
        <v>-185.4088260963</v>
      </c>
      <c s="59">
        <f>G44+H84</f>
        <v>-458.496485975567</v>
      </c>
      <c s="59">
        <f>H44+I84</f>
        <v>-782.789026593946</v>
      </c>
      <c s="59">
        <f>I44+J84</f>
        <v>-1135.75690491375</v>
      </c>
      <c s="59">
        <f>J44+K84</f>
        <v>-1552.56130944877</v>
      </c>
      <c s="60">
        <f>K44+L84</f>
        <v>-2011.0461544373</v>
      </c>
    </row>
    <row customHeight="1" ht="21.375">
      <c s="67" t="s">
        <v>29</v>
      </c>
      <c s="63">
        <v>0.72305</v>
      </c>
      <c s="64">
        <v>0.72305</v>
      </c>
      <c s="64">
        <v>0.72481</v>
      </c>
      <c s="64">
        <v>0.86617</v>
      </c>
      <c s="64">
        <v>1.03</v>
      </c>
      <c s="70"/>
      <c s="70"/>
      <c s="70"/>
      <c s="70"/>
      <c s="70"/>
      <c s="71"/>
    </row>
    <row customHeight="1" ht="21.375">
      <c s="67" t="s">
        <v>30</v>
      </c>
      <c s="63">
        <v>18.64</v>
      </c>
      <c s="64">
        <v>18.64</v>
      </c>
      <c s="64">
        <v>19.07</v>
      </c>
      <c s="64">
        <v>72.56</v>
      </c>
      <c s="64">
        <v>199.67</v>
      </c>
      <c s="70"/>
      <c s="70"/>
      <c s="70"/>
      <c s="70"/>
      <c s="70"/>
      <c s="71"/>
    </row>
    <row customHeight="1" ht="21.375">
      <c s="67" t="s">
        <v>31</v>
      </c>
      <c s="63">
        <v>0.95766</v>
      </c>
      <c s="64">
        <v>1.83</v>
      </c>
      <c s="64">
        <v>3.03</v>
      </c>
      <c s="64">
        <v>-35.59</v>
      </c>
      <c s="64">
        <v>-159.95</v>
      </c>
      <c s="70"/>
      <c s="70"/>
      <c s="70"/>
      <c s="70"/>
      <c s="70"/>
      <c s="71"/>
    </row>
    <row customHeight="1" ht="21.375">
      <c s="67" t="s">
        <v>32</v>
      </c>
      <c s="63">
        <v>-7.06</v>
      </c>
      <c s="64">
        <v>-8.98</v>
      </c>
      <c s="64">
        <v>-11.05</v>
      </c>
      <c s="64">
        <v>-12.03</v>
      </c>
      <c s="64">
        <v>-12.81</v>
      </c>
      <c s="70"/>
      <c s="70"/>
      <c s="70"/>
      <c s="70"/>
      <c s="70"/>
      <c s="71"/>
    </row>
    <row customHeight="1" ht="21.375">
      <c s="62" t="s">
        <v>33</v>
      </c>
      <c s="63">
        <v>-0.58729</v>
      </c>
      <c s="64">
        <v>-0.66089</v>
      </c>
      <c s="64">
        <v>-0.58174</v>
      </c>
      <c s="64">
        <v>-0.57191</v>
      </c>
      <c s="64">
        <v>-0.57693</v>
      </c>
      <c s="70">
        <f>F49+G86</f>
        <v>-11.815556420356</v>
      </c>
      <c s="70">
        <f>G49+H86</f>
        <v>-26.201059474434</v>
      </c>
      <c s="70">
        <f>H49+I86</f>
        <v>-43.28389410542</v>
      </c>
      <c s="70">
        <f>I49+J86</f>
        <v>-61.877266262206</v>
      </c>
      <c s="70">
        <f>J49+K86</f>
        <v>-83.833370163211</v>
      </c>
      <c s="71">
        <f>K49+L86</f>
        <v>-107.985084454317</v>
      </c>
    </row>
    <row customHeight="1" ht="21.375">
      <c s="62" t="s">
        <v>34</v>
      </c>
      <c s="63">
        <v>0</v>
      </c>
      <c s="64">
        <v>0</v>
      </c>
      <c s="64">
        <v>0</v>
      </c>
      <c s="64">
        <v>0</v>
      </c>
      <c s="64">
        <v>0</v>
      </c>
      <c s="70"/>
      <c s="70"/>
      <c s="70"/>
      <c s="70"/>
      <c s="70"/>
      <c s="71"/>
    </row>
    <row customHeight="1" ht="21.375">
      <c s="79" t="s">
        <v>35</v>
      </c>
      <c s="69">
        <f>B30+B43</f>
        <v>14.08701</v>
      </c>
      <c s="70">
        <f>C30+C43</f>
        <v>13.47986</v>
      </c>
      <c s="70">
        <f>D30+D43</f>
        <v>16.79873</v>
      </c>
      <c s="70">
        <f>E30+E43</f>
        <v>31.11108</v>
      </c>
      <c s="70">
        <f>F30+F43</f>
        <v>59.81984</v>
      </c>
      <c s="70">
        <f>G30+G43</f>
        <v>-33.477847656985</v>
      </c>
      <c s="70">
        <f>H30+H43</f>
        <v>-272.616775448426</v>
      </c>
      <c s="70">
        <f>I30+I43</f>
        <v>-572.207776950273</v>
      </c>
      <c s="70">
        <f>J30+J43</f>
        <v>-919.077471330036</v>
      </c>
      <c s="70">
        <f>K30+K43</f>
        <v>-1303.37756469741</v>
      </c>
      <c s="71">
        <f>L30+L43</f>
        <v>-1752.71241248559</v>
      </c>
    </row>
    <row customHeight="1" ht="21.375">
      <c s="62" t="s">
        <v>36</v>
      </c>
      <c s="69">
        <f>B7-B51</f>
        <v>0.00543</v>
      </c>
      <c s="70">
        <f>C7-C51</f>
        <v>0.004899999999999</v>
      </c>
      <c s="70">
        <f>D7-D51</f>
        <v>-0.000489999999999</v>
      </c>
      <c s="70">
        <f>E7-E51</f>
        <v>-0.00393</v>
      </c>
      <c s="70">
        <f>F7-F51</f>
        <v>-0.007260000000002</v>
      </c>
      <c s="70">
        <f>G7-G51</f>
        <v>-3498.96479190211</v>
      </c>
      <c s="70">
        <f>H7-H51</f>
        <v>-8044.08339226128</v>
      </c>
      <c s="70">
        <f>I7-I51</f>
        <v>-13456.8011741088</v>
      </c>
      <c s="70">
        <f>J7-J51</f>
        <v>-19368.2814238179</v>
      </c>
      <c s="70">
        <f>K7-K51</f>
        <v>-26323.2878478348</v>
      </c>
      <c s="71">
        <f>L7-L51</f>
        <v>-34001.8938022588</v>
      </c>
    </row>
    <row customHeight="1" ht="17.4">
      <c s="80"/>
      <c s="80"/>
      <c s="80"/>
      <c s="80"/>
      <c s="80"/>
      <c s="80"/>
      <c s="80"/>
      <c s="80"/>
      <c s="80"/>
      <c s="80"/>
      <c s="80"/>
      <c s="80"/>
    </row>
    <row customHeight="1" ht="17.4">
      <c s="51" t="s">
        <v>37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79" t="s">
        <v>38</v>
      </c>
      <c s="63">
        <v>0.29744</v>
      </c>
      <c s="64">
        <v>0.56595</v>
      </c>
      <c s="64">
        <v>4.75</v>
      </c>
      <c s="64">
        <v>24.43</v>
      </c>
      <c s="64">
        <v>50.96</v>
      </c>
      <c s="76">
        <f>F56*(1+Assump!G5)</f>
        <v>76.44</v>
      </c>
      <c s="76">
        <f>G56*(1+Assump!H5)</f>
        <v>99.372</v>
      </c>
      <c s="76">
        <f>H56*(1+Assump!I5)</f>
        <v>119.2464</v>
      </c>
      <c s="76">
        <f>I56*(1+Assump!J5)</f>
        <v>131.17104</v>
      </c>
      <c s="76">
        <f>J56*(1+Assump!K5)</f>
        <v>157.405248</v>
      </c>
      <c s="77">
        <f>K56*(1+Assump!L5)</f>
        <v>173.1457728</v>
      </c>
    </row>
    <row customHeight="1" ht="21.375">
      <c s="79" t="s">
        <v>39</v>
      </c>
      <c s="63">
        <v>0</v>
      </c>
      <c s="64">
        <v>0</v>
      </c>
      <c s="64">
        <v>0</v>
      </c>
      <c s="64">
        <v>0</v>
      </c>
      <c s="64">
        <v>0</v>
      </c>
      <c s="70">
        <f>F57</f>
        <v>0</v>
      </c>
      <c s="70">
        <f>G57</f>
        <v>0</v>
      </c>
      <c s="70">
        <f>H57</f>
        <v>0</v>
      </c>
      <c s="70">
        <f>I57</f>
        <v>0</v>
      </c>
      <c s="70">
        <f>J57</f>
        <v>0</v>
      </c>
      <c s="71">
        <f>K57</f>
        <v>0</v>
      </c>
    </row>
    <row customHeight="1" ht="21.375">
      <c s="79" t="s">
        <v>40</v>
      </c>
      <c s="63">
        <v>0.1378</v>
      </c>
      <c s="64">
        <v>0.18602</v>
      </c>
      <c s="64">
        <v>2.88</v>
      </c>
      <c s="64">
        <v>17.9</v>
      </c>
      <c s="64">
        <v>37.65</v>
      </c>
      <c s="70">
        <f>G56*G59</f>
        <v>72.618</v>
      </c>
      <c s="70">
        <f>H56*H59</f>
        <v>91.42224</v>
      </c>
      <c s="70">
        <f>I56*I59</f>
        <v>107.32176</v>
      </c>
      <c s="70">
        <f>J56*J59</f>
        <v>115.4305152</v>
      </c>
      <c s="70">
        <f>K56*K59</f>
        <v>133.7944608</v>
      </c>
      <c s="71">
        <f>L56*L59</f>
        <v>147.17390688</v>
      </c>
    </row>
    <row customHeight="1" ht="21.375">
      <c s="81" t="s">
        <v>9</v>
      </c>
      <c s="82">
        <f>1-Assump!B6</f>
        <v>7.23224852071006</v>
      </c>
      <c s="83">
        <f>1-Assump!C6</f>
        <v>5.1856524427953</v>
      </c>
      <c s="83">
        <f>1-Assump!D6</f>
        <v>1.47090315789474</v>
      </c>
      <c s="83">
        <f>1-Assump!E6</f>
        <v>1.05970323372902</v>
      </c>
      <c s="83">
        <f>1-Assump!F6</f>
        <v>1.01932927786499</v>
      </c>
      <c s="83">
        <f>1-Assump!G6</f>
        <v>0.95</v>
      </c>
      <c s="83">
        <f>1-Assump!H6</f>
        <v>0.92</v>
      </c>
      <c s="83">
        <f>1-Assump!I6</f>
        <v>0.9</v>
      </c>
      <c s="83">
        <f>1-Assump!J6</f>
        <v>0.88</v>
      </c>
      <c s="83">
        <f>1-Assump!K6</f>
        <v>0.85</v>
      </c>
      <c s="84">
        <f>1-Assump!L6</f>
        <v>0.85</v>
      </c>
    </row>
    <row customHeight="1" ht="21.375">
      <c s="79" t="s">
        <v>41</v>
      </c>
      <c s="69">
        <f>B56-B57-B58</f>
        <v>0.15964</v>
      </c>
      <c s="70">
        <f>C56-C57-C58</f>
        <v>0.37993</v>
      </c>
      <c s="70">
        <f>D56-D57-D58</f>
        <v>1.87</v>
      </c>
      <c s="70">
        <f>E56-E57-E58</f>
        <v>6.53</v>
      </c>
      <c s="70">
        <f>F56-F57-F58</f>
        <v>13.31</v>
      </c>
      <c s="70">
        <f>G56-G57-G58</f>
        <v>3.822</v>
      </c>
      <c s="70">
        <f>H56-H57-H58</f>
        <v>7.94976</v>
      </c>
      <c s="70">
        <f>I56-I57-I58</f>
        <v>11.92464</v>
      </c>
      <c s="70">
        <f>J56-J57-J58</f>
        <v>15.7405248</v>
      </c>
      <c s="70">
        <f>K56-K57-K58</f>
        <v>23.6107872</v>
      </c>
      <c s="71">
        <f>L56-L57-L58</f>
        <v>25.97186592</v>
      </c>
    </row>
    <row customHeight="1" ht="21.375">
      <c s="61" t="s">
        <v>42</v>
      </c>
      <c s="58">
        <f>SUM(B62,B64,B66,B68)</f>
        <v>2.01336</v>
      </c>
      <c s="59">
        <f>SUM(C62,C64,C66,C68)</f>
        <v>2.7488</v>
      </c>
      <c s="59">
        <f>SUM(D62,D64,D66,D68)</f>
        <v>4.10679</v>
      </c>
      <c s="59">
        <f>SUM(E62,E64,E66,E68)</f>
        <v>7.98855</v>
      </c>
      <c s="59">
        <f>SUM(F62,F64,F66,F68)</f>
        <v>14.29502</v>
      </c>
      <c s="59">
        <f>SUM(G62,G64,G66,G68)</f>
        <v>200.24264295433</v>
      </c>
      <c s="59">
        <f>SUM(H62,H64,H66,H68)</f>
        <v>260.315435840629</v>
      </c>
      <c s="59">
        <f>SUM(I62,I64,I66,I68)</f>
        <v>312.378523008754</v>
      </c>
      <c s="59">
        <f>SUM(J62,J64,J66,J68)</f>
        <v>343.61637530963</v>
      </c>
      <c s="59">
        <f>SUM(K62,K64,K66,K68)</f>
        <v>412.339650371556</v>
      </c>
      <c s="60">
        <f>SUM(L62,L64,L66,L68)</f>
        <v>453.573615408712</v>
      </c>
    </row>
    <row customHeight="1" ht="21.375">
      <c s="62" t="s">
        <v>43</v>
      </c>
      <c s="63">
        <v>0.54014</v>
      </c>
      <c s="64">
        <v>0.80787</v>
      </c>
      <c s="64">
        <v>1.13</v>
      </c>
      <c s="64">
        <v>2.01</v>
      </c>
      <c s="64">
        <v>4.55</v>
      </c>
      <c s="70">
        <f>G56*G63</f>
        <v>55.8451909253527</v>
      </c>
      <c s="70">
        <f>H56*H63</f>
        <v>72.5987482029585</v>
      </c>
      <c s="70">
        <f>I56*I63</f>
        <v>87.1184978435502</v>
      </c>
      <c s="70">
        <f>J56*J63</f>
        <v>95.8303476279052</v>
      </c>
      <c s="70">
        <f>K56*K63</f>
        <v>114.996417153486</v>
      </c>
      <c s="71">
        <f>L56*L63</f>
        <v>126.496058868835</v>
      </c>
    </row>
    <row customHeight="1" ht="21.375">
      <c s="72" t="s">
        <v>9</v>
      </c>
      <c s="73">
        <f>B62/B56</f>
        <v>1.81596288327058</v>
      </c>
      <c s="74">
        <f>C62/C56</f>
        <v>1.42745825602968</v>
      </c>
      <c s="74">
        <f>D62/D56</f>
        <v>0.237894736842105</v>
      </c>
      <c s="74">
        <f>E62/E56</f>
        <v>0.082275890298813</v>
      </c>
      <c s="74">
        <f>F62/F56</f>
        <v>0.089285714285714</v>
      </c>
      <c s="74">
        <f>AVERAGE(B63,C63,D63,E63,F63,G63,H63,I63,J63,K63,L63)</f>
        <v>0.730575496145378</v>
      </c>
      <c s="74">
        <f>AVERAGE(B63,C63,D63,E63,F63,G63,H63,I63,J63,K63,L63)</f>
        <v>0.730575496145378</v>
      </c>
      <c s="74">
        <f>AVERAGE(B63,C63,D63,E63,F63,G63,H63,I63,J63,K63,L63)</f>
        <v>0.730575496145378</v>
      </c>
      <c s="74">
        <f>AVERAGE(B63,C63,D63,E63,F63,G63,H63,I63,J63,K63,L63)</f>
        <v>0.730575496145378</v>
      </c>
      <c s="74">
        <f>AVERAGE(B63,C63,D63,E63,F63,G63,H63,I63,J63,K63,L63)</f>
        <v>0.730575496145378</v>
      </c>
      <c s="75">
        <f>AVERAGE(B63,C63,D63,E63,F63,G63,H63,I63,J63,K63,L63)</f>
        <v>0.730575496145378</v>
      </c>
    </row>
    <row customHeight="1" ht="21.375">
      <c s="62" t="s">
        <v>44</v>
      </c>
      <c s="63">
        <v>0.58951</v>
      </c>
      <c s="64">
        <v>0.91797</v>
      </c>
      <c s="64">
        <v>1.64</v>
      </c>
      <c s="64">
        <v>4.6</v>
      </c>
      <c s="64">
        <v>7.53</v>
      </c>
      <c s="70">
        <f>G56*G65</f>
        <v>65.5131089985298</v>
      </c>
      <c s="70">
        <f>H56*H65</f>
        <v>85.1670416980887</v>
      </c>
      <c s="70">
        <f>I56*I65</f>
        <v>102.200450037706</v>
      </c>
      <c s="70">
        <f>J56*J65</f>
        <v>112.420495041477</v>
      </c>
      <c s="70">
        <f>K56*K65</f>
        <v>134.904594049773</v>
      </c>
      <c s="71">
        <f>L56*L65</f>
        <v>148.39505345475</v>
      </c>
    </row>
    <row customHeight="1" ht="21.375">
      <c s="72" t="s">
        <v>9</v>
      </c>
      <c s="73">
        <f>B64/B56</f>
        <v>1.98194593867671</v>
      </c>
      <c s="74">
        <f>C64/C56</f>
        <v>1.62199840975351</v>
      </c>
      <c s="74">
        <f>D64/D56</f>
        <v>0.345263157894737</v>
      </c>
      <c s="74">
        <f>E64/E56</f>
        <v>0.18829308227589</v>
      </c>
      <c s="74">
        <f>F64/F56</f>
        <v>0.14776295133438</v>
      </c>
      <c s="74">
        <f>AVERAGE(B65,C65,D65,E65,F65,G65,H65,I65,J65,K65,L65)</f>
        <v>0.857052707987046</v>
      </c>
      <c s="74">
        <f>AVERAGE(B65,C65,D65,E65,F65,G65,H65,I65,J65,K65,L65)</f>
        <v>0.857052707987046</v>
      </c>
      <c s="74">
        <f>AVERAGE(B65,C65,D65,E65,F65,G65,H65,I65,J65,K65,L65)</f>
        <v>0.857052707987046</v>
      </c>
      <c s="74">
        <f>AVERAGE(B65,C65,D65,E65,F65,G65,H65,I65,J65,K65,L65)</f>
        <v>0.857052707987046</v>
      </c>
      <c s="74">
        <f>AVERAGE(B65,C65,D65,E65,F65,G65,H65,I65,J65,K65,L65)</f>
        <v>0.857052707987046</v>
      </c>
      <c s="75">
        <f>AVERAGE(B65,C65,D65,E65,F65,G65,H65,I65,J65,K65,L65)</f>
        <v>0.857052707987046</v>
      </c>
    </row>
    <row customHeight="1" ht="21.375">
      <c s="62" t="s">
        <v>45</v>
      </c>
      <c s="63">
        <v>0.3413</v>
      </c>
      <c s="64">
        <v>0.76153</v>
      </c>
      <c s="64">
        <v>1.09</v>
      </c>
      <c s="64">
        <v>1.26</v>
      </c>
      <c s="64">
        <v>2.19</v>
      </c>
      <c s="70">
        <f>G56*G67</f>
        <v>43.0672291782295</v>
      </c>
      <c s="70">
        <f>H56*H67</f>
        <v>55.9873979316983</v>
      </c>
      <c s="70">
        <f>I56*I67</f>
        <v>67.184877518038</v>
      </c>
      <c s="70">
        <f>J56*J67</f>
        <v>73.9033652698418</v>
      </c>
      <c s="70">
        <f>K56*K67</f>
        <v>88.6840383238101</v>
      </c>
      <c s="71">
        <f>L56*L67</f>
        <v>97.5524421561911</v>
      </c>
    </row>
    <row customHeight="1" ht="21.375">
      <c s="72" t="s">
        <v>9</v>
      </c>
      <c s="73">
        <f>B66/B56</f>
        <v>1.14745831091985</v>
      </c>
      <c s="74">
        <f>C66/C56</f>
        <v>1.34557823129252</v>
      </c>
      <c s="74">
        <f>D66/D56</f>
        <v>0.229473684210526</v>
      </c>
      <c s="74">
        <f>E66/E56</f>
        <v>0.051575931232092</v>
      </c>
      <c s="74">
        <f>F66/F56</f>
        <v>0.042974882260597</v>
      </c>
      <c s="74">
        <f>AVERAGE(B67,C67,D67,E67,F67,G67,H67,I67,J67,K67,L67)</f>
        <v>0.563412207983117</v>
      </c>
      <c s="74">
        <f>AVERAGE(B67,C67,D67,E67,F67,G67,H67,I67,J67,K67,L67)</f>
        <v>0.563412207983117</v>
      </c>
      <c s="74">
        <f>AVERAGE(B67,C67,D67,E67,F67,G67,H67,I67,J67,K67,L67)</f>
        <v>0.563412207983117</v>
      </c>
      <c s="74">
        <f>AVERAGE(B67,C67,D67,E67,F67,G67,H67,I67,J67,K67,L67)</f>
        <v>0.563412207983117</v>
      </c>
      <c s="74">
        <f>AVERAGE(B67,C67,D67,E67,F67,G67,H67,I67,J67,K67,L67)</f>
        <v>0.563412207983117</v>
      </c>
      <c s="75">
        <f>AVERAGE(B67,C67,D67,E67,F67,G67,H67,I67,J67,K67,L67)</f>
        <v>0.563412207983117</v>
      </c>
    </row>
    <row customHeight="1" ht="21.375">
      <c s="62" t="s">
        <v>46</v>
      </c>
      <c s="63">
        <v>0.54241</v>
      </c>
      <c s="64">
        <v>0.26143</v>
      </c>
      <c s="64">
        <v>0.24679</v>
      </c>
      <c s="64">
        <v>0.11855</v>
      </c>
      <c s="64">
        <v>0.02502</v>
      </c>
      <c s="70">
        <f>G56*G69</f>
        <v>35.817113852218</v>
      </c>
      <c s="70">
        <f>H56*H69</f>
        <v>46.5622480078834</v>
      </c>
      <c s="70">
        <f>I56*I69</f>
        <v>55.8746976094601</v>
      </c>
      <c s="70">
        <f>J56*J69</f>
        <v>61.4621673704061</v>
      </c>
      <c s="70">
        <f>K56*K69</f>
        <v>73.7546008444873</v>
      </c>
      <c s="71">
        <f>L56*L69</f>
        <v>81.130060928936</v>
      </c>
    </row>
    <row customHeight="1" ht="21.375">
      <c s="72" t="s">
        <v>9</v>
      </c>
      <c s="73">
        <f>B68/B56</f>
        <v>1.82359467455621</v>
      </c>
      <c s="74">
        <f>C68/C56</f>
        <v>0.461931266012899</v>
      </c>
      <c s="74">
        <f>D68/D56</f>
        <v>0.051955789473684</v>
      </c>
      <c s="74">
        <f>E68/E56</f>
        <v>0.00485264019648</v>
      </c>
      <c s="74">
        <f>F68/F56</f>
        <v>0.000490973312402</v>
      </c>
      <c s="74">
        <f>AVERAGE(B69,C69,D69,E69,F69,G69,H69,I69,J69,K69,L69)</f>
        <v>0.468565068710335</v>
      </c>
      <c s="74">
        <f>AVERAGE(B69,C69,D69,E69,F69,G69,H69,I69,J69,K69,L69)</f>
        <v>0.468565068710335</v>
      </c>
      <c s="74">
        <f>AVERAGE(B69,C69,D69,E69,F69,G69,H69,I69,J69,K69,L69)</f>
        <v>0.468565068710335</v>
      </c>
      <c s="74">
        <f>AVERAGE(B69,C69,D69,E69,F69,G69,H69,I69,J69,K69,L69)</f>
        <v>0.468565068710335</v>
      </c>
      <c s="74">
        <f>AVERAGE(B69,C69,D69,E69,F69,G69,H69,I69,J69,K69,L69)</f>
        <v>0.468565068710335</v>
      </c>
      <c s="75">
        <f>AVERAGE(B69,C69,D69,E69,F69,G69,H69,I69,J69,K69,L69)</f>
        <v>0.468565068710335</v>
      </c>
    </row>
    <row customHeight="1" ht="21.375">
      <c s="79" t="s">
        <v>47</v>
      </c>
      <c s="69">
        <f>B60-B61</f>
        <v>-1.85372</v>
      </c>
      <c s="70">
        <f>C60-C61</f>
        <v>-2.36887</v>
      </c>
      <c s="70">
        <f>D60-D61</f>
        <v>-2.23679</v>
      </c>
      <c s="70">
        <f>E60-E61</f>
        <v>-1.45855</v>
      </c>
      <c s="70">
        <f>F60-F61</f>
        <v>-0.985019999999999</v>
      </c>
      <c s="70">
        <f>G60-G61</f>
        <v>-196.42064295433</v>
      </c>
      <c s="70">
        <f>H60-H61</f>
        <v>-252.365675840629</v>
      </c>
      <c s="70">
        <f>I60-I61</f>
        <v>-300.453883008754</v>
      </c>
      <c s="70">
        <f>J60-J61</f>
        <v>-327.87585050963</v>
      </c>
      <c s="70">
        <f>K60-K61</f>
        <v>-388.728863171556</v>
      </c>
      <c s="71">
        <f>L60-L61</f>
        <v>-427.601749488712</v>
      </c>
    </row>
    <row customHeight="1" ht="21.375">
      <c s="79" t="s">
        <v>48</v>
      </c>
      <c s="63">
        <v>0</v>
      </c>
      <c s="64">
        <v>0</v>
      </c>
      <c s="64">
        <v>0</v>
      </c>
      <c s="64">
        <v>0</v>
      </c>
      <c s="64">
        <v>0.26248</v>
      </c>
      <c s="70">
        <f>G56*G72</f>
        <v>0</v>
      </c>
      <c s="70">
        <f>H56*H72</f>
        <v>0</v>
      </c>
      <c s="70">
        <f>I56*I72</f>
        <v>0</v>
      </c>
      <c s="70">
        <f>J56*J72</f>
        <v>0</v>
      </c>
      <c s="70">
        <f>K56*K72</f>
        <v>0</v>
      </c>
      <c s="71">
        <f>L56*L72</f>
        <v>0</v>
      </c>
    </row>
    <row customHeight="1" ht="21.375">
      <c s="81" t="s">
        <v>9</v>
      </c>
      <c s="73">
        <f>B71/B56</f>
        <v>0</v>
      </c>
      <c s="74">
        <f>C71/C56</f>
        <v>0</v>
      </c>
      <c s="74">
        <f>D71/D56</f>
        <v>0</v>
      </c>
      <c s="74">
        <f>E71/E56</f>
        <v>0</v>
      </c>
      <c s="74">
        <f>F71/F56</f>
        <v>0.005150706436421</v>
      </c>
      <c s="85">
        <f>G72</f>
        <v>0</v>
      </c>
      <c s="85">
        <f>H72</f>
        <v>0</v>
      </c>
      <c s="85">
        <f>I72</f>
        <v>0</v>
      </c>
      <c s="85">
        <f>J72</f>
        <v>0</v>
      </c>
      <c s="85">
        <f>K72</f>
        <v>0</v>
      </c>
      <c s="86">
        <f>L72</f>
        <v>0</v>
      </c>
    </row>
    <row customHeight="1" ht="21.375">
      <c s="79" t="s">
        <v>49</v>
      </c>
      <c s="63">
        <v>0.82738</v>
      </c>
      <c s="64">
        <v>0.14702</v>
      </c>
      <c s="64">
        <v>0.12787</v>
      </c>
      <c s="64">
        <v>0.52389</v>
      </c>
      <c s="64">
        <v>0.28334</v>
      </c>
      <c s="70">
        <f>G56*G74</f>
        <v>47.3220231931308</v>
      </c>
      <c s="70">
        <f>H56*H74</f>
        <v>61.51863015107</v>
      </c>
      <c s="70">
        <f>I56*I74</f>
        <v>73.822356181284</v>
      </c>
      <c s="70">
        <f>J56*J74</f>
        <v>81.2045917994124</v>
      </c>
      <c s="70">
        <f>K56*K74</f>
        <v>97.4455101592949</v>
      </c>
      <c s="71">
        <f>L56*L74</f>
        <v>107.190061175224</v>
      </c>
    </row>
    <row customHeight="1" ht="21.375">
      <c s="81" t="s">
        <v>9</v>
      </c>
      <c s="73">
        <f>B73/B56</f>
        <v>2.7816702528241</v>
      </c>
      <c s="74">
        <f>C73/C56</f>
        <v>0.259775598551109</v>
      </c>
      <c s="74">
        <f>D73/D56</f>
        <v>0.02692</v>
      </c>
      <c s="74">
        <f>E73/E56</f>
        <v>0.021444535407286</v>
      </c>
      <c s="74">
        <f>F73/F56</f>
        <v>0.005560047095761</v>
      </c>
      <c s="74">
        <f>AVERAGE(B74,C74,D74,E74,F74,G74,H74,I74,J74,K74,L74)</f>
        <v>0.619074086775651</v>
      </c>
      <c s="74">
        <f>AVERAGE(B74,C74,D74,E74,F74,G74,H74,I74,J74,K74,L74)</f>
        <v>0.619074086775651</v>
      </c>
      <c s="74">
        <f>AVERAGE(B74,C74,D74,E74,F74,G74,H74,I74,J74,K74,L74)</f>
        <v>0.619074086775651</v>
      </c>
      <c s="74">
        <f>AVERAGE(B74,C74,D74,E74,F74,G74,H74,I74,J74,K74,L74)</f>
        <v>0.619074086775651</v>
      </c>
      <c s="74">
        <f>AVERAGE(B74,C74,D74,E74,F74,G74,H74,I74,J74,K74,L74)</f>
        <v>0.619074086775651</v>
      </c>
      <c s="75">
        <f>AVERAGE(B74,C74,D74,E74,F74,G74,H74,I74,J74,K74,L74)</f>
        <v>0.619074086775651</v>
      </c>
    </row>
    <row customHeight="1" ht="21.375">
      <c s="79" t="s">
        <v>50</v>
      </c>
      <c s="63">
        <v>0</v>
      </c>
      <c s="64">
        <v>0</v>
      </c>
      <c s="64">
        <v>0.04567</v>
      </c>
      <c s="64">
        <v>0.00004</v>
      </c>
      <c s="64">
        <v>0.12432</v>
      </c>
      <c s="70">
        <f>G56*G76</f>
        <v>0</v>
      </c>
      <c s="70">
        <f>H56*H76</f>
        <v>0</v>
      </c>
      <c s="70">
        <f>I56*I76</f>
        <v>0</v>
      </c>
      <c s="70">
        <f>J56*J76</f>
        <v>0</v>
      </c>
      <c s="70">
        <f>K56*K76</f>
        <v>0</v>
      </c>
      <c s="71">
        <f>L56*L76</f>
        <v>0</v>
      </c>
    </row>
    <row customHeight="1" ht="21.375">
      <c s="81" t="s">
        <v>9</v>
      </c>
      <c s="73">
        <f>B75/B56</f>
        <v>0</v>
      </c>
      <c s="74">
        <f>C75/C56</f>
        <v>0</v>
      </c>
      <c s="74">
        <f>D75/D56</f>
        <v>0.009614736842105</v>
      </c>
      <c s="74">
        <f>E75/E56</f>
        <v>0.00000163733115</v>
      </c>
      <c s="74">
        <f>F75/F56</f>
        <v>0.00243956043956</v>
      </c>
      <c s="85">
        <f>G76</f>
        <v>0</v>
      </c>
      <c s="85">
        <f>H76</f>
        <v>0</v>
      </c>
      <c s="85">
        <f>I76</f>
        <v>0</v>
      </c>
      <c s="85">
        <f>J76</f>
        <v>0</v>
      </c>
      <c s="85">
        <f>K76</f>
        <v>0</v>
      </c>
      <c s="86">
        <f>L76</f>
        <v>0</v>
      </c>
    </row>
    <row customHeight="1" ht="21.375">
      <c s="79" t="s">
        <v>51</v>
      </c>
      <c s="63">
        <v>0</v>
      </c>
      <c s="64">
        <v>0</v>
      </c>
      <c s="64">
        <v>0.06886</v>
      </c>
      <c s="64">
        <v>0.10126</v>
      </c>
      <c s="64">
        <v>0.27966</v>
      </c>
      <c s="70">
        <f>G78*(G34+G39)</f>
        <v>0</v>
      </c>
      <c s="70">
        <f>H78*(H34+H39)</f>
        <v>0</v>
      </c>
      <c s="70">
        <f>I78*(I34+I39)</f>
        <v>0</v>
      </c>
      <c s="70">
        <f>J78*(J34+J39)</f>
        <v>0</v>
      </c>
      <c s="70">
        <f>K78*(K34+K39)</f>
        <v>0</v>
      </c>
      <c s="71">
        <f>L78*(L34+L39)</f>
        <v>0</v>
      </c>
    </row>
    <row customHeight="1" ht="21.375">
      <c s="81" t="s">
        <v>52</v>
      </c>
      <c s="73">
        <f>B77/(B34+B39)</f>
      </c>
      <c s="74">
        <f>C77/(C34+C39)</f>
      </c>
      <c s="74">
        <f>D77/(D34+D39)</f>
        <v>0.03443</v>
      </c>
      <c s="74">
        <f>E77/(E34+E39)</f>
      </c>
      <c s="74">
        <f>F77/(F34+F39)</f>
        <v>0.016450588235294</v>
      </c>
      <c s="85">
        <f>G78</f>
        <v>0</v>
      </c>
      <c s="85">
        <f>H78</f>
        <v>0</v>
      </c>
      <c s="85">
        <f>I78</f>
        <v>0</v>
      </c>
      <c s="85">
        <f>J78</f>
        <v>0</v>
      </c>
      <c s="85">
        <f>K78</f>
        <v>0</v>
      </c>
      <c s="86">
        <f>L78</f>
        <v>0</v>
      </c>
    </row>
    <row customHeight="1" ht="21.375">
      <c s="79" t="s">
        <v>53</v>
      </c>
      <c s="63">
        <v>0.14956</v>
      </c>
      <c s="64">
        <v>0.25068</v>
      </c>
      <c s="64">
        <v>0.05047</v>
      </c>
      <c s="64">
        <v>0.08947</v>
      </c>
      <c s="64">
        <v>-0.01644</v>
      </c>
      <c s="70">
        <f>G56*G80</f>
        <v>0</v>
      </c>
      <c s="70">
        <f>H56*H80</f>
        <v>0</v>
      </c>
      <c s="70">
        <f>I56*I80</f>
        <v>0</v>
      </c>
      <c s="70">
        <f>J56*J80</f>
        <v>0</v>
      </c>
      <c s="70">
        <f>K56*K80</f>
        <v>0</v>
      </c>
      <c s="71">
        <f>L56*L80</f>
        <v>0</v>
      </c>
    </row>
    <row customHeight="1" ht="21.375">
      <c s="81" t="s">
        <v>9</v>
      </c>
      <c s="73">
        <f>B79/B56</f>
        <v>0.502824098977945</v>
      </c>
      <c s="74">
        <f>C79/C56</f>
        <v>0.442936655181553</v>
      </c>
      <c s="74">
        <f>D79/D56</f>
        <v>0.010625263157895</v>
      </c>
      <c s="74">
        <f>E79/E56</f>
        <v>0.003662300450266</v>
      </c>
      <c s="74">
        <f>F79/F56</f>
        <v>-0.000322605965463</v>
      </c>
      <c s="85">
        <f>G80</f>
        <v>0</v>
      </c>
      <c s="85">
        <f>H80</f>
        <v>0</v>
      </c>
      <c s="85">
        <f>I80</f>
        <v>0</v>
      </c>
      <c s="85">
        <f>J80</f>
        <v>0</v>
      </c>
      <c s="85">
        <f>K80</f>
        <v>0</v>
      </c>
      <c s="86">
        <f>L80</f>
        <v>0</v>
      </c>
    </row>
    <row customHeight="1" ht="21.375">
      <c s="79" t="s">
        <v>54</v>
      </c>
      <c s="69">
        <f>B70+B71+B73+B75-B77+B79</f>
        <v>-0.87678</v>
      </c>
      <c s="70">
        <f>C70+C71+C73+C75-C77+C79</f>
        <v>-1.97117</v>
      </c>
      <c s="70">
        <f>D70+D71+D73+D75-D77+D79</f>
        <v>-2.08164</v>
      </c>
      <c s="70">
        <f>E70+E71+E73+E75-E77+E79</f>
        <v>-0.94641</v>
      </c>
      <c s="70">
        <f>F70+F71+F73+F75-F77+F79</f>
        <v>-0.610979999999999</v>
      </c>
      <c s="70">
        <f>G70+G71+G73+G75-G77+G79</f>
        <v>-149.098619761199</v>
      </c>
      <c s="70">
        <f>H70+H71+H73+H75-H77+H79</f>
        <v>-190.847045689559</v>
      </c>
      <c s="70">
        <f>I70+I71+I73+I75-I77+I79</f>
        <v>-226.63152682747</v>
      </c>
      <c s="70">
        <f>J70+J71+J73+J75-J77+J79</f>
        <v>-246.671258710218</v>
      </c>
      <c s="70">
        <f>K70+K71+K73+K75-K77+K79</f>
        <v>-291.283353012261</v>
      </c>
      <c s="71">
        <f>L70+L71+L73+L75-L77+L79</f>
        <v>-320.411688313488</v>
      </c>
    </row>
    <row customHeight="1" ht="21.375">
      <c s="79" t="s">
        <v>55</v>
      </c>
      <c s="63">
        <v>0.00927</v>
      </c>
      <c s="64">
        <v>0.01851</v>
      </c>
      <c s="64">
        <v>0.01554</v>
      </c>
      <c s="64">
        <v>0.13889</v>
      </c>
      <c s="64">
        <v>0.30934</v>
      </c>
      <c s="70">
        <f>F82/F81*G81</f>
        <v>75.4888327554574</v>
      </c>
      <c s="70">
        <f>G82/G81*H81</f>
        <v>96.6261172437858</v>
      </c>
      <c s="70">
        <f>H82/H81*I81</f>
        <v>114.743848421895</v>
      </c>
      <c s="70">
        <f>I82/I81*J81</f>
        <v>124.889991766373</v>
      </c>
      <c s="70">
        <f>J82/J81*K81</f>
        <v>147.477155423766</v>
      </c>
      <c s="71">
        <f>K82/K81*L81</f>
        <v>162.224870966143</v>
      </c>
    </row>
    <row customHeight="1" ht="21.375">
      <c s="87" t="s">
        <v>56</v>
      </c>
      <c s="69">
        <f>B81-B82</f>
        <v>-0.88605</v>
      </c>
      <c s="70">
        <f>C81-C82</f>
        <v>-1.98968</v>
      </c>
      <c s="70">
        <f>D81-D82</f>
        <v>-2.09718</v>
      </c>
      <c s="70">
        <f>E81-E82</f>
        <v>-1.0853</v>
      </c>
      <c s="70">
        <f>F81-F82</f>
        <v>-0.920319999999999</v>
      </c>
      <c s="70">
        <f>G81-G82</f>
        <v>-224.587452516656</v>
      </c>
      <c s="70">
        <f>H81-H82</f>
        <v>-287.473162933345</v>
      </c>
      <c s="70">
        <f>I81-I82</f>
        <v>-341.375375249365</v>
      </c>
      <c s="70">
        <f>J81-J82</f>
        <v>-371.561250476591</v>
      </c>
      <c s="70">
        <f>K81-K82</f>
        <v>-438.760508436027</v>
      </c>
      <c s="71">
        <f>L81-L82</f>
        <v>-482.636559279631</v>
      </c>
    </row>
    <row customHeight="1" ht="21.375">
      <c s="62" t="s">
        <v>57</v>
      </c>
      <c s="63">
        <v>-0.81221</v>
      </c>
      <c s="64">
        <v>-1.92</v>
      </c>
      <c s="64">
        <v>-2.08</v>
      </c>
      <c s="64">
        <v>-1.07</v>
      </c>
      <c s="64">
        <v>-0.81949</v>
      </c>
      <c s="70">
        <f>G85*G83</f>
        <v>-213.3488260963</v>
      </c>
      <c s="70">
        <f>H85*H83</f>
        <v>-273.087659879267</v>
      </c>
      <c s="70">
        <f>I85*I83</f>
        <v>-324.292540618379</v>
      </c>
      <c s="70">
        <f>J85*J83</f>
        <v>-352.967878319805</v>
      </c>
      <c s="70">
        <f>K85*K83</f>
        <v>-416.804404535022</v>
      </c>
      <c s="71">
        <f>L85*L83</f>
        <v>-458.484844988525</v>
      </c>
    </row>
    <row customHeight="1" ht="21.375">
      <c s="72" t="s">
        <v>58</v>
      </c>
      <c s="73">
        <f>B84/B83</f>
        <v>0.916663845155465</v>
      </c>
      <c s="74">
        <f>C84/C83</f>
        <v>0.964979293152668</v>
      </c>
      <c s="74">
        <f>D84/D83</f>
        <v>0.991808046996443</v>
      </c>
      <c s="74">
        <f>E84/E83</f>
        <v>0.985902515433521</v>
      </c>
      <c s="74">
        <f>F84/F83</f>
        <v>0.890440281641169</v>
      </c>
      <c s="74">
        <f>AVERAGE(B85,C85,D85,E85,F85,G85,H85,I85,J85,K85,L85)</f>
        <v>0.949958796475853</v>
      </c>
      <c s="74">
        <f>AVERAGE(B85,C85,D85,E85,F85,G85,H85,I85,J85,K85,L85)</f>
        <v>0.949958796475853</v>
      </c>
      <c s="74">
        <f>AVERAGE(B85,C85,D85,E85,F85,G85,H85,I85,J85,K85,L85)</f>
        <v>0.949958796475853</v>
      </c>
      <c s="74">
        <f>AVERAGE(B85,C85,D85,E85,F85,G85,H85,I85,J85,K85,L85)</f>
        <v>0.949958796475853</v>
      </c>
      <c s="74">
        <f>AVERAGE(B85,C85,D85,E85,F85,G85,H85,I85,J85,K85,L85)</f>
        <v>0.949958796475853</v>
      </c>
      <c s="75">
        <f>AVERAGE(B85,C85,D85,E85,F85,G85,H85,I85,J85,K85,L85)</f>
        <v>0.949958796475853</v>
      </c>
    </row>
    <row customHeight="1" ht="21.375">
      <c s="62" t="s">
        <v>33</v>
      </c>
      <c s="63">
        <v>-0.02884</v>
      </c>
      <c s="64">
        <v>-0.0736</v>
      </c>
      <c s="64">
        <v>-0.01027</v>
      </c>
      <c s="64">
        <v>-0.0206</v>
      </c>
      <c s="64">
        <v>-0.09815</v>
      </c>
      <c s="70">
        <f>G83-G84</f>
        <v>-11.238626420356</v>
      </c>
      <c s="70">
        <f>H83-H84</f>
        <v>-14.385503054078</v>
      </c>
      <c s="70">
        <f>I83-I84</f>
        <v>-17.082834630986</v>
      </c>
      <c s="70">
        <f>J83-J84</f>
        <v>-18.593372156786</v>
      </c>
      <c s="70">
        <f>K83-K84</f>
        <v>-21.956103901005</v>
      </c>
      <c s="71">
        <f>L83-L84</f>
        <v>-24.151714291106</v>
      </c>
    </row>
    <row customHeight="1" ht="21.375">
      <c s="67" t="s">
        <v>33</v>
      </c>
      <c s="69">
        <f>B83-B84</f>
        <v>-0.07384</v>
      </c>
      <c s="70">
        <f>C83-C84</f>
        <v>-0.06968</v>
      </c>
      <c s="70">
        <f>D83-D84</f>
        <v>-0.01718</v>
      </c>
      <c s="70">
        <f>E83-E84</f>
        <v>-0.0153</v>
      </c>
      <c s="70">
        <f>F83-F84</f>
        <v>-0.100829999999999</v>
      </c>
      <c s="70">
        <f>G83-G84</f>
        <v>-11.238626420356</v>
      </c>
      <c s="70">
        <f>H83-H84</f>
        <v>-14.385503054078</v>
      </c>
      <c s="70">
        <f>I83-I84</f>
        <v>-17.082834630986</v>
      </c>
      <c s="70">
        <f>J83-J84</f>
        <v>-18.593372156786</v>
      </c>
      <c s="70">
        <f>K83-K84</f>
        <v>-21.956103901005</v>
      </c>
      <c s="71">
        <f>L83-L84</f>
        <v>-24.151714291106</v>
      </c>
    </row>
    <row customHeight="1" ht="21.375">
      <c s="67" t="s">
        <v>7</v>
      </c>
      <c s="69">
        <f>B87-B86</f>
        <v>-0.045</v>
      </c>
      <c s="70">
        <f>C87-C86</f>
        <v>0.00392</v>
      </c>
      <c s="70">
        <f>D87-D86</f>
        <v>-0.00691</v>
      </c>
      <c s="70">
        <f>E87-E86</f>
        <v>0.0053</v>
      </c>
      <c s="70">
        <f>F87-F86</f>
        <v>-0.002679999999999</v>
      </c>
      <c s="70">
        <f>G87-G86</f>
        <v>0</v>
      </c>
      <c s="70">
        <f>H87-H86</f>
        <v>0</v>
      </c>
      <c s="70">
        <f>I87-I86</f>
        <v>0</v>
      </c>
      <c s="70">
        <f>J87-J86</f>
        <v>0</v>
      </c>
      <c s="70">
        <f>K87-K86</f>
        <v>0</v>
      </c>
      <c s="71">
        <f>L87-L86</f>
        <v>0</v>
      </c>
    </row>
    <row customHeight="1" ht="21.375">
      <c s="79" t="s">
        <v>59</v>
      </c>
      <c s="69"/>
      <c s="70"/>
      <c s="70"/>
      <c s="70"/>
      <c s="70"/>
      <c s="70"/>
      <c s="70"/>
      <c s="70"/>
      <c s="70"/>
      <c s="70"/>
      <c s="71"/>
    </row>
    <row customHeight="1" ht="21.375">
      <c s="79" t="s">
        <v>60</v>
      </c>
      <c s="69"/>
      <c s="70"/>
      <c s="70"/>
      <c s="70"/>
      <c s="70"/>
      <c s="70"/>
      <c s="70"/>
      <c s="70"/>
      <c s="70"/>
      <c s="70"/>
      <c s="71"/>
    </row>
    <row customHeight="1" ht="21.375">
      <c s="79" t="s">
        <v>61</v>
      </c>
      <c s="69"/>
      <c s="70"/>
      <c s="70"/>
      <c s="70"/>
      <c s="70"/>
      <c s="70"/>
      <c s="70"/>
      <c s="70"/>
      <c s="70"/>
      <c s="70"/>
      <c s="71"/>
    </row>
    <row customHeight="1" ht="21.375">
      <c s="79" t="s">
        <v>62</v>
      </c>
      <c s="69"/>
      <c s="70"/>
      <c s="70"/>
      <c s="70"/>
      <c s="70"/>
      <c s="70"/>
      <c s="70"/>
      <c s="70"/>
      <c s="70"/>
      <c s="70"/>
      <c s="71"/>
    </row>
    <row customHeight="1" ht="17.4">
      <c s="80"/>
      <c s="80"/>
      <c s="80"/>
      <c s="80"/>
      <c s="80"/>
      <c s="80"/>
      <c s="80"/>
      <c s="80"/>
      <c s="80"/>
      <c s="80"/>
      <c s="80"/>
      <c s="80"/>
    </row>
    <row customHeight="1" ht="17.4">
      <c s="51" t="s">
        <v>63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79" t="s">
        <v>64</v>
      </c>
      <c s="63">
        <v>0</v>
      </c>
      <c s="64">
        <v>-0.00021</v>
      </c>
      <c s="64">
        <v>-0.00269</v>
      </c>
      <c s="64">
        <v>-0.0535</v>
      </c>
      <c s="64">
        <v>-0.19264</v>
      </c>
      <c s="70">
        <f>AVERAGE(B96,C96,D96,E96,F96)</f>
        <v>-0.049808</v>
      </c>
      <c s="70">
        <f>AVERAGE(B96,C96,D96,E96,F96)</f>
        <v>-0.049808</v>
      </c>
      <c s="70">
        <f>AVERAGE(B96,C96,D96,E96,F96)</f>
        <v>-0.049808</v>
      </c>
      <c s="70">
        <f>AVERAGE(B96,C96,D96,E96,F96)</f>
        <v>-0.049808</v>
      </c>
      <c s="70">
        <f>AVERAGE(B96,C96,D96,E96,F96)</f>
        <v>-0.049808</v>
      </c>
      <c s="71">
        <f>AVERAGE(B96,C96,D96,E96,F96)</f>
        <v>-0.049808</v>
      </c>
    </row>
    <row customHeight="1" ht="21.375">
      <c s="88" t="s">
        <v>65</v>
      </c>
      <c s="89">
        <v>-0.55387</v>
      </c>
      <c s="90">
        <v>-1.17</v>
      </c>
      <c s="90">
        <v>-2.26</v>
      </c>
      <c s="90">
        <v>-0.70272</v>
      </c>
      <c s="90">
        <v>3.96</v>
      </c>
      <c s="59">
        <f>G12-F12+G14-F14+G18-F18-G32+F32</f>
        <v>8.44437002874873</v>
      </c>
      <c s="59">
        <f>H12-G12+H14-G14+H18-G18-H32+G32</f>
        <v>3.90974871760627</v>
      </c>
      <c s="59">
        <f>I12-H12+I14-H14+I18-H18-I32+H32</f>
        <v>3.41957391645654</v>
      </c>
      <c s="59">
        <f>J12-I12+J14-I14+J18-I18-J32+I32</f>
        <v>2.16379445018496</v>
      </c>
      <c s="59">
        <f>K12-J12+K14-J14+K18-J18-K32+J32</f>
        <v>4.71926275362646</v>
      </c>
      <c s="60">
        <f>L12-K12+L14-K14+L18-K18-L32+K32</f>
        <v>2.64667498666227</v>
      </c>
    </row>
    <row customHeight="1" ht="21.375">
      <c s="62" t="s">
        <v>65</v>
      </c>
      <c s="69"/>
      <c s="70">
        <f>C12-B12+C14-B14+C18-B18-C32+B32</f>
        <v>-0.01232</v>
      </c>
      <c s="70">
        <f>D12-C12+D14-C14+D18-C18-D32+C32</f>
        <v>0.93157</v>
      </c>
      <c s="70">
        <f>E12-D12+E14-D14+E18-D18-E32+D32</f>
        <v>1.84961</v>
      </c>
      <c s="70">
        <f>F12-E12+F14-E14+F18-E18-F32+E32</f>
        <v>0.917030000000001</v>
      </c>
      <c s="70">
        <f>G12-F12+G14-F14+G18-F18-G32+F32</f>
        <v>8.44437002874873</v>
      </c>
      <c s="70">
        <f>H12-G12+H14-G14+H18-G18-H32+G32</f>
        <v>3.90974871760627</v>
      </c>
      <c s="70">
        <f>I12-H12+I14-H14+I18-H18-I32+H32</f>
        <v>3.41957391645654</v>
      </c>
      <c s="70">
        <f>J12-I12+J14-I14+J18-I18-J32+I32</f>
        <v>2.16379445018496</v>
      </c>
      <c s="70">
        <f>K12-J12+K14-J14+K18-J18-K32+J32</f>
        <v>4.71926275362646</v>
      </c>
      <c s="71">
        <f>L12-K12+L14-K14+L18-K18-L32+K32</f>
        <v>2.64667498666227</v>
      </c>
    </row>
    <row customHeight="1" ht="21.375">
      <c s="62" t="s">
        <v>7</v>
      </c>
      <c s="69"/>
      <c s="70"/>
      <c s="70"/>
      <c s="70"/>
      <c s="70"/>
      <c s="70"/>
      <c s="70"/>
      <c s="70"/>
      <c s="70"/>
      <c s="70"/>
      <c s="71"/>
    </row>
    <row customHeight="1" ht="21.375">
      <c s="61" t="s">
        <v>66</v>
      </c>
      <c s="58">
        <f>SUM(B101,B103,B107,B109)</f>
        <v>-0.03363</v>
      </c>
      <c s="59">
        <f>SUM(C101,C103,C107,C109)</f>
        <v>-0.08736</v>
      </c>
      <c s="59">
        <f>SUM(D101,D103,D107,D109)</f>
        <v>-3.52064</v>
      </c>
      <c s="59">
        <f>SUM(E101,E103,E107,E109)</f>
        <v>-5.44718</v>
      </c>
      <c s="59">
        <f>SUM(F101,F103,F107,F109)</f>
        <v>-32.81054</v>
      </c>
      <c s="59">
        <f>SUM(G101,G103,G107,G109)</f>
        <v>-1878.98724406098</v>
      </c>
      <c s="59">
        <f>SUM(H101,H103,H107,H109)</f>
        <v>-2426.14901081163</v>
      </c>
      <c s="59">
        <f>SUM(I101,I103,I107,I109)</f>
        <v>-2885.35947418974</v>
      </c>
      <c s="59">
        <f>SUM(J101,J103,J107,J109)</f>
        <v>-3146.1674655864</v>
      </c>
      <c s="59">
        <f>SUM(K101,K103,K107,K109)</f>
        <v>-3708.07096337786</v>
      </c>
      <c s="60">
        <f>SUM(L101,L103,L107,L109)</f>
        <v>-4086.54271648933</v>
      </c>
    </row>
    <row customHeight="1" ht="21.375">
      <c s="62" t="s">
        <v>67</v>
      </c>
      <c s="63">
        <v>-0.03481</v>
      </c>
      <c s="64">
        <v>-0.08736</v>
      </c>
      <c s="64">
        <v>-0.0214</v>
      </c>
      <c s="64">
        <v>-0.05731</v>
      </c>
      <c s="64">
        <v>-0.06102</v>
      </c>
      <c s="70">
        <f>G83*G102</f>
        <v>-9.54524340737457</v>
      </c>
      <c s="70">
        <f>H83*H102</f>
        <v>-12.217963570708</v>
      </c>
      <c s="70">
        <f>I83*I102</f>
        <v>-14.5088739977464</v>
      </c>
      <c s="70">
        <f>J83*J102</f>
        <v>-15.7918108817077</v>
      </c>
      <c s="70">
        <f>K83*K102</f>
        <v>-18.6478621295849</v>
      </c>
      <c s="71">
        <f>L83*L102</f>
        <v>-20.5126483425435</v>
      </c>
    </row>
    <row customHeight="1" ht="21.375">
      <c s="72" t="s">
        <v>58</v>
      </c>
      <c s="73">
        <f>B101/B83</f>
        <v>0.039286721968286</v>
      </c>
      <c s="74">
        <f>C101/C83</f>
        <v>0.043906557838446</v>
      </c>
      <c s="74">
        <f>D101/D83</f>
        <v>0.01020417894506</v>
      </c>
      <c s="74">
        <f>E101/E83</f>
        <v>0.052805675849995</v>
      </c>
      <c s="74">
        <f>F101/F83</f>
        <v>0.066303025034771</v>
      </c>
      <c s="74">
        <f>AVERAGE(B102,C102,D102,E102,F102)</f>
        <v>0.042501231927312</v>
      </c>
      <c s="74">
        <f>AVERAGE(B102,C102,D102,E102,F102)</f>
        <v>0.042501231927312</v>
      </c>
      <c s="74">
        <f>AVERAGE(B102,C102,D102,E102,F102)</f>
        <v>0.042501231927312</v>
      </c>
      <c s="74">
        <f>AVERAGE(B102,C102,D102,E102,F102)</f>
        <v>0.042501231927312</v>
      </c>
      <c s="74">
        <f>AVERAGE(B102,C102,D102,E102,F102)</f>
        <v>0.042501231927312</v>
      </c>
      <c s="75">
        <f>AVERAGE(B102,C102,D102,E102,F102)</f>
        <v>0.042501231927312</v>
      </c>
    </row>
    <row customHeight="1" ht="21.375">
      <c s="62" t="s">
        <v>68</v>
      </c>
      <c s="63">
        <v>0</v>
      </c>
      <c s="64">
        <v>0</v>
      </c>
      <c s="64">
        <v>-3.5</v>
      </c>
      <c s="64">
        <v>-5.39</v>
      </c>
      <c s="64">
        <v>-32.75</v>
      </c>
      <c s="70">
        <f>G83*G106+G16-F16+G28-F28+G27-F27</f>
        <v>-1869.54690477696</v>
      </c>
      <c s="70">
        <f>H83*H106+H16-G16+H28-G28+H27-G27</f>
        <v>-2414.06532509041</v>
      </c>
      <c s="70">
        <f>I83*I106+I16-H16+I28-H28+I27-H27</f>
        <v>-2871.01005560268</v>
      </c>
      <c s="70">
        <f>J83*J106+J16-I16+J28-I28+J27-I27</f>
        <v>-3130.54920984687</v>
      </c>
      <c s="70">
        <f>K83*K106+K16-J16+K28-J28+K27-J27</f>
        <v>-3689.62804496167</v>
      </c>
      <c s="71">
        <f>L83*L106+L16-K16+L28-K28+L27-K27</f>
        <v>-4066.25550623152</v>
      </c>
    </row>
    <row customHeight="1" ht="21.375">
      <c s="67" t="s">
        <v>68</v>
      </c>
      <c s="69"/>
      <c s="70">
        <f>C83*C106+C16-B16+C28-B28+C27-B27+C71-B71</f>
        <v>1.1</v>
      </c>
      <c s="70">
        <f>D83*D106+D16-C16+D28-C28+D27-C27+D71-C71</f>
        <v>-1.53577000000001</v>
      </c>
      <c s="70">
        <f>E83*E106+E16-D16+E28-D28+E27-D27+E71-D71</f>
        <v>-7.66279</v>
      </c>
      <c s="70">
        <f>F83*F106+F16-E16+F28-E28+F27-E27+F71-E71</f>
        <v>-15.24518</v>
      </c>
      <c s="70">
        <f>G83*G106+G16-F16+G28-F28+G27-F27+G71-F71</f>
        <v>-1869.80938477696</v>
      </c>
      <c s="70">
        <f>H83*H106+H16-G16+H28-G28+H27-G27+H71-G71</f>
        <v>-2414.06532509041</v>
      </c>
      <c s="70">
        <f>I83*I106+I16-H16+I28-H28+I27-H27+I71-H71</f>
        <v>-2871.01005560268</v>
      </c>
      <c s="70">
        <f>J83*J106+J16-I16+J28-I28+J27-I27+J71-I71</f>
        <v>-3130.54920984687</v>
      </c>
      <c s="70">
        <f>K83*K106+K16-J16+K28-J28+K27-J27+K71-J71</f>
        <v>-3689.62804496167</v>
      </c>
      <c s="71">
        <f>L83*L106+L16-K16+L28-K28+L27-K27+L71-K71</f>
        <v>-4066.25550623152</v>
      </c>
    </row>
    <row customHeight="1" ht="21.375">
      <c s="67" t="s">
        <v>7</v>
      </c>
      <c s="69">
        <f>B104-B103</f>
        <v>0</v>
      </c>
      <c s="70">
        <f>C104-C103</f>
        <v>1.1</v>
      </c>
      <c s="70">
        <f>D104-D103</f>
        <v>1.96422999999999</v>
      </c>
      <c s="70">
        <f>E104-E103</f>
        <v>-2.27279</v>
      </c>
      <c s="70">
        <f>F104-F103</f>
        <v>17.50482</v>
      </c>
      <c s="70">
        <f>G104-G103</f>
        <v>-0.262480000000096</v>
      </c>
      <c s="70">
        <f>H104-H103</f>
        <v>0</v>
      </c>
      <c s="70">
        <f>I104-I103</f>
        <v>0</v>
      </c>
      <c s="70">
        <f>J104-J103</f>
        <v>0</v>
      </c>
      <c s="70">
        <f>K104-K103</f>
        <v>0</v>
      </c>
      <c s="71">
        <f>L104-L103</f>
        <v>0</v>
      </c>
    </row>
    <row customHeight="1" ht="21.375">
      <c s="72" t="s">
        <v>58</v>
      </c>
      <c s="73">
        <f>B103/B83</f>
        <v>0</v>
      </c>
      <c s="74">
        <f>C103/C83</f>
        <v>0</v>
      </c>
      <c s="74">
        <f>D103/D83</f>
        <v>1.66890777138825</v>
      </c>
      <c s="74">
        <f>E103/E83</f>
        <v>4.96636874596886</v>
      </c>
      <c s="74">
        <f>F103/F83</f>
        <v>35.5854485396384</v>
      </c>
      <c s="74">
        <f>AVERAGE(B106,C106,D106,E106,F106)</f>
        <v>8.4441450113991</v>
      </c>
      <c s="74">
        <f>AVERAGE(B106,C106,D106,E106,F106)</f>
        <v>8.4441450113991</v>
      </c>
      <c s="74">
        <f>AVERAGE(B106,C106,D106,E106,F106)</f>
        <v>8.4441450113991</v>
      </c>
      <c s="74">
        <f>AVERAGE(B106,C106,D106,E106,F106)</f>
        <v>8.4441450113991</v>
      </c>
      <c s="74">
        <f>AVERAGE(B106,C106,D106,E106,F106)</f>
        <v>8.4441450113991</v>
      </c>
      <c s="75">
        <f>AVERAGE(B106,C106,D106,E106,F106)</f>
        <v>8.4441450113991</v>
      </c>
    </row>
    <row customHeight="1" ht="21.375">
      <c s="62" t="s">
        <v>69</v>
      </c>
      <c s="63">
        <v>0.00118</v>
      </c>
      <c s="64">
        <v>0</v>
      </c>
      <c s="64">
        <v>0.00076</v>
      </c>
      <c s="64">
        <v>0.00013</v>
      </c>
      <c s="64">
        <v>0.00048</v>
      </c>
      <c s="70">
        <f>G83*G108</f>
        <v>0.104904123354486</v>
      </c>
      <c s="70">
        <f>H83*H108</f>
        <v>0.134277849485948</v>
      </c>
      <c s="70">
        <f>I83*I108</f>
        <v>0.159455410683228</v>
      </c>
      <c s="70">
        <f>J83*J108</f>
        <v>0.173555142181653</v>
      </c>
      <c s="70">
        <f>K83*K108</f>
        <v>0.204943713392165</v>
      </c>
      <c s="71">
        <f>L83*L108</f>
        <v>0.225438084731382</v>
      </c>
    </row>
    <row customHeight="1" ht="21.375">
      <c s="72" t="s">
        <v>58</v>
      </c>
      <c s="73">
        <f>B107/B83</f>
        <v>-0.001331753287061</v>
      </c>
      <c s="74">
        <f>C107/C83</f>
        <v>0</v>
      </c>
      <c s="74">
        <f>D107/D83</f>
        <v>-0.000362391401787</v>
      </c>
      <c s="74">
        <f>E107/E83</f>
        <v>-0.000119782548604</v>
      </c>
      <c s="74">
        <f>F107/F83</f>
        <v>-0.000521557719054</v>
      </c>
      <c s="74">
        <f>AVERAGE(B108,C108,D108,E108,F108)</f>
        <v>-0.000467096991301</v>
      </c>
      <c s="74">
        <f>AVERAGE(B108,C108,D108,E108,F108)</f>
        <v>-0.000467096991301</v>
      </c>
      <c s="74">
        <f>AVERAGE(B108,C108,D108,E108,F108)</f>
        <v>-0.000467096991301</v>
      </c>
      <c s="74">
        <f>AVERAGE(B108,C108,D108,E108,F108)</f>
        <v>-0.000467096991301</v>
      </c>
      <c s="74">
        <f>AVERAGE(B108,C108,D108,E108,F108)</f>
        <v>-0.000467096991301</v>
      </c>
      <c s="75">
        <f>AVERAGE(B108,C108,D108,E108,F108)</f>
        <v>-0.000467096991301</v>
      </c>
    </row>
    <row customHeight="1" ht="21.375">
      <c s="62" t="s">
        <v>70</v>
      </c>
      <c s="63">
        <v>0</v>
      </c>
      <c s="64">
        <v>0</v>
      </c>
      <c s="64">
        <v>0</v>
      </c>
      <c s="64">
        <v>0</v>
      </c>
      <c s="64">
        <v>0</v>
      </c>
      <c s="70">
        <f>G83*G110</f>
        <v>0</v>
      </c>
      <c s="70">
        <f>H83*H110</f>
        <v>0</v>
      </c>
      <c s="70">
        <f>I83*I110</f>
        <v>0</v>
      </c>
      <c s="70">
        <f>J83*J110</f>
        <v>0</v>
      </c>
      <c s="70">
        <f>K83*K110</f>
        <v>0</v>
      </c>
      <c s="71">
        <f>L83*L110</f>
        <v>0</v>
      </c>
    </row>
    <row customHeight="1" ht="21.375">
      <c s="72" t="s">
        <v>58</v>
      </c>
      <c s="73">
        <f>B109/B83</f>
        <v>0</v>
      </c>
      <c s="74">
        <f>C109/C83</f>
        <v>0</v>
      </c>
      <c s="74">
        <f>D109/D83</f>
        <v>0</v>
      </c>
      <c s="74">
        <f>E109/E83</f>
        <v>0</v>
      </c>
      <c s="74">
        <f>F109/F83</f>
        <v>0</v>
      </c>
      <c s="74">
        <f>AVERAGE(B110,C110,D110,E110,F110)</f>
        <v>0</v>
      </c>
      <c s="74">
        <f>AVERAGE(B110,C110,D110,E110,F110)</f>
        <v>0</v>
      </c>
      <c s="74">
        <f>AVERAGE(B110,C110,D110,E110,F110)</f>
        <v>0</v>
      </c>
      <c s="74">
        <f>AVERAGE(B110,C110,D110,E110,F110)</f>
        <v>0</v>
      </c>
      <c s="74">
        <f>AVERAGE(B110,C110,D110,E110,F110)</f>
        <v>0</v>
      </c>
      <c s="75">
        <f>AVERAGE(B110,C110,D110,E110,F110)</f>
        <v>0</v>
      </c>
    </row>
    <row customHeight="1" ht="21.375">
      <c s="61" t="s">
        <v>71</v>
      </c>
      <c s="58">
        <f>SUM(B112,B115,B116,B117,B119,B121,B123)</f>
        <v>10.75874</v>
      </c>
      <c s="59">
        <f>SUM(C112,C115,C116,C117,C119,C121,C123)</f>
        <v>0.14164</v>
      </c>
      <c s="59">
        <f>SUM(D112,D115,D116,D117,D119,D121,D123)</f>
        <v>2.01939</v>
      </c>
      <c s="59">
        <f>SUM(E112,E115,E116,E117,E119,E121,E123)</f>
        <v>12.67408</v>
      </c>
      <c s="59">
        <f>SUM(F112,F115,F116,F117,F119,F121,F123)</f>
        <v>17.74841</v>
      </c>
      <c s="59">
        <f>SUM(G112,G115,G116,G117,G119,G121,G123)</f>
        <v>110.330554474931</v>
      </c>
      <c s="59">
        <f>SUM(H112,H115,H116,H117,H119,H121,H123)</f>
        <v>29.5453815819725</v>
      </c>
      <c s="59">
        <f>SUM(I112,I115,I116,I117,I119,I121,I123)</f>
        <v>21.1462468456783</v>
      </c>
      <c s="59">
        <f>SUM(J112,J115,J116,J117,J119,J121,J123)</f>
        <v>4.6507141695561</v>
      </c>
      <c s="59">
        <f>SUM(K112,K115,K116,K117,K119,K121,K123)</f>
        <v>28.4381539275225</v>
      </c>
      <c s="60">
        <f>SUM(L112,L115,L116,L117,L119,L121,L123)</f>
        <v>6.4682261592223</v>
      </c>
    </row>
    <row customHeight="1" ht="21.375">
      <c s="62" t="s">
        <v>72</v>
      </c>
      <c s="63">
        <v>0</v>
      </c>
      <c s="64">
        <v>0</v>
      </c>
      <c s="64">
        <v>2</v>
      </c>
      <c s="64">
        <v>5.96</v>
      </c>
      <c s="64">
        <v>23.04</v>
      </c>
      <c s="70">
        <f>G34-F34+G36-F36+G39-F39+G41-F41</f>
        <v>121.082866136661</v>
      </c>
      <c s="70">
        <f>H34-G34+H36-G36+H39-G39+H41-G41</f>
        <v>43.3528908409987</v>
      </c>
      <c s="70">
        <f>I34-H34+I36-H36+I39-H39+I41-H41</f>
        <v>37.5725053955319</v>
      </c>
      <c s="70">
        <f>J34-I34+J36-I36+J39-I39+J41-I41</f>
        <v>22.5435032373196</v>
      </c>
      <c s="70">
        <f>K34-J34+K36-J36+K39-J39+K41-J41</f>
        <v>49.5957071221027</v>
      </c>
      <c s="71">
        <f>L34-K34+L36-K36+L39-K39+L41-K41</f>
        <v>29.7574242732606</v>
      </c>
    </row>
    <row customHeight="1" ht="21.375">
      <c s="67" t="s">
        <v>72</v>
      </c>
      <c s="69"/>
      <c s="70">
        <f>C34-B34+C36-B36+C39-B39+C41-B41</f>
        <v>0.51313</v>
      </c>
      <c s="70">
        <f>D34-C34+D36-C36+D39-C39+D41-C41</f>
        <v>2.45547</v>
      </c>
      <c s="70">
        <f>E34-D34+E36-D36+E39-D39+E41-D41</f>
        <v>-1.69884</v>
      </c>
      <c s="70">
        <f>F34-E34+F36-E36+F39-E39+F41-E41</f>
        <v>20.77995</v>
      </c>
      <c s="70">
        <f>G34-F34+G36-F36+G39-F39+G41-F41</f>
        <v>121.082866136661</v>
      </c>
      <c s="70">
        <f>H34-G34+H36-G36+H39-G39+H41-G41</f>
        <v>43.3528908409987</v>
      </c>
      <c s="70">
        <f>I34-H34+I36-H36+I39-H39+I41-H41</f>
        <v>37.5725053955319</v>
      </c>
      <c s="70">
        <f>J34-I34+J36-I36+J39-I39+J41-I41</f>
        <v>22.5435032373196</v>
      </c>
      <c s="70">
        <f>K34-J34+K36-J36+K39-J39+K41-J41</f>
        <v>49.5957071221027</v>
      </c>
      <c s="71">
        <f>L34-K34+L36-K36+L39-K39+L41-K41</f>
        <v>29.7574242732606</v>
      </c>
    </row>
    <row customHeight="1" ht="21.375">
      <c s="67" t="s">
        <v>7</v>
      </c>
      <c s="69">
        <f>B113-B112</f>
        <v>0</v>
      </c>
      <c s="70">
        <f>C113-C112</f>
        <v>0.51313</v>
      </c>
      <c s="70">
        <f>D113-D112</f>
        <v>0.45547</v>
      </c>
      <c s="70">
        <f>E113-E112</f>
        <v>-7.65884</v>
      </c>
      <c s="70">
        <f>F113-F112</f>
        <v>-2.26005</v>
      </c>
      <c s="70">
        <f>G113-G112</f>
        <v>0</v>
      </c>
      <c s="70">
        <f>H113-H112</f>
        <v>0</v>
      </c>
      <c s="70">
        <f>I113-I112</f>
        <v>0</v>
      </c>
      <c s="70">
        <f>J113-J112</f>
        <v>0</v>
      </c>
      <c s="70">
        <f>K113-K112</f>
        <v>0</v>
      </c>
      <c s="71">
        <f>L113-L112</f>
        <v>0</v>
      </c>
    </row>
    <row customHeight="1" ht="21.375">
      <c s="62" t="s">
        <v>73</v>
      </c>
      <c s="63">
        <v>0</v>
      </c>
      <c s="64">
        <v>0</v>
      </c>
      <c s="64">
        <v>-0.00735</v>
      </c>
      <c s="64">
        <v>-7.96</v>
      </c>
      <c s="64">
        <v>-6.04</v>
      </c>
      <c s="70"/>
      <c s="70"/>
      <c s="70"/>
      <c s="70"/>
      <c s="70"/>
      <c s="71"/>
    </row>
    <row customHeight="1" ht="21.375">
      <c s="62" t="s">
        <v>74</v>
      </c>
      <c s="63">
        <v>0.14874</v>
      </c>
      <c s="64">
        <v>0.14164</v>
      </c>
      <c s="64">
        <v>0.09088</v>
      </c>
      <c s="64">
        <v>0.08836</v>
      </c>
      <c s="64">
        <v>0.32486</v>
      </c>
      <c s="70">
        <f>AVERAGE(B116,C116,D116,E116,F116,G116,H116,I116,J116,K116,L116)</f>
        <v>0.158896</v>
      </c>
      <c s="70">
        <f>AVERAGE(B116,C116,D116,E116,F116,G116,H116,I116,J116,K116,L116)</f>
        <v>0.158896</v>
      </c>
      <c s="70">
        <f>AVERAGE(B116,C116,D116,E116,F116,G116,H116,I116,J116,K116,L116)</f>
        <v>0.158896</v>
      </c>
      <c s="70">
        <f>AVERAGE(B116,C116,D116,E116,F116,G116,H116,I116,J116,K116,L116)</f>
        <v>0.158896</v>
      </c>
      <c s="70">
        <f>AVERAGE(B116,C116,D116,E116,F116,G116,H116,I116,J116,K116,L116)</f>
        <v>0.158896</v>
      </c>
      <c s="71">
        <f>AVERAGE(B116,C116,D116,E116,F116,G116,H116,I116,J116,K116,L116)</f>
        <v>0.158896</v>
      </c>
    </row>
    <row customHeight="1" ht="21.375">
      <c s="62" t="s">
        <v>75</v>
      </c>
      <c s="63">
        <v>0</v>
      </c>
      <c s="64">
        <v>0</v>
      </c>
      <c s="64">
        <v>-0.06584</v>
      </c>
      <c s="64">
        <v>-0.10428</v>
      </c>
      <c s="64">
        <v>-0.10624</v>
      </c>
      <c s="70">
        <f>G118*G83</f>
        <v>-10.9112076617295</v>
      </c>
      <c s="70">
        <f>H118*H83</f>
        <v>-13.9664052590262</v>
      </c>
      <c s="70">
        <f>I118*I83</f>
        <v>-16.5851545498536</v>
      </c>
      <c s="70">
        <f>J118*J83</f>
        <v>-18.0516850677635</v>
      </c>
      <c s="70">
        <f>K118*K83</f>
        <v>-21.3164491945802</v>
      </c>
      <c s="71">
        <f>L118*L83</f>
        <v>-23.4480941140383</v>
      </c>
    </row>
    <row customHeight="1" ht="21.375">
      <c s="72" t="s">
        <v>58</v>
      </c>
      <c s="73">
        <f>B117/B83</f>
        <v>0</v>
      </c>
      <c s="74">
        <f>C117/C83</f>
        <v>0</v>
      </c>
      <c s="74">
        <f>D117/D83</f>
        <v>0.031394539333772</v>
      </c>
      <c s="74">
        <f>E117/E83</f>
        <v>0.096084032064867</v>
      </c>
      <c s="74">
        <f>F117/F83</f>
        <v>0.115438108484006</v>
      </c>
      <c s="74">
        <f>AVERAGE(B118,C118,D118,E118,F118)</f>
        <v>0.048583335976529</v>
      </c>
      <c s="74">
        <f>AVERAGE(B118,C118,D118,E118,F118)</f>
        <v>0.048583335976529</v>
      </c>
      <c s="74">
        <f>AVERAGE(B118,C118,D118,E118,F118)</f>
        <v>0.048583335976529</v>
      </c>
      <c s="74">
        <f>AVERAGE(B118,C118,D118,E118,F118)</f>
        <v>0.048583335976529</v>
      </c>
      <c s="74">
        <f>AVERAGE(B118,C118,D118,E118,F118)</f>
        <v>0.048583335976529</v>
      </c>
      <c s="75">
        <f>AVERAGE(B118,C118,D118,E118,F118)</f>
        <v>0.048583335976529</v>
      </c>
    </row>
    <row customHeight="1" ht="21.375">
      <c s="62" t="s">
        <v>76</v>
      </c>
      <c s="63">
        <v>0</v>
      </c>
      <c s="64">
        <v>0</v>
      </c>
      <c s="64">
        <v>0</v>
      </c>
      <c s="64">
        <v>0</v>
      </c>
      <c s="64">
        <v>0</v>
      </c>
      <c s="70">
        <f>G120*G24</f>
        <v>0</v>
      </c>
      <c s="70">
        <f>H120*H24</f>
        <v>0</v>
      </c>
      <c s="70">
        <f>I120*I24</f>
        <v>0</v>
      </c>
      <c s="70">
        <f>J120*J24</f>
        <v>0</v>
      </c>
      <c s="70">
        <f>K120*K24</f>
        <v>0</v>
      </c>
      <c s="71">
        <f>L120*L24</f>
        <v>0</v>
      </c>
    </row>
    <row customHeight="1" ht="21.375">
      <c s="72" t="s">
        <v>77</v>
      </c>
      <c s="73">
        <f>B119/B24</f>
        <v>0</v>
      </c>
      <c s="74">
        <f>C119/C24</f>
        <v>0</v>
      </c>
      <c s="74">
        <f>D119/D24</f>
        <v>0</v>
      </c>
      <c s="74">
        <f>E119/E24</f>
        <v>0</v>
      </c>
      <c s="74">
        <f>F119/F24</f>
        <v>0</v>
      </c>
      <c s="74">
        <f>AVERAGE(B120,C120,D120,E120,F120,G120,H120,I120,J120,K120,L120)</f>
        <v>0</v>
      </c>
      <c s="74">
        <f>AVERAGE(B120,C120,D120,E120,F120,G120,H120,I120,J120,K120,L120)</f>
        <v>0</v>
      </c>
      <c s="74">
        <f>AVERAGE(B120,C120,D120,E120,F120,G120,H120,I120,J120,K120,L120)</f>
        <v>0</v>
      </c>
      <c s="74">
        <f>AVERAGE(B120,C120,D120,E120,F120,G120,H120,I120,J120,K120,L120)</f>
        <v>0</v>
      </c>
      <c s="74">
        <f>AVERAGE(B120,C120,D120,E120,F120,G120,H120,I120,J120,K120,L120)</f>
        <v>0</v>
      </c>
      <c s="75">
        <f>AVERAGE(B120,C120,D120,E120,F120,G120,H120,I120,J120,K120,L120)</f>
        <v>0</v>
      </c>
    </row>
    <row customHeight="1" ht="21.375">
      <c s="62" t="s">
        <v>78</v>
      </c>
      <c s="63">
        <v>0</v>
      </c>
      <c s="64">
        <v>0</v>
      </c>
      <c s="64">
        <v>0</v>
      </c>
      <c s="64">
        <v>0</v>
      </c>
      <c s="64">
        <v>0</v>
      </c>
      <c s="70">
        <f>G122*G83</f>
        <v>0</v>
      </c>
      <c s="70">
        <f>H122*H83</f>
        <v>0</v>
      </c>
      <c s="70">
        <f>I122*I83</f>
        <v>0</v>
      </c>
      <c s="70">
        <f>J122*J83</f>
        <v>0</v>
      </c>
      <c s="70">
        <f>K122*K83</f>
        <v>0</v>
      </c>
      <c s="71">
        <f>L122*L83</f>
        <v>0</v>
      </c>
    </row>
    <row customHeight="1" ht="21.375">
      <c s="72" t="s">
        <v>58</v>
      </c>
      <c s="73">
        <f>B121/B83</f>
        <v>0</v>
      </c>
      <c s="74">
        <f>C121/C83</f>
        <v>0</v>
      </c>
      <c s="74">
        <f>D121/D83</f>
        <v>0</v>
      </c>
      <c s="74">
        <f>E121/E83</f>
        <v>0</v>
      </c>
      <c s="74">
        <f>F121/F83</f>
        <v>0</v>
      </c>
      <c s="74">
        <f>AVERAGE(B122,C122,D122,E122,F122)</f>
        <v>0</v>
      </c>
      <c s="74">
        <f>AVERAGE(B122,C122,D122,E122,F122)</f>
        <v>0</v>
      </c>
      <c s="74">
        <f>AVERAGE(B122,C122,D122,E122,F122)</f>
        <v>0</v>
      </c>
      <c s="74">
        <f>AVERAGE(B122,C122,D122,E122,F122)</f>
        <v>0</v>
      </c>
      <c s="74">
        <f>AVERAGE(B122,C122,D122,E122,F122)</f>
        <v>0</v>
      </c>
      <c s="75">
        <f>AVERAGE(B122,C122,D122,E122,F122)</f>
        <v>0</v>
      </c>
    </row>
    <row customHeight="1" ht="21.375">
      <c s="62" t="s">
        <v>79</v>
      </c>
      <c s="63">
        <v>10.61</v>
      </c>
      <c s="64">
        <v>0</v>
      </c>
      <c s="64">
        <v>0.0017</v>
      </c>
      <c s="64">
        <v>14.69</v>
      </c>
      <c s="64">
        <v>0.52979</v>
      </c>
      <c s="70">
        <f>0</f>
        <v>0</v>
      </c>
      <c s="70">
        <f>0</f>
        <v>0</v>
      </c>
      <c s="70">
        <f>0</f>
        <v>0</v>
      </c>
      <c s="70">
        <f>0</f>
        <v>0</v>
      </c>
      <c s="70">
        <f>0</f>
        <v>0</v>
      </c>
      <c s="71">
        <f>0</f>
        <v>0</v>
      </c>
    </row>
    <row customHeight="1" ht="21.375">
      <c s="79" t="s">
        <v>80</v>
      </c>
      <c s="69">
        <f>B97+B100+B111</f>
        <v>10.17124</v>
      </c>
      <c s="70">
        <f>C97+C100+C111</f>
        <v>-1.11572</v>
      </c>
      <c s="70">
        <f>D97+D100+D111</f>
        <v>-3.76125</v>
      </c>
      <c s="70">
        <f>E97+E100+E111</f>
        <v>6.52418</v>
      </c>
      <c s="70">
        <f>F97+F100+F111</f>
        <v>-11.10213</v>
      </c>
      <c s="70">
        <f>G97+G100+G111</f>
        <v>-1760.2123195573</v>
      </c>
      <c s="70">
        <f>H97+H100+H111</f>
        <v>-2392.69388051205</v>
      </c>
      <c s="70">
        <f>I97+I100+I111</f>
        <v>-2860.79365342761</v>
      </c>
      <c s="70">
        <f>J97+J100+J111</f>
        <v>-3139.35295696666</v>
      </c>
      <c s="70">
        <f>K97+K100+K111</f>
        <v>-3674.91354669671</v>
      </c>
      <c s="71">
        <f>L97+L100+L111</f>
        <v>-4077.42781534345</v>
      </c>
    </row>
    <row customHeight="1" ht="21.375">
      <c s="79" t="s">
        <v>81</v>
      </c>
      <c s="63">
        <v>1.73</v>
      </c>
      <c s="64">
        <v>12.14</v>
      </c>
      <c s="64">
        <v>7.14</v>
      </c>
      <c s="64">
        <v>5.7</v>
      </c>
      <c s="64">
        <v>5.08</v>
      </c>
      <c s="70">
        <f>F129</f>
        <v>-5.39409</v>
      </c>
      <c s="70">
        <f>G129</f>
        <v>-1765.6064095573</v>
      </c>
      <c s="70">
        <f>H129</f>
        <v>-4158.30029006935</v>
      </c>
      <c s="70">
        <f>I129</f>
        <v>-7019.09394349696</v>
      </c>
      <c s="70">
        <f>J129</f>
        <v>-10158.4469004636</v>
      </c>
      <c s="71">
        <f>K129</f>
        <v>-13833.3604471603</v>
      </c>
    </row>
    <row customHeight="1" ht="21.375">
      <c s="62" t="s">
        <v>81</v>
      </c>
      <c s="69"/>
      <c s="70">
        <f>B129</f>
        <v>11.90124</v>
      </c>
      <c s="70">
        <f>C129</f>
        <v>11.41468</v>
      </c>
      <c s="70">
        <f>D129</f>
        <v>3.85464</v>
      </c>
      <c s="70">
        <f>E129</f>
        <v>11.93946</v>
      </c>
      <c s="70">
        <f>F129</f>
        <v>-5.39409</v>
      </c>
      <c s="70">
        <f>G129</f>
        <v>-1765.6064095573</v>
      </c>
      <c s="70">
        <f>H129</f>
        <v>-4158.30029006935</v>
      </c>
      <c s="70">
        <f>I129</f>
        <v>-7019.09394349696</v>
      </c>
      <c s="70">
        <f>J129</f>
        <v>-10158.4469004636</v>
      </c>
      <c s="71">
        <f>K129</f>
        <v>-13833.3604471603</v>
      </c>
    </row>
    <row customHeight="1" ht="21.375">
      <c s="62" t="s">
        <v>7</v>
      </c>
      <c s="69">
        <f>B126-B125</f>
        <v>-1.73</v>
      </c>
      <c s="70">
        <f>C126-C125</f>
        <v>-0.238760000000001</v>
      </c>
      <c s="70">
        <f>D126-D125</f>
        <v>4.27468</v>
      </c>
      <c s="70">
        <f>E126-E125</f>
        <v>-1.84536</v>
      </c>
      <c s="70">
        <f>F126-F125</f>
        <v>6.85946</v>
      </c>
      <c s="70">
        <f>G126-G125</f>
        <v>0</v>
      </c>
      <c s="70">
        <f>H126-H125</f>
        <v>0</v>
      </c>
      <c s="70">
        <f>I126-I125</f>
        <v>0</v>
      </c>
      <c s="70">
        <f>J126-J125</f>
        <v>0</v>
      </c>
      <c s="70">
        <f>K126-K125</f>
        <v>0</v>
      </c>
      <c s="71">
        <f>L126-L125</f>
        <v>0</v>
      </c>
    </row>
    <row customHeight="1" ht="21.375">
      <c s="79" t="s">
        <v>82</v>
      </c>
      <c s="63">
        <v>0</v>
      </c>
      <c s="64">
        <v>0.3904</v>
      </c>
      <c s="64">
        <v>0.47589</v>
      </c>
      <c s="64">
        <v>-0.28472</v>
      </c>
      <c s="64">
        <v>0.62804</v>
      </c>
      <c s="70">
        <f>0</f>
        <v>0</v>
      </c>
      <c s="70">
        <f>0</f>
        <v>0</v>
      </c>
      <c s="70">
        <f>0</f>
        <v>0</v>
      </c>
      <c s="70">
        <f>0</f>
        <v>0</v>
      </c>
      <c s="70">
        <f>0</f>
        <v>0</v>
      </c>
      <c s="71">
        <f>0</f>
        <v>0</v>
      </c>
    </row>
    <row customHeight="1" ht="21.375">
      <c s="79" t="s">
        <v>83</v>
      </c>
      <c s="69">
        <f>B125+B128+B124</f>
        <v>11.90124</v>
      </c>
      <c s="70">
        <f>C125+C128+C124</f>
        <v>11.41468</v>
      </c>
      <c s="70">
        <f>D125+D128+D124</f>
        <v>3.85464</v>
      </c>
      <c s="70">
        <f>E125+E128+E124</f>
        <v>11.93946</v>
      </c>
      <c s="70">
        <f>F125+F128+F124</f>
        <v>-5.39409</v>
      </c>
      <c s="70">
        <f>G125+G128+G124</f>
        <v>-1765.6064095573</v>
      </c>
      <c s="70">
        <f>H125+H128+H124</f>
        <v>-4158.30029006935</v>
      </c>
      <c s="70">
        <f>I125+I128+I124</f>
        <v>-7019.09394349696</v>
      </c>
      <c s="70">
        <f>J125+J128+J124</f>
        <v>-10158.4469004636</v>
      </c>
      <c s="70">
        <f>K125+K128+K124</f>
        <v>-13833.3604471603</v>
      </c>
      <c s="71">
        <f>L125+L128+L124</f>
        <v>-17910.7882625037</v>
      </c>
    </row>
    <row customHeight="1" ht="17.4">
      <c s="80"/>
      <c s="80"/>
      <c s="80"/>
      <c s="80"/>
      <c s="80"/>
      <c s="80"/>
      <c s="80"/>
      <c s="80"/>
      <c s="80"/>
      <c s="80"/>
      <c s="80"/>
      <c s="80"/>
    </row>
    <row customHeight="1" ht="17.4">
      <c s="51" t="s">
        <v>84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79" t="s">
        <v>85</v>
      </c>
      <c s="68">
        <f>B70</f>
        <v>-1.85372</v>
      </c>
      <c s="65">
        <f>C70</f>
        <v>-2.36887</v>
      </c>
      <c s="65">
        <f>D70</f>
        <v>-2.23679</v>
      </c>
      <c s="65">
        <f>E70</f>
        <v>-1.45855</v>
      </c>
      <c s="65">
        <f>F70</f>
        <v>-0.985019999999999</v>
      </c>
      <c s="65">
        <f>G70</f>
        <v>-196.42064295433</v>
      </c>
      <c s="65">
        <f>H70</f>
        <v>-252.365675840629</v>
      </c>
      <c s="65">
        <f>I70</f>
        <v>-300.453883008754</v>
      </c>
      <c s="65">
        <f>J70</f>
        <v>-327.87585050963</v>
      </c>
      <c s="65">
        <f>K70</f>
        <v>-388.728863171556</v>
      </c>
      <c s="66">
        <f>L70</f>
        <v>-427.601749488712</v>
      </c>
    </row>
    <row customHeight="1" ht="21.375">
      <c s="79" t="s">
        <v>86</v>
      </c>
      <c s="69"/>
      <c s="70">
        <f>C101-C107-(C21-B21)</f>
        <v>-0.11102</v>
      </c>
      <c s="70">
        <f>D101-D107-(D21-C21)</f>
        <v>-0.00735</v>
      </c>
      <c s="70">
        <f>E101-E107-(E21-D21)</f>
        <v>-0.06953</v>
      </c>
      <c s="70">
        <f>F101-F107-(F21-E21)</f>
        <v>-0.08756</v>
      </c>
      <c s="70">
        <f>G101-G107-(G21-F21)</f>
        <v>-9.81486153974435</v>
      </c>
      <c s="70">
        <f>H101-H107-(H21-G21)</f>
        <v>-12.5630762492125</v>
      </c>
      <c s="70">
        <f>I101-I107-(I21-H21)</f>
        <v>-14.9186964970908</v>
      </c>
      <c s="70">
        <f>J101-J107-(J21-I21)</f>
        <v>-16.2378716446394</v>
      </c>
      <c s="70">
        <f>K101-K107-(K21-J21)</f>
        <v>-19.1745958696783</v>
      </c>
      <c s="71">
        <f>L101-L107-(L21-K21)</f>
        <v>-21.0920554566462</v>
      </c>
    </row>
    <row customHeight="1" ht="21.375">
      <c s="79" t="s">
        <v>87</v>
      </c>
      <c s="69"/>
      <c s="70">
        <f>C8-C31-(B8-B31)</f>
        <v>-2.62232</v>
      </c>
      <c s="70">
        <f>D8-D31-(C8-C31)</f>
        <v>-3.92543</v>
      </c>
      <c s="70">
        <f>E8-E31-(D8-D31)</f>
        <v>9.77761</v>
      </c>
      <c s="70">
        <f>F8-F31-(E8-E31)</f>
        <v>-13.66397</v>
      </c>
      <c s="70">
        <f>G8-G31-(F8-F31)</f>
        <v>-1874.22737509706</v>
      </c>
      <c s="70">
        <f>H8-H31-(G8-G31)</f>
        <v>-2424.83973246499</v>
      </c>
      <c s="70">
        <f>I8-I31-(H8-H31)</f>
        <v>-2888.62226675896</v>
      </c>
      <c s="70">
        <f>J8-J31-(I8-I31)</f>
        <v>-3155.93807486513</v>
      </c>
      <c s="70">
        <f>K8-K31-(J8-J31)</f>
        <v>-3711.44189111023</v>
      </c>
      <c s="71">
        <f>L8-L31-(K8-K31)</f>
        <v>-4099.52970465695</v>
      </c>
    </row>
    <row customHeight="1" ht="21.375">
      <c s="79" t="s">
        <v>88</v>
      </c>
      <c s="68">
        <f>Assump!B8</f>
        <v>-0.03599</v>
      </c>
      <c s="65">
        <f>Assump!C8</f>
        <v>-0.08736</v>
      </c>
      <c s="65">
        <f>Assump!D8</f>
        <v>-0.02216</v>
      </c>
      <c s="65">
        <f>Assump!E8</f>
        <v>-0.05744</v>
      </c>
      <c s="65">
        <f>Assump!F8</f>
        <v>-0.0615</v>
      </c>
      <c s="65">
        <f>Assump!G8</f>
        <v>-9.65014753072906</v>
      </c>
      <c s="65">
        <f>Assump!H8</f>
        <v>-12.3522414201939</v>
      </c>
      <c s="65">
        <f>Assump!I8</f>
        <v>-14.6683294084296</v>
      </c>
      <c s="65">
        <f>Assump!J8</f>
        <v>-15.9653660238894</v>
      </c>
      <c s="65">
        <f>Assump!K8</f>
        <v>-18.8528058429771</v>
      </c>
      <c s="66">
        <f>Assump!L8</f>
        <v>-20.7380864272749</v>
      </c>
    </row>
    <row customHeight="1" ht="21.375">
      <c s="79" t="s">
        <v>89</v>
      </c>
      <c s="69">
        <f>B133*(1-B82/B81)+B134-B135-B136</f>
        <v>-1.8373289694108</v>
      </c>
      <c s="70">
        <f>C133*(1-C82/C81)+C134-C135-C136</f>
        <v>0.20754545300507</v>
      </c>
      <c s="70">
        <f>D133*(1-D82/D81)+D134-D135-D136</f>
        <v>1.68675176370554</v>
      </c>
      <c s="70">
        <f>E133*(1-E82/E81)+E134-E135-E136</f>
        <v>-11.4622988894876</v>
      </c>
      <c s="70">
        <f>F133*(1-F82/F81)+F134-F135-F136</f>
        <v>12.1541730423255</v>
      </c>
      <c s="70">
        <f>G133*(1-G82/G81)+G134-G135-G136</f>
        <v>1578.19398105968</v>
      </c>
      <c s="70">
        <f>H133*(1-H82/H81)+H134-H135-H136</f>
        <v>2044.49013893741</v>
      </c>
      <c s="70">
        <f>I133*(1-I82/I81)+I134-I135-I136</f>
        <v>2435.79780950267</v>
      </c>
      <c s="70">
        <f>J133*(1-J82/J81)+J134-J135-J136</f>
        <v>2661.7857323577</v>
      </c>
      <c s="70">
        <f>K133*(1-K82/K81)+K134-K135-K136</f>
        <v>3125.5772889554</v>
      </c>
      <c s="71">
        <f>L133*(1-L82/L81)+L134-L135-L136</f>
        <v>3455.07864228663</v>
      </c>
    </row>
    <row customHeight="1" ht="21.375">
      <c s="79" t="s">
        <v>90</v>
      </c>
      <c s="91">
        <f>9821*(1+0.1)/(0.2-0.1)</f>
        <v>108031</v>
      </c>
      <c s="70"/>
      <c s="70"/>
      <c s="70"/>
      <c s="70"/>
      <c s="70"/>
      <c s="70"/>
      <c s="70"/>
      <c s="70"/>
      <c s="70"/>
      <c s="71"/>
    </row>
    <row customHeight="1" ht="21.375">
      <c s="79" t="s">
        <v>91</v>
      </c>
      <c s="91">
        <f>NPV(0.2,B137:L137)</f>
        <v>3150.23044341356</v>
      </c>
      <c s="70"/>
      <c s="70"/>
      <c s="70"/>
      <c s="70"/>
      <c s="70"/>
      <c s="70"/>
      <c s="70"/>
      <c s="70"/>
      <c s="70"/>
      <c s="71"/>
    </row>
    <row customHeight="1" ht="17.4">
      <c s="80"/>
      <c s="80"/>
      <c s="80"/>
      <c s="80"/>
      <c s="80"/>
      <c s="80"/>
      <c s="80"/>
      <c s="80"/>
      <c s="80"/>
      <c s="80"/>
      <c s="80"/>
      <c s="80"/>
    </row>
  </sheetData>
  <sheetProtection sheet="1" objects="1"/>
  <mergeCells count="5">
    <mergeCell ref="A3:L3"/>
    <mergeCell ref="A5:L5"/>
    <mergeCell ref="A54:L54"/>
    <mergeCell ref="A94:L94"/>
    <mergeCell ref="A131:L13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B4571A9-25B7-5289-3A8A-08410AAFB989}" mc:Ignorable="x14ac">
  <dimension ref="A1:AH29"/>
  <sheetViews>
    <sheetView topLeftCell="A1" showGridLines="0" workbookViewId="0">
      <selection activeCell="A1" sqref="A1"/>
    </sheetView>
  </sheetViews>
  <sheetFormatPr defaultColWidth="3.53125" customHeight="1" defaultRowHeight="17.4"/>
  <cols>
    <col min="1" max="1" width="27.50390625" customWidth="1"/>
    <col min="2" max="12" width="12.125" customWidth="1"/>
  </cols>
  <sheetData>
    <row s="92" customFormat="1" customHeight="1" ht="17.4">
      <c s="49" t="s">
        <v>0</v>
      </c>
    </row>
    <row r="3" customHeight="1" ht="17.4">
      <c s="51" t="s">
        <v>92</v>
      </c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3</v>
      </c>
      <c s="54">
        <v>2014</v>
      </c>
      <c s="55">
        <v>2015</v>
      </c>
      <c s="55">
        <v>2016</v>
      </c>
      <c s="55">
        <v>2017</v>
      </c>
      <c s="55">
        <v>2018</v>
      </c>
      <c s="55">
        <v>2019</v>
      </c>
      <c s="55">
        <v>2020</v>
      </c>
      <c s="55">
        <v>2021</v>
      </c>
      <c s="55">
        <v>2022</v>
      </c>
      <c s="55">
        <v>2023</v>
      </c>
      <c s="56">
        <v>2024</v>
      </c>
    </row>
    <row customHeight="1" ht="21.375">
      <c s="79" t="s">
        <v>93</v>
      </c>
      <c s="69"/>
      <c s="76">
        <f>DCF模型!C56/DCF模型!B56-1</f>
        <v>0.902736686390532</v>
      </c>
      <c s="76">
        <f>DCF模型!D56/DCF模型!C56-1</f>
        <v>7.39296757664105</v>
      </c>
      <c s="76">
        <f>DCF模型!E56/DCF模型!D56-1</f>
        <v>4.14315789473684</v>
      </c>
      <c s="76">
        <f>DCF模型!F56/DCF模型!E56-1</f>
        <v>1.08595988538682</v>
      </c>
      <c s="64">
        <v>0.5</v>
      </c>
      <c s="64">
        <v>0.3</v>
      </c>
      <c s="64">
        <v>0.2</v>
      </c>
      <c s="64">
        <v>0.1</v>
      </c>
      <c s="64">
        <v>0.2</v>
      </c>
      <c s="93">
        <v>0.1</v>
      </c>
    </row>
    <row customHeight="1" ht="21.375">
      <c s="79" t="s">
        <v>94</v>
      </c>
      <c s="94">
        <f>DCF模型!B70/DCF模型!B56</f>
        <v>-6.23224852071006</v>
      </c>
      <c s="76">
        <f>DCF模型!C70/DCF模型!C56</f>
        <v>-4.1856524427953</v>
      </c>
      <c s="76">
        <f>DCF模型!D70/DCF模型!D56</f>
        <v>-0.470903157894737</v>
      </c>
      <c s="76">
        <f>DCF模型!E70/DCF模型!E56</f>
        <v>-0.059703233729022</v>
      </c>
      <c s="76">
        <f>DCF模型!F70/DCF模型!F56</f>
        <v>-0.019329277864992</v>
      </c>
      <c s="64">
        <v>0.05</v>
      </c>
      <c s="64">
        <v>0.08</v>
      </c>
      <c s="64">
        <v>0.1</v>
      </c>
      <c s="64">
        <v>0.12</v>
      </c>
      <c s="64">
        <v>0.15</v>
      </c>
      <c s="93">
        <v>0.15</v>
      </c>
    </row>
    <row customHeight="1" ht="21.375">
      <c s="79" t="s">
        <v>95</v>
      </c>
      <c s="94">
        <f>(DCF模型!B81-DCF模型!B70)/(DCF模型!B71+DCF模型!B73+DCF模型!B75)</f>
        <v>1.18076337354057</v>
      </c>
      <c s="76">
        <f>(DCF模型!C81-DCF模型!C70)/(DCF模型!C71+DCF模型!C73+DCF模型!C75)</f>
        <v>2.70507413957285</v>
      </c>
      <c s="76">
        <f>(DCF模型!D81-DCF模型!D70)/(DCF模型!D71+DCF模型!D73+DCF模型!D75)</f>
        <v>0.894030194767776</v>
      </c>
      <c s="76">
        <f>(DCF模型!E81-DCF模型!E70)/(DCF模型!E71+DCF模型!E73+DCF模型!E75)</f>
        <v>0.977496993873227</v>
      </c>
      <c s="76">
        <f>(DCF模型!F81-DCF模型!F70)/(DCF模型!F71+DCF模型!F73+DCF模型!F75)</f>
        <v>0.558152027934462</v>
      </c>
      <c s="76">
        <f>(DCF模型!G81-DCF模型!G70)/(DCF模型!G71+DCF模型!G73+DCF模型!G75)</f>
        <v>1</v>
      </c>
      <c s="76">
        <f>(DCF模型!H81-DCF模型!H70)/(DCF模型!H71+DCF模型!H73+DCF模型!H75)</f>
        <v>1</v>
      </c>
      <c s="76">
        <f>(DCF模型!I81-DCF模型!I70)/(DCF模型!I71+DCF模型!I73+DCF模型!I75)</f>
        <v>1</v>
      </c>
      <c s="76">
        <f>(DCF模型!J81-DCF模型!J70)/(DCF模型!J71+DCF模型!J73+DCF模型!J75)</f>
        <v>1</v>
      </c>
      <c s="76">
        <f>(DCF模型!K81-DCF模型!K70)/(DCF模型!K71+DCF模型!K73+DCF模型!K75)</f>
        <v>1</v>
      </c>
      <c s="77">
        <f>(DCF模型!L81-DCF模型!L70)/(DCF模型!L71+DCF模型!L73+DCF模型!L75)</f>
        <v>1</v>
      </c>
    </row>
    <row customHeight="1" ht="21.375">
      <c s="79" t="s">
        <v>88</v>
      </c>
      <c s="94">
        <f>DCF模型!B101-DCF模型!B107</f>
        <v>-0.03599</v>
      </c>
      <c s="76">
        <f>DCF模型!C101-DCF模型!C107</f>
        <v>-0.08736</v>
      </c>
      <c s="76">
        <f>DCF模型!D101-DCF模型!D107</f>
        <v>-0.02216</v>
      </c>
      <c s="76">
        <f>DCF模型!E101-DCF模型!E107</f>
        <v>-0.05744</v>
      </c>
      <c s="76">
        <f>DCF模型!F101-DCF模型!F107</f>
        <v>-0.0615</v>
      </c>
      <c s="76">
        <f>DCF模型!G101-DCF模型!G107</f>
        <v>-9.65014753072906</v>
      </c>
      <c s="76">
        <f>DCF模型!H101-DCF模型!H107</f>
        <v>-12.3522414201939</v>
      </c>
      <c s="76">
        <f>DCF模型!I101-DCF模型!I107</f>
        <v>-14.6683294084296</v>
      </c>
      <c s="76">
        <f>DCF模型!J101-DCF模型!J107</f>
        <v>-15.9653660238894</v>
      </c>
      <c s="76">
        <f>DCF模型!K101-DCF模型!K107</f>
        <v>-18.8528058429771</v>
      </c>
      <c s="77">
        <f>DCF模型!L101-DCF模型!L107</f>
        <v>-20.7380864272749</v>
      </c>
    </row>
    <row customHeight="1" ht="21.375">
      <c s="79" t="s">
        <v>96</v>
      </c>
      <c s="69"/>
      <c s="76">
        <f>DCF模型!C101-DCF模型!C107-(DCF模型!C21-DCF模型!B21)</f>
        <v>-0.11102</v>
      </c>
      <c s="76">
        <f>DCF模型!D101-DCF模型!D107-(DCF模型!D21-DCF模型!C21)</f>
        <v>-0.00735</v>
      </c>
      <c s="76">
        <f>DCF模型!E101-DCF模型!E107-(DCF模型!E21-DCF模型!D21)</f>
        <v>-0.06953</v>
      </c>
      <c s="76">
        <f>DCF模型!F101-DCF模型!F107-(DCF模型!F21-DCF模型!E21)</f>
        <v>-0.08756</v>
      </c>
      <c s="76">
        <f>DCF模型!G83*G10</f>
        <v>-9.81486153974435</v>
      </c>
      <c s="76">
        <f>DCF模型!H83*H10</f>
        <v>-12.5630762492125</v>
      </c>
      <c s="76">
        <f>DCF模型!I83*I10</f>
        <v>-14.9186964970908</v>
      </c>
      <c s="76">
        <f>DCF模型!J83*J10</f>
        <v>-16.2378716446394</v>
      </c>
      <c s="76">
        <f>DCF模型!K83*K10</f>
        <v>-19.1745958696783</v>
      </c>
      <c s="77">
        <f>DCF模型!L83*L10</f>
        <v>-21.0920554566462</v>
      </c>
    </row>
    <row customHeight="1" ht="21.375">
      <c s="79" t="s">
        <v>58</v>
      </c>
      <c s="94">
        <f>B9/DCF模型!B83</f>
        <v>0</v>
      </c>
      <c s="76">
        <f>C9/DCF模型!C83</f>
        <v>0.055797917253026</v>
      </c>
      <c s="76">
        <f>D9/DCF模型!D83</f>
        <v>0.003504706319915</v>
      </c>
      <c s="76">
        <f>E9/DCF模型!E83</f>
        <v>0.064065235418778</v>
      </c>
      <c s="76">
        <f>F9/DCF模型!F83</f>
        <v>0.095140820584145</v>
      </c>
      <c s="70">
        <f>AVERAGE(B10,C10,D10,E10,F10,G10,H10,I10,J10,K10,L10)</f>
        <v>0.043701735915173</v>
      </c>
      <c s="70">
        <f>AVERAGE(B10,C10,D10,E10,F10,G10,H10,I10,J10,K10,L10)</f>
        <v>0.043701735915173</v>
      </c>
      <c s="70">
        <f>AVERAGE(B10,C10,D10,E10,F10,G10,H10,I10,J10,K10,L10)</f>
        <v>0.043701735915173</v>
      </c>
      <c s="70">
        <f>AVERAGE(B10,C10,D10,E10,F10,G10,H10,I10,J10,K10,L10)</f>
        <v>0.043701735915173</v>
      </c>
      <c s="70">
        <f>AVERAGE(B10,C10,D10,E10,F10,G10,H10,I10,J10,K10,L10)</f>
        <v>0.043701735915173</v>
      </c>
      <c s="71">
        <f>AVERAGE(B10,C10,D10,E10,F10,G10,H10,I10,J10,K10,L10)</f>
        <v>0.043701735915173</v>
      </c>
    </row>
    <row customHeight="1" ht="21.375">
      <c s="79" t="s">
        <v>97</v>
      </c>
      <c s="91">
        <f>0.2</f>
        <v>0.2</v>
      </c>
      <c s="70"/>
      <c s="70"/>
      <c s="70"/>
      <c s="70"/>
      <c s="70"/>
      <c s="70"/>
      <c s="70"/>
      <c s="70"/>
      <c s="70"/>
      <c s="71"/>
    </row>
    <row customHeight="1" ht="17.4">
      <c s="80"/>
      <c s="80"/>
      <c s="80"/>
      <c s="80"/>
      <c s="80"/>
      <c s="80"/>
      <c s="80"/>
      <c s="80"/>
      <c s="80"/>
      <c s="80"/>
      <c s="80"/>
      <c s="80"/>
    </row>
  </sheetData>
  <sheetProtection sheet="1" objects="1"/>
  <mergeCells count="1">
    <mergeCell ref="A3:L3"/>
  </mergeCells>
</worksheet>
</file>