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3256" windowHeight="9660"/>
  </bookViews>
  <sheets>
    <sheet name="Controle dos PJs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2"/>
  <c r="P53"/>
  <c r="R53" s="1"/>
  <c r="M10" l="1"/>
  <c r="N10"/>
  <c r="O10"/>
  <c r="L10"/>
  <c r="P8"/>
  <c r="Y9" s="1"/>
  <c r="P22" l="1"/>
  <c r="G55"/>
  <c r="O58"/>
  <c r="V55" s="1"/>
  <c r="V57" s="1"/>
  <c r="N58"/>
  <c r="U55" s="1"/>
  <c r="U57" s="1"/>
  <c r="M58"/>
  <c r="T55" s="1"/>
  <c r="T57" s="1"/>
  <c r="L58"/>
  <c r="P57"/>
  <c r="P56"/>
  <c r="P55"/>
  <c r="G49"/>
  <c r="O52"/>
  <c r="V49" s="1"/>
  <c r="V51" s="1"/>
  <c r="N52"/>
  <c r="U49" s="1"/>
  <c r="U51" s="1"/>
  <c r="M52"/>
  <c r="L52"/>
  <c r="S49" s="1"/>
  <c r="P51"/>
  <c r="P50"/>
  <c r="T49"/>
  <c r="T51" s="1"/>
  <c r="P49"/>
  <c r="G42"/>
  <c r="O47"/>
  <c r="N47"/>
  <c r="M47"/>
  <c r="T42" s="1"/>
  <c r="T46" s="1"/>
  <c r="L47"/>
  <c r="S42" s="1"/>
  <c r="P46"/>
  <c r="P45"/>
  <c r="P44"/>
  <c r="P43"/>
  <c r="V42"/>
  <c r="V46" s="1"/>
  <c r="U42"/>
  <c r="U46" s="1"/>
  <c r="P42"/>
  <c r="P37"/>
  <c r="P36"/>
  <c r="G35"/>
  <c r="O40"/>
  <c r="V35" s="1"/>
  <c r="V39" s="1"/>
  <c r="N40"/>
  <c r="U35" s="1"/>
  <c r="U39" s="1"/>
  <c r="M40"/>
  <c r="T35" s="1"/>
  <c r="T39" s="1"/>
  <c r="L40"/>
  <c r="S35" s="1"/>
  <c r="P39"/>
  <c r="P38"/>
  <c r="P35"/>
  <c r="G30"/>
  <c r="O33"/>
  <c r="V30" s="1"/>
  <c r="V32" s="1"/>
  <c r="N33"/>
  <c r="U30" s="1"/>
  <c r="U32" s="1"/>
  <c r="M33"/>
  <c r="L33"/>
  <c r="P32"/>
  <c r="P31"/>
  <c r="T30"/>
  <c r="T32" s="1"/>
  <c r="P30"/>
  <c r="P26"/>
  <c r="P21"/>
  <c r="P9"/>
  <c r="G25"/>
  <c r="O28"/>
  <c r="V25" s="1"/>
  <c r="V27" s="1"/>
  <c r="N28"/>
  <c r="U25" s="1"/>
  <c r="U27" s="1"/>
  <c r="M28"/>
  <c r="T25" s="1"/>
  <c r="T27" s="1"/>
  <c r="L28"/>
  <c r="P27"/>
  <c r="P25"/>
  <c r="G19"/>
  <c r="O23"/>
  <c r="V19" s="1"/>
  <c r="V20" s="1"/>
  <c r="V22" s="1"/>
  <c r="N23"/>
  <c r="U19" s="1"/>
  <c r="U20" s="1"/>
  <c r="U22" s="1"/>
  <c r="M23"/>
  <c r="T19" s="1"/>
  <c r="T20" s="1"/>
  <c r="T22" s="1"/>
  <c r="L23"/>
  <c r="P20"/>
  <c r="P19"/>
  <c r="P15"/>
  <c r="P14"/>
  <c r="M16"/>
  <c r="N16"/>
  <c r="O16"/>
  <c r="L16"/>
  <c r="P17"/>
  <c r="R17" s="1"/>
  <c r="T12"/>
  <c r="U12"/>
  <c r="V12"/>
  <c r="S12"/>
  <c r="T3"/>
  <c r="U3"/>
  <c r="U4" s="1"/>
  <c r="U5" s="1"/>
  <c r="U6" s="1"/>
  <c r="U7" s="1"/>
  <c r="S3"/>
  <c r="P4"/>
  <c r="P5"/>
  <c r="P6"/>
  <c r="P7"/>
  <c r="P11"/>
  <c r="R11" s="1"/>
  <c r="P12"/>
  <c r="R12" s="1"/>
  <c r="W12" s="1"/>
  <c r="P3"/>
  <c r="S30" l="1"/>
  <c r="S19"/>
  <c r="S55"/>
  <c r="R55"/>
  <c r="W55" s="1"/>
  <c r="R49"/>
  <c r="W49" s="1"/>
  <c r="R42"/>
  <c r="W42" s="1"/>
  <c r="R35"/>
  <c r="W35" s="1"/>
  <c r="R3"/>
  <c r="R14"/>
  <c r="R30"/>
  <c r="W30" s="1"/>
  <c r="R25"/>
  <c r="W25" s="1"/>
  <c r="S25"/>
  <c r="R19"/>
  <c r="W19" s="1"/>
  <c r="V3"/>
  <c r="V4" s="1"/>
  <c r="V5" s="1"/>
  <c r="V6" s="1"/>
  <c r="V7" s="1"/>
  <c r="W3" l="1"/>
  <c r="Y10"/>
</calcChain>
</file>

<file path=xl/sharedStrings.xml><?xml version="1.0" encoding="utf-8"?>
<sst xmlns="http://schemas.openxmlformats.org/spreadsheetml/2006/main" count="119" uniqueCount="73">
  <si>
    <t>Projeto</t>
  </si>
  <si>
    <t>Descrição</t>
  </si>
  <si>
    <t>Planta</t>
  </si>
  <si>
    <t>Solicitante</t>
  </si>
  <si>
    <t>PE1</t>
  </si>
  <si>
    <t>Taís</t>
  </si>
  <si>
    <t>Equipamentos para produção de Nova Resina de EVA</t>
  </si>
  <si>
    <t>PE3</t>
  </si>
  <si>
    <t>PJ-1400035</t>
  </si>
  <si>
    <t>Adequação dos Analisadores de Processo do PEBD E PEL</t>
  </si>
  <si>
    <t>PJ-1400140</t>
  </si>
  <si>
    <t>PJ-0300065</t>
  </si>
  <si>
    <t>Migração dos PLC´s de campo da PE-1</t>
  </si>
  <si>
    <t>PJ-0300140</t>
  </si>
  <si>
    <t>Novo Header de Suprimento de Hidrogenio para a PE-1</t>
  </si>
  <si>
    <t>Taís / Iuri</t>
  </si>
  <si>
    <t>PJ-1422263</t>
  </si>
  <si>
    <t>Novas Bomba de Injeção de Acetato de Vinila</t>
  </si>
  <si>
    <t>PJ-0300035</t>
  </si>
  <si>
    <t>Análise on line de gás do Vent-Recovery</t>
  </si>
  <si>
    <t>PJ-0300115</t>
  </si>
  <si>
    <t>Novo Medidor de Nível no Reator C-4301</t>
  </si>
  <si>
    <t>PJ-0300134</t>
  </si>
  <si>
    <t>Novos Transmissores de Pressão e Temperatura dos Sopradores com tecnol. Wireless</t>
  </si>
  <si>
    <t>BM</t>
  </si>
  <si>
    <t>Data</t>
  </si>
  <si>
    <t>Valor</t>
  </si>
  <si>
    <t>Valor AS</t>
  </si>
  <si>
    <t>Saldo</t>
  </si>
  <si>
    <t>BM-BSK-DEP-0300065_1</t>
  </si>
  <si>
    <t>BM-BSK-DEP-0300065_2</t>
  </si>
  <si>
    <t>BM-BSK-DEP-0300065_3</t>
  </si>
  <si>
    <t>BM-BSK-DEP-0300065_EX</t>
  </si>
  <si>
    <t>BM-BSK-DEP-0300065_4</t>
  </si>
  <si>
    <t>BM-BSK-DEP-0300065_5</t>
  </si>
  <si>
    <t>Faturado</t>
  </si>
  <si>
    <t>AS</t>
  </si>
  <si>
    <t>AS-BSK-DEP-0300065</t>
  </si>
  <si>
    <t>Sem AS</t>
  </si>
  <si>
    <t>MO-AS-BSK-DEP-0300065</t>
  </si>
  <si>
    <t>ES-AUT</t>
  </si>
  <si>
    <t>EP-AUT</t>
  </si>
  <si>
    <t>TEC-AUT</t>
  </si>
  <si>
    <t>KM</t>
  </si>
  <si>
    <t>Total Horas/Km Faturados</t>
  </si>
  <si>
    <t>AS-BSK-DEP-30-0300140</t>
  </si>
  <si>
    <t>BM-BSK-DEP-0300140-CT</t>
  </si>
  <si>
    <t>AS-BSK-DEP-0300115</t>
  </si>
  <si>
    <t>BM-BSK-PE1-30-0300115_1</t>
  </si>
  <si>
    <t>BM-BSK-PE1-30-0300115_2</t>
  </si>
  <si>
    <t>AS-BSK-DEP-0300134</t>
  </si>
  <si>
    <t>BM-BSK-PE1-30-0300134_1</t>
  </si>
  <si>
    <t>BM-BSK-DEP-TAG_MONITOR</t>
  </si>
  <si>
    <t>Taís / Ananda</t>
  </si>
  <si>
    <t>BM-BSK-PE1-0300035_1</t>
  </si>
  <si>
    <t>AS-BSK-PE3-30-1400035</t>
  </si>
  <si>
    <t>BM-BSK-DEP-1400035_1</t>
  </si>
  <si>
    <t>BM-BSK-DEP-1400035_2</t>
  </si>
  <si>
    <t>BM-BSK-DEP-1400035_3</t>
  </si>
  <si>
    <t>AS-BSK-PE3-30-1400140</t>
  </si>
  <si>
    <t>BM-BSK-DEP-1400140_1</t>
  </si>
  <si>
    <t>BM-BSK-DEP-1400140_2</t>
  </si>
  <si>
    <t>BM-BSK-DEP-1400140_3</t>
  </si>
  <si>
    <t>Substituição do Inversor de Frequência do MEX-47-01</t>
  </si>
  <si>
    <t>PJ-1400157 
(1400002)</t>
  </si>
  <si>
    <t>AS-BSK-PE3-30-1400157</t>
  </si>
  <si>
    <t>BM-BSK-PE3-30-1400157_1</t>
  </si>
  <si>
    <t>AS-BSK-PE3-30-1422263</t>
  </si>
  <si>
    <t>BM-BSK-PE3-30-1422263_1</t>
  </si>
  <si>
    <t>BM-BSK-DEP-0300065-MO</t>
  </si>
  <si>
    <t>BM-BSK-DEP-0300065_6</t>
  </si>
  <si>
    <t>BM-BSK-PE3-30-1400157_EX</t>
  </si>
  <si>
    <t>BM-BSK-PE1-30-0300115_3 Rev01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</si>
</sst>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(* #,##0.00_);_(* \(#,##0.00\);_(* &quot;-&quot;??_);_(@_)"/>
    <numFmt numFmtId="165" formatCode="#,##0.00_ ;\-#,##0.00\ 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3" fontId="2" fillId="4" borderId="1" xfId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3" fontId="2" fillId="0" borderId="0" xfId="1" applyFont="1" applyAlignment="1">
      <alignment horizontal="center"/>
    </xf>
    <xf numFmtId="1" fontId="2" fillId="4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ill="1"/>
    <xf numFmtId="1" fontId="2" fillId="0" borderId="0" xfId="1" applyNumberFormat="1" applyFont="1" applyAlignment="1">
      <alignment horizontal="center"/>
    </xf>
    <xf numFmtId="14" fontId="3" fillId="5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1" fontId="0" fillId="3" borderId="1" xfId="1" applyNumberFormat="1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/>
    </xf>
    <xf numFmtId="1" fontId="2" fillId="3" borderId="1" xfId="1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3" fontId="2" fillId="4" borderId="6" xfId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vertical="center"/>
    </xf>
    <xf numFmtId="43" fontId="0" fillId="3" borderId="6" xfId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43" fontId="2" fillId="3" borderId="6" xfId="1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/>
    </xf>
    <xf numFmtId="0" fontId="0" fillId="3" borderId="8" xfId="0" applyFont="1" applyFill="1" applyBorder="1" applyAlignment="1">
      <alignment vertical="center" wrapText="1"/>
    </xf>
    <xf numFmtId="0" fontId="0" fillId="3" borderId="8" xfId="0" applyFont="1" applyFill="1" applyBorder="1" applyAlignment="1">
      <alignment horizontal="center" vertical="center"/>
    </xf>
    <xf numFmtId="43" fontId="0" fillId="3" borderId="8" xfId="1" applyFont="1" applyFill="1" applyBorder="1" applyAlignment="1">
      <alignment horizontal="center" vertical="center"/>
    </xf>
    <xf numFmtId="1" fontId="0" fillId="3" borderId="8" xfId="1" applyNumberFormat="1" applyFont="1" applyFill="1" applyBorder="1" applyAlignment="1">
      <alignment horizontal="center" vertical="center"/>
    </xf>
    <xf numFmtId="14" fontId="0" fillId="3" borderId="8" xfId="0" applyNumberFormat="1" applyFont="1" applyFill="1" applyBorder="1" applyAlignment="1">
      <alignment vertical="center"/>
    </xf>
    <xf numFmtId="0" fontId="0" fillId="3" borderId="8" xfId="0" applyFont="1" applyFill="1" applyBorder="1" applyAlignment="1">
      <alignment horizontal="left" vertical="center" wrapText="1"/>
    </xf>
    <xf numFmtId="0" fontId="0" fillId="3" borderId="8" xfId="0" applyFont="1" applyFill="1" applyBorder="1" applyAlignment="1">
      <alignment horizontal="center" vertical="center" wrapText="1"/>
    </xf>
    <xf numFmtId="43" fontId="0" fillId="3" borderId="9" xfId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164" fontId="3" fillId="5" borderId="2" xfId="1" applyNumberFormat="1" applyFont="1" applyFill="1" applyBorder="1" applyAlignment="1">
      <alignment vertical="center"/>
    </xf>
    <xf numFmtId="14" fontId="3" fillId="5" borderId="2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5" fontId="1" fillId="2" borderId="8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43" fontId="2" fillId="4" borderId="6" xfId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5" borderId="0" xfId="0" applyFont="1" applyFill="1"/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10" fontId="2" fillId="5" borderId="0" xfId="2" applyNumberFormat="1" applyFont="1" applyFill="1"/>
    <xf numFmtId="2" fontId="3" fillId="5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3" fontId="0" fillId="4" borderId="1" xfId="1" applyFont="1" applyFill="1" applyBorder="1" applyAlignment="1">
      <alignment horizontal="center" vertical="center"/>
    </xf>
    <xf numFmtId="43" fontId="2" fillId="4" borderId="6" xfId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164" fontId="2" fillId="4" borderId="11" xfId="0" applyNumberFormat="1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/>
    </xf>
    <xf numFmtId="43" fontId="0" fillId="4" borderId="2" xfId="1" applyFont="1" applyFill="1" applyBorder="1" applyAlignment="1">
      <alignment horizontal="center" vertical="center"/>
    </xf>
    <xf numFmtId="43" fontId="0" fillId="5" borderId="1" xfId="1" applyFont="1" applyFill="1" applyBorder="1" applyAlignment="1">
      <alignment horizontal="center" vertical="center"/>
    </xf>
    <xf numFmtId="1" fontId="0" fillId="5" borderId="1" xfId="1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Separador de milhare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9"/>
  <sheetViews>
    <sheetView tabSelected="1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F59" sqref="F59"/>
    </sheetView>
  </sheetViews>
  <sheetFormatPr defaultColWidth="9.109375" defaultRowHeight="14.4"/>
  <cols>
    <col min="1" max="1" width="10.5546875" style="1" bestFit="1" customWidth="1"/>
    <col min="2" max="2" width="39.44140625" style="61" customWidth="1"/>
    <col min="3" max="3" width="6.33203125" style="2" bestFit="1" customWidth="1"/>
    <col min="4" max="4" width="12" style="2" bestFit="1" customWidth="1"/>
    <col min="5" max="5" width="22.21875" style="2" bestFit="1" customWidth="1"/>
    <col min="6" max="6" width="10.33203125" style="12" bestFit="1" customWidth="1"/>
    <col min="7" max="7" width="7.21875" style="22" bestFit="1" customWidth="1"/>
    <col min="8" max="8" width="7.33203125" style="22" bestFit="1" customWidth="1"/>
    <col min="9" max="9" width="8.33203125" style="22" bestFit="1" customWidth="1"/>
    <col min="10" max="10" width="7.21875" style="22" bestFit="1" customWidth="1"/>
    <col min="11" max="11" width="30.5546875" style="2" bestFit="1" customWidth="1"/>
    <col min="12" max="12" width="7.5546875" style="2" bestFit="1" customWidth="1"/>
    <col min="13" max="13" width="7.33203125" style="2" bestFit="1" customWidth="1"/>
    <col min="14" max="14" width="8.33203125" style="2" bestFit="1" customWidth="1"/>
    <col min="15" max="15" width="5" style="2" bestFit="1" customWidth="1"/>
    <col min="16" max="16" width="10.44140625" style="2" bestFit="1" customWidth="1"/>
    <col min="17" max="17" width="10.109375" style="1" bestFit="1" customWidth="1"/>
    <col min="18" max="18" width="10.44140625" style="2" bestFit="1" customWidth="1"/>
    <col min="19" max="19" width="7.77734375" style="2" bestFit="1" customWidth="1"/>
    <col min="20" max="20" width="7.33203125" style="2" bestFit="1" customWidth="1"/>
    <col min="21" max="21" width="8.33203125" style="2" bestFit="1" customWidth="1"/>
    <col min="22" max="22" width="5" style="2" bestFit="1" customWidth="1"/>
    <col min="23" max="23" width="16.109375" style="12" customWidth="1"/>
    <col min="24" max="16384" width="9.109375" style="1"/>
  </cols>
  <sheetData>
    <row r="1" spans="1:25">
      <c r="A1" s="102" t="s">
        <v>0</v>
      </c>
      <c r="B1" s="104" t="s">
        <v>1</v>
      </c>
      <c r="C1" s="102" t="s">
        <v>2</v>
      </c>
      <c r="D1" s="95" t="s">
        <v>3</v>
      </c>
      <c r="E1" s="95" t="s">
        <v>36</v>
      </c>
      <c r="F1" s="95" t="s">
        <v>27</v>
      </c>
      <c r="G1" s="114" t="s">
        <v>40</v>
      </c>
      <c r="H1" s="114" t="s">
        <v>41</v>
      </c>
      <c r="I1" s="114" t="s">
        <v>42</v>
      </c>
      <c r="J1" s="114" t="s">
        <v>43</v>
      </c>
      <c r="K1" s="95" t="s">
        <v>24</v>
      </c>
      <c r="L1" s="40" t="s">
        <v>40</v>
      </c>
      <c r="M1" s="40" t="s">
        <v>41</v>
      </c>
      <c r="N1" s="40" t="s">
        <v>42</v>
      </c>
      <c r="O1" s="40" t="s">
        <v>43</v>
      </c>
      <c r="P1" s="95" t="s">
        <v>26</v>
      </c>
      <c r="Q1" s="95" t="s">
        <v>25</v>
      </c>
      <c r="R1" s="95" t="s">
        <v>35</v>
      </c>
      <c r="S1" s="95" t="s">
        <v>28</v>
      </c>
      <c r="T1" s="95"/>
      <c r="U1" s="95"/>
      <c r="V1" s="95"/>
      <c r="W1" s="93" t="s">
        <v>28</v>
      </c>
    </row>
    <row r="2" spans="1:25" ht="15" thickBot="1">
      <c r="A2" s="103"/>
      <c r="B2" s="105"/>
      <c r="C2" s="103"/>
      <c r="D2" s="96"/>
      <c r="E2" s="96"/>
      <c r="F2" s="96"/>
      <c r="G2" s="115" t="s">
        <v>40</v>
      </c>
      <c r="H2" s="115" t="s">
        <v>40</v>
      </c>
      <c r="I2" s="115" t="s">
        <v>40</v>
      </c>
      <c r="J2" s="115" t="s">
        <v>40</v>
      </c>
      <c r="K2" s="96"/>
      <c r="L2" s="60">
        <v>40</v>
      </c>
      <c r="M2" s="60">
        <v>30</v>
      </c>
      <c r="N2" s="60">
        <v>20</v>
      </c>
      <c r="O2" s="60">
        <v>1</v>
      </c>
      <c r="P2" s="96"/>
      <c r="Q2" s="96"/>
      <c r="R2" s="96"/>
      <c r="S2" s="59" t="s">
        <v>40</v>
      </c>
      <c r="T2" s="59" t="s">
        <v>41</v>
      </c>
      <c r="U2" s="59" t="s">
        <v>42</v>
      </c>
      <c r="V2" s="59" t="s">
        <v>43</v>
      </c>
      <c r="W2" s="94"/>
    </row>
    <row r="3" spans="1:25" s="3" customFormat="1">
      <c r="A3" s="97" t="s">
        <v>11</v>
      </c>
      <c r="B3" s="99" t="s">
        <v>12</v>
      </c>
      <c r="C3" s="101" t="s">
        <v>4</v>
      </c>
      <c r="D3" s="101" t="s">
        <v>5</v>
      </c>
      <c r="E3" s="101" t="s">
        <v>37</v>
      </c>
      <c r="F3" s="126">
        <v>20000</v>
      </c>
      <c r="G3" s="101">
        <v>256</v>
      </c>
      <c r="H3" s="101">
        <v>196</v>
      </c>
      <c r="I3" s="101">
        <v>116</v>
      </c>
      <c r="J3" s="101">
        <v>2500</v>
      </c>
      <c r="K3" s="55" t="s">
        <v>29</v>
      </c>
      <c r="L3" s="56">
        <v>32</v>
      </c>
      <c r="M3" s="56">
        <v>48</v>
      </c>
      <c r="N3" s="56">
        <v>32</v>
      </c>
      <c r="O3" s="56">
        <v>1000</v>
      </c>
      <c r="P3" s="57">
        <f t="shared" ref="P3:P9" si="0">SUMPRODUCT($L$2:$O$2,L3:O3)</f>
        <v>4360</v>
      </c>
      <c r="Q3" s="58">
        <v>42817</v>
      </c>
      <c r="R3" s="125">
        <f>SUM(P3:P9)</f>
        <v>18840</v>
      </c>
      <c r="S3" s="112">
        <f>G3-L10</f>
        <v>40</v>
      </c>
      <c r="T3" s="112">
        <f t="shared" ref="T3:V3" si="1">H3-M10</f>
        <v>0</v>
      </c>
      <c r="U3" s="112">
        <f t="shared" si="1"/>
        <v>0</v>
      </c>
      <c r="V3" s="112">
        <f t="shared" si="1"/>
        <v>500</v>
      </c>
      <c r="W3" s="106">
        <f>F3-R3</f>
        <v>1160</v>
      </c>
    </row>
    <row r="4" spans="1:25" s="3" customFormat="1">
      <c r="A4" s="98"/>
      <c r="B4" s="100"/>
      <c r="C4" s="76"/>
      <c r="D4" s="76"/>
      <c r="E4" s="76"/>
      <c r="F4" s="77"/>
      <c r="G4" s="76"/>
      <c r="H4" s="76"/>
      <c r="I4" s="76"/>
      <c r="J4" s="76"/>
      <c r="K4" s="7" t="s">
        <v>30</v>
      </c>
      <c r="L4" s="14">
        <v>42</v>
      </c>
      <c r="M4" s="14">
        <v>48</v>
      </c>
      <c r="N4" s="14">
        <v>62</v>
      </c>
      <c r="O4" s="14">
        <v>1000</v>
      </c>
      <c r="P4" s="8">
        <f t="shared" si="0"/>
        <v>5360</v>
      </c>
      <c r="Q4" s="23">
        <v>42849</v>
      </c>
      <c r="R4" s="80"/>
      <c r="S4" s="113"/>
      <c r="T4" s="113"/>
      <c r="U4" s="113">
        <f t="shared" ref="U4:V7" si="2">U3-N4</f>
        <v>-62</v>
      </c>
      <c r="V4" s="113">
        <f t="shared" si="2"/>
        <v>-500</v>
      </c>
      <c r="W4" s="107"/>
    </row>
    <row r="5" spans="1:25" s="3" customFormat="1">
      <c r="A5" s="98"/>
      <c r="B5" s="100"/>
      <c r="C5" s="76"/>
      <c r="D5" s="76"/>
      <c r="E5" s="76"/>
      <c r="F5" s="77"/>
      <c r="G5" s="76"/>
      <c r="H5" s="76"/>
      <c r="I5" s="76"/>
      <c r="J5" s="76"/>
      <c r="K5" s="7" t="s">
        <v>31</v>
      </c>
      <c r="L5" s="14">
        <v>19</v>
      </c>
      <c r="M5" s="14">
        <v>16</v>
      </c>
      <c r="N5" s="14">
        <v>22</v>
      </c>
      <c r="O5" s="14"/>
      <c r="P5" s="8">
        <f t="shared" si="0"/>
        <v>1680</v>
      </c>
      <c r="Q5" s="23">
        <v>42907</v>
      </c>
      <c r="R5" s="80"/>
      <c r="S5" s="113"/>
      <c r="T5" s="113"/>
      <c r="U5" s="113">
        <f t="shared" si="2"/>
        <v>-84</v>
      </c>
      <c r="V5" s="113">
        <f t="shared" si="2"/>
        <v>-500</v>
      </c>
      <c r="W5" s="107"/>
    </row>
    <row r="6" spans="1:25" s="3" customFormat="1">
      <c r="A6" s="98"/>
      <c r="B6" s="100"/>
      <c r="C6" s="76"/>
      <c r="D6" s="76"/>
      <c r="E6" s="76"/>
      <c r="F6" s="77"/>
      <c r="G6" s="76"/>
      <c r="H6" s="76"/>
      <c r="I6" s="76"/>
      <c r="J6" s="76"/>
      <c r="K6" s="7" t="s">
        <v>33</v>
      </c>
      <c r="L6" s="14">
        <v>47</v>
      </c>
      <c r="M6" s="14">
        <v>20</v>
      </c>
      <c r="N6" s="14"/>
      <c r="O6" s="14"/>
      <c r="P6" s="8">
        <f t="shared" si="0"/>
        <v>2480</v>
      </c>
      <c r="Q6" s="23">
        <v>42989</v>
      </c>
      <c r="R6" s="80"/>
      <c r="S6" s="113"/>
      <c r="T6" s="113"/>
      <c r="U6" s="113">
        <f t="shared" si="2"/>
        <v>-84</v>
      </c>
      <c r="V6" s="113">
        <f t="shared" si="2"/>
        <v>-500</v>
      </c>
      <c r="W6" s="107"/>
    </row>
    <row r="7" spans="1:25" s="3" customFormat="1">
      <c r="A7" s="98"/>
      <c r="B7" s="100"/>
      <c r="C7" s="76"/>
      <c r="D7" s="76"/>
      <c r="E7" s="76"/>
      <c r="F7" s="77"/>
      <c r="G7" s="76"/>
      <c r="H7" s="76"/>
      <c r="I7" s="76"/>
      <c r="J7" s="76"/>
      <c r="K7" s="7" t="s">
        <v>34</v>
      </c>
      <c r="L7" s="14">
        <v>16</v>
      </c>
      <c r="M7" s="14">
        <v>26</v>
      </c>
      <c r="N7" s="14"/>
      <c r="O7" s="14"/>
      <c r="P7" s="8">
        <f t="shared" si="0"/>
        <v>1420</v>
      </c>
      <c r="Q7" s="23">
        <v>43014</v>
      </c>
      <c r="R7" s="80"/>
      <c r="S7" s="113"/>
      <c r="T7" s="113"/>
      <c r="U7" s="113">
        <f t="shared" si="2"/>
        <v>-84</v>
      </c>
      <c r="V7" s="113">
        <f t="shared" si="2"/>
        <v>-500</v>
      </c>
      <c r="W7" s="107"/>
    </row>
    <row r="8" spans="1:25" s="3" customFormat="1">
      <c r="A8" s="98"/>
      <c r="B8" s="100"/>
      <c r="C8" s="76"/>
      <c r="D8" s="76"/>
      <c r="E8" s="76"/>
      <c r="F8" s="77"/>
      <c r="G8" s="76"/>
      <c r="H8" s="76"/>
      <c r="I8" s="76"/>
      <c r="J8" s="76"/>
      <c r="K8" s="7" t="s">
        <v>70</v>
      </c>
      <c r="L8" s="14"/>
      <c r="M8" s="14">
        <v>38</v>
      </c>
      <c r="N8" s="14"/>
      <c r="O8" s="14"/>
      <c r="P8" s="8">
        <f t="shared" ref="P8" si="3">SUMPRODUCT($L$2:$O$2,L8:O8)</f>
        <v>1140</v>
      </c>
      <c r="Q8" s="23">
        <v>43052</v>
      </c>
      <c r="R8" s="80"/>
      <c r="S8" s="113"/>
      <c r="T8" s="113"/>
      <c r="U8" s="113"/>
      <c r="V8" s="113"/>
      <c r="W8" s="107"/>
    </row>
    <row r="9" spans="1:25" s="3" customFormat="1">
      <c r="A9" s="98"/>
      <c r="B9" s="100"/>
      <c r="C9" s="76"/>
      <c r="D9" s="76"/>
      <c r="E9" s="76"/>
      <c r="F9" s="77"/>
      <c r="G9" s="76"/>
      <c r="H9" s="76"/>
      <c r="I9" s="76"/>
      <c r="J9" s="76"/>
      <c r="K9" s="7" t="s">
        <v>52</v>
      </c>
      <c r="L9" s="14">
        <v>60</v>
      </c>
      <c r="M9" s="14"/>
      <c r="N9" s="14"/>
      <c r="O9" s="14"/>
      <c r="P9" s="8">
        <f t="shared" si="0"/>
        <v>2400</v>
      </c>
      <c r="Q9" s="23">
        <v>43014</v>
      </c>
      <c r="R9" s="80"/>
      <c r="S9" s="113"/>
      <c r="T9" s="113"/>
      <c r="U9" s="113"/>
      <c r="V9" s="113"/>
      <c r="W9" s="107"/>
      <c r="Y9" s="69">
        <f>P8/F3</f>
        <v>5.7000000000000002E-2</v>
      </c>
    </row>
    <row r="10" spans="1:25" s="3" customFormat="1">
      <c r="A10" s="98"/>
      <c r="B10" s="100"/>
      <c r="C10" s="76"/>
      <c r="D10" s="76"/>
      <c r="E10" s="76"/>
      <c r="F10" s="77"/>
      <c r="G10" s="76"/>
      <c r="H10" s="76"/>
      <c r="I10" s="76"/>
      <c r="J10" s="76"/>
      <c r="K10" s="16" t="s">
        <v>44</v>
      </c>
      <c r="L10" s="17">
        <f>SUM(L3:L9)</f>
        <v>216</v>
      </c>
      <c r="M10" s="65">
        <f t="shared" ref="M10:O10" si="4">SUM(M3:M9)</f>
        <v>196</v>
      </c>
      <c r="N10" s="65">
        <f t="shared" si="4"/>
        <v>116</v>
      </c>
      <c r="O10" s="65">
        <f t="shared" si="4"/>
        <v>2000</v>
      </c>
      <c r="P10" s="79"/>
      <c r="Q10" s="79"/>
      <c r="R10" s="80"/>
      <c r="S10" s="113"/>
      <c r="T10" s="113"/>
      <c r="U10" s="113"/>
      <c r="V10" s="113"/>
      <c r="W10" s="107"/>
      <c r="Y10" s="69">
        <f>R3/F3</f>
        <v>0.94199999999999995</v>
      </c>
    </row>
    <row r="11" spans="1:25" s="3" customFormat="1">
      <c r="A11" s="98"/>
      <c r="B11" s="100"/>
      <c r="C11" s="76"/>
      <c r="D11" s="76"/>
      <c r="E11" s="11" t="s">
        <v>38</v>
      </c>
      <c r="F11" s="6"/>
      <c r="G11" s="6"/>
      <c r="H11" s="6"/>
      <c r="I11" s="6"/>
      <c r="J11" s="6"/>
      <c r="K11" s="5" t="s">
        <v>32</v>
      </c>
      <c r="L11" s="15">
        <v>8</v>
      </c>
      <c r="M11" s="15">
        <v>33</v>
      </c>
      <c r="N11" s="15">
        <v>16</v>
      </c>
      <c r="O11" s="15">
        <v>500</v>
      </c>
      <c r="P11" s="8">
        <f>SUMPRODUCT($L$2:$O$2,L11:O11)</f>
        <v>2130</v>
      </c>
      <c r="Q11" s="4">
        <v>42907</v>
      </c>
      <c r="R11" s="9">
        <f>P11</f>
        <v>2130</v>
      </c>
      <c r="S11" s="15"/>
      <c r="T11" s="15"/>
      <c r="U11" s="15"/>
      <c r="V11" s="15"/>
      <c r="W11" s="41"/>
    </row>
    <row r="12" spans="1:25" s="3" customFormat="1">
      <c r="A12" s="98"/>
      <c r="B12" s="100"/>
      <c r="C12" s="76"/>
      <c r="D12" s="76"/>
      <c r="E12" s="11" t="s">
        <v>39</v>
      </c>
      <c r="F12" s="10">
        <v>1650</v>
      </c>
      <c r="G12" s="13">
        <v>10</v>
      </c>
      <c r="H12" s="13">
        <v>3</v>
      </c>
      <c r="I12" s="13">
        <v>48</v>
      </c>
      <c r="J12" s="13">
        <v>200</v>
      </c>
      <c r="K12" s="5" t="s">
        <v>69</v>
      </c>
      <c r="L12" s="15">
        <v>10</v>
      </c>
      <c r="M12" s="15">
        <v>3</v>
      </c>
      <c r="N12" s="15">
        <v>48</v>
      </c>
      <c r="O12" s="15">
        <v>200</v>
      </c>
      <c r="P12" s="8">
        <f>SUMPRODUCT($L$2:$O$2,L12:O12)</f>
        <v>1650</v>
      </c>
      <c r="Q12" s="4">
        <v>43052</v>
      </c>
      <c r="R12" s="63">
        <f>P12</f>
        <v>1650</v>
      </c>
      <c r="S12" s="18">
        <f>G12-L12</f>
        <v>0</v>
      </c>
      <c r="T12" s="18">
        <f t="shared" ref="T12:V12" si="5">H12-M12</f>
        <v>0</v>
      </c>
      <c r="U12" s="18">
        <f t="shared" si="5"/>
        <v>0</v>
      </c>
      <c r="V12" s="18">
        <f t="shared" si="5"/>
        <v>0</v>
      </c>
      <c r="W12" s="41">
        <f>F12-R12</f>
        <v>0</v>
      </c>
    </row>
    <row r="13" spans="1:25" customFormat="1">
      <c r="A13" s="42"/>
      <c r="B13" s="24"/>
      <c r="C13" s="25"/>
      <c r="D13" s="25"/>
      <c r="E13" s="25"/>
      <c r="F13" s="26"/>
      <c r="G13" s="27"/>
      <c r="H13" s="27"/>
      <c r="I13" s="27"/>
      <c r="J13" s="27"/>
      <c r="K13" s="25"/>
      <c r="L13" s="25"/>
      <c r="M13" s="25"/>
      <c r="N13" s="25"/>
      <c r="O13" s="25"/>
      <c r="P13" s="28"/>
      <c r="Q13" s="29"/>
      <c r="R13" s="30"/>
      <c r="S13" s="25"/>
      <c r="T13" s="25"/>
      <c r="U13" s="25"/>
      <c r="V13" s="25"/>
      <c r="W13" s="43"/>
    </row>
    <row r="14" spans="1:25" s="21" customFormat="1">
      <c r="A14" s="109" t="s">
        <v>13</v>
      </c>
      <c r="B14" s="108" t="s">
        <v>14</v>
      </c>
      <c r="C14" s="110" t="s">
        <v>4</v>
      </c>
      <c r="D14" s="110" t="s">
        <v>15</v>
      </c>
      <c r="E14" s="111" t="s">
        <v>45</v>
      </c>
      <c r="F14" s="127">
        <v>10000</v>
      </c>
      <c r="G14" s="128">
        <v>84</v>
      </c>
      <c r="H14" s="128">
        <v>50</v>
      </c>
      <c r="I14" s="128"/>
      <c r="J14" s="128">
        <v>600</v>
      </c>
      <c r="K14" s="31"/>
      <c r="L14" s="31"/>
      <c r="M14" s="31"/>
      <c r="N14" s="31"/>
      <c r="O14" s="31"/>
      <c r="P14" s="19">
        <f>SUMPRODUCT(L$2:O$2,L14:O14)</f>
        <v>0</v>
      </c>
      <c r="Q14" s="20"/>
      <c r="R14" s="108">
        <f>SUM(P14:P15)</f>
        <v>0</v>
      </c>
      <c r="S14" s="108"/>
      <c r="T14" s="108"/>
      <c r="U14" s="108"/>
      <c r="V14" s="108"/>
      <c r="W14" s="124"/>
    </row>
    <row r="15" spans="1:25" s="21" customFormat="1">
      <c r="A15" s="109"/>
      <c r="B15" s="108" t="s">
        <v>14</v>
      </c>
      <c r="C15" s="110" t="s">
        <v>4</v>
      </c>
      <c r="D15" s="110" t="s">
        <v>15</v>
      </c>
      <c r="E15" s="111"/>
      <c r="F15" s="127"/>
      <c r="G15" s="128"/>
      <c r="H15" s="128">
        <v>50</v>
      </c>
      <c r="I15" s="128"/>
      <c r="J15" s="128">
        <v>600</v>
      </c>
      <c r="K15" s="31"/>
      <c r="L15" s="31"/>
      <c r="M15" s="31"/>
      <c r="N15" s="31"/>
      <c r="O15" s="31"/>
      <c r="P15" s="19">
        <f>SUMPRODUCT(L$2:O$2,L15:O15)</f>
        <v>0</v>
      </c>
      <c r="Q15" s="20"/>
      <c r="R15" s="108"/>
      <c r="S15" s="108"/>
      <c r="T15" s="108"/>
      <c r="U15" s="108"/>
      <c r="V15" s="108"/>
      <c r="W15" s="124"/>
    </row>
    <row r="16" spans="1:25" s="3" customFormat="1">
      <c r="A16" s="109"/>
      <c r="B16" s="108"/>
      <c r="C16" s="110"/>
      <c r="D16" s="110"/>
      <c r="E16" s="111"/>
      <c r="F16" s="127"/>
      <c r="G16" s="128"/>
      <c r="H16" s="128"/>
      <c r="I16" s="128"/>
      <c r="J16" s="128"/>
      <c r="K16" s="16" t="s">
        <v>44</v>
      </c>
      <c r="L16" s="17">
        <f>SUM(L14:L15)</f>
        <v>0</v>
      </c>
      <c r="M16" s="17">
        <f t="shared" ref="M16:O16" si="6">SUM(M14:M15)</f>
        <v>0</v>
      </c>
      <c r="N16" s="17">
        <f t="shared" si="6"/>
        <v>0</v>
      </c>
      <c r="O16" s="17">
        <f t="shared" si="6"/>
        <v>0</v>
      </c>
      <c r="P16" s="79"/>
      <c r="Q16" s="79"/>
      <c r="R16" s="108"/>
      <c r="S16" s="108"/>
      <c r="T16" s="108"/>
      <c r="U16" s="108"/>
      <c r="V16" s="108"/>
      <c r="W16" s="124"/>
    </row>
    <row r="17" spans="1:25" s="3" customFormat="1">
      <c r="A17" s="109"/>
      <c r="B17" s="108"/>
      <c r="C17" s="110"/>
      <c r="D17" s="110"/>
      <c r="E17" s="11" t="s">
        <v>38</v>
      </c>
      <c r="F17" s="10">
        <v>660</v>
      </c>
      <c r="G17" s="13"/>
      <c r="H17" s="13"/>
      <c r="I17" s="13"/>
      <c r="J17" s="13"/>
      <c r="K17" s="5" t="s">
        <v>46</v>
      </c>
      <c r="L17" s="15">
        <v>8</v>
      </c>
      <c r="M17" s="15">
        <v>8</v>
      </c>
      <c r="N17" s="15"/>
      <c r="O17" s="15">
        <v>100</v>
      </c>
      <c r="P17" s="8">
        <f>SUMPRODUCT($L$2:$O$2,L17:O17)</f>
        <v>660</v>
      </c>
      <c r="Q17" s="4">
        <v>42907</v>
      </c>
      <c r="R17" s="9">
        <f>P17</f>
        <v>660</v>
      </c>
      <c r="S17" s="15"/>
      <c r="T17" s="15"/>
      <c r="U17" s="15"/>
      <c r="V17" s="15"/>
      <c r="W17" s="41"/>
    </row>
    <row r="18" spans="1:25" customFormat="1">
      <c r="A18" s="42"/>
      <c r="B18" s="24"/>
      <c r="C18" s="25"/>
      <c r="D18" s="25"/>
      <c r="E18" s="25"/>
      <c r="F18" s="26"/>
      <c r="G18" s="27"/>
      <c r="H18" s="27"/>
      <c r="I18" s="27"/>
      <c r="J18" s="27"/>
      <c r="K18" s="25"/>
      <c r="L18" s="25"/>
      <c r="M18" s="25"/>
      <c r="N18" s="25"/>
      <c r="O18" s="25"/>
      <c r="P18" s="28"/>
      <c r="Q18" s="29"/>
      <c r="R18" s="30"/>
      <c r="S18" s="25"/>
      <c r="T18" s="25"/>
      <c r="U18" s="25"/>
      <c r="V18" s="25"/>
      <c r="W18" s="43"/>
    </row>
    <row r="19" spans="1:25" s="66" customFormat="1">
      <c r="A19" s="118" t="s">
        <v>20</v>
      </c>
      <c r="B19" s="119" t="s">
        <v>21</v>
      </c>
      <c r="C19" s="120" t="s">
        <v>4</v>
      </c>
      <c r="D19" s="120" t="s">
        <v>5</v>
      </c>
      <c r="E19" s="121" t="s">
        <v>47</v>
      </c>
      <c r="F19" s="120">
        <v>7000</v>
      </c>
      <c r="G19" s="120">
        <f>26+63</f>
        <v>89</v>
      </c>
      <c r="H19" s="120">
        <v>64</v>
      </c>
      <c r="I19" s="120"/>
      <c r="J19" s="120">
        <v>700</v>
      </c>
      <c r="K19" s="7" t="s">
        <v>48</v>
      </c>
      <c r="L19" s="14">
        <v>18</v>
      </c>
      <c r="M19" s="14">
        <v>47</v>
      </c>
      <c r="N19" s="14"/>
      <c r="O19" s="14">
        <v>400</v>
      </c>
      <c r="P19" s="8">
        <f>SUMPRODUCT($L$2:$O$2,L19:O19)</f>
        <v>2530</v>
      </c>
      <c r="Q19" s="23">
        <v>42941</v>
      </c>
      <c r="R19" s="129">
        <f>SUM(P19:P22)</f>
        <v>6976.32</v>
      </c>
      <c r="S19" s="130">
        <f>G19-L23</f>
        <v>-22.408000000000001</v>
      </c>
      <c r="T19" s="131">
        <f>H19-M23</f>
        <v>0</v>
      </c>
      <c r="U19" s="131">
        <f>I19-N23</f>
        <v>0</v>
      </c>
      <c r="V19" s="131">
        <f>J19-O23</f>
        <v>100</v>
      </c>
      <c r="W19" s="78">
        <f>F19-R19</f>
        <v>23.680000000000291</v>
      </c>
    </row>
    <row r="20" spans="1:25" s="66" customFormat="1">
      <c r="A20" s="118"/>
      <c r="B20" s="119"/>
      <c r="C20" s="120"/>
      <c r="D20" s="120"/>
      <c r="E20" s="121"/>
      <c r="F20" s="120"/>
      <c r="G20" s="120"/>
      <c r="H20" s="120"/>
      <c r="I20" s="120"/>
      <c r="J20" s="120"/>
      <c r="K20" s="7" t="s">
        <v>49</v>
      </c>
      <c r="L20" s="14">
        <v>20</v>
      </c>
      <c r="M20" s="14">
        <v>17</v>
      </c>
      <c r="N20" s="14"/>
      <c r="O20" s="14">
        <v>200</v>
      </c>
      <c r="P20" s="8">
        <f>SUMPRODUCT($L$2:$O$2,L20:O20)</f>
        <v>1510</v>
      </c>
      <c r="Q20" s="23">
        <v>42989</v>
      </c>
      <c r="R20" s="129"/>
      <c r="S20" s="130"/>
      <c r="T20" s="131">
        <f t="shared" ref="T20" si="7">T19-M20</f>
        <v>-17</v>
      </c>
      <c r="U20" s="131">
        <f t="shared" ref="U20" si="8">U19-N20</f>
        <v>0</v>
      </c>
      <c r="V20" s="131">
        <f t="shared" ref="V20" si="9">V19-O20</f>
        <v>-100</v>
      </c>
      <c r="W20" s="78"/>
    </row>
    <row r="21" spans="1:25" s="66" customFormat="1">
      <c r="A21" s="118"/>
      <c r="B21" s="119"/>
      <c r="C21" s="120"/>
      <c r="D21" s="120"/>
      <c r="E21" s="121"/>
      <c r="F21" s="120"/>
      <c r="G21" s="120"/>
      <c r="H21" s="120"/>
      <c r="I21" s="120"/>
      <c r="J21" s="120"/>
      <c r="K21" s="7" t="s">
        <v>52</v>
      </c>
      <c r="L21" s="14">
        <v>23</v>
      </c>
      <c r="M21" s="14"/>
      <c r="N21" s="14"/>
      <c r="O21" s="14"/>
      <c r="P21" s="8">
        <f>SUMPRODUCT($L$2:$O$2,L21:O21)</f>
        <v>920</v>
      </c>
      <c r="Q21" s="23">
        <v>43014</v>
      </c>
      <c r="R21" s="129"/>
      <c r="S21" s="130"/>
      <c r="T21" s="131"/>
      <c r="U21" s="131"/>
      <c r="V21" s="131"/>
      <c r="W21" s="78"/>
    </row>
    <row r="22" spans="1:25" s="66" customFormat="1">
      <c r="A22" s="118"/>
      <c r="B22" s="119"/>
      <c r="C22" s="120"/>
      <c r="D22" s="120"/>
      <c r="E22" s="121"/>
      <c r="F22" s="120"/>
      <c r="G22" s="120"/>
      <c r="H22" s="120"/>
      <c r="I22" s="120"/>
      <c r="J22" s="120"/>
      <c r="K22" s="7" t="s">
        <v>72</v>
      </c>
      <c r="L22" s="70">
        <f>2016.32/L2</f>
        <v>50.408000000000001</v>
      </c>
      <c r="M22" s="14"/>
      <c r="N22" s="14"/>
      <c r="O22" s="14"/>
      <c r="P22" s="8">
        <f>SUMPRODUCT($L$2:$O$2,L22:O22)</f>
        <v>2016.3200000000002</v>
      </c>
      <c r="Q22" s="23">
        <v>43052</v>
      </c>
      <c r="R22" s="129"/>
      <c r="S22" s="130"/>
      <c r="T22" s="131">
        <f>T20-M22</f>
        <v>-17</v>
      </c>
      <c r="U22" s="131">
        <f>U20-N22</f>
        <v>0</v>
      </c>
      <c r="V22" s="131">
        <f>V20-O22</f>
        <v>-100</v>
      </c>
      <c r="W22" s="78"/>
    </row>
    <row r="23" spans="1:25" s="66" customFormat="1">
      <c r="A23" s="118"/>
      <c r="B23" s="119"/>
      <c r="C23" s="120"/>
      <c r="D23" s="120"/>
      <c r="E23" s="121"/>
      <c r="F23" s="120"/>
      <c r="G23" s="120"/>
      <c r="H23" s="120"/>
      <c r="I23" s="120"/>
      <c r="J23" s="120"/>
      <c r="K23" s="67" t="s">
        <v>44</v>
      </c>
      <c r="L23" s="68">
        <f>SUM(L19:L22)</f>
        <v>111.408</v>
      </c>
      <c r="M23" s="68">
        <f>SUM(M19:M22)</f>
        <v>64</v>
      </c>
      <c r="N23" s="68">
        <f>SUM(N19:N22)</f>
        <v>0</v>
      </c>
      <c r="O23" s="68">
        <f>SUM(O19:O22)</f>
        <v>600</v>
      </c>
      <c r="P23" s="132"/>
      <c r="Q23" s="132"/>
      <c r="R23" s="129"/>
      <c r="S23" s="130"/>
      <c r="T23" s="131"/>
      <c r="U23" s="131"/>
      <c r="V23" s="131"/>
      <c r="W23" s="78"/>
      <c r="Y23" s="69"/>
    </row>
    <row r="24" spans="1:25" customFormat="1">
      <c r="A24" s="42"/>
      <c r="B24" s="24"/>
      <c r="C24" s="25"/>
      <c r="D24" s="25"/>
      <c r="E24" s="25"/>
      <c r="F24" s="26"/>
      <c r="G24" s="27"/>
      <c r="H24" s="27"/>
      <c r="I24" s="27"/>
      <c r="J24" s="27"/>
      <c r="K24" s="25"/>
      <c r="L24" s="25"/>
      <c r="M24" s="25"/>
      <c r="N24" s="25"/>
      <c r="O24" s="25"/>
      <c r="P24" s="28"/>
      <c r="Q24" s="29"/>
      <c r="R24" s="30"/>
      <c r="S24" s="25"/>
      <c r="T24" s="25"/>
      <c r="U24" s="25"/>
      <c r="V24" s="25"/>
      <c r="W24" s="43"/>
    </row>
    <row r="25" spans="1:25" s="3" customFormat="1">
      <c r="A25" s="116" t="s">
        <v>22</v>
      </c>
      <c r="B25" s="117" t="s">
        <v>23</v>
      </c>
      <c r="C25" s="110" t="s">
        <v>4</v>
      </c>
      <c r="D25" s="110" t="s">
        <v>5</v>
      </c>
      <c r="E25" s="76" t="s">
        <v>50</v>
      </c>
      <c r="F25" s="77">
        <v>4140</v>
      </c>
      <c r="G25" s="76">
        <f>31+93</f>
        <v>124</v>
      </c>
      <c r="H25" s="76">
        <v>52</v>
      </c>
      <c r="I25" s="76">
        <v>8</v>
      </c>
      <c r="J25" s="76">
        <v>900</v>
      </c>
      <c r="K25" s="7" t="s">
        <v>51</v>
      </c>
      <c r="L25" s="14">
        <v>25</v>
      </c>
      <c r="M25" s="14">
        <v>52</v>
      </c>
      <c r="N25" s="14">
        <v>8</v>
      </c>
      <c r="O25" s="14">
        <v>500</v>
      </c>
      <c r="P25" s="8">
        <f>SUMPRODUCT($L$2:$O$2,L25:O25)</f>
        <v>3220</v>
      </c>
      <c r="Q25" s="23">
        <v>42941</v>
      </c>
      <c r="R25" s="80">
        <f>SUM(P25:P27)</f>
        <v>4140</v>
      </c>
      <c r="S25" s="76">
        <f>G25-L28</f>
        <v>76</v>
      </c>
      <c r="T25" s="76">
        <f>H25-M28</f>
        <v>0</v>
      </c>
      <c r="U25" s="76">
        <f>I25-N28</f>
        <v>0</v>
      </c>
      <c r="V25" s="76">
        <f>J25-O28</f>
        <v>400</v>
      </c>
      <c r="W25" s="78">
        <f>F25-R25</f>
        <v>0</v>
      </c>
    </row>
    <row r="26" spans="1:25" s="3" customFormat="1">
      <c r="A26" s="116"/>
      <c r="B26" s="117"/>
      <c r="C26" s="110"/>
      <c r="D26" s="110"/>
      <c r="E26" s="76"/>
      <c r="F26" s="77"/>
      <c r="G26" s="76"/>
      <c r="H26" s="76"/>
      <c r="I26" s="76"/>
      <c r="J26" s="76"/>
      <c r="K26" s="7" t="s">
        <v>52</v>
      </c>
      <c r="L26" s="14">
        <v>23</v>
      </c>
      <c r="M26" s="14"/>
      <c r="N26" s="14"/>
      <c r="O26" s="14"/>
      <c r="P26" s="8">
        <f>SUMPRODUCT($L$2:$O$2,L26:O26)</f>
        <v>920</v>
      </c>
      <c r="Q26" s="23">
        <v>43014</v>
      </c>
      <c r="R26" s="80"/>
      <c r="S26" s="76"/>
      <c r="T26" s="76"/>
      <c r="U26" s="76"/>
      <c r="V26" s="76"/>
      <c r="W26" s="78"/>
    </row>
    <row r="27" spans="1:25" s="3" customFormat="1">
      <c r="A27" s="109"/>
      <c r="B27" s="108"/>
      <c r="C27" s="110"/>
      <c r="D27" s="110"/>
      <c r="E27" s="76"/>
      <c r="F27" s="77"/>
      <c r="G27" s="76"/>
      <c r="H27" s="76"/>
      <c r="I27" s="76"/>
      <c r="J27" s="76"/>
      <c r="K27" s="7"/>
      <c r="L27" s="14"/>
      <c r="M27" s="14"/>
      <c r="N27" s="14"/>
      <c r="O27" s="14"/>
      <c r="P27" s="8">
        <f>SUMPRODUCT($L$2:$O$2,L27:O27)</f>
        <v>0</v>
      </c>
      <c r="Q27" s="23"/>
      <c r="R27" s="80"/>
      <c r="S27" s="76"/>
      <c r="T27" s="76">
        <f>T25-M27</f>
        <v>0</v>
      </c>
      <c r="U27" s="76">
        <f>U25-N27</f>
        <v>0</v>
      </c>
      <c r="V27" s="76">
        <f>V25-O27</f>
        <v>400</v>
      </c>
      <c r="W27" s="78"/>
    </row>
    <row r="28" spans="1:25" s="3" customFormat="1">
      <c r="A28" s="109"/>
      <c r="B28" s="108"/>
      <c r="C28" s="110"/>
      <c r="D28" s="110"/>
      <c r="E28" s="76"/>
      <c r="F28" s="77"/>
      <c r="G28" s="76"/>
      <c r="H28" s="76"/>
      <c r="I28" s="76"/>
      <c r="J28" s="76"/>
      <c r="K28" s="16" t="s">
        <v>44</v>
      </c>
      <c r="L28" s="17">
        <f>SUM(L25:L27)</f>
        <v>48</v>
      </c>
      <c r="M28" s="17">
        <f>SUM(M25:M27)</f>
        <v>52</v>
      </c>
      <c r="N28" s="17">
        <f>SUM(N25:N27)</f>
        <v>8</v>
      </c>
      <c r="O28" s="17">
        <f>SUM(O25:O27)</f>
        <v>500</v>
      </c>
      <c r="P28" s="79"/>
      <c r="Q28" s="79"/>
      <c r="R28" s="80"/>
      <c r="S28" s="76"/>
      <c r="T28" s="76"/>
      <c r="U28" s="76"/>
      <c r="V28" s="76"/>
      <c r="W28" s="78"/>
    </row>
    <row r="29" spans="1:25">
      <c r="A29" s="44"/>
      <c r="B29" s="32"/>
      <c r="C29" s="33"/>
      <c r="D29" s="33"/>
      <c r="E29" s="33"/>
      <c r="F29" s="34"/>
      <c r="G29" s="35"/>
      <c r="H29" s="35"/>
      <c r="I29" s="35"/>
      <c r="J29" s="35"/>
      <c r="K29" s="33"/>
      <c r="L29" s="33"/>
      <c r="M29" s="33"/>
      <c r="N29" s="33"/>
      <c r="O29" s="33"/>
      <c r="P29" s="36"/>
      <c r="Q29" s="37"/>
      <c r="R29" s="38"/>
      <c r="S29" s="33"/>
      <c r="T29" s="33"/>
      <c r="U29" s="33"/>
      <c r="V29" s="33"/>
      <c r="W29" s="45"/>
    </row>
    <row r="30" spans="1:25" s="3" customFormat="1">
      <c r="A30" s="72" t="s">
        <v>18</v>
      </c>
      <c r="B30" s="73" t="s">
        <v>19</v>
      </c>
      <c r="C30" s="75" t="s">
        <v>4</v>
      </c>
      <c r="D30" s="74" t="s">
        <v>53</v>
      </c>
      <c r="E30" s="76" t="s">
        <v>50</v>
      </c>
      <c r="F30" s="77">
        <v>2240</v>
      </c>
      <c r="G30" s="76">
        <f>15+96</f>
        <v>111</v>
      </c>
      <c r="H30" s="76"/>
      <c r="I30" s="76">
        <v>62</v>
      </c>
      <c r="J30" s="76">
        <v>1000</v>
      </c>
      <c r="K30" s="7" t="s">
        <v>54</v>
      </c>
      <c r="L30" s="14">
        <v>15</v>
      </c>
      <c r="M30" s="14"/>
      <c r="N30" s="14">
        <v>62</v>
      </c>
      <c r="O30" s="14">
        <v>400</v>
      </c>
      <c r="P30" s="8">
        <f>SUMPRODUCT($L$2:$O$2,L30:O30)</f>
        <v>2240</v>
      </c>
      <c r="Q30" s="23">
        <v>42941</v>
      </c>
      <c r="R30" s="80">
        <f>SUM(P30:P32)</f>
        <v>2240</v>
      </c>
      <c r="S30" s="76">
        <f>G30-L33</f>
        <v>96</v>
      </c>
      <c r="T30" s="76">
        <f>H30-M33</f>
        <v>0</v>
      </c>
      <c r="U30" s="76">
        <f>I30-N33</f>
        <v>0</v>
      </c>
      <c r="V30" s="76">
        <f>J30-O33</f>
        <v>600</v>
      </c>
      <c r="W30" s="78">
        <f>F30-R30</f>
        <v>0</v>
      </c>
    </row>
    <row r="31" spans="1:25" s="3" customFormat="1">
      <c r="A31" s="72"/>
      <c r="B31" s="73"/>
      <c r="C31" s="75"/>
      <c r="D31" s="75"/>
      <c r="E31" s="76"/>
      <c r="F31" s="77"/>
      <c r="G31" s="76"/>
      <c r="H31" s="76"/>
      <c r="I31" s="76"/>
      <c r="J31" s="76"/>
      <c r="K31" s="7"/>
      <c r="L31" s="14"/>
      <c r="M31" s="14"/>
      <c r="N31" s="14"/>
      <c r="O31" s="14"/>
      <c r="P31" s="8">
        <f>SUMPRODUCT($L$2:$O$2,L31:O31)</f>
        <v>0</v>
      </c>
      <c r="Q31" s="23"/>
      <c r="R31" s="80"/>
      <c r="S31" s="76"/>
      <c r="T31" s="76"/>
      <c r="U31" s="76"/>
      <c r="V31" s="76"/>
      <c r="W31" s="78"/>
    </row>
    <row r="32" spans="1:25" s="3" customFormat="1">
      <c r="A32" s="122"/>
      <c r="B32" s="123"/>
      <c r="C32" s="75"/>
      <c r="D32" s="75"/>
      <c r="E32" s="76"/>
      <c r="F32" s="77"/>
      <c r="G32" s="76"/>
      <c r="H32" s="76"/>
      <c r="I32" s="76"/>
      <c r="J32" s="76"/>
      <c r="K32" s="7"/>
      <c r="L32" s="14"/>
      <c r="M32" s="14"/>
      <c r="N32" s="14"/>
      <c r="O32" s="14"/>
      <c r="P32" s="8">
        <f>SUMPRODUCT($L$2:$O$2,L32:O32)</f>
        <v>0</v>
      </c>
      <c r="Q32" s="23"/>
      <c r="R32" s="80"/>
      <c r="S32" s="76"/>
      <c r="T32" s="76">
        <f>T30-M32</f>
        <v>0</v>
      </c>
      <c r="U32" s="76">
        <f>U30-N32</f>
        <v>0</v>
      </c>
      <c r="V32" s="76">
        <f>V30-O32</f>
        <v>600</v>
      </c>
      <c r="W32" s="78"/>
    </row>
    <row r="33" spans="1:23" s="3" customFormat="1">
      <c r="A33" s="122"/>
      <c r="B33" s="123"/>
      <c r="C33" s="75"/>
      <c r="D33" s="75"/>
      <c r="E33" s="76"/>
      <c r="F33" s="77"/>
      <c r="G33" s="76"/>
      <c r="H33" s="76"/>
      <c r="I33" s="76"/>
      <c r="J33" s="76"/>
      <c r="K33" s="16" t="s">
        <v>44</v>
      </c>
      <c r="L33" s="17">
        <f>SUM(L30:L32)</f>
        <v>15</v>
      </c>
      <c r="M33" s="17">
        <f>SUM(M30:M32)</f>
        <v>0</v>
      </c>
      <c r="N33" s="17">
        <f>SUM(N30:N32)</f>
        <v>62</v>
      </c>
      <c r="O33" s="17">
        <f>SUM(O30:O32)</f>
        <v>400</v>
      </c>
      <c r="P33" s="79"/>
      <c r="Q33" s="79"/>
      <c r="R33" s="80"/>
      <c r="S33" s="76"/>
      <c r="T33" s="76"/>
      <c r="U33" s="76"/>
      <c r="V33" s="76"/>
      <c r="W33" s="78"/>
    </row>
    <row r="34" spans="1:23" customFormat="1">
      <c r="A34" s="42"/>
      <c r="B34" s="24"/>
      <c r="C34" s="25"/>
      <c r="D34" s="25"/>
      <c r="E34" s="25"/>
      <c r="F34" s="26"/>
      <c r="G34" s="27"/>
      <c r="H34" s="27"/>
      <c r="I34" s="27"/>
      <c r="J34" s="27"/>
      <c r="K34" s="25"/>
      <c r="L34" s="25"/>
      <c r="M34" s="25"/>
      <c r="N34" s="25"/>
      <c r="O34" s="25"/>
      <c r="P34" s="28"/>
      <c r="Q34" s="29"/>
      <c r="R34" s="30"/>
      <c r="S34" s="25"/>
      <c r="T34" s="25"/>
      <c r="U34" s="25"/>
      <c r="V34" s="25"/>
      <c r="W34" s="43"/>
    </row>
    <row r="35" spans="1:23" s="3" customFormat="1">
      <c r="A35" s="72" t="s">
        <v>8</v>
      </c>
      <c r="B35" s="73" t="s">
        <v>9</v>
      </c>
      <c r="C35" s="74" t="s">
        <v>7</v>
      </c>
      <c r="D35" s="75" t="s">
        <v>5</v>
      </c>
      <c r="E35" s="76" t="s">
        <v>55</v>
      </c>
      <c r="F35" s="77">
        <v>42251.199999999997</v>
      </c>
      <c r="G35" s="76">
        <f>47+128</f>
        <v>175</v>
      </c>
      <c r="H35" s="76">
        <v>72</v>
      </c>
      <c r="I35" s="76">
        <v>12</v>
      </c>
      <c r="J35" s="76">
        <v>1000</v>
      </c>
      <c r="K35" s="7" t="s">
        <v>56</v>
      </c>
      <c r="L35" s="14">
        <v>38</v>
      </c>
      <c r="M35" s="14">
        <v>32</v>
      </c>
      <c r="N35" s="14">
        <v>12</v>
      </c>
      <c r="O35" s="14">
        <v>500</v>
      </c>
      <c r="P35" s="8">
        <f>SUMPRODUCT($L$2:$O$2,L35:O35)</f>
        <v>3220</v>
      </c>
      <c r="Q35" s="23">
        <v>42874</v>
      </c>
      <c r="R35" s="80">
        <f>SUM(P35:P39)</f>
        <v>6260</v>
      </c>
      <c r="S35" s="76">
        <f>G35-L40</f>
        <v>91</v>
      </c>
      <c r="T35" s="76">
        <f>H35-M40</f>
        <v>0</v>
      </c>
      <c r="U35" s="76">
        <f>I35-N40</f>
        <v>0</v>
      </c>
      <c r="V35" s="76">
        <f>J35-O40</f>
        <v>500</v>
      </c>
      <c r="W35" s="78">
        <f>F35-R35</f>
        <v>35991.199999999997</v>
      </c>
    </row>
    <row r="36" spans="1:23" s="3" customFormat="1">
      <c r="A36" s="72"/>
      <c r="B36" s="73"/>
      <c r="C36" s="74"/>
      <c r="D36" s="75"/>
      <c r="E36" s="76"/>
      <c r="F36" s="77"/>
      <c r="G36" s="76"/>
      <c r="H36" s="76"/>
      <c r="I36" s="76"/>
      <c r="J36" s="76"/>
      <c r="K36" s="7" t="s">
        <v>57</v>
      </c>
      <c r="L36" s="14">
        <v>6</v>
      </c>
      <c r="M36" s="14">
        <v>30</v>
      </c>
      <c r="N36" s="14"/>
      <c r="O36" s="14"/>
      <c r="P36" s="8">
        <f>SUMPRODUCT($L$2:$O$2,L36:O36)</f>
        <v>1140</v>
      </c>
      <c r="Q36" s="23">
        <v>42907</v>
      </c>
      <c r="R36" s="80"/>
      <c r="S36" s="76"/>
      <c r="T36" s="76"/>
      <c r="U36" s="76"/>
      <c r="V36" s="76"/>
      <c r="W36" s="78"/>
    </row>
    <row r="37" spans="1:23" s="3" customFormat="1">
      <c r="A37" s="72"/>
      <c r="B37" s="73"/>
      <c r="C37" s="74"/>
      <c r="D37" s="75"/>
      <c r="E37" s="76"/>
      <c r="F37" s="77"/>
      <c r="G37" s="76"/>
      <c r="H37" s="76"/>
      <c r="I37" s="76"/>
      <c r="J37" s="76"/>
      <c r="K37" s="7" t="s">
        <v>58</v>
      </c>
      <c r="L37" s="14">
        <v>10</v>
      </c>
      <c r="M37" s="14">
        <v>10</v>
      </c>
      <c r="N37" s="14"/>
      <c r="O37" s="14"/>
      <c r="P37" s="8">
        <f>SUMPRODUCT($L$2:$O$2,L37:O37)</f>
        <v>700</v>
      </c>
      <c r="Q37" s="23">
        <v>43014</v>
      </c>
      <c r="R37" s="80"/>
      <c r="S37" s="76"/>
      <c r="T37" s="76"/>
      <c r="U37" s="76"/>
      <c r="V37" s="76"/>
      <c r="W37" s="78"/>
    </row>
    <row r="38" spans="1:23" s="3" customFormat="1">
      <c r="A38" s="72"/>
      <c r="B38" s="73"/>
      <c r="C38" s="75"/>
      <c r="D38" s="75"/>
      <c r="E38" s="76"/>
      <c r="F38" s="77"/>
      <c r="G38" s="76"/>
      <c r="H38" s="76"/>
      <c r="I38" s="76"/>
      <c r="J38" s="76"/>
      <c r="K38" s="7" t="s">
        <v>52</v>
      </c>
      <c r="L38" s="14">
        <v>30</v>
      </c>
      <c r="M38" s="14"/>
      <c r="N38" s="14"/>
      <c r="O38" s="14"/>
      <c r="P38" s="8">
        <f>SUMPRODUCT($L$2:$O$2,L38:O38)</f>
        <v>1200</v>
      </c>
      <c r="Q38" s="23">
        <v>43014</v>
      </c>
      <c r="R38" s="80"/>
      <c r="S38" s="76"/>
      <c r="T38" s="76"/>
      <c r="U38" s="76"/>
      <c r="V38" s="76"/>
      <c r="W38" s="78"/>
    </row>
    <row r="39" spans="1:23" s="3" customFormat="1">
      <c r="A39" s="72"/>
      <c r="B39" s="73"/>
      <c r="C39" s="75"/>
      <c r="D39" s="75"/>
      <c r="E39" s="76"/>
      <c r="F39" s="77"/>
      <c r="G39" s="76"/>
      <c r="H39" s="76"/>
      <c r="I39" s="76"/>
      <c r="J39" s="76"/>
      <c r="K39" s="7"/>
      <c r="L39" s="14"/>
      <c r="M39" s="14"/>
      <c r="N39" s="14"/>
      <c r="O39" s="14"/>
      <c r="P39" s="8">
        <f>SUMPRODUCT($L$2:$O$2,L39:O39)</f>
        <v>0</v>
      </c>
      <c r="Q39" s="23"/>
      <c r="R39" s="80"/>
      <c r="S39" s="76"/>
      <c r="T39" s="76">
        <f>T35-M39</f>
        <v>0</v>
      </c>
      <c r="U39" s="76">
        <f>U35-N39</f>
        <v>0</v>
      </c>
      <c r="V39" s="76">
        <f>V35-O39</f>
        <v>500</v>
      </c>
      <c r="W39" s="78"/>
    </row>
    <row r="40" spans="1:23" s="3" customFormat="1">
      <c r="A40" s="72"/>
      <c r="B40" s="73"/>
      <c r="C40" s="75"/>
      <c r="D40" s="75"/>
      <c r="E40" s="76"/>
      <c r="F40" s="77"/>
      <c r="G40" s="76"/>
      <c r="H40" s="76"/>
      <c r="I40" s="76"/>
      <c r="J40" s="76"/>
      <c r="K40" s="16" t="s">
        <v>44</v>
      </c>
      <c r="L40" s="17">
        <f>SUM(L35:L39)</f>
        <v>84</v>
      </c>
      <c r="M40" s="17">
        <f>SUM(M35:M39)</f>
        <v>72</v>
      </c>
      <c r="N40" s="17">
        <f>SUM(N35:N39)</f>
        <v>12</v>
      </c>
      <c r="O40" s="17">
        <f>SUM(O35:O39)</f>
        <v>500</v>
      </c>
      <c r="P40" s="79"/>
      <c r="Q40" s="79"/>
      <c r="R40" s="80"/>
      <c r="S40" s="76"/>
      <c r="T40" s="76"/>
      <c r="U40" s="76"/>
      <c r="V40" s="76"/>
      <c r="W40" s="78"/>
    </row>
    <row r="41" spans="1:23">
      <c r="A41" s="44"/>
      <c r="B41" s="32"/>
      <c r="C41" s="33"/>
      <c r="D41" s="33"/>
      <c r="E41" s="33"/>
      <c r="F41" s="34"/>
      <c r="G41" s="35"/>
      <c r="H41" s="35"/>
      <c r="I41" s="35"/>
      <c r="J41" s="35"/>
      <c r="K41" s="33"/>
      <c r="L41" s="33"/>
      <c r="M41" s="33"/>
      <c r="N41" s="33"/>
      <c r="O41" s="33"/>
      <c r="P41" s="39"/>
      <c r="Q41" s="37"/>
      <c r="R41" s="38"/>
      <c r="S41" s="33"/>
      <c r="T41" s="33"/>
      <c r="U41" s="33"/>
      <c r="V41" s="33"/>
      <c r="W41" s="45"/>
    </row>
    <row r="42" spans="1:23" s="3" customFormat="1">
      <c r="A42" s="72" t="s">
        <v>10</v>
      </c>
      <c r="B42" s="73" t="s">
        <v>63</v>
      </c>
      <c r="C42" s="74" t="s">
        <v>7</v>
      </c>
      <c r="D42" s="75" t="s">
        <v>5</v>
      </c>
      <c r="E42" s="76" t="s">
        <v>59</v>
      </c>
      <c r="F42" s="77">
        <v>7000</v>
      </c>
      <c r="G42" s="76">
        <f>27+122</f>
        <v>149</v>
      </c>
      <c r="H42" s="76">
        <v>38</v>
      </c>
      <c r="I42" s="76">
        <v>18</v>
      </c>
      <c r="J42" s="76">
        <v>600</v>
      </c>
      <c r="K42" s="7" t="s">
        <v>60</v>
      </c>
      <c r="L42" s="14">
        <v>39</v>
      </c>
      <c r="M42" s="14">
        <v>21</v>
      </c>
      <c r="N42" s="14">
        <v>8</v>
      </c>
      <c r="O42" s="14">
        <v>300</v>
      </c>
      <c r="P42" s="8">
        <f>SUMPRODUCT($L$2:$O$2,L42:O42)</f>
        <v>2650</v>
      </c>
      <c r="Q42" s="23">
        <v>42874</v>
      </c>
      <c r="R42" s="80">
        <f>SUM(P42:P46)</f>
        <v>6240</v>
      </c>
      <c r="S42" s="76">
        <f>G42-L47</f>
        <v>38</v>
      </c>
      <c r="T42" s="76">
        <f>H42-M47</f>
        <v>0</v>
      </c>
      <c r="U42" s="76">
        <f>I42-N47</f>
        <v>0</v>
      </c>
      <c r="V42" s="76">
        <f>J42-O47</f>
        <v>300</v>
      </c>
      <c r="W42" s="78">
        <f>F42-R42</f>
        <v>760</v>
      </c>
    </row>
    <row r="43" spans="1:23" s="3" customFormat="1">
      <c r="A43" s="72"/>
      <c r="B43" s="73"/>
      <c r="C43" s="74"/>
      <c r="D43" s="75"/>
      <c r="E43" s="76"/>
      <c r="F43" s="77"/>
      <c r="G43" s="76"/>
      <c r="H43" s="76"/>
      <c r="I43" s="76"/>
      <c r="J43" s="76"/>
      <c r="K43" s="7" t="s">
        <v>61</v>
      </c>
      <c r="L43" s="14">
        <v>2</v>
      </c>
      <c r="M43" s="14">
        <v>7</v>
      </c>
      <c r="N43" s="14">
        <v>10</v>
      </c>
      <c r="O43" s="14"/>
      <c r="P43" s="8">
        <f>SUMPRODUCT($L$2:$O$2,L43:O43)</f>
        <v>490</v>
      </c>
      <c r="Q43" s="23">
        <v>42907</v>
      </c>
      <c r="R43" s="80"/>
      <c r="S43" s="76"/>
      <c r="T43" s="76"/>
      <c r="U43" s="76"/>
      <c r="V43" s="76"/>
      <c r="W43" s="78"/>
    </row>
    <row r="44" spans="1:23" s="3" customFormat="1">
      <c r="A44" s="72"/>
      <c r="B44" s="73"/>
      <c r="C44" s="74"/>
      <c r="D44" s="75"/>
      <c r="E44" s="76"/>
      <c r="F44" s="77"/>
      <c r="G44" s="76"/>
      <c r="H44" s="76"/>
      <c r="I44" s="76"/>
      <c r="J44" s="76"/>
      <c r="K44" s="7" t="s">
        <v>62</v>
      </c>
      <c r="L44" s="14">
        <v>10</v>
      </c>
      <c r="M44" s="14">
        <v>10</v>
      </c>
      <c r="N44" s="14"/>
      <c r="O44" s="14"/>
      <c r="P44" s="8">
        <f>SUMPRODUCT($L$2:$O$2,L44:O44)</f>
        <v>700</v>
      </c>
      <c r="Q44" s="23">
        <v>43014</v>
      </c>
      <c r="R44" s="80"/>
      <c r="S44" s="76"/>
      <c r="T44" s="76"/>
      <c r="U44" s="76"/>
      <c r="V44" s="76"/>
      <c r="W44" s="78"/>
    </row>
    <row r="45" spans="1:23" s="3" customFormat="1">
      <c r="A45" s="72"/>
      <c r="B45" s="73"/>
      <c r="C45" s="75"/>
      <c r="D45" s="75"/>
      <c r="E45" s="76"/>
      <c r="F45" s="77"/>
      <c r="G45" s="76"/>
      <c r="H45" s="76"/>
      <c r="I45" s="76"/>
      <c r="J45" s="76"/>
      <c r="K45" s="7" t="s">
        <v>52</v>
      </c>
      <c r="L45" s="14">
        <v>60</v>
      </c>
      <c r="M45" s="14"/>
      <c r="N45" s="14"/>
      <c r="O45" s="14"/>
      <c r="P45" s="8">
        <f>SUMPRODUCT($L$2:$O$2,L45:O45)</f>
        <v>2400</v>
      </c>
      <c r="Q45" s="23">
        <v>43014</v>
      </c>
      <c r="R45" s="80"/>
      <c r="S45" s="76"/>
      <c r="T45" s="76"/>
      <c r="U45" s="76"/>
      <c r="V45" s="76"/>
      <c r="W45" s="78"/>
    </row>
    <row r="46" spans="1:23" s="3" customFormat="1">
      <c r="A46" s="72"/>
      <c r="B46" s="73"/>
      <c r="C46" s="75"/>
      <c r="D46" s="75"/>
      <c r="E46" s="76"/>
      <c r="F46" s="77"/>
      <c r="G46" s="76"/>
      <c r="H46" s="76"/>
      <c r="I46" s="76"/>
      <c r="J46" s="76"/>
      <c r="K46" s="7"/>
      <c r="L46" s="14"/>
      <c r="M46" s="14"/>
      <c r="N46" s="14"/>
      <c r="O46" s="14"/>
      <c r="P46" s="8">
        <f>SUMPRODUCT($L$2:$O$2,L46:O46)</f>
        <v>0</v>
      </c>
      <c r="Q46" s="23"/>
      <c r="R46" s="80"/>
      <c r="S46" s="76"/>
      <c r="T46" s="76">
        <f>T42-M46</f>
        <v>0</v>
      </c>
      <c r="U46" s="76">
        <f>U42-N46</f>
        <v>0</v>
      </c>
      <c r="V46" s="76">
        <f>V42-O46</f>
        <v>300</v>
      </c>
      <c r="W46" s="78"/>
    </row>
    <row r="47" spans="1:23" s="3" customFormat="1">
      <c r="A47" s="72"/>
      <c r="B47" s="73"/>
      <c r="C47" s="75"/>
      <c r="D47" s="75"/>
      <c r="E47" s="76"/>
      <c r="F47" s="77"/>
      <c r="G47" s="76"/>
      <c r="H47" s="76"/>
      <c r="I47" s="76"/>
      <c r="J47" s="76"/>
      <c r="K47" s="16" t="s">
        <v>44</v>
      </c>
      <c r="L47" s="17">
        <f>SUM(L42:L46)</f>
        <v>111</v>
      </c>
      <c r="M47" s="17">
        <f>SUM(M42:M46)</f>
        <v>38</v>
      </c>
      <c r="N47" s="17">
        <f>SUM(N42:N46)</f>
        <v>18</v>
      </c>
      <c r="O47" s="17">
        <f>SUM(O42:O46)</f>
        <v>300</v>
      </c>
      <c r="P47" s="79"/>
      <c r="Q47" s="79"/>
      <c r="R47" s="80"/>
      <c r="S47" s="76"/>
      <c r="T47" s="76"/>
      <c r="U47" s="76"/>
      <c r="V47" s="76"/>
      <c r="W47" s="78"/>
    </row>
    <row r="48" spans="1:23">
      <c r="A48" s="44"/>
      <c r="B48" s="32"/>
      <c r="C48" s="33"/>
      <c r="D48" s="33"/>
      <c r="E48" s="33"/>
      <c r="F48" s="34"/>
      <c r="G48" s="35"/>
      <c r="H48" s="35"/>
      <c r="I48" s="35"/>
      <c r="J48" s="35"/>
      <c r="K48" s="33"/>
      <c r="L48" s="33"/>
      <c r="M48" s="33"/>
      <c r="N48" s="33"/>
      <c r="O48" s="33"/>
      <c r="P48" s="39"/>
      <c r="Q48" s="37"/>
      <c r="R48" s="38"/>
      <c r="S48" s="33"/>
      <c r="T48" s="33"/>
      <c r="U48" s="33"/>
      <c r="V48" s="33"/>
      <c r="W48" s="45"/>
    </row>
    <row r="49" spans="1:23" s="3" customFormat="1" ht="14.4" customHeight="1">
      <c r="A49" s="81" t="s">
        <v>64</v>
      </c>
      <c r="B49" s="84" t="s">
        <v>6</v>
      </c>
      <c r="C49" s="87" t="s">
        <v>7</v>
      </c>
      <c r="D49" s="90" t="s">
        <v>5</v>
      </c>
      <c r="E49" s="76" t="s">
        <v>65</v>
      </c>
      <c r="F49" s="77">
        <v>6000</v>
      </c>
      <c r="G49" s="76">
        <f>23+86</f>
        <v>109</v>
      </c>
      <c r="H49" s="76">
        <v>50</v>
      </c>
      <c r="I49" s="76"/>
      <c r="J49" s="76">
        <v>600</v>
      </c>
      <c r="K49" s="7" t="s">
        <v>66</v>
      </c>
      <c r="L49" s="14">
        <v>42</v>
      </c>
      <c r="M49" s="14">
        <v>50</v>
      </c>
      <c r="N49" s="14"/>
      <c r="O49" s="14">
        <v>400</v>
      </c>
      <c r="P49" s="8">
        <f>SUMPRODUCT($L$2:$O$2,L49:O49)</f>
        <v>3580</v>
      </c>
      <c r="Q49" s="23">
        <v>42989</v>
      </c>
      <c r="R49" s="80">
        <f>SUM(P49:P51)</f>
        <v>5100</v>
      </c>
      <c r="S49" s="76">
        <f>G49-L52</f>
        <v>29</v>
      </c>
      <c r="T49" s="76">
        <f>H49-M52</f>
        <v>0</v>
      </c>
      <c r="U49" s="76">
        <f>I49-N52</f>
        <v>0</v>
      </c>
      <c r="V49" s="76">
        <f>J49-O52</f>
        <v>200</v>
      </c>
      <c r="W49" s="78">
        <f>F49-R49</f>
        <v>900</v>
      </c>
    </row>
    <row r="50" spans="1:23" s="3" customFormat="1">
      <c r="A50" s="82"/>
      <c r="B50" s="85"/>
      <c r="C50" s="88"/>
      <c r="D50" s="91"/>
      <c r="E50" s="76"/>
      <c r="F50" s="77"/>
      <c r="G50" s="76"/>
      <c r="H50" s="76"/>
      <c r="I50" s="76"/>
      <c r="J50" s="76"/>
      <c r="K50" s="7" t="s">
        <v>52</v>
      </c>
      <c r="L50" s="14">
        <v>38</v>
      </c>
      <c r="M50" s="14"/>
      <c r="N50" s="14"/>
      <c r="O50" s="14"/>
      <c r="P50" s="8">
        <f>SUMPRODUCT($L$2:$O$2,L50:O50)</f>
        <v>1520</v>
      </c>
      <c r="Q50" s="23">
        <v>43014</v>
      </c>
      <c r="R50" s="80"/>
      <c r="S50" s="76"/>
      <c r="T50" s="76"/>
      <c r="U50" s="76"/>
      <c r="V50" s="76"/>
      <c r="W50" s="78"/>
    </row>
    <row r="51" spans="1:23" s="3" customFormat="1">
      <c r="A51" s="82"/>
      <c r="B51" s="85"/>
      <c r="C51" s="88"/>
      <c r="D51" s="91"/>
      <c r="E51" s="76"/>
      <c r="F51" s="77"/>
      <c r="G51" s="76"/>
      <c r="H51" s="76"/>
      <c r="I51" s="76"/>
      <c r="J51" s="76"/>
      <c r="K51" s="7"/>
      <c r="L51" s="14"/>
      <c r="M51" s="14"/>
      <c r="N51" s="14"/>
      <c r="O51" s="14"/>
      <c r="P51" s="8">
        <f>SUMPRODUCT($L$2:$O$2,L51:O51)</f>
        <v>0</v>
      </c>
      <c r="Q51" s="23"/>
      <c r="R51" s="80"/>
      <c r="S51" s="76"/>
      <c r="T51" s="76">
        <f>T49-M51</f>
        <v>0</v>
      </c>
      <c r="U51" s="76">
        <f>U49-N51</f>
        <v>0</v>
      </c>
      <c r="V51" s="76">
        <f>V49-O51</f>
        <v>200</v>
      </c>
      <c r="W51" s="78"/>
    </row>
    <row r="52" spans="1:23" s="3" customFormat="1">
      <c r="A52" s="82"/>
      <c r="B52" s="85"/>
      <c r="C52" s="88"/>
      <c r="D52" s="91"/>
      <c r="E52" s="76"/>
      <c r="F52" s="77"/>
      <c r="G52" s="76"/>
      <c r="H52" s="76"/>
      <c r="I52" s="76"/>
      <c r="J52" s="76"/>
      <c r="K52" s="16" t="s">
        <v>44</v>
      </c>
      <c r="L52" s="17">
        <f>SUM(L49:L51)</f>
        <v>80</v>
      </c>
      <c r="M52" s="17">
        <f>SUM(M49:M51)</f>
        <v>50</v>
      </c>
      <c r="N52" s="17">
        <f>SUM(N49:N51)</f>
        <v>0</v>
      </c>
      <c r="O52" s="17">
        <f>SUM(O49:O51)</f>
        <v>400</v>
      </c>
      <c r="P52" s="79"/>
      <c r="Q52" s="79"/>
      <c r="R52" s="80"/>
      <c r="S52" s="76"/>
      <c r="T52" s="76"/>
      <c r="U52" s="76"/>
      <c r="V52" s="76"/>
      <c r="W52" s="78"/>
    </row>
    <row r="53" spans="1:23" s="3" customFormat="1">
      <c r="A53" s="83"/>
      <c r="B53" s="86"/>
      <c r="C53" s="89"/>
      <c r="D53" s="92"/>
      <c r="E53" s="62" t="s">
        <v>38</v>
      </c>
      <c r="F53" s="6"/>
      <c r="G53" s="6"/>
      <c r="H53" s="6">
        <v>12</v>
      </c>
      <c r="I53" s="6"/>
      <c r="J53" s="6"/>
      <c r="K53" s="5" t="s">
        <v>71</v>
      </c>
      <c r="L53" s="15"/>
      <c r="M53" s="15">
        <v>12</v>
      </c>
      <c r="N53" s="15"/>
      <c r="O53" s="15"/>
      <c r="P53" s="8">
        <f>SUMPRODUCT($L$2:$O$2,L53:O53)</f>
        <v>360</v>
      </c>
      <c r="Q53" s="4">
        <v>42907</v>
      </c>
      <c r="R53" s="63">
        <f>P53</f>
        <v>360</v>
      </c>
      <c r="S53" s="15"/>
      <c r="T53" s="15"/>
      <c r="U53" s="15"/>
      <c r="V53" s="15"/>
      <c r="W53" s="64"/>
    </row>
    <row r="54" spans="1:23">
      <c r="A54" s="44"/>
      <c r="B54" s="32"/>
      <c r="C54" s="33"/>
      <c r="D54" s="33"/>
      <c r="E54" s="33"/>
      <c r="F54" s="34"/>
      <c r="G54" s="35"/>
      <c r="H54" s="35"/>
      <c r="I54" s="35"/>
      <c r="J54" s="35"/>
      <c r="K54" s="33"/>
      <c r="L54" s="33"/>
      <c r="M54" s="33"/>
      <c r="N54" s="33"/>
      <c r="O54" s="33"/>
      <c r="P54" s="36"/>
      <c r="Q54" s="37"/>
      <c r="R54" s="38"/>
      <c r="S54" s="33"/>
      <c r="T54" s="33"/>
      <c r="U54" s="33"/>
      <c r="V54" s="33"/>
      <c r="W54" s="45"/>
    </row>
    <row r="55" spans="1:23" s="3" customFormat="1">
      <c r="A55" s="71" t="s">
        <v>16</v>
      </c>
      <c r="B55" s="73" t="s">
        <v>17</v>
      </c>
      <c r="C55" s="74" t="s">
        <v>7</v>
      </c>
      <c r="D55" s="75" t="s">
        <v>5</v>
      </c>
      <c r="E55" s="76" t="s">
        <v>67</v>
      </c>
      <c r="F55" s="77">
        <v>5500</v>
      </c>
      <c r="G55" s="76">
        <f>23+63</f>
        <v>86</v>
      </c>
      <c r="H55" s="76">
        <v>60</v>
      </c>
      <c r="I55" s="76"/>
      <c r="J55" s="76">
        <v>500</v>
      </c>
      <c r="K55" s="7" t="s">
        <v>68</v>
      </c>
      <c r="L55" s="14">
        <v>51</v>
      </c>
      <c r="M55" s="14">
        <v>60</v>
      </c>
      <c r="N55" s="14"/>
      <c r="O55" s="14">
        <v>300</v>
      </c>
      <c r="P55" s="8">
        <f>SUMPRODUCT($L$2:$O$2,L55:O55)</f>
        <v>4140</v>
      </c>
      <c r="Q55" s="23">
        <v>42941</v>
      </c>
      <c r="R55" s="80">
        <f>SUM(P55:P57)</f>
        <v>5060</v>
      </c>
      <c r="S55" s="76">
        <f>G55-L58</f>
        <v>12</v>
      </c>
      <c r="T55" s="76">
        <f>H55-M58</f>
        <v>0</v>
      </c>
      <c r="U55" s="76">
        <f>I55-N58</f>
        <v>0</v>
      </c>
      <c r="V55" s="76">
        <f>J55-O58</f>
        <v>200</v>
      </c>
      <c r="W55" s="78">
        <f>F55-R55</f>
        <v>440</v>
      </c>
    </row>
    <row r="56" spans="1:23" s="3" customFormat="1">
      <c r="A56" s="72"/>
      <c r="B56" s="73"/>
      <c r="C56" s="75"/>
      <c r="D56" s="75"/>
      <c r="E56" s="76"/>
      <c r="F56" s="77"/>
      <c r="G56" s="76"/>
      <c r="H56" s="76"/>
      <c r="I56" s="76"/>
      <c r="J56" s="76"/>
      <c r="K56" s="7" t="s">
        <v>52</v>
      </c>
      <c r="L56" s="14">
        <v>23</v>
      </c>
      <c r="M56" s="14"/>
      <c r="N56" s="14"/>
      <c r="O56" s="14"/>
      <c r="P56" s="8">
        <f>SUMPRODUCT($L$2:$O$2,L56:O56)</f>
        <v>920</v>
      </c>
      <c r="Q56" s="23">
        <v>43014</v>
      </c>
      <c r="R56" s="80"/>
      <c r="S56" s="76"/>
      <c r="T56" s="76"/>
      <c r="U56" s="76"/>
      <c r="V56" s="76"/>
      <c r="W56" s="78"/>
    </row>
    <row r="57" spans="1:23" s="3" customFormat="1">
      <c r="A57" s="72"/>
      <c r="B57" s="73"/>
      <c r="C57" s="75"/>
      <c r="D57" s="75"/>
      <c r="E57" s="76"/>
      <c r="F57" s="77"/>
      <c r="G57" s="76"/>
      <c r="H57" s="76"/>
      <c r="I57" s="76"/>
      <c r="J57" s="76"/>
      <c r="K57" s="7"/>
      <c r="L57" s="14"/>
      <c r="M57" s="14"/>
      <c r="N57" s="14"/>
      <c r="O57" s="14"/>
      <c r="P57" s="8">
        <f>SUMPRODUCT($L$2:$O$2,L57:O57)</f>
        <v>0</v>
      </c>
      <c r="Q57" s="23"/>
      <c r="R57" s="80"/>
      <c r="S57" s="76"/>
      <c r="T57" s="76">
        <f>T55-M57</f>
        <v>0</v>
      </c>
      <c r="U57" s="76">
        <f>U55-N57</f>
        <v>0</v>
      </c>
      <c r="V57" s="76">
        <f>V55-O57</f>
        <v>200</v>
      </c>
      <c r="W57" s="78"/>
    </row>
    <row r="58" spans="1:23" s="3" customFormat="1">
      <c r="A58" s="72"/>
      <c r="B58" s="73"/>
      <c r="C58" s="75"/>
      <c r="D58" s="75"/>
      <c r="E58" s="76"/>
      <c r="F58" s="77"/>
      <c r="G58" s="76"/>
      <c r="H58" s="76"/>
      <c r="I58" s="76"/>
      <c r="J58" s="76"/>
      <c r="K58" s="16" t="s">
        <v>44</v>
      </c>
      <c r="L58" s="17">
        <f>SUM(L55:L57)</f>
        <v>74</v>
      </c>
      <c r="M58" s="17">
        <f>SUM(M55:M57)</f>
        <v>60</v>
      </c>
      <c r="N58" s="17">
        <f>SUM(N55:N57)</f>
        <v>0</v>
      </c>
      <c r="O58" s="17">
        <f>SUM(O55:O57)</f>
        <v>300</v>
      </c>
      <c r="P58" s="79"/>
      <c r="Q58" s="79"/>
      <c r="R58" s="80"/>
      <c r="S58" s="76"/>
      <c r="T58" s="76"/>
      <c r="U58" s="76"/>
      <c r="V58" s="76"/>
      <c r="W58" s="78"/>
    </row>
    <row r="59" spans="1:23" customFormat="1" ht="15" thickBot="1">
      <c r="A59" s="46"/>
      <c r="B59" s="47"/>
      <c r="C59" s="48"/>
      <c r="D59" s="48"/>
      <c r="E59" s="48"/>
      <c r="F59" s="49"/>
      <c r="G59" s="50"/>
      <c r="H59" s="50"/>
      <c r="I59" s="50"/>
      <c r="J59" s="50"/>
      <c r="K59" s="48"/>
      <c r="L59" s="48"/>
      <c r="M59" s="48"/>
      <c r="N59" s="48"/>
      <c r="O59" s="48"/>
      <c r="P59" s="51"/>
      <c r="Q59" s="52"/>
      <c r="R59" s="53"/>
      <c r="S59" s="48"/>
      <c r="T59" s="48"/>
      <c r="U59" s="48"/>
      <c r="V59" s="48"/>
      <c r="W59" s="54"/>
    </row>
  </sheetData>
  <mergeCells count="169">
    <mergeCell ref="W30:W33"/>
    <mergeCell ref="P33:Q33"/>
    <mergeCell ref="R30:R33"/>
    <mergeCell ref="S30:S33"/>
    <mergeCell ref="T30:T33"/>
    <mergeCell ref="U30:U33"/>
    <mergeCell ref="V30:V33"/>
    <mergeCell ref="I19:I23"/>
    <mergeCell ref="F30:F33"/>
    <mergeCell ref="G30:G33"/>
    <mergeCell ref="H30:H33"/>
    <mergeCell ref="I30:I33"/>
    <mergeCell ref="J30:J33"/>
    <mergeCell ref="U25:U28"/>
    <mergeCell ref="V25:V28"/>
    <mergeCell ref="W25:W28"/>
    <mergeCell ref="J19:J23"/>
    <mergeCell ref="R19:R23"/>
    <mergeCell ref="S19:S23"/>
    <mergeCell ref="T19:T23"/>
    <mergeCell ref="U19:U23"/>
    <mergeCell ref="V19:V23"/>
    <mergeCell ref="W19:W23"/>
    <mergeCell ref="P23:Q23"/>
    <mergeCell ref="A30:A33"/>
    <mergeCell ref="B30:B33"/>
    <mergeCell ref="C30:C33"/>
    <mergeCell ref="D30:D33"/>
    <mergeCell ref="E30:E33"/>
    <mergeCell ref="W14:W16"/>
    <mergeCell ref="R3:R10"/>
    <mergeCell ref="S3:S10"/>
    <mergeCell ref="E3:E10"/>
    <mergeCell ref="F3:F10"/>
    <mergeCell ref="G3:G10"/>
    <mergeCell ref="H3:H10"/>
    <mergeCell ref="I3:I10"/>
    <mergeCell ref="P16:Q16"/>
    <mergeCell ref="P10:Q10"/>
    <mergeCell ref="J3:J10"/>
    <mergeCell ref="F14:F16"/>
    <mergeCell ref="G14:G16"/>
    <mergeCell ref="H14:H16"/>
    <mergeCell ref="I14:I16"/>
    <mergeCell ref="J14:J16"/>
    <mergeCell ref="R25:R28"/>
    <mergeCell ref="S25:S28"/>
    <mergeCell ref="T25:T28"/>
    <mergeCell ref="F25:F28"/>
    <mergeCell ref="G25:G28"/>
    <mergeCell ref="H25:H28"/>
    <mergeCell ref="I25:I28"/>
    <mergeCell ref="J25:J28"/>
    <mergeCell ref="P28:Q28"/>
    <mergeCell ref="F19:F23"/>
    <mergeCell ref="G19:G23"/>
    <mergeCell ref="H19:H23"/>
    <mergeCell ref="A25:A28"/>
    <mergeCell ref="B25:B28"/>
    <mergeCell ref="C25:C28"/>
    <mergeCell ref="D25:D28"/>
    <mergeCell ref="A19:A23"/>
    <mergeCell ref="B19:B23"/>
    <mergeCell ref="C19:C23"/>
    <mergeCell ref="D19:D23"/>
    <mergeCell ref="E19:E23"/>
    <mergeCell ref="E25:E28"/>
    <mergeCell ref="B14:B17"/>
    <mergeCell ref="A14:A17"/>
    <mergeCell ref="C14:C17"/>
    <mergeCell ref="D14:D17"/>
    <mergeCell ref="E14:E16"/>
    <mergeCell ref="T3:T10"/>
    <mergeCell ref="S1:V1"/>
    <mergeCell ref="U3:U10"/>
    <mergeCell ref="V3:V10"/>
    <mergeCell ref="H1:H2"/>
    <mergeCell ref="G1:G2"/>
    <mergeCell ref="I1:I2"/>
    <mergeCell ref="J1:J2"/>
    <mergeCell ref="D1:D2"/>
    <mergeCell ref="E1:E2"/>
    <mergeCell ref="F1:F2"/>
    <mergeCell ref="R14:R16"/>
    <mergeCell ref="S14:S16"/>
    <mergeCell ref="T14:T16"/>
    <mergeCell ref="U14:U16"/>
    <mergeCell ref="V14:V16"/>
    <mergeCell ref="W1:W2"/>
    <mergeCell ref="K1:K2"/>
    <mergeCell ref="P1:P2"/>
    <mergeCell ref="Q1:Q2"/>
    <mergeCell ref="R1:R2"/>
    <mergeCell ref="A3:A12"/>
    <mergeCell ref="B3:B12"/>
    <mergeCell ref="C3:C12"/>
    <mergeCell ref="D3:D12"/>
    <mergeCell ref="A1:A2"/>
    <mergeCell ref="B1:B2"/>
    <mergeCell ref="C1:C2"/>
    <mergeCell ref="W3:W10"/>
    <mergeCell ref="J35:J40"/>
    <mergeCell ref="R35:R40"/>
    <mergeCell ref="S35:S40"/>
    <mergeCell ref="T35:T40"/>
    <mergeCell ref="U35:U40"/>
    <mergeCell ref="V35:V40"/>
    <mergeCell ref="W35:W40"/>
    <mergeCell ref="P40:Q40"/>
    <mergeCell ref="A35:A40"/>
    <mergeCell ref="B35:B40"/>
    <mergeCell ref="C35:C40"/>
    <mergeCell ref="D35:D40"/>
    <mergeCell ref="E35:E40"/>
    <mergeCell ref="F35:F40"/>
    <mergeCell ref="G35:G40"/>
    <mergeCell ref="H35:H40"/>
    <mergeCell ref="I35:I40"/>
    <mergeCell ref="V42:V47"/>
    <mergeCell ref="W42:W47"/>
    <mergeCell ref="P47:Q47"/>
    <mergeCell ref="A42:A47"/>
    <mergeCell ref="B42:B47"/>
    <mergeCell ref="C42:C47"/>
    <mergeCell ref="D42:D47"/>
    <mergeCell ref="E42:E47"/>
    <mergeCell ref="F42:F47"/>
    <mergeCell ref="G42:G47"/>
    <mergeCell ref="H42:H47"/>
    <mergeCell ref="I42:I47"/>
    <mergeCell ref="A49:A53"/>
    <mergeCell ref="B49:B53"/>
    <mergeCell ref="C49:C53"/>
    <mergeCell ref="D49:D53"/>
    <mergeCell ref="J42:J47"/>
    <mergeCell ref="R42:R47"/>
    <mergeCell ref="S42:S47"/>
    <mergeCell ref="T42:T47"/>
    <mergeCell ref="U42:U47"/>
    <mergeCell ref="J49:J52"/>
    <mergeCell ref="R49:R52"/>
    <mergeCell ref="S49:S52"/>
    <mergeCell ref="T49:T52"/>
    <mergeCell ref="U49:U52"/>
    <mergeCell ref="V49:V52"/>
    <mergeCell ref="W49:W52"/>
    <mergeCell ref="P52:Q52"/>
    <mergeCell ref="E49:E52"/>
    <mergeCell ref="F49:F52"/>
    <mergeCell ref="G49:G52"/>
    <mergeCell ref="H49:H52"/>
    <mergeCell ref="I49:I52"/>
    <mergeCell ref="J55:J58"/>
    <mergeCell ref="R55:R58"/>
    <mergeCell ref="S55:S58"/>
    <mergeCell ref="T55:T58"/>
    <mergeCell ref="U55:U58"/>
    <mergeCell ref="V55:V58"/>
    <mergeCell ref="W55:W58"/>
    <mergeCell ref="P58:Q58"/>
    <mergeCell ref="A55:A58"/>
    <mergeCell ref="B55:B58"/>
    <mergeCell ref="C55:C58"/>
    <mergeCell ref="D55:D58"/>
    <mergeCell ref="E55:E58"/>
    <mergeCell ref="F55:F58"/>
    <mergeCell ref="G55:G58"/>
    <mergeCell ref="H55:H58"/>
    <mergeCell ref="I55:I5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dos PJs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Felipe Lehnhard</dc:creator>
  <cp:lastModifiedBy>Hélder Câmara</cp:lastModifiedBy>
  <dcterms:created xsi:type="dcterms:W3CDTF">2017-10-04T23:24:56Z</dcterms:created>
  <dcterms:modified xsi:type="dcterms:W3CDTF">2017-11-25T16:12:26Z</dcterms:modified>
</cp:coreProperties>
</file>