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ymiranda/Documents/Gettysburg College 2017-2022/Senior Year 2022/Math 353/StatsProject/"/>
    </mc:Choice>
  </mc:AlternateContent>
  <xr:revisionPtr revIDLastSave="0" documentId="13_ncr:1_{BADE4C4B-316E-0440-A16F-1AE42442C382}" xr6:coauthVersionLast="47" xr6:coauthVersionMax="47" xr10:uidLastSave="{00000000-0000-0000-0000-000000000000}"/>
  <bookViews>
    <workbookView xWindow="4800" yWindow="500" windowWidth="28800" windowHeight="16460" tabRatio="786" xr2:uid="{2BB882B7-595F-49B1-A03D-4CFCB859DDE8}"/>
  </bookViews>
  <sheets>
    <sheet name="Data" sheetId="1" r:id="rId1"/>
    <sheet name="Raw Nationals Men's Totals" sheetId="10" r:id="rId2"/>
    <sheet name="Raw Nationals Women's Totals" sheetId="11" r:id="rId3"/>
    <sheet name="Men's Records - Squat" sheetId="3" r:id="rId4"/>
    <sheet name="Men's Records - Bench" sheetId="2" r:id="rId5"/>
    <sheet name="Men's Records - Deadlift" sheetId="4" r:id="rId6"/>
    <sheet name="Men's Records - Total" sheetId="8" r:id="rId7"/>
    <sheet name="Women's Records - Squat" sheetId="5" r:id="rId8"/>
    <sheet name="Women's Records - Bench" sheetId="6" r:id="rId9"/>
    <sheet name="Women's Records - Deadlift" sheetId="7" r:id="rId10"/>
    <sheet name="Women's Records - Total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2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2" i="10"/>
  <c r="F2" i="10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2" i="11"/>
  <c r="F3" i="9"/>
  <c r="F4" i="9"/>
  <c r="F5" i="9"/>
  <c r="F6" i="9"/>
  <c r="F7" i="9"/>
  <c r="F8" i="9"/>
  <c r="F9" i="9"/>
  <c r="F10" i="9"/>
  <c r="F11" i="9"/>
  <c r="F12" i="9"/>
  <c r="F2" i="9"/>
  <c r="E12" i="9"/>
  <c r="E11" i="9"/>
  <c r="E10" i="9"/>
  <c r="E9" i="9"/>
  <c r="E8" i="9"/>
  <c r="E7" i="9"/>
  <c r="E6" i="9"/>
  <c r="E5" i="9"/>
  <c r="E4" i="9"/>
  <c r="E3" i="9"/>
  <c r="E2" i="9"/>
  <c r="F3" i="7"/>
  <c r="F4" i="7"/>
  <c r="F5" i="7"/>
  <c r="F6" i="7"/>
  <c r="F7" i="7"/>
  <c r="F8" i="7"/>
  <c r="F9" i="7"/>
  <c r="F10" i="7"/>
  <c r="F11" i="7"/>
  <c r="F12" i="7"/>
  <c r="F2" i="7"/>
  <c r="E12" i="7"/>
  <c r="E11" i="7"/>
  <c r="E10" i="7"/>
  <c r="E9" i="7"/>
  <c r="E8" i="7"/>
  <c r="E7" i="7"/>
  <c r="E6" i="7"/>
  <c r="E5" i="7"/>
  <c r="E4" i="7"/>
  <c r="E3" i="7"/>
  <c r="E2" i="7"/>
  <c r="F3" i="6"/>
  <c r="F4" i="6"/>
  <c r="F5" i="6"/>
  <c r="F6" i="6"/>
  <c r="F7" i="6"/>
  <c r="F8" i="6"/>
  <c r="F9" i="6"/>
  <c r="F10" i="6"/>
  <c r="F11" i="6"/>
  <c r="F12" i="6"/>
  <c r="F2" i="6"/>
  <c r="E12" i="6"/>
  <c r="E11" i="6"/>
  <c r="E10" i="6"/>
  <c r="E9" i="6"/>
  <c r="E8" i="6"/>
  <c r="E7" i="6"/>
  <c r="E6" i="6"/>
  <c r="E5" i="6"/>
  <c r="E4" i="6"/>
  <c r="E3" i="6"/>
  <c r="E2" i="6"/>
  <c r="F3" i="5"/>
  <c r="F4" i="5"/>
  <c r="F5" i="5"/>
  <c r="F6" i="5"/>
  <c r="F7" i="5"/>
  <c r="F8" i="5"/>
  <c r="F9" i="5"/>
  <c r="F10" i="5"/>
  <c r="F11" i="5"/>
  <c r="F12" i="5"/>
  <c r="F2" i="5"/>
  <c r="E12" i="5"/>
  <c r="E11" i="5"/>
  <c r="E10" i="5"/>
  <c r="E9" i="5"/>
  <c r="E8" i="5"/>
  <c r="E7" i="5"/>
  <c r="E6" i="5"/>
  <c r="E5" i="5"/>
  <c r="E4" i="5"/>
  <c r="E3" i="5"/>
  <c r="E2" i="5"/>
  <c r="F3" i="8"/>
  <c r="F4" i="8"/>
  <c r="F5" i="8"/>
  <c r="F6" i="8"/>
  <c r="F7" i="8"/>
  <c r="F8" i="8"/>
  <c r="F9" i="8"/>
  <c r="F10" i="8"/>
  <c r="F11" i="8"/>
  <c r="F12" i="8"/>
  <c r="F13" i="8"/>
  <c r="F2" i="8"/>
  <c r="E13" i="8"/>
  <c r="E12" i="8"/>
  <c r="E11" i="8"/>
  <c r="E10" i="8"/>
  <c r="E9" i="8"/>
  <c r="E8" i="8"/>
  <c r="E7" i="8"/>
  <c r="E6" i="8"/>
  <c r="E5" i="8"/>
  <c r="E4" i="8"/>
  <c r="E3" i="8"/>
  <c r="E2" i="8"/>
  <c r="F3" i="4"/>
  <c r="F4" i="4"/>
  <c r="F5" i="4"/>
  <c r="F6" i="4"/>
  <c r="F7" i="4"/>
  <c r="F8" i="4"/>
  <c r="F9" i="4"/>
  <c r="F10" i="4"/>
  <c r="F11" i="4"/>
  <c r="F12" i="4"/>
  <c r="F13" i="4"/>
  <c r="F2" i="4"/>
  <c r="E13" i="4"/>
  <c r="E12" i="4"/>
  <c r="E11" i="4"/>
  <c r="E10" i="4"/>
  <c r="E9" i="4"/>
  <c r="E8" i="4"/>
  <c r="E7" i="4"/>
  <c r="E6" i="4"/>
  <c r="E5" i="4"/>
  <c r="E4" i="4"/>
  <c r="E3" i="4"/>
  <c r="E2" i="4"/>
  <c r="F3" i="2"/>
  <c r="F4" i="2"/>
  <c r="F5" i="2"/>
  <c r="F6" i="2"/>
  <c r="F7" i="2"/>
  <c r="F8" i="2"/>
  <c r="F9" i="2"/>
  <c r="F10" i="2"/>
  <c r="F11" i="2"/>
  <c r="F12" i="2"/>
  <c r="F13" i="2"/>
  <c r="F2" i="2"/>
  <c r="E13" i="2"/>
  <c r="E12" i="2"/>
  <c r="E11" i="2"/>
  <c r="E10" i="2"/>
  <c r="E9" i="2"/>
  <c r="E8" i="2"/>
  <c r="E7" i="2"/>
  <c r="E6" i="2"/>
  <c r="E5" i="2"/>
  <c r="E4" i="2"/>
  <c r="E3" i="2"/>
  <c r="E2" i="2"/>
  <c r="F3" i="3"/>
  <c r="F4" i="3"/>
  <c r="F5" i="3"/>
  <c r="F6" i="3"/>
  <c r="F7" i="3"/>
  <c r="F8" i="3"/>
  <c r="F9" i="3"/>
  <c r="F10" i="3"/>
  <c r="F11" i="3"/>
  <c r="F12" i="3"/>
  <c r="F13" i="3"/>
  <c r="F2" i="3"/>
  <c r="E13" i="3"/>
  <c r="E12" i="3"/>
  <c r="E11" i="3"/>
  <c r="E10" i="3"/>
  <c r="E9" i="3"/>
  <c r="E8" i="3"/>
  <c r="E7" i="3"/>
  <c r="E6" i="3"/>
  <c r="E5" i="3"/>
  <c r="E4" i="3"/>
  <c r="E3" i="3"/>
  <c r="E2" i="3"/>
  <c r="F113" i="1"/>
  <c r="F114" i="1"/>
  <c r="F115" i="1"/>
  <c r="F116" i="1"/>
  <c r="F117" i="1"/>
  <c r="F118" i="1"/>
  <c r="F119" i="1"/>
  <c r="F120" i="1"/>
  <c r="F121" i="1"/>
  <c r="F122" i="1"/>
  <c r="F112" i="1"/>
  <c r="E113" i="1"/>
  <c r="E114" i="1"/>
  <c r="E115" i="1"/>
  <c r="E116" i="1"/>
  <c r="E117" i="1"/>
  <c r="E118" i="1"/>
  <c r="E119" i="1"/>
  <c r="E120" i="1"/>
  <c r="E121" i="1"/>
  <c r="E122" i="1"/>
  <c r="E112" i="1"/>
  <c r="F98" i="1"/>
  <c r="F99" i="1"/>
  <c r="F100" i="1"/>
  <c r="F101" i="1"/>
  <c r="F102" i="1"/>
  <c r="F103" i="1"/>
  <c r="F104" i="1"/>
  <c r="F105" i="1"/>
  <c r="F106" i="1"/>
  <c r="F107" i="1"/>
  <c r="F97" i="1"/>
  <c r="E98" i="1"/>
  <c r="E99" i="1"/>
  <c r="E100" i="1"/>
  <c r="E101" i="1"/>
  <c r="E102" i="1"/>
  <c r="E103" i="1"/>
  <c r="E104" i="1"/>
  <c r="E105" i="1"/>
  <c r="E106" i="1"/>
  <c r="E107" i="1"/>
  <c r="E97" i="1"/>
  <c r="F82" i="1"/>
  <c r="F83" i="1"/>
  <c r="F84" i="1"/>
  <c r="F85" i="1"/>
  <c r="F86" i="1"/>
  <c r="F87" i="1"/>
  <c r="F88" i="1"/>
  <c r="F89" i="1"/>
  <c r="F90" i="1"/>
  <c r="F91" i="1"/>
  <c r="F81" i="1"/>
  <c r="F70" i="1"/>
  <c r="E91" i="1"/>
  <c r="E90" i="1"/>
  <c r="E89" i="1"/>
  <c r="E88" i="1"/>
  <c r="E87" i="1"/>
  <c r="E86" i="1"/>
  <c r="E85" i="1"/>
  <c r="E84" i="1"/>
  <c r="E83" i="1"/>
  <c r="E82" i="1"/>
  <c r="E81" i="1"/>
  <c r="F66" i="1"/>
  <c r="F67" i="1"/>
  <c r="F68" i="1"/>
  <c r="F69" i="1"/>
  <c r="F71" i="1"/>
  <c r="F72" i="1"/>
  <c r="F73" i="1"/>
  <c r="F74" i="1"/>
  <c r="F75" i="1"/>
  <c r="F65" i="1"/>
  <c r="F51" i="1"/>
  <c r="F52" i="1"/>
  <c r="F53" i="1"/>
  <c r="F54" i="1"/>
  <c r="F55" i="1"/>
  <c r="F56" i="1"/>
  <c r="F57" i="1"/>
  <c r="F58" i="1"/>
  <c r="F59" i="1"/>
  <c r="F60" i="1"/>
  <c r="F61" i="1"/>
  <c r="E66" i="1"/>
  <c r="E67" i="1"/>
  <c r="E68" i="1"/>
  <c r="E69" i="1"/>
  <c r="E70" i="1"/>
  <c r="E71" i="1"/>
  <c r="E72" i="1"/>
  <c r="E73" i="1"/>
  <c r="E74" i="1"/>
  <c r="E75" i="1"/>
  <c r="E65" i="1"/>
  <c r="F50" i="1"/>
  <c r="E51" i="1"/>
  <c r="E52" i="1"/>
  <c r="E53" i="1"/>
  <c r="E54" i="1"/>
  <c r="E55" i="1"/>
  <c r="E56" i="1"/>
  <c r="E57" i="1"/>
  <c r="E58" i="1"/>
  <c r="E59" i="1"/>
  <c r="E60" i="1"/>
  <c r="E61" i="1"/>
  <c r="E50" i="1"/>
  <c r="F36" i="1"/>
  <c r="F37" i="1"/>
  <c r="F38" i="1"/>
  <c r="F39" i="1"/>
  <c r="F40" i="1"/>
  <c r="F41" i="1"/>
  <c r="F42" i="1"/>
  <c r="F43" i="1"/>
  <c r="F44" i="1"/>
  <c r="F45" i="1"/>
  <c r="F46" i="1"/>
  <c r="F35" i="1"/>
  <c r="E36" i="1"/>
  <c r="E37" i="1"/>
  <c r="E38" i="1"/>
  <c r="E39" i="1"/>
  <c r="E40" i="1"/>
  <c r="E41" i="1"/>
  <c r="E42" i="1"/>
  <c r="E43" i="1"/>
  <c r="E44" i="1"/>
  <c r="E45" i="1"/>
  <c r="E46" i="1"/>
  <c r="E35" i="1"/>
  <c r="E20" i="1"/>
  <c r="E21" i="1"/>
  <c r="E22" i="1"/>
  <c r="E23" i="1"/>
  <c r="E24" i="1"/>
  <c r="E25" i="1"/>
  <c r="E26" i="1"/>
  <c r="E27" i="1"/>
  <c r="E28" i="1"/>
  <c r="E29" i="1"/>
  <c r="E30" i="1"/>
  <c r="E4" i="1"/>
  <c r="E5" i="1"/>
  <c r="E6" i="1"/>
  <c r="E7" i="1"/>
  <c r="E8" i="1"/>
  <c r="E9" i="1"/>
  <c r="E10" i="1"/>
  <c r="E11" i="1"/>
  <c r="E12" i="1"/>
  <c r="E13" i="1"/>
  <c r="E14" i="1"/>
  <c r="F30" i="1"/>
  <c r="F29" i="1"/>
  <c r="F28" i="1"/>
  <c r="F27" i="1"/>
  <c r="F26" i="1"/>
  <c r="F25" i="1"/>
  <c r="F24" i="1"/>
  <c r="F23" i="1"/>
  <c r="F22" i="1"/>
  <c r="F21" i="1"/>
  <c r="F20" i="1"/>
  <c r="F19" i="1"/>
  <c r="E19" i="1"/>
  <c r="F4" i="1"/>
  <c r="F5" i="1"/>
  <c r="F6" i="1"/>
  <c r="F7" i="1"/>
  <c r="F8" i="1"/>
  <c r="F9" i="1"/>
  <c r="F10" i="1"/>
  <c r="F11" i="1"/>
  <c r="F12" i="1"/>
  <c r="F13" i="1"/>
  <c r="F14" i="1"/>
  <c r="F3" i="1"/>
  <c r="E3" i="1"/>
</calcChain>
</file>

<file path=xl/sharedStrings.xml><?xml version="1.0" encoding="utf-8"?>
<sst xmlns="http://schemas.openxmlformats.org/spreadsheetml/2006/main" count="508" uniqueCount="228">
  <si>
    <t>Name</t>
  </si>
  <si>
    <t>Jasen Hinkel</t>
  </si>
  <si>
    <t>Eric Kupperstein</t>
  </si>
  <si>
    <t>Michael Kuhns</t>
  </si>
  <si>
    <t>Jonathan Garcia</t>
  </si>
  <si>
    <t>Taylor Atwood</t>
  </si>
  <si>
    <t>Jon Gruden</t>
  </si>
  <si>
    <t>Kristopher Hunt</t>
  </si>
  <si>
    <t>Jamarr Royster</t>
  </si>
  <si>
    <t>Ashton Rouska</t>
  </si>
  <si>
    <t>Dennis Cornelius</t>
  </si>
  <si>
    <t>Rob Ward</t>
  </si>
  <si>
    <t>Ray Williams</t>
  </si>
  <si>
    <t>Scores:</t>
  </si>
  <si>
    <t>xBW</t>
  </si>
  <si>
    <t>Wilks</t>
  </si>
  <si>
    <t>Weight Class (kg)</t>
  </si>
  <si>
    <t>Weight (lbs)</t>
  </si>
  <si>
    <t>Wilks Formula</t>
  </si>
  <si>
    <t>(W * 500) / (a + bx + cx^2 + dx^3 + ex^4 + fx^5)</t>
  </si>
  <si>
    <t>x is the body weight of lifter</t>
  </si>
  <si>
    <t>a-f are coefficients</t>
  </si>
  <si>
    <t>Men</t>
  </si>
  <si>
    <t xml:space="preserve">a = </t>
  </si>
  <si>
    <t xml:space="preserve">b = </t>
  </si>
  <si>
    <t xml:space="preserve">c = </t>
  </si>
  <si>
    <t>d =</t>
  </si>
  <si>
    <t>e =</t>
  </si>
  <si>
    <t>f =</t>
  </si>
  <si>
    <t>Women</t>
  </si>
  <si>
    <t>W is the maximum weight lifted (in kg)</t>
  </si>
  <si>
    <t>Squat</t>
  </si>
  <si>
    <t>Bench</t>
  </si>
  <si>
    <t>Caleb Tourres</t>
  </si>
  <si>
    <t>Dalton Lacoe</t>
  </si>
  <si>
    <t>Shaheed Bryant</t>
  </si>
  <si>
    <t>Todd Talford</t>
  </si>
  <si>
    <t>Jonathan Cayco</t>
  </si>
  <si>
    <t>Joseph Amendola</t>
  </si>
  <si>
    <t>Thad Benefield</t>
  </si>
  <si>
    <t>Phil Diamond</t>
  </si>
  <si>
    <t>Jaisyn Mike</t>
  </si>
  <si>
    <t>Deadlift</t>
  </si>
  <si>
    <t>Sean O'Leary</t>
  </si>
  <si>
    <t>Charlie Yeng</t>
  </si>
  <si>
    <t>Daniel Clements</t>
  </si>
  <si>
    <t>Angelo Fortino</t>
  </si>
  <si>
    <t>Ian Bell</t>
  </si>
  <si>
    <t>Michael Tuchscherer</t>
  </si>
  <si>
    <t>Phil Diamon</t>
  </si>
  <si>
    <t>Jesus Olivares</t>
  </si>
  <si>
    <t>Total</t>
  </si>
  <si>
    <t>Charles Okpoko</t>
  </si>
  <si>
    <t>Shane Brady</t>
  </si>
  <si>
    <t>Grant Higa</t>
  </si>
  <si>
    <t>MENS</t>
  </si>
  <si>
    <t>WOMENS</t>
  </si>
  <si>
    <t>Stephanie Rattunde</t>
  </si>
  <si>
    <t>Heather Connor</t>
  </si>
  <si>
    <t>Suzanne Hartwig-Gary</t>
  </si>
  <si>
    <t>Maya Wright</t>
  </si>
  <si>
    <t>Meghan Scanlon</t>
  </si>
  <si>
    <t>Autumn Greene</t>
  </si>
  <si>
    <t>Alicia Webb</t>
  </si>
  <si>
    <t>Amanda Lawrence</t>
  </si>
  <si>
    <t>Patricia Johnson</t>
  </si>
  <si>
    <t>Bonica Brown</t>
  </si>
  <si>
    <t>Demetria Thaten</t>
  </si>
  <si>
    <t>Jamie Fisher</t>
  </si>
  <si>
    <t>Caitlin Berry</t>
  </si>
  <si>
    <t>Jennifer Thompson</t>
  </si>
  <si>
    <t>Jasmyn Penn</t>
  </si>
  <si>
    <t>Tammy Walker</t>
  </si>
  <si>
    <t>Daniella Melo</t>
  </si>
  <si>
    <t>Mahailya Reeves</t>
  </si>
  <si>
    <t>Marisa Inda</t>
  </si>
  <si>
    <t>Moriah Boldon</t>
  </si>
  <si>
    <t>Natalie Richards</t>
  </si>
  <si>
    <t>Samantha Calhoun</t>
  </si>
  <si>
    <t>Kimberly Walford</t>
  </si>
  <si>
    <t>Sebrina Davis</t>
  </si>
  <si>
    <t>Sarah Brenner</t>
  </si>
  <si>
    <t>84+</t>
  </si>
  <si>
    <t>Tiffany Leung</t>
  </si>
  <si>
    <t>Andrea Riley</t>
  </si>
  <si>
    <t>Tina Daneshmand</t>
  </si>
  <si>
    <t>Brittany Suplicki</t>
  </si>
  <si>
    <t>Allison Weinberg</t>
  </si>
  <si>
    <t>Jennifer Millican</t>
  </si>
  <si>
    <t>Kristen Dunsmore</t>
  </si>
  <si>
    <t>Dayna Mcneal</t>
  </si>
  <si>
    <t>Maria Dailey</t>
  </si>
  <si>
    <t>Kennia Webb</t>
  </si>
  <si>
    <t>Margaret Hampton</t>
  </si>
  <si>
    <t>Amanda Martin</t>
  </si>
  <si>
    <t>Alexis Jones</t>
  </si>
  <si>
    <t>Chandler Babb</t>
  </si>
  <si>
    <t>Claire Zai</t>
  </si>
  <si>
    <t>120+</t>
  </si>
  <si>
    <t>Kurt Navarro</t>
  </si>
  <si>
    <t>Morgan Aquino Garcia</t>
  </si>
  <si>
    <t>Austin Perkins</t>
  </si>
  <si>
    <t>Russel Orhii</t>
  </si>
  <si>
    <t>Delaney Wallace</t>
  </si>
  <si>
    <t>Gavin Adin</t>
  </si>
  <si>
    <t>Cameron Smith</t>
  </si>
  <si>
    <t>Bryce Lewis</t>
  </si>
  <si>
    <t>Jared Martin</t>
  </si>
  <si>
    <t>Blake Atwell</t>
  </si>
  <si>
    <t>Derek Dowrey</t>
  </si>
  <si>
    <t>Matthew Cronin</t>
  </si>
  <si>
    <t>WeightClass</t>
  </si>
  <si>
    <t>WeightLifted</t>
  </si>
  <si>
    <t>Weight</t>
  </si>
  <si>
    <t>Denise Juarez</t>
  </si>
  <si>
    <t>Leah Goldring</t>
  </si>
  <si>
    <t>Sally French</t>
  </si>
  <si>
    <t>Kati Jones</t>
  </si>
  <si>
    <t>Kate Cohen</t>
  </si>
  <si>
    <t>Vanessa Furby</t>
  </si>
  <si>
    <t>Heather Faas</t>
  </si>
  <si>
    <t>Melissa Fulgencio</t>
  </si>
  <si>
    <t>Amber Gibson</t>
  </si>
  <si>
    <t>Rebecca Nunns</t>
  </si>
  <si>
    <t>Christina Peracchi</t>
  </si>
  <si>
    <t>Lauren Harriman</t>
  </si>
  <si>
    <t>Helena Wu</t>
  </si>
  <si>
    <t>Tara Thomas</t>
  </si>
  <si>
    <t>Solana Lewis</t>
  </si>
  <si>
    <t>Haley Hunter</t>
  </si>
  <si>
    <t>Gabby Martinez</t>
  </si>
  <si>
    <t>Jasmine Idrogo</t>
  </si>
  <si>
    <t>Stephanie Scoville</t>
  </si>
  <si>
    <t>Paige Hubbard</t>
  </si>
  <si>
    <t>Kelsey Garonzik</t>
  </si>
  <si>
    <t>Ellen Liverpool</t>
  </si>
  <si>
    <t>Bella Johnson</t>
  </si>
  <si>
    <t>Precious Andrew</t>
  </si>
  <si>
    <t>Becky Enright</t>
  </si>
  <si>
    <t>Amy Schmidt</t>
  </si>
  <si>
    <t>Sinead Gill</t>
  </si>
  <si>
    <t>Stephanie Ockner</t>
  </si>
  <si>
    <t>Autumm Greene</t>
  </si>
  <si>
    <t>Rachel Everett</t>
  </si>
  <si>
    <t>Latonya Wise</t>
  </si>
  <si>
    <t>Rachael Johnson</t>
  </si>
  <si>
    <t>Amanda Berggren</t>
  </si>
  <si>
    <t>Madison Diemert</t>
  </si>
  <si>
    <t>Kieonna Peake</t>
  </si>
  <si>
    <t>Gina Hensley</t>
  </si>
  <si>
    <t>Erika Lamb</t>
  </si>
  <si>
    <t>Gabriella Hantla</t>
  </si>
  <si>
    <t>Christine Woodrick</t>
  </si>
  <si>
    <t>Alyssa Orlando</t>
  </si>
  <si>
    <t>Sophia Berhumoglu</t>
  </si>
  <si>
    <t>Gabrielle Felps</t>
  </si>
  <si>
    <t>Mackenzie Hoven</t>
  </si>
  <si>
    <t>Britney Baker</t>
  </si>
  <si>
    <t>Rachael Glenister</t>
  </si>
  <si>
    <t>Lindsay Field</t>
  </si>
  <si>
    <t>Kenneth Imperial</t>
  </si>
  <si>
    <t>Sterling Walker</t>
  </si>
  <si>
    <t>Rodrigo Manzo</t>
  </si>
  <si>
    <t>Terel Monroe</t>
  </si>
  <si>
    <t>Carlos Mata</t>
  </si>
  <si>
    <t>Jeff Cohen</t>
  </si>
  <si>
    <t>Micheal Seay</t>
  </si>
  <si>
    <t>Eric LaPointe</t>
  </si>
  <si>
    <t>Richard Cho</t>
  </si>
  <si>
    <t>Dallas Bey</t>
  </si>
  <si>
    <t>Josiah Vivero</t>
  </si>
  <si>
    <t>Mark Frezzell</t>
  </si>
  <si>
    <t>Neil Osano</t>
  </si>
  <si>
    <t>Bryan Rodriguez Gomez</t>
  </si>
  <si>
    <t>Jeffrey Thompson</t>
  </si>
  <si>
    <t>Trevor Woodman</t>
  </si>
  <si>
    <t>Derek LoGrande</t>
  </si>
  <si>
    <t>Jimmy Villanueva</t>
  </si>
  <si>
    <t>David Chan</t>
  </si>
  <si>
    <t>David Shelton</t>
  </si>
  <si>
    <t>Premar Namnama</t>
  </si>
  <si>
    <t>Alex Luckow</t>
  </si>
  <si>
    <t>Aidan Roeder</t>
  </si>
  <si>
    <t>Joshua Villa</t>
  </si>
  <si>
    <t>Nehemiah Owusu</t>
  </si>
  <si>
    <t>Ross Leppala</t>
  </si>
  <si>
    <t>Brandon Rojo</t>
  </si>
  <si>
    <t>Jonathan Lavoie</t>
  </si>
  <si>
    <t>Sean Noriega</t>
  </si>
  <si>
    <t>Chance Mitchell</t>
  </si>
  <si>
    <t>Connor Borkert</t>
  </si>
  <si>
    <t>Justin Rogers</t>
  </si>
  <si>
    <t>Bobb Matthews</t>
  </si>
  <si>
    <t>Marcus Adodo</t>
  </si>
  <si>
    <t>Lorenzo Wright</t>
  </si>
  <si>
    <t>David Ricks</t>
  </si>
  <si>
    <t>Eric Gardner</t>
  </si>
  <si>
    <t>Ej Thomas</t>
  </si>
  <si>
    <t>Benjamin Collins</t>
  </si>
  <si>
    <t>David Woolson</t>
  </si>
  <si>
    <t>Ls Mcclain</t>
  </si>
  <si>
    <t>Dedreck Rucker</t>
  </si>
  <si>
    <t>De‚ÄôMetre Forney</t>
  </si>
  <si>
    <t>Brendan Todd</t>
  </si>
  <si>
    <t>Albert Willingham</t>
  </si>
  <si>
    <t>Corey Dennis</t>
  </si>
  <si>
    <t>Jeff Spawton</t>
  </si>
  <si>
    <t>Mirwaise Masroor</t>
  </si>
  <si>
    <t>Peter Cherry</t>
  </si>
  <si>
    <t>Tristan Nazelrod</t>
  </si>
  <si>
    <t>Nathan Alexander</t>
  </si>
  <si>
    <t>Isaac Whistler</t>
  </si>
  <si>
    <t>Ryan J Stills</t>
  </si>
  <si>
    <t>Enrique Lugo</t>
  </si>
  <si>
    <t>Lorenzo Barnes</t>
  </si>
  <si>
    <t>John Haughney</t>
  </si>
  <si>
    <t>Michael Astrologo</t>
  </si>
  <si>
    <t>Wilks-2 Formula</t>
  </si>
  <si>
    <t>(W * 600) / (a + bx + cx^2 + dx^3 + ex^4 + fx^5)</t>
  </si>
  <si>
    <t>Wilks-2</t>
  </si>
  <si>
    <t>DOTS</t>
  </si>
  <si>
    <t>DOTS Formula</t>
  </si>
  <si>
    <t>(W * 500) / (a + bx + cx^2 + dx^3 + ex^4)</t>
  </si>
  <si>
    <t>IPF</t>
  </si>
  <si>
    <t>GL</t>
  </si>
  <si>
    <t>500 + 100 * (W - a * LN(x) - B)/(c * LN(x) - D)</t>
  </si>
  <si>
    <t>*Note: These values are for Raw Powerlifting only</t>
  </si>
  <si>
    <t>W * (100)/(a - b * e^(-c * 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</si>
</sst>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804E-A8EC-45E0-B302-6D82E2A1CE8B}">
  <dimension ref="A1:N123"/>
  <sheetViews>
    <sheetView tabSelected="1" topLeftCell="F1" workbookViewId="0">
      <selection activeCell="K27" sqref="K27"/>
    </sheetView>
  </sheetViews>
  <sheetFormatPr baseColWidth="10" defaultColWidth="8.83203125" defaultRowHeight="15" x14ac:dyDescent="0.2"/>
  <cols>
    <col min="2" max="2" width="18" style="1" bestFit="1" customWidth="1"/>
    <col min="3" max="3" width="14.83203125" style="1" bestFit="1" customWidth="1"/>
    <col min="4" max="4" width="10.5" style="1" bestFit="1" customWidth="1"/>
    <col min="6" max="6" width="12.1640625" customWidth="1"/>
    <col min="10" max="10" width="39.83203125" bestFit="1" customWidth="1"/>
    <col min="11" max="11" width="35.33203125" bestFit="1" customWidth="1"/>
    <col min="12" max="12" width="30.5" bestFit="1" customWidth="1"/>
    <col min="13" max="13" width="38.5" bestFit="1" customWidth="1"/>
    <col min="14" max="14" width="21" bestFit="1" customWidth="1"/>
  </cols>
  <sheetData>
    <row r="1" spans="1:14" x14ac:dyDescent="0.2">
      <c r="A1" t="s">
        <v>55</v>
      </c>
      <c r="B1" s="1" t="s">
        <v>31</v>
      </c>
      <c r="E1" s="8" t="s">
        <v>13</v>
      </c>
      <c r="F1" s="8"/>
      <c r="G1" s="5"/>
    </row>
    <row r="2" spans="1:14" x14ac:dyDescent="0.2">
      <c r="B2" s="1" t="s">
        <v>0</v>
      </c>
      <c r="C2" s="1" t="s">
        <v>16</v>
      </c>
      <c r="D2" s="1" t="s">
        <v>17</v>
      </c>
      <c r="E2" s="1" t="s">
        <v>14</v>
      </c>
      <c r="F2" s="1" t="s">
        <v>15</v>
      </c>
      <c r="G2" s="1"/>
      <c r="J2" s="1" t="s">
        <v>18</v>
      </c>
      <c r="K2" t="s">
        <v>217</v>
      </c>
      <c r="L2" t="s">
        <v>221</v>
      </c>
      <c r="M2" t="s">
        <v>223</v>
      </c>
      <c r="N2" t="s">
        <v>224</v>
      </c>
    </row>
    <row r="3" spans="1:14" x14ac:dyDescent="0.2">
      <c r="B3" s="1" t="s">
        <v>1</v>
      </c>
      <c r="C3" s="1">
        <v>52</v>
      </c>
      <c r="D3" s="1">
        <v>363.8</v>
      </c>
      <c r="E3" s="4">
        <f>D3/(C3*2.2)</f>
        <v>3.18006993006993</v>
      </c>
      <c r="F3" s="4">
        <f>((D3/2.2)*500) / ($J$8 + $J$9*C3 + $J$10*C3^2 + $J$11*C3^3 + $J$12*C3^4 + $J$13*C3^5)</f>
        <v>162.26777647722309</v>
      </c>
      <c r="J3" t="s">
        <v>19</v>
      </c>
      <c r="K3" t="s">
        <v>218</v>
      </c>
      <c r="L3" t="s">
        <v>222</v>
      </c>
      <c r="M3" t="s">
        <v>225</v>
      </c>
      <c r="N3" t="s">
        <v>227</v>
      </c>
    </row>
    <row r="4" spans="1:14" x14ac:dyDescent="0.2">
      <c r="B4" s="1" t="s">
        <v>2</v>
      </c>
      <c r="C4" s="1">
        <v>56</v>
      </c>
      <c r="D4" s="1">
        <v>385.8</v>
      </c>
      <c r="E4" s="4">
        <f t="shared" ref="E4:E14" si="0">D4/(C4*2.2)</f>
        <v>3.1314935064935061</v>
      </c>
      <c r="F4" s="4">
        <f t="shared" ref="F4:F14" si="1">((D4/2.2)*500) / ($J$8 + $J$9*C4 + $J$10*C4^2 + $J$11*C4^3 + $J$12*C4^4 + $J$13*C4^5)</f>
        <v>159.6419834876825</v>
      </c>
      <c r="J4" t="s">
        <v>30</v>
      </c>
    </row>
    <row r="5" spans="1:14" x14ac:dyDescent="0.2">
      <c r="B5" s="1" t="s">
        <v>3</v>
      </c>
      <c r="C5" s="1">
        <v>60</v>
      </c>
      <c r="D5" s="1">
        <v>535.70000000000005</v>
      </c>
      <c r="E5" s="4">
        <f t="shared" si="0"/>
        <v>4.0583333333333336</v>
      </c>
      <c r="F5" s="4">
        <f t="shared" si="1"/>
        <v>207.67487661192092</v>
      </c>
      <c r="J5" t="s">
        <v>20</v>
      </c>
    </row>
    <row r="6" spans="1:14" x14ac:dyDescent="0.2">
      <c r="B6" s="1" t="s">
        <v>4</v>
      </c>
      <c r="C6" s="1">
        <v>67.5</v>
      </c>
      <c r="D6" s="1">
        <v>583.1</v>
      </c>
      <c r="E6" s="4">
        <f t="shared" si="0"/>
        <v>3.9265993265993266</v>
      </c>
      <c r="F6" s="4">
        <f t="shared" si="1"/>
        <v>204.35422339437085</v>
      </c>
      <c r="J6" t="s">
        <v>21</v>
      </c>
      <c r="M6" t="s">
        <v>226</v>
      </c>
    </row>
    <row r="7" spans="1:14" x14ac:dyDescent="0.2">
      <c r="B7" s="1" t="s">
        <v>5</v>
      </c>
      <c r="C7" s="1">
        <v>75</v>
      </c>
      <c r="D7" s="1">
        <v>668</v>
      </c>
      <c r="E7" s="4">
        <f t="shared" si="0"/>
        <v>4.0484848484848488</v>
      </c>
      <c r="F7" s="4">
        <f t="shared" si="1"/>
        <v>216.35927101130713</v>
      </c>
      <c r="J7" t="s">
        <v>22</v>
      </c>
      <c r="K7" t="s">
        <v>22</v>
      </c>
      <c r="L7" t="s">
        <v>22</v>
      </c>
      <c r="M7" t="s">
        <v>22</v>
      </c>
    </row>
    <row r="8" spans="1:14" ht="16" x14ac:dyDescent="0.2">
      <c r="B8" s="1" t="s">
        <v>6</v>
      </c>
      <c r="C8" s="1">
        <v>82.5</v>
      </c>
      <c r="D8" s="1">
        <v>672.4</v>
      </c>
      <c r="E8" s="4">
        <f t="shared" si="0"/>
        <v>3.7046831955922856</v>
      </c>
      <c r="F8" s="4">
        <f t="shared" si="1"/>
        <v>204.74779488917525</v>
      </c>
      <c r="I8" t="s">
        <v>23</v>
      </c>
      <c r="J8">
        <v>-216.04751440000001</v>
      </c>
      <c r="K8">
        <v>47.461788541194899</v>
      </c>
      <c r="L8" s="10">
        <v>-307.75076000000001</v>
      </c>
      <c r="M8">
        <v>310.67</v>
      </c>
      <c r="N8">
        <v>1199.72839</v>
      </c>
    </row>
    <row r="9" spans="1:14" ht="16" x14ac:dyDescent="0.2">
      <c r="B9" s="1" t="s">
        <v>7</v>
      </c>
      <c r="C9" s="1">
        <v>90</v>
      </c>
      <c r="D9" s="1">
        <v>622.79999999999995</v>
      </c>
      <c r="E9" s="4">
        <f t="shared" si="0"/>
        <v>3.1454545454545446</v>
      </c>
      <c r="F9" s="4">
        <f t="shared" si="1"/>
        <v>180.72355943834526</v>
      </c>
      <c r="I9" t="s">
        <v>24</v>
      </c>
      <c r="J9">
        <v>16.260633899999998</v>
      </c>
      <c r="K9">
        <v>8.4720613794112491</v>
      </c>
      <c r="L9" s="10">
        <v>24.090075599999999</v>
      </c>
      <c r="M9">
        <v>857.78499999999997</v>
      </c>
      <c r="N9">
        <v>1025.1816200000001</v>
      </c>
    </row>
    <row r="10" spans="1:14" ht="16" x14ac:dyDescent="0.2">
      <c r="B10" s="1" t="s">
        <v>8</v>
      </c>
      <c r="C10" s="1">
        <v>100</v>
      </c>
      <c r="D10" s="1">
        <v>744.1</v>
      </c>
      <c r="E10" s="4">
        <f t="shared" si="0"/>
        <v>3.3822727272727269</v>
      </c>
      <c r="F10" s="4">
        <f t="shared" si="1"/>
        <v>205.84142200260862</v>
      </c>
      <c r="I10" t="s">
        <v>25</v>
      </c>
      <c r="J10">
        <v>-2.388645E-3</v>
      </c>
      <c r="K10">
        <v>7.3694103462609004E-2</v>
      </c>
      <c r="L10" s="10">
        <v>-0.19187592210000001</v>
      </c>
      <c r="M10">
        <v>53.216000000000001</v>
      </c>
      <c r="N10">
        <v>9.2099999999999994E-3</v>
      </c>
    </row>
    <row r="11" spans="1:14" ht="16" x14ac:dyDescent="0.2">
      <c r="B11" s="1" t="s">
        <v>9</v>
      </c>
      <c r="C11" s="1">
        <v>110</v>
      </c>
      <c r="D11" s="1">
        <v>815.7</v>
      </c>
      <c r="E11" s="4">
        <f t="shared" si="0"/>
        <v>3.3706611570247933</v>
      </c>
      <c r="F11" s="4">
        <f t="shared" si="1"/>
        <v>218.19723437576295</v>
      </c>
      <c r="I11" t="s">
        <v>26</v>
      </c>
      <c r="J11">
        <v>-1.13732E-3</v>
      </c>
      <c r="K11">
        <v>-1.39583381094385E-3</v>
      </c>
      <c r="L11" s="10">
        <v>7.3912930000000004E-4</v>
      </c>
      <c r="M11">
        <v>147.08349999999999</v>
      </c>
    </row>
    <row r="12" spans="1:14" ht="16" x14ac:dyDescent="0.2">
      <c r="B12" s="1" t="s">
        <v>10</v>
      </c>
      <c r="C12" s="1">
        <v>125</v>
      </c>
      <c r="D12" s="1">
        <v>853.2</v>
      </c>
      <c r="E12" s="4">
        <f t="shared" si="0"/>
        <v>3.1025454545454547</v>
      </c>
      <c r="F12" s="4">
        <f t="shared" si="1"/>
        <v>220.99619667120635</v>
      </c>
      <c r="I12" t="s">
        <v>27</v>
      </c>
      <c r="J12" s="3">
        <v>7.0186299999999996E-6</v>
      </c>
      <c r="K12">
        <v>7.0766597307074298E-6</v>
      </c>
      <c r="L12" s="10">
        <v>-1.093E-6</v>
      </c>
    </row>
    <row r="13" spans="1:14" x14ac:dyDescent="0.2">
      <c r="B13" s="1" t="s">
        <v>11</v>
      </c>
      <c r="C13" s="1">
        <v>140</v>
      </c>
      <c r="D13" s="1">
        <v>705.5</v>
      </c>
      <c r="E13" s="4">
        <f t="shared" si="0"/>
        <v>2.2905844155844157</v>
      </c>
      <c r="F13" s="4">
        <f t="shared" si="1"/>
        <v>179.19914100240959</v>
      </c>
      <c r="I13" t="s">
        <v>28</v>
      </c>
      <c r="J13" s="3">
        <v>-1.2909999999999999E-8</v>
      </c>
      <c r="K13">
        <v>-1.2080433648231501E-8</v>
      </c>
    </row>
    <row r="14" spans="1:14" x14ac:dyDescent="0.2">
      <c r="B14" s="1" t="s">
        <v>12</v>
      </c>
      <c r="C14" s="1">
        <v>150</v>
      </c>
      <c r="D14" s="1">
        <v>1080.3</v>
      </c>
      <c r="E14" s="4">
        <f t="shared" si="0"/>
        <v>3.2736363636363635</v>
      </c>
      <c r="F14" s="4">
        <f t="shared" si="1"/>
        <v>271.69320263371651</v>
      </c>
      <c r="J14" t="s">
        <v>29</v>
      </c>
      <c r="K14" t="s">
        <v>29</v>
      </c>
      <c r="L14" t="s">
        <v>29</v>
      </c>
      <c r="M14" t="s">
        <v>29</v>
      </c>
    </row>
    <row r="15" spans="1:14" ht="16" x14ac:dyDescent="0.2">
      <c r="I15" t="s">
        <v>23</v>
      </c>
      <c r="J15">
        <v>594.31747775582005</v>
      </c>
      <c r="K15">
        <v>-125.42553977950899</v>
      </c>
      <c r="L15" s="10">
        <v>-57.962879999999998</v>
      </c>
      <c r="M15">
        <v>125.1435</v>
      </c>
      <c r="N15">
        <v>610.32795999999996</v>
      </c>
    </row>
    <row r="16" spans="1:14" ht="16" x14ac:dyDescent="0.2">
      <c r="I16" t="s">
        <v>24</v>
      </c>
      <c r="J16">
        <v>-27.23842536447</v>
      </c>
      <c r="K16">
        <v>13.7121941940668</v>
      </c>
      <c r="L16" s="10">
        <v>13.6175032</v>
      </c>
      <c r="M16">
        <v>228.03</v>
      </c>
      <c r="N16">
        <v>1045.5928200000001</v>
      </c>
    </row>
    <row r="17" spans="2:14" ht="16" x14ac:dyDescent="0.2">
      <c r="B17" s="1" t="s">
        <v>32</v>
      </c>
      <c r="E17" s="8" t="s">
        <v>13</v>
      </c>
      <c r="F17" s="8"/>
      <c r="G17" s="5"/>
      <c r="I17" t="s">
        <v>25</v>
      </c>
      <c r="J17">
        <v>0.82112226871000005</v>
      </c>
      <c r="K17">
        <v>-3.3072506310340498E-2</v>
      </c>
      <c r="L17" s="10">
        <v>-0.1126655495</v>
      </c>
      <c r="M17">
        <v>34.5246</v>
      </c>
      <c r="N17">
        <v>3.048E-2</v>
      </c>
    </row>
    <row r="18" spans="2:14" ht="16" x14ac:dyDescent="0.2">
      <c r="B18" s="1" t="s">
        <v>0</v>
      </c>
      <c r="C18" s="1" t="s">
        <v>16</v>
      </c>
      <c r="D18" s="1" t="s">
        <v>17</v>
      </c>
      <c r="E18" s="1" t="s">
        <v>14</v>
      </c>
      <c r="F18" s="1" t="s">
        <v>15</v>
      </c>
      <c r="G18" s="1"/>
      <c r="I18" t="s">
        <v>26</v>
      </c>
      <c r="J18">
        <v>-9.3073391299999999E-3</v>
      </c>
      <c r="K18">
        <v>-1.0504000506583E-3</v>
      </c>
      <c r="L18" s="10">
        <v>5.1585680000000003E-4</v>
      </c>
      <c r="M18">
        <v>86.830100000000002</v>
      </c>
    </row>
    <row r="19" spans="2:14" ht="16" x14ac:dyDescent="0.2">
      <c r="B19" s="1" t="s">
        <v>33</v>
      </c>
      <c r="C19" s="1">
        <v>52</v>
      </c>
      <c r="D19" s="1">
        <v>220.5</v>
      </c>
      <c r="E19" s="4">
        <f>D19/(C19*2.2)</f>
        <v>1.9274475524475523</v>
      </c>
      <c r="F19" s="4">
        <f>((D19/2.2)*500) / ($J$8 + $J$9*C19 + $J$10*C19^2 + $J$11*C19^3 + $J$12*C19^4 + $J$13*C19^5)</f>
        <v>98.350865072093697</v>
      </c>
      <c r="I19" t="s">
        <v>27</v>
      </c>
      <c r="J19" s="3">
        <v>4.731582E-5</v>
      </c>
      <c r="K19">
        <v>9.3877388146279897E-6</v>
      </c>
      <c r="L19" s="10">
        <v>-1.0706E-6</v>
      </c>
    </row>
    <row r="20" spans="2:14" x14ac:dyDescent="0.2">
      <c r="B20" s="1" t="s">
        <v>34</v>
      </c>
      <c r="C20" s="1">
        <v>56</v>
      </c>
      <c r="D20" s="1">
        <v>253.5</v>
      </c>
      <c r="E20" s="4">
        <f t="shared" ref="E20:E30" si="2">D20/(C20*2.2)</f>
        <v>2.0576298701298699</v>
      </c>
      <c r="F20" s="4">
        <f t="shared" ref="F20:F30" si="3">((D20/2.2)*500) / ($J$8 + $J$9*C20 + $J$10*C20^2 + $J$11*C20^3 + $J$12*C20^4 + $J$13*C20^5)</f>
        <v>104.8969487146903</v>
      </c>
      <c r="I20" t="s">
        <v>28</v>
      </c>
      <c r="J20" s="3">
        <v>-9.0540000000000002E-8</v>
      </c>
      <c r="K20">
        <v>-2.3334613884953999E-8</v>
      </c>
    </row>
    <row r="21" spans="2:14" x14ac:dyDescent="0.2">
      <c r="B21" s="1" t="s">
        <v>35</v>
      </c>
      <c r="C21" s="1">
        <v>60</v>
      </c>
      <c r="D21" s="1">
        <v>335.1</v>
      </c>
      <c r="E21" s="4">
        <f t="shared" si="2"/>
        <v>2.538636363636364</v>
      </c>
      <c r="F21" s="4">
        <f t="shared" si="3"/>
        <v>129.90825303836979</v>
      </c>
    </row>
    <row r="22" spans="2:14" x14ac:dyDescent="0.2">
      <c r="B22" s="1" t="s">
        <v>4</v>
      </c>
      <c r="C22" s="1">
        <v>67.5</v>
      </c>
      <c r="D22" s="1">
        <v>392.4</v>
      </c>
      <c r="E22" s="4">
        <f t="shared" si="2"/>
        <v>2.6424242424242421</v>
      </c>
      <c r="F22" s="4">
        <f t="shared" si="3"/>
        <v>137.52117520142531</v>
      </c>
    </row>
    <row r="23" spans="2:14" x14ac:dyDescent="0.2">
      <c r="B23" s="1" t="s">
        <v>5</v>
      </c>
      <c r="C23" s="1">
        <v>75</v>
      </c>
      <c r="D23" s="1">
        <v>438.7</v>
      </c>
      <c r="E23" s="4">
        <f t="shared" si="2"/>
        <v>2.6587878787878787</v>
      </c>
      <c r="F23" s="4">
        <f t="shared" si="3"/>
        <v>142.09103621655751</v>
      </c>
    </row>
    <row r="24" spans="2:14" x14ac:dyDescent="0.2">
      <c r="B24" s="1" t="s">
        <v>6</v>
      </c>
      <c r="C24" s="1">
        <v>82.5</v>
      </c>
      <c r="D24" s="1">
        <v>440.9</v>
      </c>
      <c r="E24" s="4">
        <f t="shared" si="2"/>
        <v>2.4292011019283741</v>
      </c>
      <c r="F24" s="4">
        <f t="shared" si="3"/>
        <v>134.25535807054931</v>
      </c>
    </row>
    <row r="25" spans="2:14" x14ac:dyDescent="0.2">
      <c r="B25" s="1" t="s">
        <v>36</v>
      </c>
      <c r="C25" s="1">
        <v>90</v>
      </c>
      <c r="D25" s="1">
        <v>474</v>
      </c>
      <c r="E25" s="4">
        <f t="shared" si="2"/>
        <v>2.3939393939393936</v>
      </c>
      <c r="F25" s="4">
        <f t="shared" si="3"/>
        <v>137.54490554556145</v>
      </c>
    </row>
    <row r="26" spans="2:14" x14ac:dyDescent="0.2">
      <c r="B26" s="1" t="s">
        <v>37</v>
      </c>
      <c r="C26" s="1">
        <v>100</v>
      </c>
      <c r="D26" s="1">
        <v>524.70000000000005</v>
      </c>
      <c r="E26" s="4">
        <f t="shared" si="2"/>
        <v>2.3849999999999998</v>
      </c>
      <c r="F26" s="4">
        <f t="shared" si="3"/>
        <v>145.14849364973625</v>
      </c>
    </row>
    <row r="27" spans="2:14" x14ac:dyDescent="0.2">
      <c r="B27" s="1" t="s">
        <v>38</v>
      </c>
      <c r="C27" s="1">
        <v>110</v>
      </c>
      <c r="D27" s="1">
        <v>584.20000000000005</v>
      </c>
      <c r="E27" s="4">
        <f t="shared" si="2"/>
        <v>2.4140495867768594</v>
      </c>
      <c r="F27" s="4">
        <f t="shared" si="3"/>
        <v>156.27169832330605</v>
      </c>
    </row>
    <row r="28" spans="2:14" x14ac:dyDescent="0.2">
      <c r="B28" s="1" t="s">
        <v>39</v>
      </c>
      <c r="C28" s="1">
        <v>125</v>
      </c>
      <c r="D28" s="1">
        <v>501.6</v>
      </c>
      <c r="E28" s="4">
        <f t="shared" si="2"/>
        <v>1.8240000000000001</v>
      </c>
      <c r="F28" s="4">
        <f t="shared" si="3"/>
        <v>129.92462757885269</v>
      </c>
    </row>
    <row r="29" spans="2:14" x14ac:dyDescent="0.2">
      <c r="B29" s="1" t="s">
        <v>40</v>
      </c>
      <c r="C29" s="1">
        <v>140</v>
      </c>
      <c r="D29" s="1">
        <v>463</v>
      </c>
      <c r="E29" s="4">
        <f t="shared" si="2"/>
        <v>1.5032467532467533</v>
      </c>
      <c r="F29" s="4">
        <f t="shared" si="3"/>
        <v>117.60340508024898</v>
      </c>
    </row>
    <row r="30" spans="2:14" x14ac:dyDescent="0.2">
      <c r="B30" s="1" t="s">
        <v>41</v>
      </c>
      <c r="C30" s="1">
        <v>150</v>
      </c>
      <c r="D30" s="1">
        <v>619.5</v>
      </c>
      <c r="E30" s="4">
        <f t="shared" si="2"/>
        <v>1.8772727272727272</v>
      </c>
      <c r="F30" s="4">
        <f t="shared" si="3"/>
        <v>155.80296124371691</v>
      </c>
    </row>
    <row r="33" spans="2:7" x14ac:dyDescent="0.2">
      <c r="B33" s="1" t="s">
        <v>42</v>
      </c>
      <c r="E33" s="8" t="s">
        <v>13</v>
      </c>
      <c r="F33" s="8"/>
      <c r="G33" s="5"/>
    </row>
    <row r="34" spans="2:7" x14ac:dyDescent="0.2">
      <c r="B34" s="1" t="s">
        <v>0</v>
      </c>
      <c r="C34" s="1" t="s">
        <v>16</v>
      </c>
      <c r="D34" s="1" t="s">
        <v>17</v>
      </c>
      <c r="E34" s="1" t="s">
        <v>14</v>
      </c>
      <c r="F34" s="1" t="s">
        <v>15</v>
      </c>
      <c r="G34" s="1"/>
    </row>
    <row r="35" spans="2:7" x14ac:dyDescent="0.2">
      <c r="B35" s="1" t="s">
        <v>43</v>
      </c>
      <c r="C35" s="1">
        <v>52</v>
      </c>
      <c r="D35" s="1">
        <v>253.5</v>
      </c>
      <c r="E35" s="4">
        <f>D35/(C35*2.2)</f>
        <v>2.2159090909090908</v>
      </c>
      <c r="F35" s="4">
        <f>((D35/2.2)*500) / ($J$8 + $J$9*C35 + $J$10*C35^2 + $J$11*C35^3 + $J$12*C35^4 + $J$13*C35^5)</f>
        <v>113.07004215771317</v>
      </c>
    </row>
    <row r="36" spans="2:7" x14ac:dyDescent="0.2">
      <c r="B36" s="1" t="s">
        <v>34</v>
      </c>
      <c r="C36" s="1">
        <v>56</v>
      </c>
      <c r="D36" s="1">
        <v>512.6</v>
      </c>
      <c r="E36" s="4">
        <f t="shared" ref="E36:E46" si="4">D36/(C36*2.2)</f>
        <v>4.1607142857142856</v>
      </c>
      <c r="F36" s="4">
        <f t="shared" ref="F36:F46" si="5">((D36/2.2)*500) / ($J$8 + $J$9*C36 + $J$10*C36^2 + $J$11*C36^3 + $J$12*C36^4 + $J$13*C36^5)</f>
        <v>212.11114757850197</v>
      </c>
    </row>
    <row r="37" spans="2:7" x14ac:dyDescent="0.2">
      <c r="B37" s="1" t="s">
        <v>44</v>
      </c>
      <c r="C37" s="1">
        <v>60</v>
      </c>
      <c r="D37" s="1">
        <v>606.29999999999995</v>
      </c>
      <c r="E37" s="4">
        <f t="shared" si="4"/>
        <v>4.5931818181818178</v>
      </c>
      <c r="F37" s="4">
        <f t="shared" si="5"/>
        <v>235.04438620460638</v>
      </c>
    </row>
    <row r="38" spans="2:7" x14ac:dyDescent="0.2">
      <c r="B38" s="1" t="s">
        <v>45</v>
      </c>
      <c r="C38" s="1">
        <v>67.5</v>
      </c>
      <c r="D38" s="1">
        <v>655.9</v>
      </c>
      <c r="E38" s="4">
        <f t="shared" si="4"/>
        <v>4.4168350168350168</v>
      </c>
      <c r="F38" s="4">
        <f t="shared" si="5"/>
        <v>229.86783591899814</v>
      </c>
    </row>
    <row r="39" spans="2:7" x14ac:dyDescent="0.2">
      <c r="B39" s="1" t="s">
        <v>5</v>
      </c>
      <c r="C39" s="1">
        <v>75</v>
      </c>
      <c r="D39" s="1">
        <v>750.7</v>
      </c>
      <c r="E39" s="4">
        <f t="shared" si="4"/>
        <v>4.5496969696969698</v>
      </c>
      <c r="F39" s="4">
        <f t="shared" si="5"/>
        <v>243.14506698830581</v>
      </c>
    </row>
    <row r="40" spans="2:7" x14ac:dyDescent="0.2">
      <c r="B40" s="1" t="s">
        <v>46</v>
      </c>
      <c r="C40" s="1">
        <v>82.5</v>
      </c>
      <c r="D40" s="1">
        <v>771.6</v>
      </c>
      <c r="E40" s="4">
        <f t="shared" si="4"/>
        <v>4.2512396694214871</v>
      </c>
      <c r="F40" s="4">
        <f t="shared" si="5"/>
        <v>234.95448919763177</v>
      </c>
    </row>
    <row r="41" spans="2:7" x14ac:dyDescent="0.2">
      <c r="B41" s="1" t="s">
        <v>47</v>
      </c>
      <c r="C41" s="1">
        <v>90</v>
      </c>
      <c r="D41" s="1">
        <v>406.6</v>
      </c>
      <c r="E41" s="4">
        <f t="shared" si="4"/>
        <v>2.0535353535353535</v>
      </c>
      <c r="F41" s="4">
        <f t="shared" si="5"/>
        <v>117.98683247853435</v>
      </c>
    </row>
    <row r="42" spans="2:7" x14ac:dyDescent="0.2">
      <c r="B42" s="1" t="s">
        <v>9</v>
      </c>
      <c r="C42" s="1">
        <v>100</v>
      </c>
      <c r="D42" s="1">
        <v>844.4</v>
      </c>
      <c r="E42" s="4">
        <f t="shared" si="4"/>
        <v>3.8381818181818175</v>
      </c>
      <c r="F42" s="4">
        <f t="shared" si="5"/>
        <v>233.58755105362548</v>
      </c>
    </row>
    <row r="43" spans="2:7" x14ac:dyDescent="0.2">
      <c r="B43" s="1" t="s">
        <v>9</v>
      </c>
      <c r="C43" s="1">
        <v>110</v>
      </c>
      <c r="D43" s="1">
        <v>837.8</v>
      </c>
      <c r="E43" s="4">
        <f t="shared" si="4"/>
        <v>3.4619834710743795</v>
      </c>
      <c r="F43" s="4">
        <f t="shared" si="5"/>
        <v>224.10891621921564</v>
      </c>
    </row>
    <row r="44" spans="2:7" x14ac:dyDescent="0.2">
      <c r="B44" s="1" t="s">
        <v>48</v>
      </c>
      <c r="C44" s="1">
        <v>125</v>
      </c>
      <c r="D44" s="1">
        <v>843.3</v>
      </c>
      <c r="E44" s="4">
        <f t="shared" si="4"/>
        <v>3.0665454545454542</v>
      </c>
      <c r="F44" s="4">
        <f t="shared" si="5"/>
        <v>218.43189481109738</v>
      </c>
    </row>
    <row r="45" spans="2:7" x14ac:dyDescent="0.2">
      <c r="B45" s="1" t="s">
        <v>49</v>
      </c>
      <c r="C45" s="1">
        <v>140</v>
      </c>
      <c r="D45" s="1">
        <v>705.5</v>
      </c>
      <c r="E45" s="4">
        <f t="shared" si="4"/>
        <v>2.2905844155844157</v>
      </c>
      <c r="F45" s="4">
        <f t="shared" si="5"/>
        <v>179.19914100240959</v>
      </c>
    </row>
    <row r="46" spans="2:7" x14ac:dyDescent="0.2">
      <c r="B46" s="1" t="s">
        <v>50</v>
      </c>
      <c r="C46" s="1">
        <v>150</v>
      </c>
      <c r="D46" s="1">
        <v>881.8</v>
      </c>
      <c r="E46" s="4">
        <f t="shared" si="4"/>
        <v>2.6721212121212119</v>
      </c>
      <c r="F46" s="4">
        <f t="shared" si="5"/>
        <v>221.77086557660948</v>
      </c>
    </row>
    <row r="48" spans="2:7" x14ac:dyDescent="0.2">
      <c r="B48" s="1" t="s">
        <v>51</v>
      </c>
      <c r="E48" s="8" t="s">
        <v>13</v>
      </c>
      <c r="F48" s="8"/>
    </row>
    <row r="49" spans="1:6" x14ac:dyDescent="0.2">
      <c r="B49" s="1" t="s">
        <v>0</v>
      </c>
      <c r="C49" s="1" t="s">
        <v>16</v>
      </c>
      <c r="D49" s="1" t="s">
        <v>17</v>
      </c>
      <c r="E49" s="1" t="s">
        <v>14</v>
      </c>
      <c r="F49" s="1" t="s">
        <v>15</v>
      </c>
    </row>
    <row r="50" spans="1:6" x14ac:dyDescent="0.2">
      <c r="B50" s="1" t="s">
        <v>1</v>
      </c>
      <c r="C50" s="1">
        <v>52</v>
      </c>
      <c r="D50" s="1">
        <v>788.2</v>
      </c>
      <c r="E50" s="4">
        <f>D50/(C50*2.2)</f>
        <v>6.88986013986014</v>
      </c>
      <c r="F50" s="4">
        <f>((D50/2.2)*500) / ($J$8 + $J$9*C50 + $J$10*C50^2 + $J$11*C50^3 + $J$12*C50^4 + $J$13*C50^5)</f>
        <v>351.56531451167461</v>
      </c>
    </row>
    <row r="51" spans="1:6" x14ac:dyDescent="0.2">
      <c r="B51" s="1" t="s">
        <v>2</v>
      </c>
      <c r="C51" s="1">
        <v>56</v>
      </c>
      <c r="D51" s="1">
        <v>1162.9000000000001</v>
      </c>
      <c r="E51" s="4">
        <f t="shared" ref="E51:E61" si="6">D51/(C51*2.2)</f>
        <v>9.4391233766233764</v>
      </c>
      <c r="F51" s="4">
        <f t="shared" ref="F51:F61" si="7">((D51/2.2)*500) / ($J$8 + $J$9*C51 + $J$10*C51^2 + $J$11*C51^3 + $J$12*C51^4 + $J$13*C51^5)</f>
        <v>481.20182114522038</v>
      </c>
    </row>
    <row r="52" spans="1:6" x14ac:dyDescent="0.2">
      <c r="B52" s="1" t="s">
        <v>44</v>
      </c>
      <c r="C52" s="1">
        <v>60</v>
      </c>
      <c r="D52" s="1">
        <v>1372.4</v>
      </c>
      <c r="E52" s="4">
        <f t="shared" si="6"/>
        <v>10.396969696969698</v>
      </c>
      <c r="F52" s="4">
        <f t="shared" si="7"/>
        <v>532.03845559492299</v>
      </c>
    </row>
    <row r="53" spans="1:6" x14ac:dyDescent="0.2">
      <c r="B53" s="1" t="s">
        <v>52</v>
      </c>
      <c r="C53" s="1">
        <v>67.5</v>
      </c>
      <c r="D53" s="1">
        <v>1555.4</v>
      </c>
      <c r="E53" s="4">
        <f t="shared" si="6"/>
        <v>10.474074074074075</v>
      </c>
      <c r="F53" s="4">
        <f t="shared" si="7"/>
        <v>545.10814451655699</v>
      </c>
    </row>
    <row r="54" spans="1:6" x14ac:dyDescent="0.2">
      <c r="B54" s="1" t="s">
        <v>5</v>
      </c>
      <c r="C54" s="1">
        <v>75</v>
      </c>
      <c r="D54" s="1">
        <v>1848.6</v>
      </c>
      <c r="E54" s="4">
        <f t="shared" si="6"/>
        <v>11.203636363636363</v>
      </c>
      <c r="F54" s="4">
        <f t="shared" si="7"/>
        <v>598.74513232260824</v>
      </c>
    </row>
    <row r="55" spans="1:6" x14ac:dyDescent="0.2">
      <c r="B55" s="1" t="s">
        <v>6</v>
      </c>
      <c r="C55" s="1">
        <v>82.5</v>
      </c>
      <c r="D55" s="1">
        <v>1802.3</v>
      </c>
      <c r="E55" s="4">
        <f t="shared" si="6"/>
        <v>9.930027548209365</v>
      </c>
      <c r="F55" s="4">
        <f t="shared" si="7"/>
        <v>548.80569709809708</v>
      </c>
    </row>
    <row r="56" spans="1:6" x14ac:dyDescent="0.2">
      <c r="B56" s="1" t="s">
        <v>53</v>
      </c>
      <c r="C56" s="1">
        <v>90</v>
      </c>
      <c r="D56" s="1">
        <v>1686.5</v>
      </c>
      <c r="E56" s="4">
        <f t="shared" si="6"/>
        <v>8.5176767676767664</v>
      </c>
      <c r="F56" s="4">
        <f t="shared" si="7"/>
        <v>489.38709536411261</v>
      </c>
    </row>
    <row r="57" spans="1:6" x14ac:dyDescent="0.2">
      <c r="B57" s="1" t="s">
        <v>9</v>
      </c>
      <c r="C57" s="1">
        <v>100</v>
      </c>
      <c r="D57" s="1">
        <v>1943.4</v>
      </c>
      <c r="E57" s="4">
        <f t="shared" si="6"/>
        <v>8.8336363636363622</v>
      </c>
      <c r="F57" s="4">
        <f t="shared" si="7"/>
        <v>537.60545561062975</v>
      </c>
    </row>
    <row r="58" spans="1:6" x14ac:dyDescent="0.2">
      <c r="B58" s="1" t="s">
        <v>9</v>
      </c>
      <c r="C58" s="1">
        <v>110</v>
      </c>
      <c r="D58" s="1">
        <v>2105.4</v>
      </c>
      <c r="E58" s="4">
        <f t="shared" si="6"/>
        <v>8.6999999999999993</v>
      </c>
      <c r="F58" s="4">
        <f t="shared" si="7"/>
        <v>563.18800693236653</v>
      </c>
    </row>
    <row r="59" spans="1:6" x14ac:dyDescent="0.2">
      <c r="B59" s="1" t="s">
        <v>10</v>
      </c>
      <c r="C59" s="1">
        <v>125</v>
      </c>
      <c r="D59" s="1">
        <v>2157.1999999999998</v>
      </c>
      <c r="E59" s="4">
        <f t="shared" si="6"/>
        <v>7.844363636363636</v>
      </c>
      <c r="F59" s="4">
        <f t="shared" si="7"/>
        <v>558.75878511383758</v>
      </c>
    </row>
    <row r="60" spans="1:6" x14ac:dyDescent="0.2">
      <c r="B60" s="1" t="s">
        <v>54</v>
      </c>
      <c r="C60" s="1">
        <v>140</v>
      </c>
      <c r="D60" s="1">
        <v>1791.3</v>
      </c>
      <c r="E60" s="4">
        <f t="shared" si="6"/>
        <v>5.8159090909090905</v>
      </c>
      <c r="F60" s="4">
        <f t="shared" si="7"/>
        <v>454.99563611285095</v>
      </c>
    </row>
    <row r="61" spans="1:6" x14ac:dyDescent="0.2">
      <c r="B61" s="1" t="s">
        <v>12</v>
      </c>
      <c r="C61" s="1">
        <v>150</v>
      </c>
      <c r="D61" s="1">
        <v>2452.6</v>
      </c>
      <c r="E61" s="4">
        <f t="shared" si="6"/>
        <v>7.4321212121212117</v>
      </c>
      <c r="F61" s="4">
        <f t="shared" si="7"/>
        <v>616.82379781491534</v>
      </c>
    </row>
    <row r="63" spans="1:6" x14ac:dyDescent="0.2">
      <c r="A63" t="s">
        <v>56</v>
      </c>
      <c r="B63" s="2" t="s">
        <v>31</v>
      </c>
      <c r="C63" s="2"/>
      <c r="D63" s="2"/>
      <c r="E63" s="8" t="s">
        <v>13</v>
      </c>
      <c r="F63" s="8"/>
    </row>
    <row r="64" spans="1:6" x14ac:dyDescent="0.2">
      <c r="B64" s="2" t="s">
        <v>0</v>
      </c>
      <c r="C64" s="2" t="s">
        <v>16</v>
      </c>
      <c r="D64" s="2" t="s">
        <v>17</v>
      </c>
      <c r="E64" s="2" t="s">
        <v>14</v>
      </c>
      <c r="F64" s="2" t="s">
        <v>15</v>
      </c>
    </row>
    <row r="65" spans="2:6" x14ac:dyDescent="0.2">
      <c r="B65" s="2" t="s">
        <v>57</v>
      </c>
      <c r="C65" s="2">
        <v>44</v>
      </c>
      <c r="D65" s="1">
        <v>187.4</v>
      </c>
      <c r="E65" s="4">
        <f>D65/(C65*2.2)</f>
        <v>1.9359504132231404</v>
      </c>
      <c r="F65" s="4">
        <f>((D65/2.2)*500) / ($J$15 + $J$16*C65 + $J$17*C65^2 + $J$18*C65^3 + $J$19*C65^4 + $J$20*C65^5)</f>
        <v>119.94201818783097</v>
      </c>
    </row>
    <row r="66" spans="2:6" x14ac:dyDescent="0.2">
      <c r="B66" s="2" t="s">
        <v>58</v>
      </c>
      <c r="C66" s="2">
        <v>48</v>
      </c>
      <c r="D66" s="1">
        <v>315.3</v>
      </c>
      <c r="E66" s="4">
        <f t="shared" ref="E66:E75" si="8">D66/(C66*2.2)</f>
        <v>2.9857954545454546</v>
      </c>
      <c r="F66" s="4">
        <f t="shared" ref="F66:F75" si="9">((D66/2.2)*500) / ($J$15 + $J$16*C66 + $J$17*C66^2 + $J$18*C66^3 + $J$19*C66^4 + $J$20*C66^5)</f>
        <v>189.81352833754997</v>
      </c>
    </row>
    <row r="67" spans="2:6" x14ac:dyDescent="0.2">
      <c r="B67" s="2" t="s">
        <v>59</v>
      </c>
      <c r="C67" s="2">
        <v>52</v>
      </c>
      <c r="D67" s="1">
        <v>345</v>
      </c>
      <c r="E67" s="4">
        <f t="shared" si="8"/>
        <v>3.0157342657342654</v>
      </c>
      <c r="F67" s="4">
        <f t="shared" si="9"/>
        <v>195.4953460697283</v>
      </c>
    </row>
    <row r="68" spans="2:6" x14ac:dyDescent="0.2">
      <c r="B68" s="2" t="s">
        <v>60</v>
      </c>
      <c r="C68" s="2">
        <v>56</v>
      </c>
      <c r="D68" s="1">
        <v>377</v>
      </c>
      <c r="E68" s="4">
        <f t="shared" si="8"/>
        <v>3.0600649350649345</v>
      </c>
      <c r="F68" s="4">
        <f t="shared" si="9"/>
        <v>201.62732958488559</v>
      </c>
    </row>
    <row r="69" spans="2:6" x14ac:dyDescent="0.2">
      <c r="B69" s="2" t="s">
        <v>61</v>
      </c>
      <c r="C69" s="2">
        <v>60</v>
      </c>
      <c r="D69" s="1">
        <v>392.4</v>
      </c>
      <c r="E69" s="4">
        <f t="shared" si="8"/>
        <v>2.9727272727272727</v>
      </c>
      <c r="F69" s="4">
        <f t="shared" si="9"/>
        <v>198.85527721136046</v>
      </c>
    </row>
    <row r="70" spans="2:6" x14ac:dyDescent="0.2">
      <c r="B70" s="2" t="s">
        <v>61</v>
      </c>
      <c r="C70" s="2">
        <v>67.5</v>
      </c>
      <c r="D70" s="1">
        <v>413.4</v>
      </c>
      <c r="E70" s="4">
        <f t="shared" si="8"/>
        <v>2.7838383838383836</v>
      </c>
      <c r="F70" s="4">
        <f>((D70/2.2)*500) / ($J$15 + $J$16*C70 + $J$17*C70^2 + $J$18*C70^3 + $J$19*C70^4 + $J$20*C70^5)</f>
        <v>191.78404281548936</v>
      </c>
    </row>
    <row r="71" spans="2:6" x14ac:dyDescent="0.2">
      <c r="B71" s="2" t="s">
        <v>62</v>
      </c>
      <c r="C71" s="2">
        <v>75</v>
      </c>
      <c r="D71" s="1">
        <v>453</v>
      </c>
      <c r="E71" s="4">
        <f t="shared" si="8"/>
        <v>2.7454545454545456</v>
      </c>
      <c r="F71" s="4">
        <f t="shared" si="9"/>
        <v>195.74555326873454</v>
      </c>
    </row>
    <row r="72" spans="2:6" x14ac:dyDescent="0.2">
      <c r="B72" s="2" t="s">
        <v>63</v>
      </c>
      <c r="C72" s="2">
        <v>82.5</v>
      </c>
      <c r="D72" s="1">
        <v>440.9</v>
      </c>
      <c r="E72" s="4">
        <f t="shared" si="8"/>
        <v>2.4292011019283741</v>
      </c>
      <c r="F72" s="4">
        <f t="shared" si="9"/>
        <v>180.36203401468237</v>
      </c>
    </row>
    <row r="73" spans="2:6" x14ac:dyDescent="0.2">
      <c r="B73" s="2" t="s">
        <v>64</v>
      </c>
      <c r="C73" s="2">
        <v>90</v>
      </c>
      <c r="D73" s="1">
        <v>564.4</v>
      </c>
      <c r="E73" s="4">
        <f t="shared" si="8"/>
        <v>2.85050505050505</v>
      </c>
      <c r="F73" s="4">
        <f t="shared" si="9"/>
        <v>221.67176442227785</v>
      </c>
    </row>
    <row r="74" spans="2:6" x14ac:dyDescent="0.2">
      <c r="B74" s="2" t="s">
        <v>65</v>
      </c>
      <c r="C74" s="2">
        <v>100</v>
      </c>
      <c r="D74" s="1">
        <v>440.9</v>
      </c>
      <c r="E74" s="4">
        <f t="shared" si="8"/>
        <v>2.0040909090909089</v>
      </c>
      <c r="F74" s="4">
        <f t="shared" si="9"/>
        <v>166.85726561330216</v>
      </c>
    </row>
    <row r="75" spans="2:6" x14ac:dyDescent="0.2">
      <c r="B75" s="2" t="s">
        <v>66</v>
      </c>
      <c r="C75" s="2">
        <v>110</v>
      </c>
      <c r="D75" s="1">
        <v>608.5</v>
      </c>
      <c r="E75" s="4">
        <f t="shared" si="8"/>
        <v>2.5144628099173549</v>
      </c>
      <c r="F75" s="4">
        <f t="shared" si="9"/>
        <v>224.88703643914945</v>
      </c>
    </row>
    <row r="76" spans="2:6" x14ac:dyDescent="0.2">
      <c r="B76" s="2"/>
      <c r="C76" s="2"/>
    </row>
    <row r="77" spans="2:6" x14ac:dyDescent="0.2">
      <c r="B77" s="2"/>
      <c r="C77" s="2"/>
      <c r="D77" s="2"/>
    </row>
    <row r="78" spans="2:6" x14ac:dyDescent="0.2">
      <c r="B78" s="2"/>
      <c r="C78" s="2"/>
      <c r="D78" s="2"/>
    </row>
    <row r="79" spans="2:6" x14ac:dyDescent="0.2">
      <c r="B79" s="2" t="s">
        <v>32</v>
      </c>
      <c r="C79" s="2"/>
      <c r="D79" s="2"/>
      <c r="E79" s="8" t="s">
        <v>13</v>
      </c>
      <c r="F79" s="8"/>
    </row>
    <row r="80" spans="2:6" x14ac:dyDescent="0.2">
      <c r="B80" s="2" t="s">
        <v>0</v>
      </c>
      <c r="C80" s="2" t="s">
        <v>16</v>
      </c>
      <c r="D80" s="2" t="s">
        <v>17</v>
      </c>
      <c r="E80" s="2" t="s">
        <v>14</v>
      </c>
      <c r="F80" s="2" t="s">
        <v>15</v>
      </c>
    </row>
    <row r="81" spans="2:6" x14ac:dyDescent="0.2">
      <c r="B81" s="2" t="s">
        <v>57</v>
      </c>
      <c r="C81" s="2">
        <v>44</v>
      </c>
      <c r="D81" s="2">
        <v>137.80000000000001</v>
      </c>
      <c r="E81" s="4">
        <f>D81/(C81*2.2)</f>
        <v>1.4235537190082643</v>
      </c>
      <c r="F81" s="4">
        <f>((D81/2.2)*500) / ($J$15 + $J$16*C81 + $J$17*C81^2 + $J$18*C81^3 + $J$19*C81^4 + $J$20*C81^5)</f>
        <v>88.19642532701765</v>
      </c>
    </row>
    <row r="82" spans="2:6" x14ac:dyDescent="0.2">
      <c r="B82" s="2" t="s">
        <v>67</v>
      </c>
      <c r="C82" s="2">
        <v>48</v>
      </c>
      <c r="D82" s="2">
        <v>198.4</v>
      </c>
      <c r="E82" s="4">
        <f t="shared" ref="E82:E91" si="10">D82/(C82*2.2)</f>
        <v>1.8787878787878787</v>
      </c>
      <c r="F82" s="4">
        <f t="shared" ref="F82:F91" si="11">((D82/2.2)*500) / ($J$15 + $J$16*C82 + $J$17*C82^2 + $J$18*C82^3 + $J$19*C82^4 + $J$20*C82^5)</f>
        <v>119.43864263295245</v>
      </c>
    </row>
    <row r="83" spans="2:6" x14ac:dyDescent="0.2">
      <c r="B83" s="2" t="s">
        <v>68</v>
      </c>
      <c r="C83" s="2">
        <v>52</v>
      </c>
      <c r="D83" s="2">
        <v>237</v>
      </c>
      <c r="E83" s="4">
        <f t="shared" si="10"/>
        <v>2.0716783216783217</v>
      </c>
      <c r="F83" s="4">
        <f t="shared" si="11"/>
        <v>134.29680295224813</v>
      </c>
    </row>
    <row r="84" spans="2:6" x14ac:dyDescent="0.2">
      <c r="B84" s="2" t="s">
        <v>69</v>
      </c>
      <c r="C84" s="2">
        <v>56</v>
      </c>
      <c r="D84" s="2">
        <v>256.8</v>
      </c>
      <c r="E84" s="4">
        <f t="shared" si="10"/>
        <v>2.0844155844155843</v>
      </c>
      <c r="F84" s="4">
        <f t="shared" si="11"/>
        <v>137.34190513898838</v>
      </c>
    </row>
    <row r="85" spans="2:6" x14ac:dyDescent="0.2">
      <c r="B85" s="2" t="s">
        <v>70</v>
      </c>
      <c r="C85" s="2">
        <v>60</v>
      </c>
      <c r="D85" s="2">
        <v>300.89999999999998</v>
      </c>
      <c r="E85" s="4">
        <f t="shared" si="10"/>
        <v>2.2795454545454543</v>
      </c>
      <c r="F85" s="4">
        <f t="shared" si="11"/>
        <v>152.48611853439948</v>
      </c>
    </row>
    <row r="86" spans="2:6" x14ac:dyDescent="0.2">
      <c r="B86" s="2" t="s">
        <v>70</v>
      </c>
      <c r="C86" s="2">
        <v>67.5</v>
      </c>
      <c r="D86" s="2">
        <v>317.5</v>
      </c>
      <c r="E86" s="4">
        <f t="shared" si="10"/>
        <v>2.138047138047138</v>
      </c>
      <c r="F86" s="4">
        <f t="shared" si="11"/>
        <v>147.29422736796778</v>
      </c>
    </row>
    <row r="87" spans="2:6" x14ac:dyDescent="0.2">
      <c r="B87" s="2" t="s">
        <v>71</v>
      </c>
      <c r="C87" s="2">
        <v>75</v>
      </c>
      <c r="D87" s="2">
        <v>286.60000000000002</v>
      </c>
      <c r="E87" s="4">
        <f t="shared" si="10"/>
        <v>1.7369696969696971</v>
      </c>
      <c r="F87" s="4">
        <f t="shared" si="11"/>
        <v>123.84255092013095</v>
      </c>
    </row>
    <row r="88" spans="2:6" x14ac:dyDescent="0.2">
      <c r="B88" s="2" t="s">
        <v>72</v>
      </c>
      <c r="C88" s="2">
        <v>82.5</v>
      </c>
      <c r="D88" s="2">
        <v>253.5</v>
      </c>
      <c r="E88" s="4">
        <f t="shared" si="10"/>
        <v>1.3966942148760328</v>
      </c>
      <c r="F88" s="4">
        <f t="shared" si="11"/>
        <v>103.70101071154907</v>
      </c>
    </row>
    <row r="89" spans="2:6" x14ac:dyDescent="0.2">
      <c r="B89" s="2" t="s">
        <v>73</v>
      </c>
      <c r="C89" s="2">
        <v>90</v>
      </c>
      <c r="D89" s="2">
        <v>302</v>
      </c>
      <c r="E89" s="4">
        <f t="shared" si="10"/>
        <v>1.5252525252525251</v>
      </c>
      <c r="F89" s="4">
        <f t="shared" si="11"/>
        <v>118.61246076457817</v>
      </c>
    </row>
    <row r="90" spans="2:6" x14ac:dyDescent="0.2">
      <c r="B90" s="2" t="s">
        <v>65</v>
      </c>
      <c r="C90" s="2">
        <v>100</v>
      </c>
      <c r="D90" s="1">
        <v>259</v>
      </c>
      <c r="E90" s="4">
        <f t="shared" si="10"/>
        <v>1.177272727272727</v>
      </c>
      <c r="F90" s="4">
        <f t="shared" si="11"/>
        <v>98.017763197653139</v>
      </c>
    </row>
    <row r="91" spans="2:6" x14ac:dyDescent="0.2">
      <c r="B91" s="2" t="s">
        <v>74</v>
      </c>
      <c r="C91" s="2">
        <v>110</v>
      </c>
      <c r="D91" s="1">
        <v>369.3</v>
      </c>
      <c r="E91" s="4">
        <f t="shared" si="10"/>
        <v>1.5260330578512395</v>
      </c>
      <c r="F91" s="4">
        <f t="shared" si="11"/>
        <v>136.48444134260953</v>
      </c>
    </row>
    <row r="92" spans="2:6" x14ac:dyDescent="0.2">
      <c r="B92" s="2"/>
      <c r="C92" s="2"/>
    </row>
    <row r="93" spans="2:6" x14ac:dyDescent="0.2">
      <c r="B93" s="2"/>
      <c r="C93" s="2"/>
    </row>
    <row r="94" spans="2:6" x14ac:dyDescent="0.2">
      <c r="B94" s="2"/>
      <c r="C94" s="2"/>
    </row>
    <row r="95" spans="2:6" x14ac:dyDescent="0.2">
      <c r="B95" s="2" t="s">
        <v>42</v>
      </c>
      <c r="C95" s="2"/>
      <c r="D95" s="2"/>
      <c r="E95" s="8" t="s">
        <v>13</v>
      </c>
      <c r="F95" s="8"/>
    </row>
    <row r="96" spans="2:6" x14ac:dyDescent="0.2">
      <c r="B96" s="2" t="s">
        <v>0</v>
      </c>
      <c r="C96" s="2" t="s">
        <v>16</v>
      </c>
      <c r="D96" s="2" t="s">
        <v>17</v>
      </c>
      <c r="E96" s="2" t="s">
        <v>14</v>
      </c>
      <c r="F96" s="2" t="s">
        <v>15</v>
      </c>
    </row>
    <row r="97" spans="2:6" x14ac:dyDescent="0.2">
      <c r="B97" s="2" t="s">
        <v>57</v>
      </c>
      <c r="C97" s="2">
        <v>44</v>
      </c>
      <c r="D97" s="1">
        <v>275.60000000000002</v>
      </c>
      <c r="E97" s="4">
        <f>D97/(C97*2.2)</f>
        <v>2.8471074380165287</v>
      </c>
      <c r="F97" s="4">
        <f>((D97/2.2)*500) / ($J$15 + $J$16*C97 + $J$17*C97^2 + $J$18*C97^3 + $J$19*C97^4 + $J$20*C97^5)</f>
        <v>176.3928506540353</v>
      </c>
    </row>
    <row r="98" spans="2:6" x14ac:dyDescent="0.2">
      <c r="B98" s="2" t="s">
        <v>58</v>
      </c>
      <c r="C98" s="2">
        <v>48</v>
      </c>
      <c r="D98" s="1">
        <v>424.4</v>
      </c>
      <c r="E98" s="4">
        <f t="shared" ref="E98:E107" si="12">D98/(C98*2.2)</f>
        <v>4.0189393939393936</v>
      </c>
      <c r="F98" s="4">
        <f t="shared" ref="F98:F107" si="13">((D98/2.2)*500) / ($J$15 + $J$16*C98 + $J$17*C98^2 + $J$18*C98^3 + $J$19*C98^4 + $J$20*C98^5)</f>
        <v>255.4927415999245</v>
      </c>
    </row>
    <row r="99" spans="2:6" x14ac:dyDescent="0.2">
      <c r="B99" s="2" t="s">
        <v>75</v>
      </c>
      <c r="C99" s="2">
        <v>52</v>
      </c>
      <c r="D99" s="1">
        <v>418.9</v>
      </c>
      <c r="E99" s="4">
        <f t="shared" si="12"/>
        <v>3.6617132867132862</v>
      </c>
      <c r="F99" s="4">
        <f t="shared" si="13"/>
        <v>237.37101585104108</v>
      </c>
    </row>
    <row r="100" spans="2:6" x14ac:dyDescent="0.2">
      <c r="B100" s="2" t="s">
        <v>76</v>
      </c>
      <c r="C100" s="2">
        <v>56</v>
      </c>
      <c r="D100" s="1">
        <v>418.9</v>
      </c>
      <c r="E100" s="4">
        <f t="shared" si="12"/>
        <v>3.4001623376623371</v>
      </c>
      <c r="F100" s="4">
        <f t="shared" si="13"/>
        <v>224.0363086554604</v>
      </c>
    </row>
    <row r="101" spans="2:6" x14ac:dyDescent="0.2">
      <c r="B101" s="2" t="s">
        <v>77</v>
      </c>
      <c r="C101" s="2">
        <v>60</v>
      </c>
      <c r="D101" s="1">
        <v>468.5</v>
      </c>
      <c r="E101" s="4">
        <f t="shared" si="12"/>
        <v>3.5492424242424243</v>
      </c>
      <c r="F101" s="4">
        <f t="shared" si="13"/>
        <v>237.42022776127007</v>
      </c>
    </row>
    <row r="102" spans="2:6" x14ac:dyDescent="0.2">
      <c r="B102" s="2" t="s">
        <v>78</v>
      </c>
      <c r="C102" s="2">
        <v>67.5</v>
      </c>
      <c r="D102" s="1">
        <v>498.2</v>
      </c>
      <c r="E102" s="4">
        <f t="shared" si="12"/>
        <v>3.354882154882155</v>
      </c>
      <c r="F102" s="4">
        <f t="shared" si="13"/>
        <v>231.12435929046157</v>
      </c>
    </row>
    <row r="103" spans="2:6" x14ac:dyDescent="0.2">
      <c r="B103" s="2" t="s">
        <v>79</v>
      </c>
      <c r="C103" s="2">
        <v>75</v>
      </c>
      <c r="D103" s="1">
        <v>542.29999999999995</v>
      </c>
      <c r="E103" s="4">
        <f t="shared" si="12"/>
        <v>3.2866666666666662</v>
      </c>
      <c r="F103" s="4">
        <f t="shared" si="13"/>
        <v>234.33292171663294</v>
      </c>
    </row>
    <row r="104" spans="2:6" x14ac:dyDescent="0.2">
      <c r="B104" s="2" t="s">
        <v>80</v>
      </c>
      <c r="C104" s="2">
        <v>82.5</v>
      </c>
      <c r="D104" s="1">
        <v>468.5</v>
      </c>
      <c r="E104" s="4">
        <f t="shared" si="12"/>
        <v>2.5812672176308538</v>
      </c>
      <c r="F104" s="4">
        <f t="shared" si="13"/>
        <v>191.65255825783331</v>
      </c>
    </row>
    <row r="105" spans="2:6" x14ac:dyDescent="0.2">
      <c r="B105" s="2" t="s">
        <v>64</v>
      </c>
      <c r="C105" s="2">
        <v>90</v>
      </c>
      <c r="D105" s="1">
        <v>573.20000000000005</v>
      </c>
      <c r="E105" s="4">
        <f t="shared" si="12"/>
        <v>2.8949494949494947</v>
      </c>
      <c r="F105" s="4">
        <f t="shared" si="13"/>
        <v>225.12802155713979</v>
      </c>
    </row>
    <row r="106" spans="2:6" x14ac:dyDescent="0.2">
      <c r="B106" s="2" t="s">
        <v>65</v>
      </c>
      <c r="C106" s="2">
        <v>100</v>
      </c>
      <c r="D106" s="1">
        <v>532.4</v>
      </c>
      <c r="E106" s="4">
        <f t="shared" si="12"/>
        <v>2.4199999999999995</v>
      </c>
      <c r="F106" s="4">
        <f t="shared" si="13"/>
        <v>201.48516265031091</v>
      </c>
    </row>
    <row r="107" spans="2:6" x14ac:dyDescent="0.2">
      <c r="B107" s="2" t="s">
        <v>81</v>
      </c>
      <c r="C107" s="2">
        <v>110</v>
      </c>
      <c r="D107" s="1">
        <v>573.20000000000005</v>
      </c>
      <c r="E107" s="4">
        <f t="shared" si="12"/>
        <v>2.368595041322314</v>
      </c>
      <c r="F107" s="4">
        <f t="shared" si="13"/>
        <v>211.84100129321362</v>
      </c>
    </row>
    <row r="108" spans="2:6" x14ac:dyDescent="0.2">
      <c r="B108" s="2"/>
      <c r="C108" s="2"/>
    </row>
    <row r="109" spans="2:6" x14ac:dyDescent="0.2">
      <c r="B109" s="2"/>
      <c r="C109" s="2"/>
    </row>
    <row r="110" spans="2:6" x14ac:dyDescent="0.2">
      <c r="B110" s="2" t="s">
        <v>51</v>
      </c>
      <c r="C110" s="2"/>
      <c r="D110" s="2"/>
      <c r="E110" s="8" t="s">
        <v>13</v>
      </c>
      <c r="F110" s="8"/>
    </row>
    <row r="111" spans="2:6" x14ac:dyDescent="0.2">
      <c r="B111" s="2" t="s">
        <v>0</v>
      </c>
      <c r="C111" s="2" t="s">
        <v>16</v>
      </c>
      <c r="D111" s="2" t="s">
        <v>17</v>
      </c>
      <c r="E111" s="2" t="s">
        <v>14</v>
      </c>
      <c r="F111" s="2" t="s">
        <v>15</v>
      </c>
    </row>
    <row r="112" spans="2:6" x14ac:dyDescent="0.2">
      <c r="B112" s="2" t="s">
        <v>57</v>
      </c>
      <c r="C112" s="2">
        <v>44</v>
      </c>
      <c r="D112" s="1">
        <v>600.79999999999995</v>
      </c>
      <c r="E112" s="4">
        <f>D112/(C112*2.2)</f>
        <v>6.206611570247933</v>
      </c>
      <c r="F112" s="4">
        <f>((D112/2.2)*500) / ($J$15 + $J$16*C112 + $J$17*C112^2 + $J$18*C112^3 + $J$19*C112^4 + $J$20*C112^5)</f>
        <v>384.5312941688839</v>
      </c>
    </row>
    <row r="113" spans="2:6" x14ac:dyDescent="0.2">
      <c r="B113" s="2" t="s">
        <v>58</v>
      </c>
      <c r="C113" s="2">
        <v>48</v>
      </c>
      <c r="D113" s="1">
        <v>899.5</v>
      </c>
      <c r="E113" s="4">
        <f t="shared" ref="E113:E122" si="14">D113/(C113*2.2)</f>
        <v>8.5179924242424239</v>
      </c>
      <c r="F113" s="4">
        <f t="shared" ref="F113:F122" si="15">((D113/2.2)*500) / ($J$15 + $J$16*C113 + $J$17*C113^2 + $J$18*C113^3 + $J$19*C113^4 + $J$20*C113^5)</f>
        <v>541.50735407429795</v>
      </c>
    </row>
    <row r="114" spans="2:6" x14ac:dyDescent="0.2">
      <c r="B114" s="2" t="s">
        <v>75</v>
      </c>
      <c r="C114" s="2">
        <v>52</v>
      </c>
      <c r="D114" s="1">
        <v>948</v>
      </c>
      <c r="E114" s="4">
        <f t="shared" si="14"/>
        <v>8.2867132867132867</v>
      </c>
      <c r="F114" s="4">
        <f t="shared" si="15"/>
        <v>537.18721180899252</v>
      </c>
    </row>
    <row r="115" spans="2:6" x14ac:dyDescent="0.2">
      <c r="B115" s="2" t="s">
        <v>60</v>
      </c>
      <c r="C115" s="2">
        <v>56</v>
      </c>
      <c r="D115" s="1">
        <v>983.3</v>
      </c>
      <c r="E115" s="4">
        <f t="shared" si="14"/>
        <v>7.9813311688311677</v>
      </c>
      <c r="F115" s="4">
        <f t="shared" si="15"/>
        <v>525.88900047962329</v>
      </c>
    </row>
    <row r="116" spans="2:6" x14ac:dyDescent="0.2">
      <c r="B116" s="2" t="s">
        <v>77</v>
      </c>
      <c r="C116" s="2">
        <v>60</v>
      </c>
      <c r="D116" s="1">
        <v>1069.2</v>
      </c>
      <c r="E116" s="4">
        <f t="shared" si="14"/>
        <v>8.1</v>
      </c>
      <c r="F116" s="4">
        <f t="shared" si="15"/>
        <v>541.8350213924225</v>
      </c>
    </row>
    <row r="117" spans="2:6" x14ac:dyDescent="0.2">
      <c r="B117" s="2" t="s">
        <v>78</v>
      </c>
      <c r="C117" s="2">
        <v>67.5</v>
      </c>
      <c r="D117" s="1">
        <v>1135.4000000000001</v>
      </c>
      <c r="E117" s="4">
        <f t="shared" si="14"/>
        <v>7.645791245791246</v>
      </c>
      <c r="F117" s="4">
        <f t="shared" si="15"/>
        <v>526.73343544437989</v>
      </c>
    </row>
    <row r="118" spans="2:6" x14ac:dyDescent="0.2">
      <c r="B118" s="2" t="s">
        <v>79</v>
      </c>
      <c r="C118" s="2">
        <v>75</v>
      </c>
      <c r="D118" s="1">
        <v>1210.3</v>
      </c>
      <c r="E118" s="4">
        <f t="shared" si="14"/>
        <v>7.335151515151515</v>
      </c>
      <c r="F118" s="4">
        <f t="shared" si="15"/>
        <v>522.98199364492143</v>
      </c>
    </row>
    <row r="119" spans="2:6" x14ac:dyDescent="0.2">
      <c r="B119" s="2" t="s">
        <v>80</v>
      </c>
      <c r="C119" s="2">
        <v>82.5</v>
      </c>
      <c r="D119" s="1">
        <v>1069.2</v>
      </c>
      <c r="E119" s="4">
        <f t="shared" si="14"/>
        <v>5.8909090909090907</v>
      </c>
      <c r="F119" s="4">
        <f t="shared" si="15"/>
        <v>437.38509133249812</v>
      </c>
    </row>
    <row r="120" spans="2:6" x14ac:dyDescent="0.2">
      <c r="B120" s="2" t="s">
        <v>64</v>
      </c>
      <c r="C120" s="2">
        <v>90</v>
      </c>
      <c r="D120" s="1">
        <v>1424.2</v>
      </c>
      <c r="E120" s="4">
        <f t="shared" si="14"/>
        <v>7.1929292929292918</v>
      </c>
      <c r="F120" s="4">
        <f t="shared" si="15"/>
        <v>559.36379675798753</v>
      </c>
    </row>
    <row r="121" spans="2:6" x14ac:dyDescent="0.2">
      <c r="B121" s="2" t="s">
        <v>65</v>
      </c>
      <c r="C121" s="2">
        <v>100</v>
      </c>
      <c r="D121" s="1">
        <v>1232.4000000000001</v>
      </c>
      <c r="E121" s="4">
        <f t="shared" si="14"/>
        <v>5.6018181818181816</v>
      </c>
      <c r="F121" s="4">
        <f t="shared" si="15"/>
        <v>466.3980361574815</v>
      </c>
    </row>
    <row r="122" spans="2:6" x14ac:dyDescent="0.2">
      <c r="B122" s="2" t="s">
        <v>66</v>
      </c>
      <c r="C122" s="2">
        <v>110</v>
      </c>
      <c r="D122" s="1">
        <v>1480.4</v>
      </c>
      <c r="E122" s="4">
        <f t="shared" si="14"/>
        <v>6.1173553719008265</v>
      </c>
      <c r="F122" s="4">
        <f t="shared" si="15"/>
        <v>547.12040878310086</v>
      </c>
    </row>
    <row r="123" spans="2:6" x14ac:dyDescent="0.2">
      <c r="B123" s="2"/>
      <c r="C123" s="2"/>
    </row>
  </sheetData>
  <mergeCells count="8">
    <mergeCell ref="E110:F110"/>
    <mergeCell ref="E48:F48"/>
    <mergeCell ref="E33:F33"/>
    <mergeCell ref="E1:F1"/>
    <mergeCell ref="E17:F17"/>
    <mergeCell ref="E63:F63"/>
    <mergeCell ref="E79:F79"/>
    <mergeCell ref="E95:F9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6710-6324-4F05-9B43-36766291B1DB}">
  <dimension ref="B1:F12"/>
  <sheetViews>
    <sheetView workbookViewId="0">
      <selection activeCell="J15" sqref="J15"/>
    </sheetView>
  </sheetViews>
  <sheetFormatPr baseColWidth="10" defaultColWidth="8.83203125" defaultRowHeight="15" x14ac:dyDescent="0.2"/>
  <sheetData>
    <row r="1" spans="2:6" x14ac:dyDescent="0.2">
      <c r="B1" s="7" t="s">
        <v>0</v>
      </c>
      <c r="C1" s="7" t="s">
        <v>111</v>
      </c>
      <c r="D1" s="7" t="s">
        <v>112</v>
      </c>
      <c r="E1" s="7" t="s">
        <v>14</v>
      </c>
      <c r="F1" s="7" t="s">
        <v>15</v>
      </c>
    </row>
    <row r="2" spans="2:6" x14ac:dyDescent="0.2">
      <c r="B2" s="6" t="s">
        <v>57</v>
      </c>
      <c r="C2" s="6">
        <v>44</v>
      </c>
      <c r="D2" s="6">
        <v>275.60000000000002</v>
      </c>
      <c r="E2" s="4">
        <f>D2/(C2*2.2)</f>
        <v>2.8471074380165287</v>
      </c>
      <c r="F2" s="4">
        <f>((D2/2.2)*500) / (Data!$J$15 + Data!$J$16*C2 + Data!$J$17*C2^2 +Data!$J$18*C2^3 + Data!$J$19*C2^4 + Data!$J$20*C2^5)</f>
        <v>176.3928506540353</v>
      </c>
    </row>
    <row r="3" spans="2:6" x14ac:dyDescent="0.2">
      <c r="B3" s="6" t="s">
        <v>58</v>
      </c>
      <c r="C3" s="6">
        <v>48</v>
      </c>
      <c r="D3" s="6">
        <v>424.4</v>
      </c>
      <c r="E3" s="4">
        <f t="shared" ref="E3:E12" si="0">D3/(C3*2.2)</f>
        <v>4.0189393939393936</v>
      </c>
      <c r="F3" s="4">
        <f>((D3/2.2)*500) / (Data!$J$15 + Data!$J$16*C3 + Data!$J$17*C3^2 +Data!$J$18*C3^3 + Data!$J$19*C3^4 + Data!$J$20*C3^5)</f>
        <v>255.4927415999245</v>
      </c>
    </row>
    <row r="4" spans="2:6" x14ac:dyDescent="0.2">
      <c r="B4" s="6" t="s">
        <v>75</v>
      </c>
      <c r="C4" s="6">
        <v>52</v>
      </c>
      <c r="D4" s="6">
        <v>418.9</v>
      </c>
      <c r="E4" s="4">
        <f t="shared" si="0"/>
        <v>3.6617132867132862</v>
      </c>
      <c r="F4" s="4">
        <f>((D4/2.2)*500) / (Data!$J$15 + Data!$J$16*C4 + Data!$J$17*C4^2 +Data!$J$18*C4^3 + Data!$J$19*C4^4 + Data!$J$20*C4^5)</f>
        <v>237.37101585104108</v>
      </c>
    </row>
    <row r="5" spans="2:6" x14ac:dyDescent="0.2">
      <c r="B5" s="6" t="s">
        <v>76</v>
      </c>
      <c r="C5" s="6">
        <v>56</v>
      </c>
      <c r="D5" s="6">
        <v>418.9</v>
      </c>
      <c r="E5" s="4">
        <f t="shared" si="0"/>
        <v>3.4001623376623371</v>
      </c>
      <c r="F5" s="4">
        <f>((D5/2.2)*500) / (Data!$J$15 + Data!$J$16*C5 + Data!$J$17*C5^2 +Data!$J$18*C5^3 + Data!$J$19*C5^4 + Data!$J$20*C5^5)</f>
        <v>224.0363086554604</v>
      </c>
    </row>
    <row r="6" spans="2:6" x14ac:dyDescent="0.2">
      <c r="B6" s="6" t="s">
        <v>77</v>
      </c>
      <c r="C6" s="6">
        <v>60</v>
      </c>
      <c r="D6" s="6">
        <v>468.5</v>
      </c>
      <c r="E6" s="4">
        <f t="shared" si="0"/>
        <v>3.5492424242424243</v>
      </c>
      <c r="F6" s="4">
        <f>((D6/2.2)*500) / (Data!$J$15 + Data!$J$16*C6 + Data!$J$17*C6^2 +Data!$J$18*C6^3 + Data!$J$19*C6^4 + Data!$J$20*C6^5)</f>
        <v>237.42022776127007</v>
      </c>
    </row>
    <row r="7" spans="2:6" x14ac:dyDescent="0.2">
      <c r="B7" s="6" t="s">
        <v>78</v>
      </c>
      <c r="C7" s="6">
        <v>67.5</v>
      </c>
      <c r="D7" s="6">
        <v>498.2</v>
      </c>
      <c r="E7" s="4">
        <f t="shared" si="0"/>
        <v>3.354882154882155</v>
      </c>
      <c r="F7" s="4">
        <f>((D7/2.2)*500) / (Data!$J$15 + Data!$J$16*C7 + Data!$J$17*C7^2 +Data!$J$18*C7^3 + Data!$J$19*C7^4 + Data!$J$20*C7^5)</f>
        <v>231.12435929046157</v>
      </c>
    </row>
    <row r="8" spans="2:6" x14ac:dyDescent="0.2">
      <c r="B8" s="6" t="s">
        <v>79</v>
      </c>
      <c r="C8" s="6">
        <v>75</v>
      </c>
      <c r="D8" s="6">
        <v>542.29999999999995</v>
      </c>
      <c r="E8" s="4">
        <f t="shared" si="0"/>
        <v>3.2866666666666662</v>
      </c>
      <c r="F8" s="4">
        <f>((D8/2.2)*500) / (Data!$J$15 + Data!$J$16*C8 + Data!$J$17*C8^2 +Data!$J$18*C8^3 + Data!$J$19*C8^4 + Data!$J$20*C8^5)</f>
        <v>234.33292171663294</v>
      </c>
    </row>
    <row r="9" spans="2:6" x14ac:dyDescent="0.2">
      <c r="B9" s="6" t="s">
        <v>80</v>
      </c>
      <c r="C9" s="6">
        <v>82.5</v>
      </c>
      <c r="D9" s="6">
        <v>468.5</v>
      </c>
      <c r="E9" s="4">
        <f t="shared" si="0"/>
        <v>2.5812672176308538</v>
      </c>
      <c r="F9" s="4">
        <f>((D9/2.2)*500) / (Data!$J$15 + Data!$J$16*C9 + Data!$J$17*C9^2 +Data!$J$18*C9^3 + Data!$J$19*C9^4 + Data!$J$20*C9^5)</f>
        <v>191.65255825783331</v>
      </c>
    </row>
    <row r="10" spans="2:6" x14ac:dyDescent="0.2">
      <c r="B10" s="6" t="s">
        <v>64</v>
      </c>
      <c r="C10" s="6">
        <v>90</v>
      </c>
      <c r="D10" s="6">
        <v>573.20000000000005</v>
      </c>
      <c r="E10" s="4">
        <f t="shared" si="0"/>
        <v>2.8949494949494947</v>
      </c>
      <c r="F10" s="4">
        <f>((D10/2.2)*500) / (Data!$J$15 + Data!$J$16*C10 + Data!$J$17*C10^2 +Data!$J$18*C10^3 + Data!$J$19*C10^4 + Data!$J$20*C10^5)</f>
        <v>225.12802155713979</v>
      </c>
    </row>
    <row r="11" spans="2:6" x14ac:dyDescent="0.2">
      <c r="B11" s="6" t="s">
        <v>65</v>
      </c>
      <c r="C11" s="6">
        <v>100</v>
      </c>
      <c r="D11" s="6">
        <v>532.4</v>
      </c>
      <c r="E11" s="4">
        <f t="shared" si="0"/>
        <v>2.4199999999999995</v>
      </c>
      <c r="F11" s="4">
        <f>((D11/2.2)*500) / (Data!$J$15 + Data!$J$16*C11 + Data!$J$17*C11^2 +Data!$J$18*C11^3 + Data!$J$19*C11^4 + Data!$J$20*C11^5)</f>
        <v>201.48516265031091</v>
      </c>
    </row>
    <row r="12" spans="2:6" x14ac:dyDescent="0.2">
      <c r="B12" s="6" t="s">
        <v>81</v>
      </c>
      <c r="C12" s="6">
        <v>110</v>
      </c>
      <c r="D12" s="6">
        <v>573.20000000000005</v>
      </c>
      <c r="E12" s="4">
        <f t="shared" si="0"/>
        <v>2.368595041322314</v>
      </c>
      <c r="F12" s="4">
        <f>((D12/2.2)*500) / (Data!$J$15 + Data!$J$16*C12 + Data!$J$17*C12^2 +Data!$J$18*C12^3 + Data!$J$19*C12^4 + Data!$J$20*C12^5)</f>
        <v>211.84100129321362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E198-35E4-4C95-91AB-69F293A738FE}">
  <dimension ref="B1:F12"/>
  <sheetViews>
    <sheetView workbookViewId="0">
      <selection activeCell="I15" sqref="I15"/>
    </sheetView>
  </sheetViews>
  <sheetFormatPr baseColWidth="10" defaultColWidth="8.83203125" defaultRowHeight="15" x14ac:dyDescent="0.2"/>
  <cols>
    <col min="2" max="2" width="17" bestFit="1" customWidth="1"/>
    <col min="3" max="3" width="14.83203125" bestFit="1" customWidth="1"/>
    <col min="4" max="4" width="10.5" bestFit="1" customWidth="1"/>
    <col min="5" max="5" width="4.83203125" bestFit="1" customWidth="1"/>
    <col min="6" max="6" width="6.5" bestFit="1" customWidth="1"/>
  </cols>
  <sheetData>
    <row r="1" spans="2:6" x14ac:dyDescent="0.2">
      <c r="B1" s="7" t="s">
        <v>0</v>
      </c>
      <c r="C1" s="7" t="s">
        <v>111</v>
      </c>
      <c r="D1" s="7" t="s">
        <v>112</v>
      </c>
      <c r="E1" s="7" t="s">
        <v>14</v>
      </c>
      <c r="F1" s="7" t="s">
        <v>15</v>
      </c>
    </row>
    <row r="2" spans="2:6" x14ac:dyDescent="0.2">
      <c r="B2" s="6" t="s">
        <v>57</v>
      </c>
      <c r="C2" s="6">
        <v>44</v>
      </c>
      <c r="D2" s="6">
        <v>600.79999999999995</v>
      </c>
      <c r="E2" s="4">
        <f>D2/(C2*2.2)</f>
        <v>6.206611570247933</v>
      </c>
      <c r="F2" s="4">
        <f>((D2/2.2)*500) / (Data!$J$15 + Data!$J$16*C2 + Data!$J$17*C2^2 + Data!$J$18*C2^3 + Data!$J$19*C2^4 + Data!$J$20*C2^5)</f>
        <v>384.5312941688839</v>
      </c>
    </row>
    <row r="3" spans="2:6" x14ac:dyDescent="0.2">
      <c r="B3" s="6" t="s">
        <v>58</v>
      </c>
      <c r="C3" s="6">
        <v>48</v>
      </c>
      <c r="D3" s="6">
        <v>899.5</v>
      </c>
      <c r="E3" s="4">
        <f t="shared" ref="E3:E12" si="0">D3/(C3*2.2)</f>
        <v>8.5179924242424239</v>
      </c>
      <c r="F3" s="4">
        <f>((D3/2.2)*500) / (Data!$J$15 + Data!$J$16*C3 + Data!$J$17*C3^2 + Data!$J$18*C3^3 + Data!$J$19*C3^4 + Data!$J$20*C3^5)</f>
        <v>541.50735407429795</v>
      </c>
    </row>
    <row r="4" spans="2:6" x14ac:dyDescent="0.2">
      <c r="B4" s="6" t="s">
        <v>75</v>
      </c>
      <c r="C4" s="6">
        <v>52</v>
      </c>
      <c r="D4" s="6">
        <v>948</v>
      </c>
      <c r="E4" s="4">
        <f t="shared" si="0"/>
        <v>8.2867132867132867</v>
      </c>
      <c r="F4" s="4">
        <f>((D4/2.2)*500) / (Data!$J$15 + Data!$J$16*C4 + Data!$J$17*C4^2 + Data!$J$18*C4^3 + Data!$J$19*C4^4 + Data!$J$20*C4^5)</f>
        <v>537.18721180899252</v>
      </c>
    </row>
    <row r="5" spans="2:6" x14ac:dyDescent="0.2">
      <c r="B5" s="6" t="s">
        <v>60</v>
      </c>
      <c r="C5" s="6">
        <v>56</v>
      </c>
      <c r="D5" s="6">
        <v>983.3</v>
      </c>
      <c r="E5" s="4">
        <f t="shared" si="0"/>
        <v>7.9813311688311677</v>
      </c>
      <c r="F5" s="4">
        <f>((D5/2.2)*500) / (Data!$J$15 + Data!$J$16*C5 + Data!$J$17*C5^2 + Data!$J$18*C5^3 + Data!$J$19*C5^4 + Data!$J$20*C5^5)</f>
        <v>525.88900047962329</v>
      </c>
    </row>
    <row r="6" spans="2:6" x14ac:dyDescent="0.2">
      <c r="B6" s="6" t="s">
        <v>77</v>
      </c>
      <c r="C6" s="6">
        <v>60</v>
      </c>
      <c r="D6" s="6">
        <v>1069.2</v>
      </c>
      <c r="E6" s="4">
        <f t="shared" si="0"/>
        <v>8.1</v>
      </c>
      <c r="F6" s="4">
        <f>((D6/2.2)*500) / (Data!$J$15 + Data!$J$16*C6 + Data!$J$17*C6^2 + Data!$J$18*C6^3 + Data!$J$19*C6^4 + Data!$J$20*C6^5)</f>
        <v>541.8350213924225</v>
      </c>
    </row>
    <row r="7" spans="2:6" x14ac:dyDescent="0.2">
      <c r="B7" s="6" t="s">
        <v>78</v>
      </c>
      <c r="C7" s="6">
        <v>67.5</v>
      </c>
      <c r="D7" s="6">
        <v>1135.4000000000001</v>
      </c>
      <c r="E7" s="4">
        <f t="shared" si="0"/>
        <v>7.645791245791246</v>
      </c>
      <c r="F7" s="4">
        <f>((D7/2.2)*500) / (Data!$J$15 + Data!$J$16*C7 + Data!$J$17*C7^2 + Data!$J$18*C7^3 + Data!$J$19*C7^4 + Data!$J$20*C7^5)</f>
        <v>526.73343544437989</v>
      </c>
    </row>
    <row r="8" spans="2:6" x14ac:dyDescent="0.2">
      <c r="B8" s="6" t="s">
        <v>79</v>
      </c>
      <c r="C8" s="6">
        <v>75</v>
      </c>
      <c r="D8" s="6">
        <v>1210.3</v>
      </c>
      <c r="E8" s="4">
        <f t="shared" si="0"/>
        <v>7.335151515151515</v>
      </c>
      <c r="F8" s="4">
        <f>((D8/2.2)*500) / (Data!$J$15 + Data!$J$16*C8 + Data!$J$17*C8^2 + Data!$J$18*C8^3 + Data!$J$19*C8^4 + Data!$J$20*C8^5)</f>
        <v>522.98199364492143</v>
      </c>
    </row>
    <row r="9" spans="2:6" x14ac:dyDescent="0.2">
      <c r="B9" s="6" t="s">
        <v>80</v>
      </c>
      <c r="C9" s="6">
        <v>82.5</v>
      </c>
      <c r="D9" s="6">
        <v>1069.2</v>
      </c>
      <c r="E9" s="4">
        <f t="shared" si="0"/>
        <v>5.8909090909090907</v>
      </c>
      <c r="F9" s="4">
        <f>((D9/2.2)*500) / (Data!$J$15 + Data!$J$16*C9 + Data!$J$17*C9^2 + Data!$J$18*C9^3 + Data!$J$19*C9^4 + Data!$J$20*C9^5)</f>
        <v>437.38509133249812</v>
      </c>
    </row>
    <row r="10" spans="2:6" x14ac:dyDescent="0.2">
      <c r="B10" s="6" t="s">
        <v>64</v>
      </c>
      <c r="C10" s="6">
        <v>90</v>
      </c>
      <c r="D10" s="6">
        <v>1424.2</v>
      </c>
      <c r="E10" s="4">
        <f t="shared" si="0"/>
        <v>7.1929292929292918</v>
      </c>
      <c r="F10" s="4">
        <f>((D10/2.2)*500) / (Data!$J$15 + Data!$J$16*C10 + Data!$J$17*C10^2 + Data!$J$18*C10^3 + Data!$J$19*C10^4 + Data!$J$20*C10^5)</f>
        <v>559.36379675798753</v>
      </c>
    </row>
    <row r="11" spans="2:6" x14ac:dyDescent="0.2">
      <c r="B11" s="6" t="s">
        <v>65</v>
      </c>
      <c r="C11" s="6">
        <v>100</v>
      </c>
      <c r="D11" s="6">
        <v>1232.4000000000001</v>
      </c>
      <c r="E11" s="4">
        <f t="shared" si="0"/>
        <v>5.6018181818181816</v>
      </c>
      <c r="F11" s="4">
        <f>((D11/2.2)*500) / (Data!$J$15 + Data!$J$16*C11 + Data!$J$17*C11^2 + Data!$J$18*C11^3 + Data!$J$19*C11^4 + Data!$J$20*C11^5)</f>
        <v>466.3980361574815</v>
      </c>
    </row>
    <row r="12" spans="2:6" x14ac:dyDescent="0.2">
      <c r="B12" s="6" t="s">
        <v>66</v>
      </c>
      <c r="C12" s="6">
        <v>110</v>
      </c>
      <c r="D12" s="6">
        <v>1480.4</v>
      </c>
      <c r="E12" s="4">
        <f t="shared" si="0"/>
        <v>6.1173553719008265</v>
      </c>
      <c r="F12" s="4">
        <f>((D12/2.2)*500) / (Data!$J$15 + Data!$J$16*C12 + Data!$J$17*C12^2 + Data!$J$18*C12^3 + Data!$J$19*C12^4 + Data!$J$20*C12^5)</f>
        <v>547.12040878310086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6004-F0AD-4E6C-8EC3-1269AC231886}">
  <dimension ref="B1:K85"/>
  <sheetViews>
    <sheetView workbookViewId="0">
      <selection activeCell="H1" sqref="H1:K1048576"/>
    </sheetView>
  </sheetViews>
  <sheetFormatPr baseColWidth="10" defaultColWidth="8.83203125" defaultRowHeight="15" x14ac:dyDescent="0.2"/>
  <cols>
    <col min="2" max="2" width="21" bestFit="1" customWidth="1"/>
    <col min="3" max="4" width="15.5" bestFit="1" customWidth="1"/>
    <col min="5" max="5" width="10.83203125"/>
    <col min="10" max="10" width="12.6640625" bestFit="1" customWidth="1"/>
  </cols>
  <sheetData>
    <row r="1" spans="2:11" x14ac:dyDescent="0.2">
      <c r="B1" t="s">
        <v>0</v>
      </c>
      <c r="C1" t="s">
        <v>113</v>
      </c>
      <c r="D1" t="s">
        <v>111</v>
      </c>
      <c r="E1" t="s">
        <v>51</v>
      </c>
      <c r="F1" t="s">
        <v>14</v>
      </c>
      <c r="G1" t="s">
        <v>15</v>
      </c>
      <c r="H1" t="s">
        <v>219</v>
      </c>
      <c r="I1" t="s">
        <v>220</v>
      </c>
      <c r="J1" t="s">
        <v>223</v>
      </c>
      <c r="K1" t="s">
        <v>224</v>
      </c>
    </row>
    <row r="2" spans="2:11" ht="16" x14ac:dyDescent="0.2">
      <c r="B2" s="9" t="s">
        <v>35</v>
      </c>
      <c r="C2" s="9">
        <v>57.24</v>
      </c>
      <c r="D2" s="9">
        <v>-59</v>
      </c>
      <c r="E2" s="9">
        <v>579.5</v>
      </c>
      <c r="F2" s="4">
        <f>E2*2.2/(C2*2.2)</f>
        <v>10.124039133473095</v>
      </c>
      <c r="G2" s="4">
        <f>((E2)*500) / (Data!$J$8 + Data!$J$9*C2 + Data!$J$10*C2^2 + Data!$J$11*C2^3 + Data!$J$12*C2^4 + Data!$J$13*C2^5)</f>
        <v>516.48734794161703</v>
      </c>
      <c r="H2" s="4">
        <f>(($E2)*600) / (Data!$K$8 + Data!$K$9*$C2 + Data!$K$10*$C2^2 + Data!$K$11*$C2^3 + Data!$K$12*$C2^4 + Data!$K$13*$C2^5)</f>
        <v>598.84068172636978</v>
      </c>
      <c r="I2" s="4">
        <f>(($E2)*500) / (Data!$L$8 + Data!$L$9*$C2 + Data!$L$10*$C2^2 + Data!$L$11*$C2^3 + Data!$L$12*$C2^4)</f>
        <v>508.88314745551696</v>
      </c>
      <c r="J2" s="4">
        <f>500+100*(E2-(Data!$M$8*LN(C2)-Data!$M$9))/(Data!$M$10*LN(C2)-Data!$M$11)</f>
        <v>763.45212130103118</v>
      </c>
      <c r="K2" s="4">
        <f>(E2*100)/(Data!$N$8-(Data!$N$9*EXP(-Data!$N$10*C2)))</f>
        <v>97.460875939123952</v>
      </c>
    </row>
    <row r="3" spans="2:11" ht="16" x14ac:dyDescent="0.2">
      <c r="B3" s="9" t="s">
        <v>3</v>
      </c>
      <c r="C3" s="9">
        <v>58.68</v>
      </c>
      <c r="D3" s="9">
        <v>-59</v>
      </c>
      <c r="E3" s="9">
        <v>560.5</v>
      </c>
      <c r="F3" s="4">
        <f t="shared" ref="F3:F65" si="0">E3*2.2/(C3*2.2)</f>
        <v>9.5518064076346292</v>
      </c>
      <c r="G3" s="4">
        <f>((E3)*500) / (Data!$J$8 + Data!$J$9*C3 + Data!$J$10*C3^2 + Data!$J$11*C3^3 + Data!$J$12*C3^4 + Data!$J$13*C3^5)</f>
        <v>487.95559324699087</v>
      </c>
      <c r="H3" s="4">
        <f>((E3)*600) / (Data!$K$8 + Data!$K$9*C3 + Data!$K$10*C3^2 + Data!$K$11*C3^3 + Data!$K$12*C3^4 + Data!$K$13*C3^5)</f>
        <v>568.24616115243339</v>
      </c>
      <c r="I3" s="4">
        <f>(($E3)*500) / (Data!$L$8 + Data!$L$9*$C3 + Data!$L$10*$C3^2 + Data!$L$11*$C3^3 + Data!$L$12*$C3^4)</f>
        <v>481.90502689697905</v>
      </c>
      <c r="J3" s="4">
        <f>500+100*(E3-(Data!$M$8*LN(C3)-Data!$M$9))/(Data!$M$10*LN(C3)-Data!$M$11)</f>
        <v>720.06883174062864</v>
      </c>
      <c r="K3" s="4">
        <f>(E3*100)/(Data!$N$8-(Data!$N$9*EXP(-Data!$N$10*C3)))</f>
        <v>93.018227301650867</v>
      </c>
    </row>
    <row r="4" spans="2:11" ht="16" x14ac:dyDescent="0.2">
      <c r="B4" s="9" t="s">
        <v>99</v>
      </c>
      <c r="C4" s="9">
        <v>58.34</v>
      </c>
      <c r="D4" s="9">
        <v>-59</v>
      </c>
      <c r="E4" s="9">
        <v>550</v>
      </c>
      <c r="F4" s="4">
        <f t="shared" si="0"/>
        <v>9.4274940006856358</v>
      </c>
      <c r="G4" s="4">
        <f>((E4)*500) / (Data!$J$8 + Data!$J$9*C4 + Data!$J$10*C4^2 + Data!$J$11*C4^3 + Data!$J$12*C4^4 + Data!$J$13*C4^5)</f>
        <v>481.4273154873851</v>
      </c>
      <c r="H4" s="4">
        <f>((E4)*600) / (Data!$K$8 + Data!$K$9*C4 + Data!$K$10*C4^2 + Data!$K$11*C4^3 + Data!$K$12*C4^4 + Data!$K$13*C4^5)</f>
        <v>560.08581008810893</v>
      </c>
      <c r="I4" s="4">
        <f>(($E4)*500) / (Data!$L$8 + Data!$L$9*$C4 + Data!$L$10*$C4^2 + Data!$L$11*$C4^3 + Data!$L$12*$C4^4)</f>
        <v>475.19777558327422</v>
      </c>
      <c r="J4" s="4">
        <f>500+100*(E4-(Data!$M$8*LN(C4)-Data!$M$9))/(Data!$M$10*LN(C4)-Data!$M$11)</f>
        <v>708.50572895610242</v>
      </c>
      <c r="K4" s="4">
        <f>(E4*100)/(Data!$N$8-(Data!$N$9*EXP(-Data!$N$10*C4)))</f>
        <v>91.560273559624491</v>
      </c>
    </row>
    <row r="5" spans="2:11" ht="16" x14ac:dyDescent="0.2">
      <c r="B5" s="9" t="s">
        <v>160</v>
      </c>
      <c r="C5" s="9">
        <v>58.42</v>
      </c>
      <c r="D5" s="9">
        <v>-59</v>
      </c>
      <c r="E5" s="9">
        <v>535</v>
      </c>
      <c r="F5" s="4">
        <f t="shared" si="0"/>
        <v>9.1578226634714142</v>
      </c>
      <c r="G5" s="4">
        <f>((E5)*500) / (Data!$J$8 + Data!$J$9*C5 + Data!$J$10*C5^2 + Data!$J$11*C5^3 + Data!$J$12*C5^4 + Data!$J$13*C5^5)</f>
        <v>467.69557020611569</v>
      </c>
      <c r="H5" s="4">
        <f>((E5)*600) / (Data!$K$8 + Data!$K$9*C5 + Data!$K$10*C5^2 + Data!$K$11*C5^3 + Data!$K$12*C5^4 + Data!$K$13*C5^5)</f>
        <v>544.23913985286379</v>
      </c>
      <c r="I5" s="4">
        <f>(($E5)*500) / (Data!$L$8 + Data!$L$9*$C5 + Data!$L$10*$C5^2 + Data!$L$11*$C5^3 + Data!$L$12*$C5^4)</f>
        <v>461.70335496131469</v>
      </c>
      <c r="J5" s="4">
        <f>500+100*(E5-(Data!$M$8*LN(C5)-Data!$M$9))/(Data!$M$10*LN(C5)-Data!$M$11)</f>
        <v>686.05322720889967</v>
      </c>
      <c r="K5" s="4">
        <f>(E5*100)/(Data!$N$8-(Data!$N$9*EXP(-Data!$N$10*C5)))</f>
        <v>88.997807555453704</v>
      </c>
    </row>
    <row r="6" spans="2:11" ht="16" x14ac:dyDescent="0.2">
      <c r="B6" s="9" t="s">
        <v>161</v>
      </c>
      <c r="C6" s="9">
        <v>58.46</v>
      </c>
      <c r="D6" s="9">
        <v>-59</v>
      </c>
      <c r="E6" s="9">
        <v>530</v>
      </c>
      <c r="F6" s="4">
        <f t="shared" si="0"/>
        <v>9.0660280533698234</v>
      </c>
      <c r="G6" s="4">
        <f>((E6)*500) / (Data!$J$8 + Data!$J$9*C6 + Data!$J$10*C6^2 + Data!$J$11*C6^3 + Data!$J$12*C6^4 + Data!$J$13*C6^5)</f>
        <v>463.02734114035655</v>
      </c>
      <c r="H6" s="4">
        <f>((E6)*600) / (Data!$K$8 + Data!$K$9*C6 + Data!$K$10*C6^2 + Data!$K$11*C6^3 + Data!$K$12*C6^4 + Data!$K$13*C6^5)</f>
        <v>538.87032742520989</v>
      </c>
      <c r="I6" s="4">
        <f>(($E6)*500) / (Data!$L$8 + Data!$L$9*$C6 + Data!$L$10*$C6^2 + Data!$L$11*$C6^3 + Data!$L$12*$C6^4)</f>
        <v>457.12440691127392</v>
      </c>
      <c r="J6" s="4">
        <f>500+100*(E6-(Data!$M$8*LN(C6)-Data!$M$9))/(Data!$M$10*LN(C6)-Data!$M$11)</f>
        <v>678.44647646001556</v>
      </c>
      <c r="K6" s="4">
        <f>(E6*100)/(Data!$N$8-(Data!$N$9*EXP(-Data!$N$10*C6)))</f>
        <v>88.133727478276782</v>
      </c>
    </row>
    <row r="7" spans="2:11" ht="16" x14ac:dyDescent="0.2">
      <c r="B7" s="9" t="s">
        <v>45</v>
      </c>
      <c r="C7" s="9">
        <v>65.459999999999994</v>
      </c>
      <c r="D7" s="9">
        <v>-66</v>
      </c>
      <c r="E7" s="9">
        <v>702.5</v>
      </c>
      <c r="F7" s="4">
        <f t="shared" si="0"/>
        <v>10.73174457684082</v>
      </c>
      <c r="G7" s="4">
        <f>((E7)*500) / (Data!$J$8 + Data!$J$9*C7 + Data!$J$10*C7^2 + Data!$J$11*C7^3 + Data!$J$12*C7^4 + Data!$J$13*C7^5)</f>
        <v>555.35535750952363</v>
      </c>
      <c r="H7" s="4">
        <f>((E7)*600) / (Data!$K$8 + Data!$K$9*C7 + Data!$K$10*C7^2 + Data!$K$11*C7^3 + Data!$K$12*C7^4 + Data!$K$13*C7^5)</f>
        <v>656.83569209763709</v>
      </c>
      <c r="I7" s="4">
        <f>(($E7)*500) / (Data!$L$8 + Data!$L$9*$C7 + Data!$L$10*$C7^2 + Data!$L$11*$C7^3 + Data!$L$12*$C7^4)</f>
        <v>553.80409238762957</v>
      </c>
      <c r="J7" s="4">
        <f>500+100*(E7-(Data!$M$8*LN(C7)-Data!$M$9))/(Data!$M$10*LN(C7)-Data!$M$11)</f>
        <v>846.30330180129317</v>
      </c>
      <c r="K7" s="4">
        <f>(E7*100)/(Data!$N$8-(Data!$N$9*EXP(-Data!$N$10*C7)))</f>
        <v>109.9858478727684</v>
      </c>
    </row>
    <row r="8" spans="2:11" ht="16" x14ac:dyDescent="0.2">
      <c r="B8" s="9" t="s">
        <v>100</v>
      </c>
      <c r="C8" s="9">
        <v>65.53</v>
      </c>
      <c r="D8" s="9">
        <v>-66</v>
      </c>
      <c r="E8" s="9">
        <v>690</v>
      </c>
      <c r="F8" s="4">
        <f t="shared" si="0"/>
        <v>10.529528460247215</v>
      </c>
      <c r="G8" s="4">
        <f>((E8)*500) / (Data!$J$8 + Data!$J$9*C8 + Data!$J$10*C8^2 + Data!$J$11*C8^3 + Data!$J$12*C8^4 + Data!$J$13*C8^5)</f>
        <v>544.99035729501998</v>
      </c>
      <c r="H8" s="4">
        <f>((E8)*600) / (Data!$K$8 + Data!$K$9*C8 + Data!$K$10*C8^2 + Data!$K$11*C8^3 + Data!$K$12*C8^4 + Data!$K$13*C8^5)</f>
        <v>644.65571040036605</v>
      </c>
      <c r="I8" s="4">
        <f>(($E8)*500) / (Data!$L$8 + Data!$L$9*$C8 + Data!$L$10*$C8^2 + Data!$L$11*$C8^3 + Data!$L$12*$C8^4)</f>
        <v>543.51564969015715</v>
      </c>
      <c r="J8" s="4">
        <f>500+100*(E8-(Data!$M$8*LN(C8)-Data!$M$9))/(Data!$M$10*LN(C8)-Data!$M$11)</f>
        <v>829.04470810914336</v>
      </c>
      <c r="K8" s="4">
        <f>(E8*100)/(Data!$N$8-(Data!$N$9*EXP(-Data!$N$10*C8)))</f>
        <v>107.96768585078513</v>
      </c>
    </row>
    <row r="9" spans="2:11" ht="16" x14ac:dyDescent="0.2">
      <c r="B9" s="9" t="s">
        <v>4</v>
      </c>
      <c r="C9" s="9">
        <v>65.180000000000007</v>
      </c>
      <c r="D9" s="9">
        <v>-66</v>
      </c>
      <c r="E9" s="9">
        <v>687</v>
      </c>
      <c r="F9" s="4">
        <f t="shared" si="0"/>
        <v>10.540042957962564</v>
      </c>
      <c r="G9" s="4">
        <f>((E9)*500) / (Data!$J$8 + Data!$J$9*C9 + Data!$J$10*C9^2 + Data!$J$11*C9^3 + Data!$J$12*C9^4 + Data!$J$13*C9^5)</f>
        <v>545.0419627548074</v>
      </c>
      <c r="H9" s="4">
        <f>((E9)*600) / (Data!$K$8 + Data!$K$9*C9 + Data!$K$10*C9^2 + Data!$K$11*C9^3 + Data!$K$12*C9^4 + Data!$K$13*C9^5)</f>
        <v>644.31740478293034</v>
      </c>
      <c r="I9" s="4">
        <f>(($E9)*500) / (Data!$L$8 + Data!$L$9*$C9 + Data!$L$10*$C9^2 + Data!$L$11*$C9^3 + Data!$L$12*$C9^4)</f>
        <v>543.32772595859728</v>
      </c>
      <c r="J9" s="4">
        <f>500+100*(E9-(Data!$M$8*LN(C9)-Data!$M$9))/(Data!$M$10*LN(C9)-Data!$M$11)</f>
        <v>828.51485190178346</v>
      </c>
      <c r="K9" s="4">
        <f>(E9*100)/(Data!$N$8-(Data!$N$9*EXP(-Data!$N$10*C9)))</f>
        <v>107.80361001665749</v>
      </c>
    </row>
    <row r="10" spans="2:11" ht="16" x14ac:dyDescent="0.2">
      <c r="B10" s="9" t="s">
        <v>44</v>
      </c>
      <c r="C10" s="9">
        <v>65.16</v>
      </c>
      <c r="D10" s="9">
        <v>-66</v>
      </c>
      <c r="E10" s="9">
        <v>657.5</v>
      </c>
      <c r="F10" s="4">
        <f t="shared" si="0"/>
        <v>10.090546347452426</v>
      </c>
      <c r="G10" s="4">
        <f>((E10)*500) / (Data!$J$8 + Data!$J$9*C10 + Data!$J$10*C10^2 + Data!$J$11*C10^3 + Data!$J$12*C10^4 + Data!$J$13*C10^5)</f>
        <v>521.77122035031425</v>
      </c>
      <c r="H10" s="4">
        <f>((E10)*600) / (Data!$K$8 + Data!$K$9*C10 + Data!$K$10*C10^2 + Data!$K$11*C10^3 + Data!$K$12*C10^4 + Data!$K$13*C10^5)</f>
        <v>616.78591358235212</v>
      </c>
      <c r="I10" s="4">
        <f>(($E10)*500) / (Data!$L$8 + Data!$L$9*$C10 + Data!$L$10*$C10^2 + Data!$L$11*$C10^3 + Data!$L$12*$C10^4)</f>
        <v>520.11698118307811</v>
      </c>
      <c r="J10" s="4">
        <f>500+100*(E10-(Data!$M$8*LN(C10)-Data!$M$9))/(Data!$M$10*LN(C10)-Data!$M$11)</f>
        <v>789.47985788260758</v>
      </c>
      <c r="K10" s="4">
        <f>(E10*100)/(Data!$N$8-(Data!$N$9*EXP(-Data!$N$10*C10)))</f>
        <v>103.19126645675479</v>
      </c>
    </row>
    <row r="11" spans="2:11" ht="16" x14ac:dyDescent="0.2">
      <c r="B11" s="9" t="s">
        <v>162</v>
      </c>
      <c r="C11" s="9">
        <v>65.959999999999994</v>
      </c>
      <c r="D11" s="9">
        <v>-66</v>
      </c>
      <c r="E11" s="9">
        <v>637.5</v>
      </c>
      <c r="F11" s="4">
        <f t="shared" si="0"/>
        <v>9.6649484536082486</v>
      </c>
      <c r="G11" s="4">
        <f>((E11)*500) / (Data!$J$8 + Data!$J$9*C11 + Data!$J$10*C11^2 + Data!$J$11*C11^3 + Data!$J$12*C11^4 + Data!$J$13*C11^5)</f>
        <v>500.81216469279497</v>
      </c>
      <c r="H11" s="4">
        <f>((E11)*600) / (Data!$K$8 + Data!$K$9*C11 + Data!$K$10*C11^2 + Data!$K$11*C11^3 + Data!$K$12*C11^4 + Data!$K$13*C11^5)</f>
        <v>592.83609579716028</v>
      </c>
      <c r="I11" s="4">
        <f>(($E11)*500) / (Data!$L$8 + Data!$L$9*$C11 + Data!$L$10*$C11^2 + Data!$L$11*$C11^3 + Data!$L$12*$C11^4)</f>
        <v>499.7230189229561</v>
      </c>
      <c r="J11" s="4">
        <f>500+100*(E11-(Data!$M$8*LN(C11)-Data!$M$9))/(Data!$M$10*LN(C11)-Data!$M$11)</f>
        <v>755.63157981516702</v>
      </c>
      <c r="K11" s="4">
        <f>(E11*100)/(Data!$N$8-(Data!$N$9*EXP(-Data!$N$10*C11)))</f>
        <v>99.408065976140733</v>
      </c>
    </row>
    <row r="12" spans="2:11" ht="16" x14ac:dyDescent="0.2">
      <c r="B12" s="9" t="s">
        <v>163</v>
      </c>
      <c r="C12" s="9">
        <v>64.53</v>
      </c>
      <c r="D12" s="9">
        <v>-66</v>
      </c>
      <c r="E12" s="9">
        <v>617.5</v>
      </c>
      <c r="F12" s="4">
        <f t="shared" si="0"/>
        <v>9.5691926235859288</v>
      </c>
      <c r="G12" s="4">
        <f>((E12)*500) / (Data!$J$8 + Data!$J$9*C12 + Data!$J$10*C12^2 + Data!$J$11*C12^3 + Data!$J$12*C12^4 + Data!$J$13*C12^5)</f>
        <v>494.03849315799681</v>
      </c>
      <c r="H12" s="4">
        <f>((E12)*600) / (Data!$K$8 + Data!$K$9*C12 + Data!$K$10*C12^2 + Data!$K$11*C12^3 + Data!$K$12*C12^4 + Data!$K$13*C12^5)</f>
        <v>583.32602051888227</v>
      </c>
      <c r="I12" s="4">
        <f>(($E12)*500) / (Data!$L$8 + Data!$L$9*$C12 + Data!$L$10*$C12^2 + Data!$L$11*$C12^3 + Data!$L$12*$C12^4)</f>
        <v>492.07364205479382</v>
      </c>
      <c r="J12" s="4">
        <f>500+100*(E12-(Data!$M$8*LN(C12)-Data!$M$9))/(Data!$M$10*LN(C12)-Data!$M$11)</f>
        <v>741.96030100943824</v>
      </c>
      <c r="K12" s="4">
        <f>(E12*100)/(Data!$N$8-(Data!$N$9*EXP(-Data!$N$10*C12)))</f>
        <v>97.413965607293378</v>
      </c>
    </row>
    <row r="13" spans="2:11" ht="16" x14ac:dyDescent="0.2">
      <c r="B13" s="9" t="s">
        <v>164</v>
      </c>
      <c r="C13" s="9">
        <v>65.89</v>
      </c>
      <c r="D13" s="9">
        <v>-66</v>
      </c>
      <c r="E13" s="9">
        <v>610</v>
      </c>
      <c r="F13" s="4">
        <f t="shared" si="0"/>
        <v>9.2578539990893898</v>
      </c>
      <c r="G13" s="4">
        <f>((E13)*500) / (Data!$J$8 + Data!$J$9*C13 + Data!$J$10*C13^2 + Data!$J$11*C13^3 + Data!$J$12*C13^4 + Data!$J$13*C13^5)</f>
        <v>479.62742191928749</v>
      </c>
      <c r="H13" s="4">
        <f>((E13)*600) / (Data!$K$8 + Data!$K$9*C13 + Data!$K$10*C13^2 + Data!$K$11*C13^3 + Data!$K$12*C13^4 + Data!$K$13*C13^5)</f>
        <v>567.69136513988622</v>
      </c>
      <c r="I13" s="4">
        <f>(($E13)*500) / (Data!$L$8 + Data!$L$9*$C13 + Data!$L$10*$C13^2 + Data!$L$11*$C13^3 + Data!$L$12*$C13^4)</f>
        <v>478.54317852807264</v>
      </c>
      <c r="J13" s="4">
        <f>500+100*(E13-(Data!$M$8*LN(C13)-Data!$M$9))/(Data!$M$10*LN(C13)-Data!$M$11)</f>
        <v>719.97030768725028</v>
      </c>
      <c r="K13" s="4">
        <f>(E13*100)/(Data!$N$8-(Data!$N$9*EXP(-Data!$N$10*C13)))</f>
        <v>95.17332208746393</v>
      </c>
    </row>
    <row r="14" spans="2:11" ht="16" x14ac:dyDescent="0.2">
      <c r="B14" s="9" t="s">
        <v>165</v>
      </c>
      <c r="C14" s="9">
        <v>65.66</v>
      </c>
      <c r="D14" s="9">
        <v>-66</v>
      </c>
      <c r="E14" s="9">
        <v>590</v>
      </c>
      <c r="F14" s="4">
        <f t="shared" si="0"/>
        <v>8.9856838257691134</v>
      </c>
      <c r="G14" s="4">
        <f>((E14)*500) / (Data!$J$8 + Data!$J$9*C14 + Data!$J$10*C14^2 + Data!$J$11*C14^3 + Data!$J$12*C14^4 + Data!$J$13*C14^5)</f>
        <v>465.24237176473775</v>
      </c>
      <c r="H14" s="4">
        <f>((E14)*600) / (Data!$K$8 + Data!$K$9*C14 + Data!$K$10*C14^2 + Data!$K$11*C14^3 + Data!$K$12*C14^4 + Data!$K$13*C14^5)</f>
        <v>550.44810777577356</v>
      </c>
      <c r="I14" s="4">
        <f>(($E14)*500) / (Data!$L$8 + Data!$L$9*$C14 + Data!$L$10*$C14^2 + Data!$L$11*$C14^3 + Data!$L$12*$C14^4)</f>
        <v>464.05862549772428</v>
      </c>
      <c r="J14" s="4">
        <f>500+100*(E14-(Data!$M$8*LN(C14)-Data!$M$9))/(Data!$M$10*LN(C14)-Data!$M$11)</f>
        <v>695.49313857272205</v>
      </c>
      <c r="K14" s="4">
        <f>(E14*100)/(Data!$N$8-(Data!$N$9*EXP(-Data!$N$10*C14)))</f>
        <v>92.223385357633944</v>
      </c>
    </row>
    <row r="15" spans="2:11" ht="16" x14ac:dyDescent="0.2">
      <c r="B15" s="9" t="s">
        <v>5</v>
      </c>
      <c r="C15" s="9">
        <v>73.63</v>
      </c>
      <c r="D15" s="9">
        <v>-74</v>
      </c>
      <c r="E15" s="9">
        <v>838.5</v>
      </c>
      <c r="F15" s="4">
        <f t="shared" si="0"/>
        <v>11.388021187016163</v>
      </c>
      <c r="G15" s="4">
        <f>((E15)*500) / (Data!$J$8 + Data!$J$9*C15 + Data!$J$10*C15^2 + Data!$J$11*C15^3 + Data!$J$12*C15^4 + Data!$J$13*C15^5)</f>
        <v>605.30072471443145</v>
      </c>
      <c r="H15" s="4">
        <f>((E15)*600) / (Data!$K$8 + Data!$K$9*C15 + Data!$K$10*C15^2 + Data!$K$11*C15^3 + Data!$K$12*C15^4 + Data!$K$13*C15^5)</f>
        <v>723.41732058330024</v>
      </c>
      <c r="I15" s="4">
        <f>(($E15)*500) / (Data!$L$8 + Data!$L$9*$C15 + Data!$L$10*$C15^2 + Data!$L$11*$C15^3 + Data!$L$12*$C15^4)</f>
        <v>608.76644833450291</v>
      </c>
      <c r="J15" s="4">
        <f>500+100*(E15-(Data!$M$8*LN(C15)-Data!$M$9))/(Data!$M$10*LN(C15)-Data!$M$11)</f>
        <v>941.51890709315489</v>
      </c>
      <c r="K15" s="4">
        <f>(E15*100)/(Data!$N$8-(Data!$N$9*EXP(-Data!$N$10*C15)))</f>
        <v>123.42080631355824</v>
      </c>
    </row>
    <row r="16" spans="2:11" ht="16" x14ac:dyDescent="0.2">
      <c r="B16" s="9" t="s">
        <v>101</v>
      </c>
      <c r="C16" s="9">
        <v>73.44</v>
      </c>
      <c r="D16" s="9">
        <v>-74</v>
      </c>
      <c r="E16" s="9">
        <v>770</v>
      </c>
      <c r="F16" s="4">
        <f t="shared" si="0"/>
        <v>10.484749455337692</v>
      </c>
      <c r="G16" s="4">
        <f>((E16)*500) / (Data!$J$8 + Data!$J$9*C16 + Data!$J$10*C16^2 + Data!$J$11*C16^3 + Data!$J$12*C16^4 + Data!$J$13*C16^5)</f>
        <v>556.8805041892748</v>
      </c>
      <c r="H16" s="4">
        <f>((E16)*600) / (Data!$K$8 + Data!$K$9*C16 + Data!$K$10*C16^2 + Data!$K$11*C16^3 + Data!$K$12*C16^4 + Data!$K$13*C16^5)</f>
        <v>665.43804217675552</v>
      </c>
      <c r="I16" s="4">
        <f>(($E16)*500) / (Data!$L$8 + Data!$L$9*$C16 + Data!$L$10*$C16^2 + Data!$L$11*$C16^3 + Data!$L$12*$C16^4)</f>
        <v>559.98009462118159</v>
      </c>
      <c r="J16" s="4">
        <f>500+100*(E16-(Data!$M$8*LN(C16)-Data!$M$9))/(Data!$M$10*LN(C16)-Data!$M$11)</f>
        <v>859.25755792503173</v>
      </c>
      <c r="K16" s="4">
        <f>(E16*100)/(Data!$N$8-(Data!$N$9*EXP(-Data!$N$10*C16)))</f>
        <v>113.4903688158187</v>
      </c>
    </row>
    <row r="17" spans="2:11" ht="16" x14ac:dyDescent="0.2">
      <c r="B17" s="9" t="s">
        <v>166</v>
      </c>
      <c r="C17" s="9">
        <v>73.98</v>
      </c>
      <c r="D17" s="9">
        <v>-74</v>
      </c>
      <c r="E17" s="9">
        <v>737.5</v>
      </c>
      <c r="F17" s="4">
        <f t="shared" si="0"/>
        <v>9.9689105163557716</v>
      </c>
      <c r="G17" s="4">
        <f>((E17)*500) / (Data!$J$8 + Data!$J$9*C17 + Data!$J$10*C17^2 + Data!$J$11*C17^3 + Data!$J$12*C17^4 + Data!$J$13*C17^5)</f>
        <v>530.59553491698387</v>
      </c>
      <c r="H17" s="4">
        <f>((E17)*600) / (Data!$K$8 + Data!$K$9*C17 + Data!$K$10*C17^2 + Data!$K$11*C17^3 + Data!$K$12*C17^4 + Data!$K$13*C17^5)</f>
        <v>634.32316508935946</v>
      </c>
      <c r="I17" s="4">
        <f>(($E17)*500) / (Data!$L$8 + Data!$L$9*$C17 + Data!$L$10*$C17^2 + Data!$L$11*$C17^3 + Data!$L$12*$C17^4)</f>
        <v>533.7870180315939</v>
      </c>
      <c r="J17" s="4">
        <f>500+100*(E17-(Data!$M$8*LN(C17)-Data!$M$9))/(Data!$M$10*LN(C17)-Data!$M$11)</f>
        <v>815.11136084774853</v>
      </c>
      <c r="K17" s="4">
        <f>(E17*100)/(Data!$N$8-(Data!$N$9*EXP(-Data!$N$10*C17)))</f>
        <v>108.28745526845309</v>
      </c>
    </row>
    <row r="18" spans="2:11" ht="16" x14ac:dyDescent="0.2">
      <c r="B18" s="9" t="s">
        <v>167</v>
      </c>
      <c r="C18" s="9">
        <v>73.510000000000005</v>
      </c>
      <c r="D18" s="9">
        <v>-74</v>
      </c>
      <c r="E18" s="9">
        <v>717.5</v>
      </c>
      <c r="F18" s="4">
        <f t="shared" si="0"/>
        <v>9.7605767922731594</v>
      </c>
      <c r="G18" s="4">
        <f>((E18)*500) / (Data!$J$8 + Data!$J$9*C18 + Data!$J$10*C18^2 + Data!$J$11*C18^3 + Data!$J$12*C18^4 + Data!$J$13*C18^5)</f>
        <v>518.55725417881388</v>
      </c>
      <c r="H18" s="4">
        <f>((E18)*600) / (Data!$K$8 + Data!$K$9*C18 + Data!$K$10*C18^2 + Data!$K$11*C18^3 + Data!$K$12*C18^4 + Data!$K$13*C18^5)</f>
        <v>619.68223531302328</v>
      </c>
      <c r="I18" s="4">
        <f>(($E18)*500) / (Data!$L$8 + Data!$L$9*$C18 + Data!$L$10*$C18^2 + Data!$L$11*$C18^3 + Data!$L$12*$C18^4)</f>
        <v>521.47414576387655</v>
      </c>
      <c r="J18" s="4">
        <f>500+100*(E18-(Data!$M$8*LN(C18)-Data!$M$9))/(Data!$M$10*LN(C18)-Data!$M$11)</f>
        <v>794.33982250851227</v>
      </c>
      <c r="K18" s="4">
        <f>(E18*100)/(Data!$N$8-(Data!$N$9*EXP(-Data!$N$10*C18)))</f>
        <v>105.70005164094009</v>
      </c>
    </row>
    <row r="19" spans="2:11" ht="16" x14ac:dyDescent="0.2">
      <c r="B19" s="9" t="s">
        <v>168</v>
      </c>
      <c r="C19" s="9">
        <v>74</v>
      </c>
      <c r="D19" s="9">
        <v>-74</v>
      </c>
      <c r="E19" s="9">
        <v>717.5</v>
      </c>
      <c r="F19" s="4">
        <f t="shared" si="0"/>
        <v>9.6959459459459474</v>
      </c>
      <c r="G19" s="4">
        <f>((E19)*500) / (Data!$J$8 + Data!$J$9*C19 + Data!$J$10*C19^2 + Data!$J$11*C19^3 + Data!$J$12*C19^4 + Data!$J$13*C19^5)</f>
        <v>516.10750230563485</v>
      </c>
      <c r="H19" s="4">
        <f>((E19)*600) / (Data!$K$8 + Data!$K$9*C19 + Data!$K$10*C19^2 + Data!$K$11*C19^3 + Data!$K$12*C19^4 + Data!$K$13*C19^5)</f>
        <v>617.01312561542545</v>
      </c>
      <c r="I19" s="4">
        <f>(($E19)*500) / (Data!$L$8 + Data!$L$9*$C19 + Data!$L$10*$C19^2 + Data!$L$11*$C19^3 + Data!$L$12*$C19^4)</f>
        <v>519.22027628743695</v>
      </c>
      <c r="J19" s="4">
        <f>500+100*(E19-(Data!$M$8*LN(C19)-Data!$M$9))/(Data!$M$10*LN(C19)-Data!$M$11)</f>
        <v>790.55193668724655</v>
      </c>
      <c r="K19" s="4">
        <f>(E19*100)/(Data!$N$8-(Data!$N$9*EXP(-Data!$N$10*C19)))</f>
        <v>105.33607106963811</v>
      </c>
    </row>
    <row r="20" spans="2:11" ht="16" x14ac:dyDescent="0.2">
      <c r="B20" s="9" t="s">
        <v>169</v>
      </c>
      <c r="C20" s="9">
        <v>73.959999999999994</v>
      </c>
      <c r="D20" s="9">
        <v>-74</v>
      </c>
      <c r="E20" s="9">
        <v>690</v>
      </c>
      <c r="F20" s="4">
        <f t="shared" si="0"/>
        <v>9.3293672255273137</v>
      </c>
      <c r="G20" s="4">
        <f>((E20)*500) / (Data!$J$8 + Data!$J$9*C20 + Data!$J$10*C20^2 + Data!$J$11*C20^3 + Data!$J$12*C20^4 + Data!$J$13*C20^5)</f>
        <v>496.51687221778178</v>
      </c>
      <c r="H20" s="4">
        <f>((E20)*600) / (Data!$K$8 + Data!$K$9*C20 + Data!$K$10*C20^2 + Data!$K$11*C20^3 + Data!$K$12*C20^4 + Data!$K$13*C20^5)</f>
        <v>593.57243883504566</v>
      </c>
      <c r="I20" s="4">
        <f>(($E20)*500) / (Data!$L$8 + Data!$L$9*$C20 + Data!$L$10*$C20^2 + Data!$L$11*$C20^3 + Data!$L$12*$C20^4)</f>
        <v>499.49525042871903</v>
      </c>
      <c r="J20" s="4">
        <f>500+100*(E20-(Data!$M$8*LN(C20)-Data!$M$9))/(Data!$M$10*LN(C20)-Data!$M$11)</f>
        <v>757.29491923211413</v>
      </c>
      <c r="K20" s="4">
        <f>(E20*100)/(Data!$N$8-(Data!$N$9*EXP(-Data!$N$10*C20)))</f>
        <v>101.32722454611907</v>
      </c>
    </row>
    <row r="21" spans="2:11" ht="16" x14ac:dyDescent="0.2">
      <c r="B21" s="9" t="s">
        <v>170</v>
      </c>
      <c r="C21" s="9">
        <v>73.760000000000005</v>
      </c>
      <c r="D21" s="9">
        <v>-74</v>
      </c>
      <c r="E21" s="9">
        <v>687.5</v>
      </c>
      <c r="F21" s="4">
        <f t="shared" si="0"/>
        <v>9.3207700650759229</v>
      </c>
      <c r="G21" s="4">
        <f>((E21)*500) / (Data!$J$8 + Data!$J$9*C21 + Data!$J$10*C21^2 + Data!$J$11*C21^3 + Data!$J$12*C21^4 + Data!$J$13*C21^5)</f>
        <v>495.67173479421263</v>
      </c>
      <c r="H21" s="4">
        <f>((E21)*600) / (Data!$K$8 + Data!$K$9*C21 + Data!$K$10*C21^2 + Data!$K$11*C21^3 + Data!$K$12*C21^4 + Data!$K$13*C21^5)</f>
        <v>592.46187831964028</v>
      </c>
      <c r="I21" s="4">
        <f>(($E21)*500) / (Data!$L$8 + Data!$L$9*$C21 + Data!$L$10*$C21^2 + Data!$L$11*$C21^3 + Data!$L$12*$C21^4)</f>
        <v>498.56338172327429</v>
      </c>
      <c r="J21" s="4">
        <f>500+100*(E21-(Data!$M$8*LN(C21)-Data!$M$9))/(Data!$M$10*LN(C21)-Data!$M$11)</f>
        <v>755.72013306361032</v>
      </c>
      <c r="K21" s="4">
        <f>(E21*100)/(Data!$N$8-(Data!$N$9*EXP(-Data!$N$10*C21)))</f>
        <v>101.10210029081995</v>
      </c>
    </row>
    <row r="22" spans="2:11" ht="16" x14ac:dyDescent="0.2">
      <c r="B22" s="9" t="s">
        <v>171</v>
      </c>
      <c r="C22" s="9">
        <v>73.81</v>
      </c>
      <c r="D22" s="9">
        <v>-74</v>
      </c>
      <c r="E22" s="9">
        <v>677.5</v>
      </c>
      <c r="F22" s="4">
        <f t="shared" si="0"/>
        <v>9.1789730388836208</v>
      </c>
      <c r="G22" s="4">
        <f>((E22)*500) / (Data!$J$8 + Data!$J$9*C22 + Data!$J$10*C22^2 + Data!$J$11*C22^3 + Data!$J$12*C22^4 + Data!$J$13*C22^5)</f>
        <v>488.22622903035597</v>
      </c>
      <c r="H22" s="4">
        <f>((E22)*600) / (Data!$K$8 + Data!$K$9*C22 + Data!$K$10*C22^2 + Data!$K$11*C22^3 + Data!$K$12*C22^4 + Data!$K$13*C22^5)</f>
        <v>583.58734840344209</v>
      </c>
      <c r="I22" s="4">
        <f>(($E22)*500) / (Data!$L$8 + Data!$L$9*$C22 + Data!$L$10*$C22^2 + Data!$L$11*$C22^3 + Data!$L$12*$C22^4)</f>
        <v>491.094641702366</v>
      </c>
      <c r="J22" s="4">
        <f>500+100*(E22-(Data!$M$8*LN(C22)-Data!$M$9))/(Data!$M$10*LN(C22)-Data!$M$11)</f>
        <v>743.12891581425708</v>
      </c>
      <c r="K22" s="4">
        <f>(E22*100)/(Data!$N$8-(Data!$N$9*EXP(-Data!$N$10*C22)))</f>
        <v>99.596478741763576</v>
      </c>
    </row>
    <row r="23" spans="2:11" ht="16" x14ac:dyDescent="0.2">
      <c r="B23" s="9" t="s">
        <v>172</v>
      </c>
      <c r="C23" s="9">
        <v>73.72</v>
      </c>
      <c r="D23" s="9">
        <v>-74</v>
      </c>
      <c r="E23" s="9">
        <v>672.5</v>
      </c>
      <c r="F23" s="4">
        <f t="shared" si="0"/>
        <v>9.1223548562126986</v>
      </c>
      <c r="G23" s="4">
        <f>((E23)*500) / (Data!$J$8 + Data!$J$9*C23 + Data!$J$10*C23^2 + Data!$J$11*C23^3 + Data!$J$12*C23^4 + Data!$J$13*C23^5)</f>
        <v>485.04463110594003</v>
      </c>
      <c r="H23" s="4">
        <f>((E23)*600) / (Data!$K$8 + Data!$K$9*C23 + Data!$K$10*C23^2 + Data!$K$11*C23^3 + Data!$K$12*C23^4 + Data!$K$13*C23^5)</f>
        <v>579.73976222823705</v>
      </c>
      <c r="I23" s="4">
        <f>(($E23)*500) / (Data!$L$8 + Data!$L$9*$C23 + Data!$L$10*$C23^2 + Data!$L$11*$C23^3 + Data!$L$12*$C23^4)</f>
        <v>487.85818184352456</v>
      </c>
      <c r="J23" s="4">
        <f>500+100*(E23-(Data!$M$8*LN(C23)-Data!$M$9))/(Data!$M$10*LN(C23)-Data!$M$11)</f>
        <v>737.67013301872589</v>
      </c>
      <c r="K23" s="4">
        <f>(E23*100)/(Data!$N$8-(Data!$N$9*EXP(-Data!$N$10*C23)))</f>
        <v>98.924094987684811</v>
      </c>
    </row>
    <row r="24" spans="2:11" ht="16" x14ac:dyDescent="0.2">
      <c r="B24" s="9" t="s">
        <v>173</v>
      </c>
      <c r="C24" s="9">
        <v>73.33</v>
      </c>
      <c r="D24" s="9">
        <v>-74</v>
      </c>
      <c r="E24" s="9">
        <v>667.5</v>
      </c>
      <c r="F24" s="4">
        <f t="shared" si="0"/>
        <v>9.1026864857493521</v>
      </c>
      <c r="G24" s="4">
        <f>((E24)*500) / (Data!$J$8 + Data!$J$9*C24 + Data!$J$10*C24^2 + Data!$J$11*C24^3 + Data!$J$12*C24^4 + Data!$J$13*C24^5)</f>
        <v>483.26998638950698</v>
      </c>
      <c r="H24" s="4">
        <f>((E24)*600) / (Data!$K$8 + Data!$K$9*C24 + Data!$K$10*C24^2 + Data!$K$11*C24^3 + Data!$K$12*C24^4 + Data!$K$13*C24^5)</f>
        <v>577.42165811367568</v>
      </c>
      <c r="I24" s="4">
        <f>(($E24)*500) / (Data!$L$8 + Data!$L$9*$C24 + Data!$L$10*$C24^2 + Data!$L$11*$C24^3 + Data!$L$12*$C24^4)</f>
        <v>485.91479428140144</v>
      </c>
      <c r="J24" s="4">
        <f>500+100*(E24-(Data!$M$8*LN(C24)-Data!$M$9))/(Data!$M$10*LN(C24)-Data!$M$11)</f>
        <v>734.37938910401749</v>
      </c>
      <c r="K24" s="4">
        <f>(E24*100)/(Data!$N$8-(Data!$N$9*EXP(-Data!$N$10*C24)))</f>
        <v>98.459559015628372</v>
      </c>
    </row>
    <row r="25" spans="2:11" ht="16" x14ac:dyDescent="0.2">
      <c r="B25" s="9" t="s">
        <v>174</v>
      </c>
      <c r="C25" s="9">
        <v>73.7</v>
      </c>
      <c r="D25" s="9">
        <v>-74</v>
      </c>
      <c r="E25" s="9">
        <v>660</v>
      </c>
      <c r="F25" s="4">
        <f t="shared" si="0"/>
        <v>8.9552238805970159</v>
      </c>
      <c r="G25" s="4">
        <f>((E25)*500) / (Data!$J$8 + Data!$J$9*C25 + Data!$J$10*C25^2 + Data!$J$11*C25^3 + Data!$J$12*C25^4 + Data!$J$13*C25^5)</f>
        <v>476.12108146142594</v>
      </c>
      <c r="H25" s="4">
        <f>((E25)*600) / (Data!$K$8 + Data!$K$9*C25 + Data!$K$10*C25^2 + Data!$K$11*C25^3 + Data!$K$12*C25^4 + Data!$K$13*C25^5)</f>
        <v>569.06429843386979</v>
      </c>
      <c r="I25" s="4">
        <f>(($E25)*500) / (Data!$L$8 + Data!$L$9*$C25 + Data!$L$10*$C25^2 + Data!$L$11*$C25^3 + Data!$L$12*$C25^4)</f>
        <v>478.87495396802728</v>
      </c>
      <c r="J25" s="4">
        <f>500+100*(E25-(Data!$M$8*LN(C25)-Data!$M$9))/(Data!$M$10*LN(C25)-Data!$M$11)</f>
        <v>722.52386240928206</v>
      </c>
      <c r="K25" s="4">
        <f>(E25*100)/(Data!$N$8-(Data!$N$9*EXP(-Data!$N$10*C25)))</f>
        <v>97.099037161277465</v>
      </c>
    </row>
    <row r="26" spans="2:11" ht="16" x14ac:dyDescent="0.2">
      <c r="B26" s="9" t="s">
        <v>175</v>
      </c>
      <c r="C26" s="9">
        <v>73.459999999999994</v>
      </c>
      <c r="D26" s="9">
        <v>-74</v>
      </c>
      <c r="E26" s="9">
        <v>637.5</v>
      </c>
      <c r="F26" s="4">
        <f t="shared" si="0"/>
        <v>8.6781922134494973</v>
      </c>
      <c r="G26" s="4">
        <f>((E26)*500) / (Data!$J$8 + Data!$J$9*C26 + Data!$J$10*C26^2 + Data!$J$11*C26^3 + Data!$J$12*C26^4 + Data!$J$13*C26^5)</f>
        <v>460.9636717755659</v>
      </c>
      <c r="H26" s="4">
        <f>((E26)*600) / (Data!$K$8 + Data!$K$9*C26 + Data!$K$10*C26^2 + Data!$K$11*C26^3 + Data!$K$12*C26^4 + Data!$K$13*C26^5)</f>
        <v>550.83301832139671</v>
      </c>
      <c r="I26" s="4">
        <f>(($E26)*500) / (Data!$L$8 + Data!$L$9*$C26 + Data!$L$10*$C26^2 + Data!$L$11*$C26^3 + Data!$L$12*$C26^4)</f>
        <v>463.53717573490951</v>
      </c>
      <c r="J26" s="4">
        <f>500+100*(E26-(Data!$M$8*LN(C26)-Data!$M$9))/(Data!$M$10*LN(C26)-Data!$M$11)</f>
        <v>696.65659082097739</v>
      </c>
      <c r="K26" s="4">
        <f>(E26*100)/(Data!$N$8-(Data!$N$9*EXP(-Data!$N$10*C26)))</f>
        <v>93.947887945846247</v>
      </c>
    </row>
    <row r="27" spans="2:11" ht="16" x14ac:dyDescent="0.2">
      <c r="B27" s="9" t="s">
        <v>176</v>
      </c>
      <c r="C27" s="9">
        <v>73.069999999999993</v>
      </c>
      <c r="D27" s="9">
        <v>-74</v>
      </c>
      <c r="E27" s="9">
        <v>625</v>
      </c>
      <c r="F27" s="4">
        <f t="shared" si="0"/>
        <v>8.5534419050225807</v>
      </c>
      <c r="G27" s="4">
        <f>((E27)*500) / (Data!$J$8 + Data!$J$9*C27 + Data!$J$10*C27^2 + Data!$J$11*C27^3 + Data!$J$12*C27^4 + Data!$J$13*C27^5)</f>
        <v>453.65917002798977</v>
      </c>
      <c r="H27" s="4">
        <f>((E27)*600) / (Data!$K$8 + Data!$K$9*C27 + Data!$K$10*C27^2 + Data!$K$11*C27^3 + Data!$K$12*C27^4 + Data!$K$13*C27^5)</f>
        <v>541.91473704074019</v>
      </c>
      <c r="I27" s="4">
        <f>(($E27)*500) / (Data!$L$8 + Data!$L$9*$C27 + Data!$L$10*$C27^2 + Data!$L$11*$C27^3 + Data!$L$12*$C27^4)</f>
        <v>456.04082528251979</v>
      </c>
      <c r="J27" s="4">
        <f>500+100*(E27-(Data!$M$8*LN(C27)-Data!$M$9))/(Data!$M$10*LN(C27)-Data!$M$11)</f>
        <v>683.99900609609563</v>
      </c>
      <c r="K27" s="4">
        <f>(E27*100)/(Data!$N$8-(Data!$N$9*EXP(-Data!$N$10*C27)))</f>
        <v>92.361025988288901</v>
      </c>
    </row>
    <row r="28" spans="2:11" ht="16" x14ac:dyDescent="0.2">
      <c r="B28" s="9" t="s">
        <v>102</v>
      </c>
      <c r="C28" s="9">
        <v>82.54</v>
      </c>
      <c r="D28" s="9">
        <v>-83</v>
      </c>
      <c r="E28" s="9">
        <v>843</v>
      </c>
      <c r="F28" s="4">
        <f t="shared" si="0"/>
        <v>10.213229949115579</v>
      </c>
      <c r="G28" s="4">
        <f>((E28)*500) / (Data!$J$8 + Data!$J$9*C28 + Data!$J$10*C28^2 + Data!$J$11*C28^3 + Data!$J$12*C28^4 + Data!$J$13*C28^5)</f>
        <v>564.56736084261547</v>
      </c>
      <c r="H28" s="4">
        <f>((E28)*600) / (Data!$K$8 + Data!$K$9*C28 + Data!$K$10*C28^2 + Data!$K$11*C28^3 + Data!$K$12*C28^4 + Data!$K$13*C28^5)</f>
        <v>677.95138843883251</v>
      </c>
      <c r="I28" s="4">
        <f>(($E28)*500) / (Data!$L$8 + Data!$L$9*$C28 + Data!$L$10*$C28^2 + Data!$L$11*$C28^3 + Data!$L$12*$C28^4)</f>
        <v>570.88526774613047</v>
      </c>
      <c r="J28" s="4">
        <f>500+100*(E28-(Data!$M$8*LN(C28)-Data!$M$9))/(Data!$M$10*LN(C28)-Data!$M$11)</f>
        <v>875.63655406691487</v>
      </c>
      <c r="K28" s="4">
        <f>(E28*100)/(Data!$N$8-(Data!$N$9*EXP(-Data!$N$10*C28)))</f>
        <v>117.02188383317855</v>
      </c>
    </row>
    <row r="29" spans="2:11" ht="16" x14ac:dyDescent="0.2">
      <c r="B29" s="9" t="s">
        <v>103</v>
      </c>
      <c r="C29" s="9">
        <v>82.94</v>
      </c>
      <c r="D29" s="9">
        <v>-83</v>
      </c>
      <c r="E29" s="9">
        <v>822.5</v>
      </c>
      <c r="F29" s="4">
        <f t="shared" si="0"/>
        <v>9.9168073306004345</v>
      </c>
      <c r="G29" s="4">
        <f>((E29)*500) / (Data!$J$8 + Data!$J$9*C29 + Data!$J$10*C29^2 + Data!$J$11*C29^3 + Data!$J$12*C29^4 + Data!$J$13*C29^5)</f>
        <v>549.25376244719689</v>
      </c>
      <c r="H29" s="4">
        <f>((E29)*600) / (Data!$K$8 + Data!$K$9*C29 + Data!$K$10*C29^2 + Data!$K$11*C29^3 + Data!$K$12*C29^4 + Data!$K$13*C29^5)</f>
        <v>659.62510443574502</v>
      </c>
      <c r="I29" s="4">
        <f>(($E29)*500) / (Data!$L$8 + Data!$L$9*$C29 + Data!$L$10*$C29^2 + Data!$L$11*$C29^3 + Data!$L$12*$C29^4)</f>
        <v>555.48515850423496</v>
      </c>
      <c r="J29" s="4">
        <f>500+100*(E29-(Data!$M$8*LN(C29)-Data!$M$9))/(Data!$M$10*LN(C29)-Data!$M$11)</f>
        <v>849.54540539344271</v>
      </c>
      <c r="K29" s="4">
        <f>(E29*100)/(Data!$N$8-(Data!$N$9*EXP(-Data!$N$10*C29)))</f>
        <v>113.897462672402</v>
      </c>
    </row>
    <row r="30" spans="2:11" ht="16" x14ac:dyDescent="0.2">
      <c r="B30" s="9" t="s">
        <v>46</v>
      </c>
      <c r="C30" s="9">
        <v>82.22</v>
      </c>
      <c r="D30" s="9">
        <v>-83</v>
      </c>
      <c r="E30" s="9">
        <v>808</v>
      </c>
      <c r="F30" s="4">
        <f t="shared" si="0"/>
        <v>9.8272926295305272</v>
      </c>
      <c r="G30" s="4">
        <f>((E30)*500) / (Data!$J$8 + Data!$J$9*C30 + Data!$J$10*C30^2 + Data!$J$11*C30^3 + Data!$J$12*C30^4 + Data!$J$13*C30^5)</f>
        <v>542.3908591930541</v>
      </c>
      <c r="H30" s="4">
        <f>((E30)*600) / (Data!$K$8 + Data!$K$9*C30 + Data!$K$10*C30^2 + Data!$K$11*C30^3 + Data!$K$12*C30^4 + Data!$K$13*C30^5)</f>
        <v>651.26740292760041</v>
      </c>
      <c r="I30" s="4">
        <f>(($E30)*500) / (Data!$L$8 + Data!$L$9*$C30 + Data!$L$10*$C30^2 + Data!$L$11*$C30^3 + Data!$L$12*$C30^4)</f>
        <v>548.39058146586456</v>
      </c>
      <c r="J30" s="4">
        <f>500+100*(E30-(Data!$M$8*LN(C30)-Data!$M$9))/(Data!$M$10*LN(C30)-Data!$M$11)</f>
        <v>837.9320487526852</v>
      </c>
      <c r="K30" s="4">
        <f>(E30*100)/(Data!$N$8-(Data!$N$9*EXP(-Data!$N$10*C30)))</f>
        <v>112.38404667109876</v>
      </c>
    </row>
    <row r="31" spans="2:11" ht="16" x14ac:dyDescent="0.2">
      <c r="B31" s="9" t="s">
        <v>6</v>
      </c>
      <c r="C31" s="9">
        <v>81.84</v>
      </c>
      <c r="D31" s="9">
        <v>-83</v>
      </c>
      <c r="E31" s="9">
        <v>807.5</v>
      </c>
      <c r="F31" s="4">
        <f t="shared" si="0"/>
        <v>9.8668132942326494</v>
      </c>
      <c r="G31" s="4">
        <f>((E31)*500) / (Data!$J$8 + Data!$J$9*C31 + Data!$J$10*C31^2 + Data!$J$11*C31^3 + Data!$J$12*C31^4 + Data!$J$13*C31^5)</f>
        <v>543.57591726580961</v>
      </c>
      <c r="H31" s="4">
        <f>((E31)*600) / (Data!$K$8 + Data!$K$9*C31 + Data!$K$10*C31^2 + Data!$K$11*C31^3 + Data!$K$12*C31^4 + Data!$K$13*C31^5)</f>
        <v>652.62161628616047</v>
      </c>
      <c r="I31" s="4">
        <f>(($E31)*500) / (Data!$L$8 + Data!$L$9*$C31 + Data!$L$10*$C31^2 + Data!$L$11*$C31^3 + Data!$L$12*$C31^4)</f>
        <v>549.50197021296196</v>
      </c>
      <c r="J31" s="4">
        <f>500+100*(E31-(Data!$M$8*LN(C31)-Data!$M$9))/(Data!$M$10*LN(C31)-Data!$M$11)</f>
        <v>839.96162830286403</v>
      </c>
      <c r="K31" s="4">
        <f>(E31*100)/(Data!$N$8-(Data!$N$9*EXP(-Data!$N$10*C31)))</f>
        <v>112.57842972962612</v>
      </c>
    </row>
    <row r="32" spans="2:11" ht="16" x14ac:dyDescent="0.2">
      <c r="B32" s="9" t="s">
        <v>8</v>
      </c>
      <c r="C32" s="9">
        <v>82.9</v>
      </c>
      <c r="D32" s="9">
        <v>-83</v>
      </c>
      <c r="E32" s="9">
        <v>793</v>
      </c>
      <c r="F32" s="4">
        <f t="shared" si="0"/>
        <v>9.5657418576598303</v>
      </c>
      <c r="G32" s="4">
        <f>((E32)*500) / (Data!$J$8 + Data!$J$9*C32 + Data!$J$10*C32^2 + Data!$J$11*C32^3 + Data!$J$12*C32^4 + Data!$J$13*C32^5)</f>
        <v>529.70574669224891</v>
      </c>
      <c r="H32" s="4">
        <f>((E32)*600) / (Data!$K$8 + Data!$K$9*C32 + Data!$K$10*C32^2 + Data!$K$11*C32^3 + Data!$K$12*C32^4 + Data!$K$13*C32^5)</f>
        <v>636.14314822246013</v>
      </c>
      <c r="I32" s="4">
        <f>(($E32)*500) / (Data!$L$8 + Data!$L$9*$C32 + Data!$L$10*$C32^2 + Data!$L$11*$C32^3 + Data!$L$12*$C32^4)</f>
        <v>535.70736378314825</v>
      </c>
      <c r="J32" s="4">
        <f>500+100*(E32-(Data!$M$8*LN(C32)-Data!$M$9))/(Data!$M$10*LN(C32)-Data!$M$11)</f>
        <v>816.29697512398275</v>
      </c>
      <c r="K32" s="4">
        <f>(E32*100)/(Data!$N$8-(Data!$N$9*EXP(-Data!$N$10*C32)))</f>
        <v>109.83915278317201</v>
      </c>
    </row>
    <row r="33" spans="2:11" ht="16" x14ac:dyDescent="0.2">
      <c r="B33" s="9" t="s">
        <v>177</v>
      </c>
      <c r="C33" s="9">
        <v>82.24</v>
      </c>
      <c r="D33" s="9">
        <v>-83</v>
      </c>
      <c r="E33" s="9">
        <v>772.5</v>
      </c>
      <c r="F33" s="4">
        <f t="shared" si="0"/>
        <v>9.3932392996108955</v>
      </c>
      <c r="G33" s="4">
        <f>((E33)*500) / (Data!$J$8 + Data!$J$9*C33 + Data!$J$10*C33^2 + Data!$J$11*C33^3 + Data!$J$12*C33^4 + Data!$J$13*C33^5)</f>
        <v>518.48461594789933</v>
      </c>
      <c r="H33" s="4">
        <f>((E33)*600) / (Data!$K$8 + Data!$K$9*C33 + Data!$K$10*C33^2 + Data!$K$11*C33^3 + Data!$K$12*C33^4 + Data!$K$13*C33^5)</f>
        <v>622.56566382619644</v>
      </c>
      <c r="I33" s="4">
        <f>(($E33)*500) / (Data!$L$8 + Data!$L$9*$C33 + Data!$L$10*$C33^2 + Data!$L$11*$C33^3 + Data!$L$12*$C33^4)</f>
        <v>524.22415364517599</v>
      </c>
      <c r="J33" s="4">
        <f>500+100*(E33-(Data!$M$8*LN(C33)-Data!$M$9))/(Data!$M$10*LN(C33)-Data!$M$11)</f>
        <v>797.26146043998688</v>
      </c>
      <c r="K33" s="4">
        <f>(E33*100)/(Data!$N$8-(Data!$N$9*EXP(-Data!$N$10*C33)))</f>
        <v>107.43314959808806</v>
      </c>
    </row>
    <row r="34" spans="2:11" ht="16" x14ac:dyDescent="0.2">
      <c r="B34" s="9" t="s">
        <v>178</v>
      </c>
      <c r="C34" s="9">
        <v>82.92</v>
      </c>
      <c r="D34" s="9">
        <v>-83</v>
      </c>
      <c r="E34" s="9">
        <v>772.5</v>
      </c>
      <c r="F34" s="4">
        <f t="shared" si="0"/>
        <v>9.3162083936324169</v>
      </c>
      <c r="G34" s="4">
        <f>((E34)*500) / (Data!$J$8 + Data!$J$9*C34 + Data!$J$10*C34^2 + Data!$J$11*C34^3 + Data!$J$12*C34^4 + Data!$J$13*C34^5)</f>
        <v>515.93831757100133</v>
      </c>
      <c r="H34" s="4">
        <f>((E34)*600) / (Data!$K$8 + Data!$K$9*C34 + Data!$K$10*C34^2 + Data!$K$11*C34^3 + Data!$K$12*C34^4 + Data!$K$13*C34^5)</f>
        <v>619.61217119749153</v>
      </c>
      <c r="I34" s="4">
        <f>(($E34)*500) / (Data!$L$8 + Data!$L$9*$C34 + Data!$L$10*$C34^2 + Data!$L$11*$C34^3 + Data!$L$12*$C34^4)</f>
        <v>521.78785062997599</v>
      </c>
      <c r="J34" s="4">
        <f>500+100*(E34-(Data!$M$8*LN(C34)-Data!$M$9))/(Data!$M$10*LN(C34)-Data!$M$11)</f>
        <v>792.87506504993405</v>
      </c>
      <c r="K34" s="4">
        <f>(E34*100)/(Data!$N$8-(Data!$N$9*EXP(-Data!$N$10*C34)))</f>
        <v>106.98663913936794</v>
      </c>
    </row>
    <row r="35" spans="2:11" ht="16" x14ac:dyDescent="0.2">
      <c r="B35" s="9" t="s">
        <v>179</v>
      </c>
      <c r="C35" s="9">
        <v>82.78</v>
      </c>
      <c r="D35" s="9">
        <v>-83</v>
      </c>
      <c r="E35" s="9">
        <v>767.5</v>
      </c>
      <c r="F35" s="4">
        <f t="shared" si="0"/>
        <v>9.2715631795119595</v>
      </c>
      <c r="G35" s="4">
        <f>((E35)*500) / (Data!$J$8 + Data!$J$9*C35 + Data!$J$10*C35^2 + Data!$J$11*C35^3 + Data!$J$12*C35^4 + Data!$J$13*C35^5)</f>
        <v>513.11411180457799</v>
      </c>
      <c r="H35" s="4">
        <f>((E35)*600) / (Data!$K$8 + Data!$K$9*C35 + Data!$K$10*C35^2 + Data!$K$11*C35^3 + Data!$K$12*C35^4 + Data!$K$13*C35^5)</f>
        <v>616.20044259146732</v>
      </c>
      <c r="I35" s="4">
        <f>(($E35)*500) / (Data!$L$8 + Data!$L$9*$C35 + Data!$L$10*$C35^2 + Data!$L$11*$C35^3 + Data!$L$12*$C35^4)</f>
        <v>518.90425407142959</v>
      </c>
      <c r="J35" s="4">
        <f>500+100*(E35-(Data!$M$8*LN(C35)-Data!$M$9))/(Data!$M$10*LN(C35)-Data!$M$11)</f>
        <v>788.08518048271958</v>
      </c>
      <c r="K35" s="4">
        <f>(E35*100)/(Data!$N$8-(Data!$N$9*EXP(-Data!$N$10*C35)))</f>
        <v>106.38497447281522</v>
      </c>
    </row>
    <row r="36" spans="2:11" ht="16" x14ac:dyDescent="0.2">
      <c r="B36" s="9" t="s">
        <v>180</v>
      </c>
      <c r="C36" s="9">
        <v>82.32</v>
      </c>
      <c r="D36" s="9">
        <v>-83</v>
      </c>
      <c r="E36" s="9">
        <v>750</v>
      </c>
      <c r="F36" s="4">
        <f t="shared" si="0"/>
        <v>9.110787172011662</v>
      </c>
      <c r="G36" s="4">
        <f>((E36)*500) / (Data!$J$8 + Data!$J$9*C36 + Data!$J$10*C36^2 + Data!$J$11*C36^3 + Data!$J$12*C36^4 + Data!$J$13*C36^5)</f>
        <v>503.08875751947556</v>
      </c>
      <c r="H36" s="4">
        <f>((E36)*600) / (Data!$K$8 + Data!$K$9*C36 + Data!$K$10*C36^2 + Data!$K$11*C36^3 + Data!$K$12*C36^4 + Data!$K$13*C36^5)</f>
        <v>604.09194571186401</v>
      </c>
      <c r="I36" s="4">
        <f>(($E36)*500) / (Data!$L$8 + Data!$L$9*$C36 + Data!$L$10*$C36^2 + Data!$L$11*$C36^3 + Data!$L$12*$C36^4)</f>
        <v>508.67429281782677</v>
      </c>
      <c r="J36" s="4">
        <f>500+100*(E36-(Data!$M$8*LN(C36)-Data!$M$9))/(Data!$M$10*LN(C36)-Data!$M$11)</f>
        <v>771.06562251936089</v>
      </c>
      <c r="K36" s="4">
        <f>(E36*100)/(Data!$N$8-(Data!$N$9*EXP(-Data!$N$10*C36)))</f>
        <v>104.25269891758563</v>
      </c>
    </row>
    <row r="37" spans="2:11" ht="16" x14ac:dyDescent="0.2">
      <c r="B37" s="9" t="s">
        <v>181</v>
      </c>
      <c r="C37" s="9">
        <v>82.44</v>
      </c>
      <c r="D37" s="9">
        <v>-83</v>
      </c>
      <c r="E37" s="9">
        <v>745</v>
      </c>
      <c r="F37" s="4">
        <f t="shared" si="0"/>
        <v>9.0368753032508486</v>
      </c>
      <c r="G37" s="4">
        <f>((E37)*500) / (Data!$J$8 + Data!$J$9*C37 + Data!$J$10*C37^2 + Data!$J$11*C37^3 + Data!$J$12*C37^4 + Data!$J$13*C37^5)</f>
        <v>499.2979922628561</v>
      </c>
      <c r="H37" s="4">
        <f>((E37)*600) / (Data!$K$8 + Data!$K$9*C37 + Data!$K$10*C37^2 + Data!$K$11*C37^3 + Data!$K$12*C37^4 + Data!$K$13*C37^5)</f>
        <v>599.55865995606894</v>
      </c>
      <c r="I37" s="4">
        <f>(($E37)*500) / (Data!$L$8 + Data!$L$9*$C37 + Data!$L$10*$C37^2 + Data!$L$11*$C37^3 + Data!$L$12*$C37^4)</f>
        <v>504.86560979530532</v>
      </c>
      <c r="J37" s="4">
        <f>500+100*(E37-(Data!$M$8*LN(C37)-Data!$M$9))/(Data!$M$10*LN(C37)-Data!$M$11)</f>
        <v>764.60944401098777</v>
      </c>
      <c r="K37" s="4">
        <f>(E37*100)/(Data!$N$8-(Data!$N$9*EXP(-Data!$N$10*C37)))</f>
        <v>103.48136378696724</v>
      </c>
    </row>
    <row r="38" spans="2:11" ht="16" x14ac:dyDescent="0.2">
      <c r="B38" s="9" t="s">
        <v>182</v>
      </c>
      <c r="C38" s="9">
        <v>82.98</v>
      </c>
      <c r="D38" s="9">
        <v>-83</v>
      </c>
      <c r="E38" s="9">
        <v>737.5</v>
      </c>
      <c r="F38" s="4">
        <f t="shared" si="0"/>
        <v>8.8876837792239094</v>
      </c>
      <c r="G38" s="4">
        <f>((E38)*500) / (Data!$J$8 + Data!$J$9*C38 + Data!$J$10*C38^2 + Data!$J$11*C38^3 + Data!$J$12*C38^4 + Data!$J$13*C38^5)</f>
        <v>492.35115332233045</v>
      </c>
      <c r="H38" s="4">
        <f>((E38)*600) / (Data!$K$8 + Data!$K$9*C38 + Data!$K$10*C38^2 + Data!$K$11*C38^3 + Data!$K$12*C38^4 + Data!$K$13*C38^5)</f>
        <v>591.29338965914724</v>
      </c>
      <c r="I38" s="4">
        <f>(($E38)*500) / (Data!$L$8 + Data!$L$9*$C38 + Data!$L$10*$C38^2 + Data!$L$11*$C38^3 + Data!$L$12*$C38^4)</f>
        <v>497.94437868908187</v>
      </c>
      <c r="J38" s="4">
        <f>500+100*(E38-(Data!$M$8*LN(C38)-Data!$M$9))/(Data!$M$10*LN(C38)-Data!$M$11)</f>
        <v>752.74472578467817</v>
      </c>
      <c r="K38" s="4">
        <f>(E38*100)/(Data!$N$8-(Data!$N$9*EXP(-Data!$N$10*C38)))</f>
        <v>102.10203253378147</v>
      </c>
    </row>
    <row r="39" spans="2:11" ht="16" x14ac:dyDescent="0.2">
      <c r="B39" s="9" t="s">
        <v>183</v>
      </c>
      <c r="C39" s="9">
        <v>82.32</v>
      </c>
      <c r="D39" s="9">
        <v>-83</v>
      </c>
      <c r="E39" s="9">
        <v>735</v>
      </c>
      <c r="F39" s="4">
        <f t="shared" si="0"/>
        <v>8.9285714285714288</v>
      </c>
      <c r="G39" s="4">
        <f>((E39)*500) / (Data!$J$8 + Data!$J$9*C39 + Data!$J$10*C39^2 + Data!$J$11*C39^3 + Data!$J$12*C39^4 + Data!$J$13*C39^5)</f>
        <v>493.02698236908606</v>
      </c>
      <c r="H39" s="4">
        <f>((E39)*600) / (Data!$K$8 + Data!$K$9*C39 + Data!$K$10*C39^2 + Data!$K$11*C39^3 + Data!$K$12*C39^4 + Data!$K$13*C39^5)</f>
        <v>592.0101067976268</v>
      </c>
      <c r="I39" s="4">
        <f>(($E39)*500) / (Data!$L$8 + Data!$L$9*$C39 + Data!$L$10*$C39^2 + Data!$L$11*$C39^3 + Data!$L$12*$C39^4)</f>
        <v>498.50080696147023</v>
      </c>
      <c r="J39" s="4">
        <f>500+100*(E39-(Data!$M$8*LN(C39)-Data!$M$9))/(Data!$M$10*LN(C39)-Data!$M$11)</f>
        <v>753.94853676195896</v>
      </c>
      <c r="K39" s="4">
        <f>(E39*100)/(Data!$N$8-(Data!$N$9*EXP(-Data!$N$10*C39)))</f>
        <v>102.16764493923391</v>
      </c>
    </row>
    <row r="40" spans="2:11" ht="16" x14ac:dyDescent="0.2">
      <c r="B40" s="9" t="s">
        <v>184</v>
      </c>
      <c r="C40" s="9">
        <v>82.78</v>
      </c>
      <c r="D40" s="9">
        <v>-83</v>
      </c>
      <c r="E40" s="9">
        <v>732.5</v>
      </c>
      <c r="F40" s="4">
        <f t="shared" si="0"/>
        <v>8.8487557381009907</v>
      </c>
      <c r="G40" s="4">
        <f>((E40)*500) / (Data!$J$8 + Data!$J$9*C40 + Data!$J$10*C40^2 + Data!$J$11*C40^3 + Data!$J$12*C40^4 + Data!$J$13*C40^5)</f>
        <v>489.71477120111189</v>
      </c>
      <c r="H40" s="4">
        <f>((E40)*600) / (Data!$K$8 + Data!$K$9*C40 + Data!$K$10*C40^2 + Data!$K$11*C40^3 + Data!$K$12*C40^4 + Data!$K$13*C40^5)</f>
        <v>588.10009667524412</v>
      </c>
      <c r="I40" s="4">
        <f>(($E40)*500) / (Data!$L$8 + Data!$L$9*$C40 + Data!$L$10*$C40^2 + Data!$L$11*$C40^3 + Data!$L$12*$C40^4)</f>
        <v>495.24086789227647</v>
      </c>
      <c r="J40" s="4">
        <f>500+100*(E40-(Data!$M$8*LN(C40)-Data!$M$9))/(Data!$M$10*LN(C40)-Data!$M$11)</f>
        <v>748.28001202304461</v>
      </c>
      <c r="K40" s="4">
        <f>(E40*100)/(Data!$N$8-(Data!$N$9*EXP(-Data!$N$10*C40)))</f>
        <v>101.53354241216566</v>
      </c>
    </row>
    <row r="41" spans="2:11" ht="16" x14ac:dyDescent="0.2">
      <c r="B41" s="9" t="s">
        <v>185</v>
      </c>
      <c r="C41" s="9">
        <v>83</v>
      </c>
      <c r="D41" s="9">
        <v>-83</v>
      </c>
      <c r="E41" s="9">
        <v>707.5</v>
      </c>
      <c r="F41" s="4">
        <f t="shared" si="0"/>
        <v>8.524096385542169</v>
      </c>
      <c r="G41" s="4">
        <f>((E41)*500) / (Data!$J$8 + Data!$J$9*C41 + Data!$J$10*C41^2 + Data!$J$11*C41^3 + Data!$J$12*C41^4 + Data!$J$13*C41^5)</f>
        <v>472.25584432187634</v>
      </c>
      <c r="H41" s="4">
        <f>((E41)*600) / (Data!$K$8 + Data!$K$9*C41 + Data!$K$10*C41^2 + Data!$K$11*C41^3 + Data!$K$12*C41^4 + Data!$K$13*C41^5)</f>
        <v>567.16230119847125</v>
      </c>
      <c r="I41" s="4">
        <f>(($E41)*500) / (Data!$L$8 + Data!$L$9*$C41 + Data!$L$10*$C41^2 + Data!$L$11*$C41^3 + Data!$L$12*$C41^4)</f>
        <v>477.62431827553598</v>
      </c>
      <c r="J41" s="4">
        <f>500+100*(E41-(Data!$M$8*LN(C41)-Data!$M$9))/(Data!$M$10*LN(C41)-Data!$M$11)</f>
        <v>718.55891172750637</v>
      </c>
      <c r="K41" s="4">
        <f>(E41*100)/(Data!$N$8-(Data!$N$9*EXP(-Data!$N$10*C41)))</f>
        <v>97.936807188985085</v>
      </c>
    </row>
    <row r="42" spans="2:11" ht="16" x14ac:dyDescent="0.2">
      <c r="B42" s="9" t="s">
        <v>186</v>
      </c>
      <c r="C42" s="9">
        <v>82.94</v>
      </c>
      <c r="D42" s="9">
        <v>-83</v>
      </c>
      <c r="E42" s="9">
        <v>682.5</v>
      </c>
      <c r="F42" s="4">
        <f t="shared" si="0"/>
        <v>8.2288401253918497</v>
      </c>
      <c r="G42" s="4">
        <f>((E42)*500) / (Data!$J$8 + Data!$J$9*C42 + Data!$J$10*C42^2 + Data!$J$11*C42^3 + Data!$J$12*C42^4 + Data!$J$13*C42^5)</f>
        <v>455.76376032852505</v>
      </c>
      <c r="H42" s="4">
        <f>((E42)*600) / (Data!$K$8 + Data!$K$9*C42 + Data!$K$10*C42^2 + Data!$K$11*C42^3 + Data!$K$12*C42^4 + Data!$K$13*C42^5)</f>
        <v>547.34849091476713</v>
      </c>
      <c r="I42" s="4">
        <f>(($E42)*500) / (Data!$L$8 + Data!$L$9*$C42 + Data!$L$10*$C42^2 + Data!$L$11*$C42^3 + Data!$L$12*$C42^4)</f>
        <v>460.93449322691833</v>
      </c>
      <c r="J42" s="4">
        <f>500+100*(E42-(Data!$M$8*LN(C42)-Data!$M$9))/(Data!$M$10*LN(C42)-Data!$M$11)</f>
        <v>690.51058946452122</v>
      </c>
      <c r="K42" s="4">
        <f>(E42*100)/(Data!$N$8-(Data!$N$9*EXP(-Data!$N$10*C42)))</f>
        <v>94.510660515397404</v>
      </c>
    </row>
    <row r="43" spans="2:11" ht="16" x14ac:dyDescent="0.2">
      <c r="B43" s="9" t="s">
        <v>187</v>
      </c>
      <c r="C43" s="9">
        <v>82.26</v>
      </c>
      <c r="D43" s="9">
        <v>-83</v>
      </c>
      <c r="E43" s="9">
        <v>680</v>
      </c>
      <c r="F43" s="4">
        <f t="shared" si="0"/>
        <v>8.2664721614393386</v>
      </c>
      <c r="G43" s="4">
        <f>((E43)*500) / (Data!$J$8 + Data!$J$9*C43 + Data!$J$10*C43^2 + Data!$J$11*C43^3 + Data!$J$12*C43^4 + Data!$J$13*C43^5)</f>
        <v>456.33389416949694</v>
      </c>
      <c r="H43" s="4">
        <f>((E43)*600) / (Data!$K$8 + Data!$K$9*C43 + Data!$K$10*C43^2 + Data!$K$11*C43^3 + Data!$K$12*C43^4 + Data!$K$13*C43^5)</f>
        <v>547.94165492244213</v>
      </c>
      <c r="I43" s="4">
        <f>(($E43)*500) / (Data!$L$8 + Data!$L$9*$C43 + Data!$L$10*$C43^2 + Data!$L$11*$C43^3 + Data!$L$12*$C43^4)</f>
        <v>461.38917200545541</v>
      </c>
      <c r="J43" s="4">
        <f>500+100*(E43-(Data!$M$8*LN(C43)-Data!$M$9))/(Data!$M$10*LN(C43)-Data!$M$11)</f>
        <v>691.52918270709552</v>
      </c>
      <c r="K43" s="4">
        <f>(E43*100)/(Data!$N$8-(Data!$N$9*EXP(-Data!$N$10*C43)))</f>
        <v>94.557343783630515</v>
      </c>
    </row>
    <row r="44" spans="2:11" ht="16" x14ac:dyDescent="0.2">
      <c r="B44" s="9" t="s">
        <v>188</v>
      </c>
      <c r="C44" s="9">
        <v>82.78</v>
      </c>
      <c r="D44" s="9">
        <v>-83</v>
      </c>
      <c r="E44" s="9">
        <v>565</v>
      </c>
      <c r="F44" s="4">
        <f t="shared" si="0"/>
        <v>6.8253201256342102</v>
      </c>
      <c r="G44" s="4">
        <f>((E44)*500) / (Data!$J$8 + Data!$J$9*C44 + Data!$J$10*C44^2 + Data!$J$11*C44^3 + Data!$J$12*C44^4 + Data!$J$13*C44^5)</f>
        <v>377.73221259880984</v>
      </c>
      <c r="H44" s="4">
        <f>((E44)*600) / (Data!$K$8 + Data!$K$9*C44 + Data!$K$10*C44^2 + Data!$K$11*C44^3 + Data!$K$12*C44^4 + Data!$K$13*C44^5)</f>
        <v>453.61986979046134</v>
      </c>
      <c r="I44" s="4">
        <f>(($E44)*500) / (Data!$L$8 + Data!$L$9*$C44 + Data!$L$10*$C44^2 + Data!$L$11*$C44^3 + Data!$L$12*$C44^4)</f>
        <v>381.99466260632931</v>
      </c>
      <c r="J44" s="4">
        <f>500+100*(E44-(Data!$M$8*LN(C44)-Data!$M$9))/(Data!$M$10*LN(C44)-Data!$M$11)</f>
        <v>557.78384868031458</v>
      </c>
      <c r="K44" s="4">
        <f>(E44*100)/(Data!$N$8-(Data!$N$9*EXP(-Data!$N$10*C44)))</f>
        <v>78.315974693342795</v>
      </c>
    </row>
    <row r="45" spans="2:11" ht="16" x14ac:dyDescent="0.2">
      <c r="B45" s="9" t="s">
        <v>37</v>
      </c>
      <c r="C45" s="9">
        <v>91.88</v>
      </c>
      <c r="D45" s="9">
        <v>-93</v>
      </c>
      <c r="E45" s="9">
        <v>880.5</v>
      </c>
      <c r="F45" s="4">
        <f t="shared" si="0"/>
        <v>9.5831519373095357</v>
      </c>
      <c r="G45" s="4">
        <f>((E45)*500) / (Data!$J$8 + Data!$J$9*C45 + Data!$J$10*C45^2 + Data!$J$11*C45^3 + Data!$J$12*C45^4 + Data!$J$13*C45^5)</f>
        <v>556.35185096098053</v>
      </c>
      <c r="H45" s="4">
        <f>((E45)*600) / (Data!$K$8 + Data!$K$9*C45 + Data!$K$10*C45^2 + Data!$K$11*C45^3 + Data!$K$12*C45^4 + Data!$K$13*C45^5)</f>
        <v>668.26960200409133</v>
      </c>
      <c r="I45" s="4">
        <f>(($E45)*500) / (Data!$L$8 + Data!$L$9*$C45 + Data!$L$10*$C45^2 + Data!$L$11*$C45^3 + Data!$L$12*$C45^4)</f>
        <v>563.52049287266209</v>
      </c>
      <c r="J45" s="4">
        <f>500+100*(E45-(Data!$M$8*LN(C45)-Data!$M$9))/(Data!$M$10*LN(C45)-Data!$M$11)</f>
        <v>857.20114664357902</v>
      </c>
      <c r="K45" s="4">
        <f>(E45*100)/(Data!$N$8-(Data!$N$9*EXP(-Data!$N$10*C45)))</f>
        <v>115.87222875353086</v>
      </c>
    </row>
    <row r="46" spans="2:11" ht="16" x14ac:dyDescent="0.2">
      <c r="B46" s="9" t="s">
        <v>104</v>
      </c>
      <c r="C46" s="9">
        <v>92.55</v>
      </c>
      <c r="D46" s="9">
        <v>-93</v>
      </c>
      <c r="E46" s="9">
        <v>880</v>
      </c>
      <c r="F46" s="4">
        <f t="shared" si="0"/>
        <v>9.508373851971907</v>
      </c>
      <c r="G46" s="4">
        <f>((E46)*500) / (Data!$J$8 + Data!$J$9*C46 + Data!$J$10*C46^2 + Data!$J$11*C46^3 + Data!$J$12*C46^4 + Data!$J$13*C46^5)</f>
        <v>554.08739523787528</v>
      </c>
      <c r="H46" s="4">
        <f>((E46)*600) / (Data!$K$8 + Data!$K$9*C46 + Data!$K$10*C46^2 + Data!$K$11*C46^3 + Data!$K$12*C46^4 + Data!$K$13*C46^5)</f>
        <v>665.47406868203711</v>
      </c>
      <c r="I46" s="4">
        <f>(($E46)*500) / (Data!$L$8 + Data!$L$9*$C46 + Data!$L$10*$C46^2 + Data!$L$11*$C46^3 + Data!$L$12*$C46^4)</f>
        <v>561.21279439522903</v>
      </c>
      <c r="J46" s="4">
        <f>500+100*(E46-(Data!$M$8*LN(C46)-Data!$M$9))/(Data!$M$10*LN(C46)-Data!$M$11)</f>
        <v>852.79233542948009</v>
      </c>
      <c r="K46" s="4">
        <f>(E46*100)/(Data!$N$8-(Data!$N$9*EXP(-Data!$N$10*C46)))</f>
        <v>115.39553680287253</v>
      </c>
    </row>
    <row r="47" spans="2:11" ht="16" x14ac:dyDescent="0.2">
      <c r="B47" s="9" t="s">
        <v>105</v>
      </c>
      <c r="C47" s="9">
        <v>92.46</v>
      </c>
      <c r="D47" s="9">
        <v>-93</v>
      </c>
      <c r="E47" s="9">
        <v>852.5</v>
      </c>
      <c r="F47" s="4">
        <f t="shared" si="0"/>
        <v>9.2202033311702358</v>
      </c>
      <c r="G47" s="4">
        <f>((E47)*500) / (Data!$J$8 + Data!$J$9*C47 + Data!$J$10*C47^2 + Data!$J$11*C47^3 + Data!$J$12*C47^4 + Data!$J$13*C47^5)</f>
        <v>537.02283595511494</v>
      </c>
      <c r="H47" s="4">
        <f>((E47)*600) / (Data!$K$8 + Data!$K$9*C47 + Data!$K$10*C47^2 + Data!$K$11*C47^3 + Data!$K$12*C47^4 + Data!$K$13*C47^5)</f>
        <v>644.98946484388364</v>
      </c>
      <c r="I47" s="4">
        <f>(($E47)*500) / (Data!$L$8 + Data!$L$9*$C47 + Data!$L$10*$C47^2 + Data!$L$11*$C47^3 + Data!$L$12*$C47^4)</f>
        <v>543.93120325671714</v>
      </c>
      <c r="J47" s="4">
        <f>500+100*(E47-(Data!$M$8*LN(C47)-Data!$M$9))/(Data!$M$10*LN(C47)-Data!$M$11)</f>
        <v>823.9957246723352</v>
      </c>
      <c r="K47" s="4">
        <f>(E47*100)/(Data!$N$8-(Data!$N$9*EXP(-Data!$N$10*C47)))</f>
        <v>111.84258936472045</v>
      </c>
    </row>
    <row r="48" spans="2:11" ht="16" x14ac:dyDescent="0.2">
      <c r="B48" s="9" t="s">
        <v>189</v>
      </c>
      <c r="C48" s="9">
        <v>92.71</v>
      </c>
      <c r="D48" s="9">
        <v>-93</v>
      </c>
      <c r="E48" s="9">
        <v>845</v>
      </c>
      <c r="F48" s="4">
        <f t="shared" si="0"/>
        <v>9.1144428864200204</v>
      </c>
      <c r="G48" s="4">
        <f>((E48)*500) / (Data!$J$8 + Data!$J$9*C48 + Data!$J$10*C48^2 + Data!$J$11*C48^3 + Data!$J$12*C48^4 + Data!$J$13*C48^5)</f>
        <v>531.61028174889736</v>
      </c>
      <c r="H48" s="4">
        <f>((E48)*600) / (Data!$K$8 + Data!$K$9*C48 + Data!$K$10*C48^2 + Data!$K$11*C48^3 + Data!$K$12*C48^4 + Data!$K$13*C48^5)</f>
        <v>638.45972566076034</v>
      </c>
      <c r="I48" s="4">
        <f>(($E48)*500) / (Data!$L$8 + Data!$L$9*$C48 + Data!$L$10*$C48^2 + Data!$L$11*$C48^3 + Data!$L$12*$C48^4)</f>
        <v>538.44194545161236</v>
      </c>
      <c r="J48" s="4">
        <f>500+100*(E48-(Data!$M$8*LN(C48)-Data!$M$9))/(Data!$M$10*LN(C48)-Data!$M$11)</f>
        <v>814.62501935657713</v>
      </c>
      <c r="K48" s="4">
        <f>(E48*100)/(Data!$N$8-(Data!$N$9*EXP(-Data!$N$10*C48)))</f>
        <v>110.71249205893071</v>
      </c>
    </row>
    <row r="49" spans="2:11" ht="16" x14ac:dyDescent="0.2">
      <c r="B49" s="9" t="s">
        <v>190</v>
      </c>
      <c r="C49" s="9">
        <v>92.63</v>
      </c>
      <c r="D49" s="9">
        <v>-93</v>
      </c>
      <c r="E49" s="9">
        <v>842.5</v>
      </c>
      <c r="F49" s="4">
        <f t="shared" si="0"/>
        <v>9.0953254885026453</v>
      </c>
      <c r="G49" s="4">
        <f>((E49)*500) / (Data!$J$8 + Data!$J$9*C49 + Data!$J$10*C49^2 + Data!$J$11*C49^3 + Data!$J$12*C49^4 + Data!$J$13*C49^5)</f>
        <v>530.25624772645438</v>
      </c>
      <c r="H49" s="4">
        <f>((E49)*600) / (Data!$K$8 + Data!$K$9*C49 + Data!$K$10*C49^2 + Data!$K$11*C49^3 + Data!$K$12*C49^4 + Data!$K$13*C49^5)</f>
        <v>636.84294290153082</v>
      </c>
      <c r="I49" s="4">
        <f>(($E49)*500) / (Data!$L$8 + Data!$L$9*$C49 + Data!$L$10*$C49^2 + Data!$L$11*$C49^3 + Data!$L$12*$C49^4)</f>
        <v>537.07291820104854</v>
      </c>
      <c r="J49" s="4">
        <f>500+100*(E49-(Data!$M$8*LN(C49)-Data!$M$9))/(Data!$M$10*LN(C49)-Data!$M$11)</f>
        <v>812.40242344627768</v>
      </c>
      <c r="K49" s="4">
        <f>(E49*100)/(Data!$N$8-(Data!$N$9*EXP(-Data!$N$10*C49)))</f>
        <v>110.43149001801072</v>
      </c>
    </row>
    <row r="50" spans="2:11" ht="16" x14ac:dyDescent="0.2">
      <c r="B50" s="9" t="s">
        <v>191</v>
      </c>
      <c r="C50" s="9">
        <v>92.62</v>
      </c>
      <c r="D50" s="9">
        <v>-93</v>
      </c>
      <c r="E50" s="9">
        <v>837.5</v>
      </c>
      <c r="F50" s="4">
        <f t="shared" si="0"/>
        <v>9.0423234722522121</v>
      </c>
      <c r="G50" s="4">
        <f>((E50)*500) / (Data!$J$8 + Data!$J$9*C50 + Data!$J$10*C50^2 + Data!$J$11*C50^3 + Data!$J$12*C50^4 + Data!$J$13*C50^5)</f>
        <v>527.13655953148316</v>
      </c>
      <c r="H50" s="4">
        <f>((E50)*600) / (Data!$K$8 + Data!$K$9*C50 + Data!$K$10*C50^2 + Data!$K$11*C50^3 + Data!$K$12*C50^4 + Data!$K$13*C50^5)</f>
        <v>633.0973257843616</v>
      </c>
      <c r="I50" s="4">
        <f>(($E50)*500) / (Data!$L$8 + Data!$L$9*$C50 + Data!$L$10*$C50^2 + Data!$L$11*$C50^3 + Data!$L$12*$C50^4)</f>
        <v>533.91341443713043</v>
      </c>
      <c r="J50" s="4">
        <f>500+100*(E50-(Data!$M$8*LN(C50)-Data!$M$9))/(Data!$M$10*LN(C50)-Data!$M$11)</f>
        <v>807.13274840920508</v>
      </c>
      <c r="K50" s="4">
        <f>(E50*100)/(Data!$N$8-(Data!$N$9*EXP(-Data!$N$10*C50)))</f>
        <v>109.78189957984901</v>
      </c>
    </row>
    <row r="51" spans="2:11" ht="16" x14ac:dyDescent="0.2">
      <c r="B51" s="9" t="s">
        <v>192</v>
      </c>
      <c r="C51" s="9">
        <v>92.15</v>
      </c>
      <c r="D51" s="9">
        <v>-93</v>
      </c>
      <c r="E51" s="9">
        <v>830</v>
      </c>
      <c r="F51" s="4">
        <f t="shared" si="0"/>
        <v>9.0070537167661424</v>
      </c>
      <c r="G51" s="4">
        <f>((E51)*500) / (Data!$J$8 + Data!$J$9*C51 + Data!$J$10*C51^2 + Data!$J$11*C51^3 + Data!$J$12*C51^4 + Data!$J$13*C51^5)</f>
        <v>523.69651169327926</v>
      </c>
      <c r="H51" s="4">
        <f>((E51)*600) / (Data!$K$8 + Data!$K$9*C51 + Data!$K$10*C51^2 + Data!$K$11*C51^3 + Data!$K$12*C51^4 + Data!$K$13*C51^5)</f>
        <v>629.01755828201124</v>
      </c>
      <c r="I51" s="4">
        <f>(($E51)*500) / (Data!$L$8 + Data!$L$9*$C51 + Data!$L$10*$C51^2 + Data!$L$11*$C51^3 + Data!$L$12*$C51^4)</f>
        <v>530.44020636376001</v>
      </c>
      <c r="J51" s="4">
        <f>500+100*(E51-(Data!$M$8*LN(C51)-Data!$M$9))/(Data!$M$10*LN(C51)-Data!$M$11)</f>
        <v>801.6988805633323</v>
      </c>
      <c r="K51" s="4">
        <f>(E51*100)/(Data!$N$8-(Data!$N$9*EXP(-Data!$N$10*C51)))</f>
        <v>109.06972389792466</v>
      </c>
    </row>
    <row r="52" spans="2:11" ht="16" x14ac:dyDescent="0.2">
      <c r="B52" s="9" t="s">
        <v>193</v>
      </c>
      <c r="C52" s="9">
        <v>89.3</v>
      </c>
      <c r="D52" s="9">
        <v>-93</v>
      </c>
      <c r="E52" s="9">
        <v>817.5</v>
      </c>
      <c r="F52" s="4">
        <f t="shared" si="0"/>
        <v>9.1545352743561033</v>
      </c>
      <c r="G52" s="4">
        <f>((E52)*500) / (Data!$J$8 + Data!$J$9*C52 + Data!$J$10*C52^2 + Data!$J$11*C52^3 + Data!$J$12*C52^4 + Data!$J$13*C52^5)</f>
        <v>523.97997944969234</v>
      </c>
      <c r="H52" s="4">
        <f>((E52)*600) / (Data!$K$8 + Data!$K$9*C52 + Data!$K$10*C52^2 + Data!$K$11*C52^3 + Data!$K$12*C52^4 + Data!$K$13*C52^5)</f>
        <v>629.56790192828271</v>
      </c>
      <c r="I52" s="4">
        <f>(($E52)*500) / (Data!$L$8 + Data!$L$9*$C52 + Data!$L$10*$C52^2 + Data!$L$11*$C52^3 + Data!$L$12*$C52^4)</f>
        <v>530.68978697664022</v>
      </c>
      <c r="J52" s="4">
        <f>500+100*(E52-(Data!$M$8*LN(C52)-Data!$M$9))/(Data!$M$10*LN(C52)-Data!$M$11)</f>
        <v>804.2042457063103</v>
      </c>
      <c r="K52" s="4">
        <f>(E52*100)/(Data!$N$8-(Data!$N$9*EXP(-Data!$N$10*C52)))</f>
        <v>109.10005491411357</v>
      </c>
    </row>
    <row r="53" spans="2:11" ht="16" x14ac:dyDescent="0.2">
      <c r="B53" s="9" t="s">
        <v>194</v>
      </c>
      <c r="C53" s="9">
        <v>91.76</v>
      </c>
      <c r="D53" s="9">
        <v>-93</v>
      </c>
      <c r="E53" s="9">
        <v>812.5</v>
      </c>
      <c r="F53" s="4">
        <f t="shared" si="0"/>
        <v>8.8546207497820415</v>
      </c>
      <c r="G53" s="4">
        <f>((E53)*500) / (Data!$J$8 + Data!$J$9*C53 + Data!$J$10*C53^2 + Data!$J$11*C53^3 + Data!$J$12*C53^4 + Data!$J$13*C53^5)</f>
        <v>513.71271082533576</v>
      </c>
      <c r="H53" s="4">
        <f>((E53)*600) / (Data!$K$8 + Data!$K$9*C53 + Data!$K$10*C53^2 + Data!$K$11*C53^3 + Data!$K$12*C53^4 + Data!$K$13*C53^5)</f>
        <v>617.06457731650255</v>
      </c>
      <c r="I53" s="4">
        <f>(($E53)*500) / (Data!$L$8 + Data!$L$9*$C53 + Data!$L$10*$C53^2 + Data!$L$11*$C53^3 + Data!$L$12*$C53^4)</f>
        <v>520.33326366029314</v>
      </c>
      <c r="J53" s="4">
        <f>500+100*(E53-(Data!$M$8*LN(C53)-Data!$M$9))/(Data!$M$10*LN(C53)-Data!$M$11)</f>
        <v>785.10363983916272</v>
      </c>
      <c r="K53" s="4">
        <f>(E53*100)/(Data!$N$8-(Data!$N$9*EXP(-Data!$N$10*C53)))</f>
        <v>106.99203214384835</v>
      </c>
    </row>
    <row r="54" spans="2:11" ht="16" x14ac:dyDescent="0.2">
      <c r="B54" s="9" t="s">
        <v>195</v>
      </c>
      <c r="C54" s="9">
        <v>92.66</v>
      </c>
      <c r="D54" s="9">
        <v>-93</v>
      </c>
      <c r="E54" s="9">
        <v>802.5</v>
      </c>
      <c r="F54" s="4">
        <f t="shared" si="0"/>
        <v>8.6606950140297876</v>
      </c>
      <c r="G54" s="4">
        <f>((E54)*500) / (Data!$J$8 + Data!$J$9*C54 + Data!$J$10*C54^2 + Data!$J$11*C54^3 + Data!$J$12*C54^4 + Data!$J$13*C54^5)</f>
        <v>505.00265346472514</v>
      </c>
      <c r="H54" s="4">
        <f>((E54)*600) / (Data!$K$8 + Data!$K$9*C54 + Data!$K$10*C54^2 + Data!$K$11*C54^3 + Data!$K$12*C54^4 + Data!$K$13*C54^5)</f>
        <v>606.50978631384692</v>
      </c>
      <c r="I54" s="4">
        <f>(($E54)*500) / (Data!$L$8 + Data!$L$9*$C54 + Data!$L$10*$C54^2 + Data!$L$11*$C54^3 + Data!$L$12*$C54^4)</f>
        <v>511.49383407959357</v>
      </c>
      <c r="J54" s="4">
        <f>500+100*(E54-(Data!$M$8*LN(C54)-Data!$M$9))/(Data!$M$10*LN(C54)-Data!$M$11)</f>
        <v>769.65237989426805</v>
      </c>
      <c r="K54" s="4">
        <f>(E54*100)/(Data!$N$8-(Data!$N$9*EXP(-Data!$N$10*C54)))</f>
        <v>105.17181634230934</v>
      </c>
    </row>
    <row r="55" spans="2:11" ht="16" x14ac:dyDescent="0.2">
      <c r="B55" s="9" t="s">
        <v>196</v>
      </c>
      <c r="C55" s="9">
        <v>90</v>
      </c>
      <c r="D55" s="9">
        <v>-93</v>
      </c>
      <c r="E55" s="9">
        <v>752.5</v>
      </c>
      <c r="F55" s="4">
        <f t="shared" si="0"/>
        <v>8.3611111111111107</v>
      </c>
      <c r="G55" s="4">
        <f>((E55)*500) / (Data!$J$8 + Data!$J$9*C55 + Data!$J$10*C55^2 + Data!$J$11*C55^3 + Data!$J$12*C55^4 + Data!$J$13*C55^5)</f>
        <v>480.39154246978268</v>
      </c>
      <c r="H55" s="4">
        <f>((E55)*600) / (Data!$K$8 + Data!$K$9*C55 + Data!$K$10*C55^2 + Data!$K$11*C55^3 + Data!$K$12*C55^4 + Data!$K$13*C55^5)</f>
        <v>577.16453698931957</v>
      </c>
      <c r="I55" s="4">
        <f>(($E55)*500) / (Data!$L$8 + Data!$L$9*$C55 + Data!$L$10*$C55^2 + Data!$L$11*$C55^3 + Data!$L$12*$C55^4)</f>
        <v>486.56712339704433</v>
      </c>
      <c r="J55" s="4">
        <f>500+100*(E55-(Data!$M$8*LN(C55)-Data!$M$9))/(Data!$M$10*LN(C55)-Data!$M$11)</f>
        <v>729.84723205570822</v>
      </c>
      <c r="K55" s="4">
        <f>(E55*100)/(Data!$N$8-(Data!$N$9*EXP(-Data!$N$10*C55)))</f>
        <v>100.03899553125173</v>
      </c>
    </row>
    <row r="56" spans="2:11" ht="16" x14ac:dyDescent="0.2">
      <c r="B56" s="9" t="s">
        <v>7</v>
      </c>
      <c r="C56" s="9">
        <v>92.61</v>
      </c>
      <c r="D56" s="9">
        <v>-93</v>
      </c>
      <c r="E56" s="9">
        <v>735</v>
      </c>
      <c r="F56" s="4">
        <f t="shared" si="0"/>
        <v>7.9365079365079367</v>
      </c>
      <c r="G56" s="4">
        <f>((E56)*500) / (Data!$J$8 + Data!$J$9*C56 + Data!$J$10*C56^2 + Data!$J$11*C56^3 + Data!$J$12*C56^4 + Data!$J$13*C56^5)</f>
        <v>462.64524838279277</v>
      </c>
      <c r="H56" s="4">
        <f>((E56)*600) / (Data!$K$8 + Data!$K$9*C56 + Data!$K$10*C56^2 + Data!$K$11*C56^3 + Data!$K$12*C56^4 + Data!$K$13*C56^5)</f>
        <v>555.64350348769881</v>
      </c>
      <c r="I56" s="4">
        <f>(($E56)*500) / (Data!$L$8 + Data!$L$9*$C56 + Data!$L$10*$C56^2 + Data!$L$11*$C56^3 + Data!$L$12*$C56^4)</f>
        <v>468.59325659063484</v>
      </c>
      <c r="J56" s="4">
        <f>500+100*(E56-(Data!$M$8*LN(C56)-Data!$M$9))/(Data!$M$10*LN(C56)-Data!$M$11)</f>
        <v>698.02821637734303</v>
      </c>
      <c r="K56" s="4">
        <f>(E56*100)/(Data!$N$8-(Data!$N$9*EXP(-Data!$N$10*C56)))</f>
        <v>96.350987684243904</v>
      </c>
    </row>
    <row r="57" spans="2:11" ht="16" x14ac:dyDescent="0.2">
      <c r="B57" s="9" t="s">
        <v>197</v>
      </c>
      <c r="C57" s="9">
        <v>92.65</v>
      </c>
      <c r="D57" s="9">
        <v>-93</v>
      </c>
      <c r="E57" s="9">
        <v>732.5</v>
      </c>
      <c r="F57" s="4">
        <f t="shared" si="0"/>
        <v>7.9060982191041553</v>
      </c>
      <c r="G57" s="4">
        <f>((E57)*500) / (Data!$J$8 + Data!$J$9*C57 + Data!$J$10*C57^2 + Data!$J$11*C57^3 + Data!$J$12*C57^4 + Data!$J$13*C57^5)</f>
        <v>460.9763684619607</v>
      </c>
      <c r="H57" s="4">
        <f>((E57)*600) / (Data!$K$8 + Data!$K$9*C57 + Data!$K$10*C57^2 + Data!$K$11*C57^3 + Data!$K$12*C57^4 + Data!$K$13*C57^5)</f>
        <v>553.63509749624563</v>
      </c>
      <c r="I57" s="4">
        <f>(($E57)*500) / (Data!$L$8 + Data!$L$9*$C57 + Data!$L$10*$C57^2 + Data!$L$11*$C57^3 + Data!$L$12*$C57^4)</f>
        <v>466.90190472192273</v>
      </c>
      <c r="J57" s="4">
        <f>500+100*(E57-(Data!$M$8*LN(C57)-Data!$M$9))/(Data!$M$10*LN(C57)-Data!$M$11)</f>
        <v>695.17516457961835</v>
      </c>
      <c r="K57" s="4">
        <f>(E57*100)/(Data!$N$8-(Data!$N$9*EXP(-Data!$N$10*C57)))</f>
        <v>96.003011241163364</v>
      </c>
    </row>
    <row r="58" spans="2:11" ht="16" x14ac:dyDescent="0.2">
      <c r="B58" s="9" t="s">
        <v>198</v>
      </c>
      <c r="C58" s="9">
        <v>84.95</v>
      </c>
      <c r="D58" s="9">
        <v>-93</v>
      </c>
      <c r="E58" s="9">
        <v>702.5</v>
      </c>
      <c r="F58" s="4">
        <f t="shared" si="0"/>
        <v>8.2695703354914656</v>
      </c>
      <c r="G58" s="4">
        <f>((E58)*500) / (Data!$J$8 + Data!$J$9*C58 + Data!$J$10*C58^2 + Data!$J$11*C58^3 + Data!$J$12*C58^4 + Data!$J$13*C58^5)</f>
        <v>462.63833757318116</v>
      </c>
      <c r="H58" s="4">
        <f>((E58)*600) / (Data!$K$8 + Data!$K$9*C58 + Data!$K$10*C58^2 + Data!$K$11*C58^3 + Data!$K$12*C58^4 + Data!$K$13*C58^5)</f>
        <v>555.80018401291795</v>
      </c>
      <c r="I58" s="4">
        <f>(($E58)*500) / (Data!$L$8 + Data!$L$9*$C58 + Data!$L$10*$C58^2 + Data!$L$11*$C58^3 + Data!$L$12*$C58^4)</f>
        <v>468.19340095422922</v>
      </c>
      <c r="J58" s="4">
        <f>500+100*(E58-(Data!$M$8*LN(C58)-Data!$M$9))/(Data!$M$10*LN(C58)-Data!$M$11)</f>
        <v>701.85733838571377</v>
      </c>
      <c r="K58" s="4">
        <f>(E58*100)/(Data!$N$8-(Data!$N$9*EXP(-Data!$N$10*C58)))</f>
        <v>96.114303751109404</v>
      </c>
    </row>
    <row r="59" spans="2:11" ht="16" x14ac:dyDescent="0.2">
      <c r="B59" s="9" t="s">
        <v>9</v>
      </c>
      <c r="C59" s="9">
        <v>100.42</v>
      </c>
      <c r="D59" s="9">
        <v>-105</v>
      </c>
      <c r="E59" s="9">
        <v>943</v>
      </c>
      <c r="F59" s="4">
        <f t="shared" si="0"/>
        <v>9.3905596494722161</v>
      </c>
      <c r="G59" s="4">
        <f>((E59)*500) / (Data!$J$8 + Data!$J$9*C59 + Data!$J$10*C59^2 + Data!$J$11*C59^3 + Data!$J$12*C59^4 + Data!$J$13*C59^5)</f>
        <v>572.94428723537771</v>
      </c>
      <c r="H59" s="4">
        <f>((E59)*600) / (Data!$K$8 + Data!$K$9*C59 + Data!$K$10*C59^2 + Data!$K$11*C59^3 + Data!$K$12*C59^4 + Data!$K$13*C59^5)</f>
        <v>686.53176966571618</v>
      </c>
      <c r="I59" s="4">
        <f>(($E59)*500) / (Data!$L$8 + Data!$L$9*$C59 + Data!$L$10*$C59^2 + Data!$L$11*$C59^3 + Data!$L$12*$C59^4)</f>
        <v>579.382360341501</v>
      </c>
      <c r="J59" s="4">
        <f>500+100*(E59-(Data!$M$8*LN(C59)-Data!$M$9))/(Data!$M$10*LN(C59)-Data!$M$11)</f>
        <v>875.52303399772256</v>
      </c>
      <c r="K59" s="4">
        <f>(E59*100)/(Data!$N$8-(Data!$N$9*EXP(-Data!$N$10*C59)))</f>
        <v>118.89180957256875</v>
      </c>
    </row>
    <row r="60" spans="2:11" ht="16" x14ac:dyDescent="0.2">
      <c r="B60" s="9" t="s">
        <v>106</v>
      </c>
      <c r="C60" s="9">
        <v>104.7</v>
      </c>
      <c r="D60" s="9">
        <v>-105</v>
      </c>
      <c r="E60" s="9">
        <v>927.5</v>
      </c>
      <c r="F60" s="4">
        <f t="shared" si="0"/>
        <v>8.8586437440305641</v>
      </c>
      <c r="G60" s="4">
        <f>((E60)*500) / (Data!$J$8 + Data!$J$9*C60 + Data!$J$10*C60^2 + Data!$J$11*C60^3 + Data!$J$12*C60^4 + Data!$J$13*C60^5)</f>
        <v>554.78978344071641</v>
      </c>
      <c r="H60" s="4">
        <f>((E60)*600) / (Data!$K$8 + Data!$K$9*C60 + Data!$K$10*C60^2 + Data!$K$11*C60^3 + Data!$K$12*C60^4 + Data!$K$13*C60^5)</f>
        <v>663.54261358478539</v>
      </c>
      <c r="I60" s="4">
        <f>(($E60)*500) / (Data!$L$8 + Data!$L$9*$C60 + Data!$L$10*$C60^2 + Data!$L$11*$C60^3 + Data!$L$12*$C60^4)</f>
        <v>560.01858247016776</v>
      </c>
      <c r="J60" s="4">
        <f>500+100*(E60-(Data!$M$8*LN(C60)-Data!$M$9))/(Data!$M$10*LN(C60)-Data!$M$11)</f>
        <v>838.87294827062283</v>
      </c>
      <c r="K60" s="4">
        <f>(E60*100)/(Data!$N$8-(Data!$N$9*EXP(-Data!$N$10*C60)))</f>
        <v>114.66573723241291</v>
      </c>
    </row>
    <row r="61" spans="2:11" ht="16" x14ac:dyDescent="0.2">
      <c r="B61" s="9" t="s">
        <v>38</v>
      </c>
      <c r="C61" s="9">
        <v>104.42</v>
      </c>
      <c r="D61" s="9">
        <v>-105</v>
      </c>
      <c r="E61" s="9">
        <v>880</v>
      </c>
      <c r="F61" s="4">
        <f t="shared" si="0"/>
        <v>8.4275043095192501</v>
      </c>
      <c r="G61" s="4">
        <f>((E61)*500) / (Data!$J$8 + Data!$J$9*C61 + Data!$J$10*C61^2 + Data!$J$11*C61^3 + Data!$J$12*C61^4 + Data!$J$13*C61^5)</f>
        <v>526.87795257230937</v>
      </c>
      <c r="H61" s="4">
        <f>((E61)*600) / (Data!$K$8 + Data!$K$9*C61 + Data!$K$10*C61^2 + Data!$K$11*C61^3 + Data!$K$12*C61^4 + Data!$K$13*C61^5)</f>
        <v>630.24248730635338</v>
      </c>
      <c r="I61" s="4">
        <f>(($E61)*500) / (Data!$L$8 + Data!$L$9*$C61 + Data!$L$10*$C61^2 + Data!$L$11*$C61^3 + Data!$L$12*$C61^4)</f>
        <v>531.91561785505917</v>
      </c>
      <c r="J61" s="4">
        <f>500+100*(E61-(Data!$M$8*LN(C61)-Data!$M$9))/(Data!$M$10*LN(C61)-Data!$M$11)</f>
        <v>792.81992339364672</v>
      </c>
      <c r="K61" s="4">
        <f>(E61*100)/(Data!$N$8-(Data!$N$9*EXP(-Data!$N$10*C61)))</f>
        <v>108.92928013704739</v>
      </c>
    </row>
    <row r="62" spans="2:11" ht="16" x14ac:dyDescent="0.2">
      <c r="B62" s="9" t="s">
        <v>199</v>
      </c>
      <c r="C62" s="9">
        <v>103.98</v>
      </c>
      <c r="D62" s="9">
        <v>-105</v>
      </c>
      <c r="E62" s="9">
        <v>877.5</v>
      </c>
      <c r="F62" s="4">
        <f t="shared" si="0"/>
        <v>8.4391229082515871</v>
      </c>
      <c r="G62" s="4">
        <f>((E62)*500) / (Data!$J$8 + Data!$J$9*C62 + Data!$J$10*C62^2 + Data!$J$11*C62^3 + Data!$J$12*C62^4 + Data!$J$13*C62^5)</f>
        <v>526.17676324908609</v>
      </c>
      <c r="H62" s="4">
        <f>((E62)*600) / (Data!$K$8 + Data!$K$9*C62 + Data!$K$10*C62^2 + Data!$K$11*C62^3 + Data!$K$12*C62^4 + Data!$K$13*C62^5)</f>
        <v>629.53253065256115</v>
      </c>
      <c r="I62" s="4">
        <f>(($E62)*500) / (Data!$L$8 + Data!$L$9*$C62 + Data!$L$10*$C62^2 + Data!$L$11*$C62^3 + Data!$L$12*$C62^4)</f>
        <v>531.31802705963514</v>
      </c>
      <c r="J62" s="4">
        <f>500+100*(E62-(Data!$M$8*LN(C62)-Data!$M$9))/(Data!$M$10*LN(C62)-Data!$M$11)</f>
        <v>792.29010890100017</v>
      </c>
      <c r="K62" s="4">
        <f>(E62*100)/(Data!$N$8-(Data!$N$9*EXP(-Data!$N$10*C62)))</f>
        <v>108.83418806196448</v>
      </c>
    </row>
    <row r="63" spans="2:11" ht="16" x14ac:dyDescent="0.2">
      <c r="B63" s="9" t="s">
        <v>200</v>
      </c>
      <c r="C63" s="9">
        <v>103.5</v>
      </c>
      <c r="D63" s="9">
        <v>-105</v>
      </c>
      <c r="E63" s="9">
        <v>842.5</v>
      </c>
      <c r="F63" s="4">
        <f t="shared" si="0"/>
        <v>8.1400966183574877</v>
      </c>
      <c r="G63" s="4">
        <f>((E63)*500) / (Data!$J$8 + Data!$J$9*C63 + Data!$J$10*C63^2 + Data!$J$11*C63^3 + Data!$J$12*C63^4 + Data!$J$13*C63^5)</f>
        <v>506.03825144272366</v>
      </c>
      <c r="H63" s="4">
        <f>((E63)*600) / (Data!$K$8 + Data!$K$9*C63 + Data!$K$10*C63^2 + Data!$K$11*C63^3 + Data!$K$12*C63^4 + Data!$K$13*C63^5)</f>
        <v>605.57108930604784</v>
      </c>
      <c r="I63" s="4">
        <f>(($E63)*500) / (Data!$L$8 + Data!$L$9*$C63 + Data!$L$10*$C63^2 + Data!$L$11*$C63^3 + Data!$L$12*$C63^4)</f>
        <v>511.09496416004896</v>
      </c>
      <c r="J63" s="4">
        <f>500+100*(E63-(Data!$M$8*LN(C63)-Data!$M$9))/(Data!$M$10*LN(C63)-Data!$M$11)</f>
        <v>759.38670662255413</v>
      </c>
      <c r="K63" s="4">
        <f>(E63*100)/(Data!$N$8-(Data!$N$9*EXP(-Data!$N$10*C63)))</f>
        <v>104.71963752377832</v>
      </c>
    </row>
    <row r="64" spans="2:11" ht="16" x14ac:dyDescent="0.2">
      <c r="B64" s="9" t="s">
        <v>201</v>
      </c>
      <c r="C64" s="9">
        <v>103.7</v>
      </c>
      <c r="D64" s="9">
        <v>-105</v>
      </c>
      <c r="E64" s="9">
        <v>822.5</v>
      </c>
      <c r="F64" s="4">
        <f t="shared" si="0"/>
        <v>7.9315332690453237</v>
      </c>
      <c r="G64" s="4">
        <f>((E64)*500) / (Data!$J$8 + Data!$J$9*C64 + Data!$J$10*C64^2 + Data!$J$11*C64^3 + Data!$J$12*C64^4 + Data!$J$13*C64^5)</f>
        <v>493.67837874925715</v>
      </c>
      <c r="H64" s="4">
        <f>((E64)*600) / (Data!$K$8 + Data!$K$9*C64 + Data!$K$10*C64^2 + Data!$K$11*C64^3 + Data!$K$12*C64^4 + Data!$K$13*C64^5)</f>
        <v>590.7264407732481</v>
      </c>
      <c r="I64" s="4">
        <f>(($E64)*500) / (Data!$L$8 + Data!$L$9*$C64 + Data!$L$10*$C64^2 + Data!$L$11*$C64^3 + Data!$L$12*$C64^4)</f>
        <v>498.56640191819599</v>
      </c>
      <c r="J64" s="4">
        <f>500+100*(E64-(Data!$M$8*LN(C64)-Data!$M$9))/(Data!$M$10*LN(C64)-Data!$M$11)</f>
        <v>738.50349709772706</v>
      </c>
      <c r="K64" s="4">
        <f>(E64*100)/(Data!$N$8-(Data!$N$9*EXP(-Data!$N$10*C64)))</f>
        <v>102.14137654087227</v>
      </c>
    </row>
    <row r="65" spans="2:11" ht="16" x14ac:dyDescent="0.2">
      <c r="B65" s="9" t="s">
        <v>202</v>
      </c>
      <c r="C65" s="9">
        <v>102.38</v>
      </c>
      <c r="D65" s="9">
        <v>-105</v>
      </c>
      <c r="E65" s="9">
        <v>817.5</v>
      </c>
      <c r="F65" s="4">
        <f t="shared" si="0"/>
        <v>7.984957999609299</v>
      </c>
      <c r="G65" s="4">
        <f>((E65)*500) / (Data!$J$8 + Data!$J$9*C65 + Data!$J$10*C65^2 + Data!$J$11*C65^3 + Data!$J$12*C65^4 + Data!$J$13*C65^5)</f>
        <v>493.0053059078914</v>
      </c>
      <c r="H65" s="4">
        <f>((E65)*600) / (Data!$K$8 + Data!$K$9*C65 + Data!$K$10*C65^2 + Data!$K$11*C65^3 + Data!$K$12*C65^4 + Data!$K$13*C65^5)</f>
        <v>590.2671917503942</v>
      </c>
      <c r="I65" s="4">
        <f>(($E65)*500) / (Data!$L$8 + Data!$L$9*$C65 + Data!$L$10*$C65^2 + Data!$L$11*$C65^3 + Data!$L$12*$C65^4)</f>
        <v>498.17275035484562</v>
      </c>
      <c r="J65" s="4">
        <f>500+100*(E65-(Data!$M$8*LN(C65)-Data!$M$9))/(Data!$M$10*LN(C65)-Data!$M$11)</f>
        <v>739.11403090566421</v>
      </c>
      <c r="K65" s="4">
        <f>(E65*100)/(Data!$N$8-(Data!$N$9*EXP(-Data!$N$10*C65)))</f>
        <v>102.13241440429971</v>
      </c>
    </row>
    <row r="66" spans="2:11" ht="16" x14ac:dyDescent="0.2">
      <c r="B66" s="9" t="s">
        <v>203</v>
      </c>
      <c r="C66" s="9">
        <v>102.94</v>
      </c>
      <c r="D66" s="9">
        <v>-105</v>
      </c>
      <c r="E66" s="9">
        <v>817.5</v>
      </c>
      <c r="F66" s="4">
        <f t="shared" ref="F66:F85" si="1">E66*2.2/(C66*2.2)</f>
        <v>7.9415193316495047</v>
      </c>
      <c r="G66" s="4">
        <f>((E66)*500) / (Data!$J$8 + Data!$J$9*C66 + Data!$J$10*C66^2 + Data!$J$11*C66^3 + Data!$J$12*C66^4 + Data!$J$13*C66^5)</f>
        <v>492.00284346511881</v>
      </c>
      <c r="H66" s="4">
        <f>((E66)*600) / (Data!$K$8 + Data!$K$9*C66 + Data!$K$10*C66^2 + Data!$K$11*C66^3 + Data!$K$12*C66^4 + Data!$K$13*C66^5)</f>
        <v>588.922695458014</v>
      </c>
      <c r="I66" s="4">
        <f>(($E66)*500) / (Data!$L$8 + Data!$L$9*$C66 + Data!$L$10*$C66^2 + Data!$L$11*$C66^3 + Data!$L$12*$C66^4)</f>
        <v>497.04203762637337</v>
      </c>
      <c r="J66" s="4">
        <f>500+100*(E66-(Data!$M$8*LN(C66)-Data!$M$9))/(Data!$M$10*LN(C66)-Data!$M$11)</f>
        <v>736.7138849161588</v>
      </c>
      <c r="K66" s="4">
        <f>(E66*100)/(Data!$N$8-(Data!$N$9*EXP(-Data!$N$10*C66)))</f>
        <v>101.87098738081494</v>
      </c>
    </row>
    <row r="67" spans="2:11" ht="16" x14ac:dyDescent="0.2">
      <c r="B67" s="9" t="s">
        <v>204</v>
      </c>
      <c r="C67" s="9">
        <v>104.62</v>
      </c>
      <c r="D67" s="9">
        <v>-105</v>
      </c>
      <c r="E67" s="9">
        <v>780</v>
      </c>
      <c r="F67" s="4">
        <f t="shared" si="1"/>
        <v>7.4555534314662593</v>
      </c>
      <c r="G67" s="4">
        <f>((E67)*500) / (Data!$J$8 + Data!$J$9*C67 + Data!$J$10*C67^2 + Data!$J$11*C67^3 + Data!$J$12*C67^4 + Data!$J$13*C67^5)</f>
        <v>466.6880300816116</v>
      </c>
      <c r="H67" s="4">
        <f>((E67)*600) / (Data!$K$8 + Data!$K$9*C67 + Data!$K$10*C67^2 + Data!$K$11*C67^3 + Data!$K$12*C67^4 + Data!$K$13*C67^5)</f>
        <v>558.19179959732219</v>
      </c>
      <c r="I67" s="4">
        <f>(($E67)*500) / (Data!$L$8 + Data!$L$9*$C67 + Data!$L$10*$C67^2 + Data!$L$11*$C67^3 + Data!$L$12*$C67^4)</f>
        <v>471.10480370756818</v>
      </c>
      <c r="J67" s="4">
        <f>500+100*(E67-(Data!$M$8*LN(C67)-Data!$M$9))/(Data!$M$10*LN(C67)-Data!$M$11)</f>
        <v>692.31794132728044</v>
      </c>
      <c r="K67" s="4">
        <f>(E67*100)/(Data!$N$8-(Data!$N$9*EXP(-Data!$N$10*C67)))</f>
        <v>96.46484217872667</v>
      </c>
    </row>
    <row r="68" spans="2:11" ht="16" x14ac:dyDescent="0.2">
      <c r="B68" s="9" t="s">
        <v>205</v>
      </c>
      <c r="C68" s="9">
        <v>103.04</v>
      </c>
      <c r="D68" s="9">
        <v>-105</v>
      </c>
      <c r="E68" s="9">
        <v>775</v>
      </c>
      <c r="F68" s="4">
        <f t="shared" si="1"/>
        <v>7.5213509316770182</v>
      </c>
      <c r="G68" s="4">
        <f>((E68)*500) / (Data!$J$8 + Data!$J$9*C68 + Data!$J$10*C68^2 + Data!$J$11*C68^3 + Data!$J$12*C68^4 + Data!$J$13*C68^5)</f>
        <v>466.25720692221677</v>
      </c>
      <c r="H68" s="4">
        <f>((E68)*600) / (Data!$K$8 + Data!$K$9*C68 + Data!$K$10*C68^2 + Data!$K$11*C68^3 + Data!$K$12*C68^4 + Data!$K$13*C68^5)</f>
        <v>558.08066120496107</v>
      </c>
      <c r="I68" s="4">
        <f>(($E68)*500) / (Data!$L$8 + Data!$L$9*$C68 + Data!$L$10*$C68^2 + Data!$L$11*$C68^3 + Data!$L$12*$C68^4)</f>
        <v>471.01228372217724</v>
      </c>
      <c r="J68" s="4">
        <f>500+100*(E68-(Data!$M$8*LN(C68)-Data!$M$9))/(Data!$M$10*LN(C68)-Data!$M$11)</f>
        <v>693.60840464365072</v>
      </c>
      <c r="K68" s="4">
        <f>(E68*100)/(Data!$N$8-(Data!$N$9*EXP(-Data!$N$10*C68)))</f>
        <v>96.53095307008239</v>
      </c>
    </row>
    <row r="69" spans="2:11" ht="16" x14ac:dyDescent="0.2">
      <c r="B69" s="9" t="s">
        <v>206</v>
      </c>
      <c r="C69" s="9">
        <v>103.96</v>
      </c>
      <c r="D69" s="9">
        <v>-105</v>
      </c>
      <c r="E69" s="9">
        <v>757.5</v>
      </c>
      <c r="F69" s="4">
        <f t="shared" si="1"/>
        <v>7.2864563293574456</v>
      </c>
      <c r="G69" s="4">
        <f>((E69)*500) / (Data!$J$8 + Data!$J$9*C69 + Data!$J$10*C69^2 + Data!$J$11*C69^3 + Data!$J$12*C69^4 + Data!$J$13*C69^5)</f>
        <v>454.2524698149951</v>
      </c>
      <c r="H69" s="4">
        <f>((E69)*600) / (Data!$K$8 + Data!$K$9*C69 + Data!$K$10*C69^2 + Data!$K$11*C69^3 + Data!$K$12*C69^4 + Data!$K$13*C69^5)</f>
        <v>543.4853149389221</v>
      </c>
      <c r="I69" s="4">
        <f>(($E69)*500) / (Data!$L$8 + Data!$L$9*$C69 + Data!$L$10*$C69^2 + Data!$L$11*$C69^3 + Data!$L$12*$C69^4)</f>
        <v>458.69522585666465</v>
      </c>
      <c r="J69" s="4">
        <f>500+100*(E69-(Data!$M$8*LN(C69)-Data!$M$9))/(Data!$M$10*LN(C69)-Data!$M$11)</f>
        <v>672.44203397179069</v>
      </c>
      <c r="K69" s="4">
        <f>(E69*100)/(Data!$N$8-(Data!$N$9*EXP(-Data!$N$10*C69)))</f>
        <v>93.959326931555793</v>
      </c>
    </row>
    <row r="70" spans="2:11" ht="16" x14ac:dyDescent="0.2">
      <c r="B70" s="9" t="s">
        <v>207</v>
      </c>
      <c r="C70" s="9">
        <v>95.98</v>
      </c>
      <c r="D70" s="9">
        <v>-105</v>
      </c>
      <c r="E70" s="9">
        <v>750</v>
      </c>
      <c r="F70" s="4">
        <f t="shared" si="1"/>
        <v>7.8141279433215249</v>
      </c>
      <c r="G70" s="4">
        <f>((E70)*500) / (Data!$J$8 + Data!$J$9*C70 + Data!$J$10*C70^2 + Data!$J$11*C70^3 + Data!$J$12*C70^4 + Data!$J$13*C70^5)</f>
        <v>464.38612919510314</v>
      </c>
      <c r="H70" s="4">
        <f>((E70)*600) / (Data!$K$8 + Data!$K$9*C70 + Data!$K$10*C70^2 + Data!$K$11*C70^3 + Data!$K$12*C70^4 + Data!$K$13*C70^5)</f>
        <v>557.29325034634917</v>
      </c>
      <c r="I70" s="4">
        <f>(($E70)*500) / (Data!$L$8 + Data!$L$9*$C70 + Data!$L$10*$C70^2 + Data!$L$11*$C70^3 + Data!$L$12*$C70^4)</f>
        <v>470.16498531981802</v>
      </c>
      <c r="J70" s="4">
        <f>500+100*(E70-(Data!$M$8*LN(C70)-Data!$M$9))/(Data!$M$10*LN(C70)-Data!$M$11)</f>
        <v>698.16302544652387</v>
      </c>
      <c r="K70" s="4">
        <f>(E70*100)/(Data!$N$8-(Data!$N$9*EXP(-Data!$N$10*C70)))</f>
        <v>96.626095408377822</v>
      </c>
    </row>
    <row r="71" spans="2:11" ht="16" x14ac:dyDescent="0.2">
      <c r="B71" s="9" t="s">
        <v>208</v>
      </c>
      <c r="C71" s="9">
        <v>104.82</v>
      </c>
      <c r="D71" s="9">
        <v>-105</v>
      </c>
      <c r="E71" s="9">
        <v>595</v>
      </c>
      <c r="F71" s="4">
        <f t="shared" si="1"/>
        <v>5.6763976340393052</v>
      </c>
      <c r="G71" s="4">
        <f>((E71)*500) / (Data!$J$8 + Data!$J$9*C71 + Data!$J$10*C71^2 + Data!$J$11*C71^3 + Data!$J$12*C71^4 + Data!$J$13*C71^5)</f>
        <v>355.75896504306712</v>
      </c>
      <c r="H71" s="4">
        <f>((E71)*600) / (Data!$K$8 + Data!$K$9*C71 + Data!$K$10*C71^2 + Data!$K$11*C71^3 + Data!$K$12*C71^4 + Data!$K$13*C71^5)</f>
        <v>425.47249725792688</v>
      </c>
      <c r="I71" s="4">
        <f>(($E71)*500) / (Data!$L$8 + Data!$L$9*$C71 + Data!$L$10*$C71^2 + Data!$L$11*$C71^3 + Data!$L$12*$C71^4)</f>
        <v>359.0908553180771</v>
      </c>
      <c r="J71" s="4">
        <f>500+100*(E71-(Data!$M$8*LN(C71)-Data!$M$9))/(Data!$M$10*LN(C71)-Data!$M$11)</f>
        <v>507.43571129398367</v>
      </c>
      <c r="K71" s="4">
        <f>(E71*100)/(Data!$N$8-(Data!$N$9*EXP(-Data!$N$10*C71)))</f>
        <v>73.519911019548601</v>
      </c>
    </row>
    <row r="72" spans="2:11" ht="16" x14ac:dyDescent="0.2">
      <c r="B72" s="9" t="s">
        <v>10</v>
      </c>
      <c r="C72" s="9">
        <v>119.52</v>
      </c>
      <c r="D72" s="9">
        <v>-120</v>
      </c>
      <c r="E72" s="9">
        <v>925</v>
      </c>
      <c r="F72" s="4">
        <f t="shared" si="1"/>
        <v>7.7392904953145925</v>
      </c>
      <c r="G72" s="4">
        <f>((E72)*500) / (Data!$J$8 + Data!$J$9*C72 + Data!$J$10*C72^2 + Data!$J$11*C72^3 + Data!$J$12*C72^4 + Data!$J$13*C72^5)</f>
        <v>532.30072715704148</v>
      </c>
      <c r="H72" s="4">
        <f>((E72)*600) / (Data!$K$8 + Data!$K$9*C72 + Data!$K$10*C72^2 + Data!$K$11*C72^3 + Data!$K$12*C72^4 + Data!$K$13*C72^5)</f>
        <v>631.37426209562227</v>
      </c>
      <c r="I72" s="4">
        <f>(($E72)*500) / (Data!$L$8 + Data!$L$9*$C72 + Data!$L$10*$C72^2 + Data!$L$11*$C72^3 + Data!$L$12*$C72^4)</f>
        <v>531.94432210300261</v>
      </c>
      <c r="J72" s="4">
        <f>500+100*(E72-(Data!$M$8*LN(C72)-Data!$M$9))/(Data!$M$10*LN(C72)-Data!$M$11)</f>
        <v>776.06592442290685</v>
      </c>
      <c r="K72" s="4">
        <f>(E72*100)/(Data!$N$8-(Data!$N$9*EXP(-Data!$N$10*C72)))</f>
        <v>107.7158462831068</v>
      </c>
    </row>
    <row r="73" spans="2:11" ht="16" x14ac:dyDescent="0.2">
      <c r="B73" s="9" t="s">
        <v>107</v>
      </c>
      <c r="C73" s="9">
        <v>119.57</v>
      </c>
      <c r="D73" s="9">
        <v>-120</v>
      </c>
      <c r="E73" s="9">
        <v>902.5</v>
      </c>
      <c r="F73" s="4">
        <f t="shared" si="1"/>
        <v>7.5478799029856987</v>
      </c>
      <c r="G73" s="4">
        <f>((E73)*500) / (Data!$J$8 + Data!$J$9*C73 + Data!$J$10*C73^2 + Data!$J$11*C73^3 + Data!$J$12*C73^4 + Data!$J$13*C73^5)</f>
        <v>519.3018007837544</v>
      </c>
      <c r="H73" s="4">
        <f>((E73)*600) / (Data!$K$8 + Data!$K$9*C73 + Data!$K$10*C73^2 + Data!$K$11*C73^3 + Data!$K$12*C73^4 + Data!$K$13*C73^5)</f>
        <v>615.93692998421636</v>
      </c>
      <c r="I73" s="4">
        <f>(($E73)*500) / (Data!$L$8 + Data!$L$9*$C73 + Data!$L$10*$C73^2 + Data!$L$11*$C73^3 + Data!$L$12*$C73^4)</f>
        <v>518.93250035436802</v>
      </c>
      <c r="J73" s="4">
        <f>500+100*(E73-(Data!$M$8*LN(C73)-Data!$M$9))/(Data!$M$10*LN(C73)-Data!$M$11)</f>
        <v>754.95699751101336</v>
      </c>
      <c r="K73" s="4">
        <f>(E73*100)/(Data!$N$8-(Data!$N$9*EXP(-Data!$N$10*C73)))</f>
        <v>105.07652179725332</v>
      </c>
    </row>
    <row r="74" spans="2:11" ht="16" x14ac:dyDescent="0.2">
      <c r="B74" s="9" t="s">
        <v>108</v>
      </c>
      <c r="C74" s="9">
        <v>117.5</v>
      </c>
      <c r="D74" s="9">
        <v>-120</v>
      </c>
      <c r="E74" s="9">
        <v>900</v>
      </c>
      <c r="F74" s="4">
        <f t="shared" si="1"/>
        <v>7.6595744680851077</v>
      </c>
      <c r="G74" s="4">
        <f>((E74)*500) / (Data!$J$8 + Data!$J$9*C74 + Data!$J$10*C74^2 + Data!$J$11*C74^3 + Data!$J$12*C74^4 + Data!$J$13*C74^5)</f>
        <v>520.05499719510135</v>
      </c>
      <c r="H74" s="4">
        <f>((E74)*600) / (Data!$K$8 + Data!$K$9*C74 + Data!$K$10*C74^2 + Data!$K$11*C74^3 + Data!$K$12*C74^4 + Data!$K$13*C74^5)</f>
        <v>617.61326270748373</v>
      </c>
      <c r="I74" s="4">
        <f>(($E74)*500) / (Data!$L$8 + Data!$L$9*$C74 + Data!$L$10*$C74^2 + Data!$L$11*$C74^3 + Data!$L$12*$C74^4)</f>
        <v>520.56363657866984</v>
      </c>
      <c r="J74" s="4">
        <f>500+100*(E74-(Data!$M$8*LN(C74)-Data!$M$9))/(Data!$M$10*LN(C74)-Data!$M$11)</f>
        <v>759.92555761121389</v>
      </c>
      <c r="K74" s="4">
        <f>(E74*100)/(Data!$N$8-(Data!$N$9*EXP(-Data!$N$10*C74)))</f>
        <v>105.59195073859547</v>
      </c>
    </row>
    <row r="75" spans="2:11" ht="16" x14ac:dyDescent="0.2">
      <c r="B75" s="9" t="s">
        <v>209</v>
      </c>
      <c r="C75" s="9">
        <v>119.6</v>
      </c>
      <c r="D75" s="9">
        <v>-120</v>
      </c>
      <c r="E75" s="9">
        <v>880</v>
      </c>
      <c r="F75" s="4">
        <f t="shared" si="1"/>
        <v>7.3578595317725757</v>
      </c>
      <c r="G75" s="4">
        <f>((E75)*500) / (Data!$J$8 + Data!$J$9*C75 + Data!$J$10*C75^2 + Data!$J$11*C75^3 + Data!$J$12*C75^4 + Data!$J$13*C75^5)</f>
        <v>506.32538516086936</v>
      </c>
      <c r="H75" s="4">
        <f>((E75)*600) / (Data!$K$8 + Data!$K$9*C75 + Data!$K$10*C75^2 + Data!$K$11*C75^3 + Data!$K$12*C75^4 + Data!$K$13*C75^5)</f>
        <v>600.53465718546272</v>
      </c>
      <c r="I75" s="4">
        <f>(($E75)*500) / (Data!$L$8 + Data!$L$9*$C75 + Data!$L$10*$C75^2 + Data!$L$11*$C75^3 + Data!$L$12*$C75^4)</f>
        <v>505.95266834138118</v>
      </c>
      <c r="J75" s="4">
        <f>500+100*(E75-(Data!$M$8*LN(C75)-Data!$M$9))/(Data!$M$10*LN(C75)-Data!$M$11)</f>
        <v>733.92455501076506</v>
      </c>
      <c r="K75" s="4">
        <f>(E75*100)/(Data!$N$8-(Data!$N$9*EXP(-Data!$N$10*C75)))</f>
        <v>102.44565470161302</v>
      </c>
    </row>
    <row r="76" spans="2:11" ht="16" x14ac:dyDescent="0.2">
      <c r="B76" s="9" t="s">
        <v>210</v>
      </c>
      <c r="C76" s="9">
        <v>118.25</v>
      </c>
      <c r="D76" s="9">
        <v>-120</v>
      </c>
      <c r="E76" s="9">
        <v>870</v>
      </c>
      <c r="F76" s="4">
        <f t="shared" si="1"/>
        <v>7.3572938689217757</v>
      </c>
      <c r="G76" s="4">
        <f>((E76)*500) / (Data!$J$8 + Data!$J$9*C76 + Data!$J$10*C76^2 + Data!$J$11*C76^3 + Data!$J$12*C76^4 + Data!$J$13*C76^5)</f>
        <v>501.93278863787464</v>
      </c>
      <c r="H76" s="4">
        <f>((E76)*600) / (Data!$K$8 + Data!$K$9*C76 + Data!$K$10*C76^2 + Data!$K$11*C76^3 + Data!$K$12*C76^4 + Data!$K$13*C76^5)</f>
        <v>595.81887966666352</v>
      </c>
      <c r="I76" s="4">
        <f>(($E76)*500) / (Data!$L$8 + Data!$L$9*$C76 + Data!$L$10*$C76^2 + Data!$L$11*$C76^3 + Data!$L$12*$C76^4)</f>
        <v>502.12051001773222</v>
      </c>
      <c r="J76" s="4">
        <f>500+100*(E76-(Data!$M$8*LN(C76)-Data!$M$9))/(Data!$M$10*LN(C76)-Data!$M$11)</f>
        <v>729.19123441574197</v>
      </c>
      <c r="K76" s="4">
        <f>(E76*100)/(Data!$N$8-(Data!$N$9*EXP(-Data!$N$10*C76)))</f>
        <v>101.78664476411396</v>
      </c>
    </row>
    <row r="77" spans="2:11" ht="16" x14ac:dyDescent="0.2">
      <c r="B77" s="9" t="s">
        <v>211</v>
      </c>
      <c r="C77" s="9">
        <v>119.51</v>
      </c>
      <c r="D77" s="9">
        <v>-120</v>
      </c>
      <c r="E77" s="9">
        <v>857.5</v>
      </c>
      <c r="F77" s="4">
        <f t="shared" si="1"/>
        <v>7.1751317881348839</v>
      </c>
      <c r="G77" s="4">
        <f>((E77)*500) / (Data!$J$8 + Data!$J$9*C77 + Data!$J$10*C77^2 + Data!$J$11*C77^3 + Data!$J$12*C77^4 + Data!$J$13*C77^5)</f>
        <v>493.4668764915682</v>
      </c>
      <c r="H77" s="4">
        <f>((E77)*600) / (Data!$K$8 + Data!$K$9*C77 + Data!$K$10*C77^2 + Data!$K$11*C77^3 + Data!$K$12*C77^4 + Data!$K$13*C77^5)</f>
        <v>585.31614042806473</v>
      </c>
      <c r="I77" s="4">
        <f>(($E77)*500) / (Data!$L$8 + Data!$L$9*$C77 + Data!$L$10*$C77^2 + Data!$L$11*$C77^3 + Data!$L$12*$C77^4)</f>
        <v>493.1405755308034</v>
      </c>
      <c r="J77" s="4">
        <f>500+100*(E77-(Data!$M$8*LN(C77)-Data!$M$9))/(Data!$M$10*LN(C77)-Data!$M$11)</f>
        <v>713.29327572499392</v>
      </c>
      <c r="K77" s="4">
        <f>(E77*100)/(Data!$N$8-(Data!$N$9*EXP(-Data!$N$10*C77)))</f>
        <v>99.859152853539953</v>
      </c>
    </row>
    <row r="78" spans="2:11" ht="16" x14ac:dyDescent="0.2">
      <c r="B78" s="9" t="s">
        <v>212</v>
      </c>
      <c r="C78" s="9">
        <v>116.61</v>
      </c>
      <c r="D78" s="9">
        <v>-120</v>
      </c>
      <c r="E78" s="9">
        <v>827.5</v>
      </c>
      <c r="F78" s="4">
        <f t="shared" si="1"/>
        <v>7.0963039190463943</v>
      </c>
      <c r="G78" s="4">
        <f>((E78)*500) / (Data!$J$8 + Data!$J$9*C78 + Data!$J$10*C78^2 + Data!$J$11*C78^3 + Data!$J$12*C78^4 + Data!$J$13*C78^5)</f>
        <v>479.07846145398503</v>
      </c>
      <c r="H78" s="4">
        <f>((E78)*600) / (Data!$K$8 + Data!$K$9*C78 + Data!$K$10*C78^2 + Data!$K$11*C78^3 + Data!$K$12*C78^4 + Data!$K$13*C78^5)</f>
        <v>569.25658313974509</v>
      </c>
      <c r="I78" s="4">
        <f>(($E78)*500) / (Data!$L$8 + Data!$L$9*$C78 + Data!$L$10*$C78^2 + Data!$L$11*$C78^3 + Data!$L$12*$C78^4)</f>
        <v>479.8844204155875</v>
      </c>
      <c r="J78" s="4">
        <f>500+100*(E78-(Data!$M$8*LN(C78)-Data!$M$9))/(Data!$M$10*LN(C78)-Data!$M$11)</f>
        <v>694.84978061833181</v>
      </c>
      <c r="K78" s="4">
        <f>(E78*100)/(Data!$N$8-(Data!$N$9*EXP(-Data!$N$10*C78)))</f>
        <v>97.412710551321069</v>
      </c>
    </row>
    <row r="79" spans="2:11" ht="16" x14ac:dyDescent="0.2">
      <c r="B79" s="9" t="s">
        <v>213</v>
      </c>
      <c r="C79" s="9">
        <v>118.73</v>
      </c>
      <c r="D79" s="9">
        <v>-120</v>
      </c>
      <c r="E79" s="9">
        <v>812.5</v>
      </c>
      <c r="F79" s="4">
        <f t="shared" si="1"/>
        <v>6.8432578118419949</v>
      </c>
      <c r="G79" s="4">
        <f>((E79)*500) / (Data!$J$8 + Data!$J$9*C79 + Data!$J$10*C79^2 + Data!$J$11*C79^3 + Data!$J$12*C79^4 + Data!$J$13*C79^5)</f>
        <v>468.29960337912019</v>
      </c>
      <c r="H79" s="4">
        <f>((E79)*600) / (Data!$K$8 + Data!$K$9*C79 + Data!$K$10*C79^2 + Data!$K$11*C79^3 + Data!$K$12*C79^4 + Data!$K$13*C79^5)</f>
        <v>555.73116110186584</v>
      </c>
      <c r="I79" s="4">
        <f>(($E79)*500) / (Data!$L$8 + Data!$L$9*$C79 + Data!$L$10*$C79^2 + Data!$L$11*$C79^3 + Data!$L$12*$C79^4)</f>
        <v>468.29143469363117</v>
      </c>
      <c r="J79" s="4">
        <f>500+100*(E79-(Data!$M$8*LN(C79)-Data!$M$9))/(Data!$M$10*LN(C79)-Data!$M$11)</f>
        <v>673.87775798034704</v>
      </c>
      <c r="K79" s="4">
        <f>(E79*100)/(Data!$N$8-(Data!$N$9*EXP(-Data!$N$10*C79)))</f>
        <v>94.890418362406493</v>
      </c>
    </row>
    <row r="80" spans="2:11" ht="16" x14ac:dyDescent="0.2">
      <c r="B80" s="9" t="s">
        <v>50</v>
      </c>
      <c r="C80" s="9">
        <v>167.76</v>
      </c>
      <c r="D80" s="9" t="s">
        <v>98</v>
      </c>
      <c r="E80" s="9">
        <v>1020</v>
      </c>
      <c r="F80" s="4">
        <f t="shared" si="1"/>
        <v>6.0801144492131618</v>
      </c>
      <c r="G80" s="4">
        <f>((E80)*500) / (Data!$J$8 + Data!$J$9*C80 + Data!$J$10*C80^2 + Data!$J$11*C80^3 + Data!$J$12*C80^4 + Data!$J$13*C80^5)</f>
        <v>555.16503842309498</v>
      </c>
      <c r="H80" s="4">
        <f>((E80)*600) / (Data!$K$8 + Data!$K$9*C80 + Data!$K$10*C80^2 + Data!$K$11*C80^3 + Data!$K$12*C80^4 + Data!$K$13*C80^5)</f>
        <v>642.56552887516102</v>
      </c>
      <c r="I80" s="4">
        <f>(($E80)*500) / (Data!$L$8 + Data!$L$9*$C80 + Data!$L$10*$C80^2 + Data!$L$11*$C80^3 + Data!$L$12*$C80^4)</f>
        <v>532.62379866170386</v>
      </c>
      <c r="J80" s="4">
        <f>500+100*(E80-(Data!$M$8*LN(C80)-Data!$M$9))/(Data!$M$10*LN(C80)-Data!$M$11)</f>
        <v>728.14963763668129</v>
      </c>
      <c r="K80" s="4">
        <f>(E80*100)/(Data!$N$8-(Data!$N$9*EXP(-Data!$N$10*C80)))</f>
        <v>103.96915498811549</v>
      </c>
    </row>
    <row r="81" spans="2:11" ht="16" x14ac:dyDescent="0.2">
      <c r="B81" s="9" t="s">
        <v>109</v>
      </c>
      <c r="C81" s="9">
        <v>182.28</v>
      </c>
      <c r="D81" s="9" t="s">
        <v>98</v>
      </c>
      <c r="E81" s="9">
        <v>935</v>
      </c>
      <c r="F81" s="4">
        <f t="shared" si="1"/>
        <v>5.129471143296028</v>
      </c>
      <c r="G81" s="4">
        <f>((E81)*500) / (Data!$J$8 + Data!$J$9*C81 + Data!$J$10*C81^2 + Data!$J$11*C81^3 + Data!$J$12*C81^4 + Data!$J$13*C81^5)</f>
        <v>502.1950066753347</v>
      </c>
      <c r="H81" s="4">
        <f>((E81)*600) / (Data!$K$8 + Data!$K$9*C81 + Data!$K$10*C81^2 + Data!$K$11*C81^3 + Data!$K$12*C81^4 + Data!$K$13*C81^5)</f>
        <v>579.56208337003829</v>
      </c>
      <c r="I81" s="4">
        <f>(($E81)*500) / (Data!$L$8 + Data!$L$9*$C81 + Data!$L$10*$C81^2 + Data!$L$11*$C81^3 + Data!$L$12*$C81^4)</f>
        <v>478.03014592916799</v>
      </c>
      <c r="J81" s="4">
        <f>500+100*(E81-(Data!$M$8*LN(C81)-Data!$M$9))/(Data!$M$10*LN(C81)-Data!$M$11)</f>
        <v>635.12835178598766</v>
      </c>
      <c r="K81" s="4">
        <f>(E81*100)/(Data!$N$8-(Data!$N$9*EXP(-Data!$N$10*C81)))</f>
        <v>92.718239899120604</v>
      </c>
    </row>
    <row r="82" spans="2:11" ht="16" x14ac:dyDescent="0.2">
      <c r="B82" s="9" t="s">
        <v>110</v>
      </c>
      <c r="C82" s="9">
        <v>131.91999999999999</v>
      </c>
      <c r="D82" s="9" t="s">
        <v>98</v>
      </c>
      <c r="E82" s="9">
        <v>862.5</v>
      </c>
      <c r="F82" s="4">
        <f t="shared" si="1"/>
        <v>6.5380533656761681</v>
      </c>
      <c r="G82" s="4">
        <f>((E82)*500) / (Data!$J$8 + Data!$J$9*C82 + Data!$J$10*C82^2 + Data!$J$11*C82^3 + Data!$J$12*C82^4 + Data!$J$13*C82^5)</f>
        <v>486.56943403284112</v>
      </c>
      <c r="H82" s="4">
        <f>((E82)*600) / (Data!$K$8 + Data!$K$9*C82 + Data!$K$10*C82^2 + Data!$K$11*C82^3 + Data!$K$12*C82^4 + Data!$K$13*C82^5)</f>
        <v>572.6881083967487</v>
      </c>
      <c r="I82" s="4">
        <f>(($E82)*500) / (Data!$L$8 + Data!$L$9*$C82 + Data!$L$10*$C82^2 + Data!$L$11*$C82^3 + Data!$L$12*$C82^4)</f>
        <v>480.83601713855728</v>
      </c>
      <c r="J82" s="4">
        <f>500+100*(E82-(Data!$M$8*LN(C82)-Data!$M$9))/(Data!$M$10*LN(C82)-Data!$M$11)</f>
        <v>680.55346181427387</v>
      </c>
      <c r="K82" s="4">
        <f>(E82*100)/(Data!$N$8-(Data!$N$9*EXP(-Data!$N$10*C82)))</f>
        <v>96.310430961511969</v>
      </c>
    </row>
    <row r="83" spans="2:11" ht="16" x14ac:dyDescent="0.2">
      <c r="B83" s="9" t="s">
        <v>214</v>
      </c>
      <c r="C83" s="9">
        <v>172.76</v>
      </c>
      <c r="D83" s="9" t="s">
        <v>98</v>
      </c>
      <c r="E83" s="9">
        <v>817.5</v>
      </c>
      <c r="F83" s="4">
        <f t="shared" si="1"/>
        <v>4.7319981477193798</v>
      </c>
      <c r="G83" s="4">
        <f>((E83)*500) / (Data!$J$8 + Data!$J$9*C83 + Data!$J$10*C83^2 + Data!$J$11*C83^3 + Data!$J$12*C83^4 + Data!$J$13*C83^5)</f>
        <v>442.87616861814672</v>
      </c>
      <c r="H83" s="4">
        <f>((E83)*600) / (Data!$K$8 + Data!$K$9*C83 + Data!$K$10*C83^2 + Data!$K$11*C83^3 + Data!$K$12*C83^4 + Data!$K$13*C83^5)</f>
        <v>511.96463208894488</v>
      </c>
      <c r="I83" s="4">
        <f>(($E83)*500) / (Data!$L$8 + Data!$L$9*$C83 + Data!$L$10*$C83^2 + Data!$L$11*$C83^3 + Data!$L$12*$C83^4)</f>
        <v>423.66828316986306</v>
      </c>
      <c r="J83" s="4">
        <f>500+100*(E83-(Data!$M$8*LN(C83)-Data!$M$9))/(Data!$M$10*LN(C83)-Data!$M$11)</f>
        <v>558.81576639753109</v>
      </c>
      <c r="K83" s="4">
        <f>(E83*100)/(Data!$N$8-(Data!$N$9*EXP(-Data!$N$10*C83)))</f>
        <v>82.500629129364043</v>
      </c>
    </row>
    <row r="84" spans="2:11" ht="16" x14ac:dyDescent="0.2">
      <c r="B84" s="9" t="s">
        <v>215</v>
      </c>
      <c r="C84" s="9">
        <v>126.8</v>
      </c>
      <c r="D84" s="9" t="s">
        <v>98</v>
      </c>
      <c r="E84" s="9">
        <v>790</v>
      </c>
      <c r="F84" s="4">
        <f t="shared" si="1"/>
        <v>6.2302839116719246</v>
      </c>
      <c r="G84" s="4">
        <f>((E84)*500) / (Data!$J$8 + Data!$J$9*C84 + Data!$J$10*C84^2 + Data!$J$11*C84^3 + Data!$J$12*C84^4 + Data!$J$13*C84^5)</f>
        <v>448.901953697777</v>
      </c>
      <c r="H84" s="4">
        <f>((E84)*600) / (Data!$K$8 + Data!$K$9*C84 + Data!$K$10*C84^2 + Data!$K$11*C84^3 + Data!$K$12*C84^4 + Data!$K$13*C84^5)</f>
        <v>530.03768548751907</v>
      </c>
      <c r="I84" s="4">
        <f>(($E84)*500) / (Data!$L$8 + Data!$L$9*$C84 + Data!$L$10*$C84^2 + Data!$L$11*$C84^3 + Data!$L$12*$C84^4)</f>
        <v>445.73800560200391</v>
      </c>
      <c r="J84" s="4">
        <f>500+100*(E84-(Data!$M$8*LN(C84)-Data!$M$9))/(Data!$M$10*LN(C84)-Data!$M$11)</f>
        <v>629.56958545794032</v>
      </c>
      <c r="K84" s="4">
        <f>(E84*100)/(Data!$N$8-(Data!$N$9*EXP(-Data!$N$10*C84)))</f>
        <v>89.685684978067357</v>
      </c>
    </row>
    <row r="85" spans="2:11" ht="16" x14ac:dyDescent="0.2">
      <c r="B85" s="9" t="s">
        <v>216</v>
      </c>
      <c r="C85" s="9">
        <v>145.13999999999999</v>
      </c>
      <c r="D85" s="9" t="s">
        <v>98</v>
      </c>
      <c r="E85" s="9">
        <v>630</v>
      </c>
      <c r="F85" s="4">
        <f t="shared" si="1"/>
        <v>4.3406366267052503</v>
      </c>
      <c r="G85" s="4">
        <f>((E85)*500) / (Data!$J$8 + Data!$J$9*C85 + Data!$J$10*C85^2 + Data!$J$11*C85^3 + Data!$J$12*C85^4 + Data!$J$13*C85^5)</f>
        <v>350.20312868527458</v>
      </c>
      <c r="H85" s="4">
        <f>((E85)*600) / (Data!$K$8 + Data!$K$9*C85 + Data!$K$10*C85^2 + Data!$K$11*C85^3 + Data!$K$12*C85^4 + Data!$K$13*C85^5)</f>
        <v>409.06040596861237</v>
      </c>
      <c r="I85" s="4">
        <f>(($E85)*500) / (Data!$L$8 + Data!$L$9*$C85 + Data!$L$10*$C85^2 + Data!$L$11*$C85^3 + Data!$L$12*$C85^4)</f>
        <v>341.82327030447198</v>
      </c>
      <c r="J85" s="4">
        <f>500+100*(E85-(Data!$M$8*LN(C85)-Data!$M$9))/(Data!$M$10*LN(C85)-Data!$M$11)</f>
        <v>450.22763420847571</v>
      </c>
      <c r="K85" s="4">
        <f>(E85*100)/(Data!$N$8-(Data!$N$9*EXP(-Data!$N$10*C85)))</f>
        <v>67.711914977861341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F033-907C-4E12-8507-1910F4CF6D65}">
  <dimension ref="B1:K83"/>
  <sheetViews>
    <sheetView zoomScale="103" workbookViewId="0">
      <selection activeCell="M14" sqref="M14"/>
    </sheetView>
  </sheetViews>
  <sheetFormatPr baseColWidth="10" defaultColWidth="8.83203125" defaultRowHeight="15" x14ac:dyDescent="0.2"/>
  <cols>
    <col min="2" max="2" width="17.83203125" bestFit="1" customWidth="1"/>
    <col min="3" max="5" width="10.83203125"/>
    <col min="10" max="10" width="12.6640625" bestFit="1" customWidth="1"/>
  </cols>
  <sheetData>
    <row r="1" spans="2:11" x14ac:dyDescent="0.2">
      <c r="B1" t="s">
        <v>0</v>
      </c>
      <c r="C1" t="s">
        <v>113</v>
      </c>
      <c r="D1" t="s">
        <v>111</v>
      </c>
      <c r="E1" t="s">
        <v>51</v>
      </c>
      <c r="F1" t="s">
        <v>14</v>
      </c>
      <c r="G1" t="s">
        <v>15</v>
      </c>
      <c r="H1" t="s">
        <v>219</v>
      </c>
      <c r="I1" t="s">
        <v>220</v>
      </c>
      <c r="J1" t="s">
        <v>223</v>
      </c>
      <c r="K1" t="s">
        <v>224</v>
      </c>
    </row>
    <row r="2" spans="2:11" x14ac:dyDescent="0.2">
      <c r="B2" t="s">
        <v>58</v>
      </c>
      <c r="C2">
        <v>45.12</v>
      </c>
      <c r="D2">
        <v>-47</v>
      </c>
      <c r="E2">
        <v>408</v>
      </c>
      <c r="F2" s="4">
        <f>E2*2.2/(C2*2.2)</f>
        <v>9.0425531914893629</v>
      </c>
      <c r="G2" s="4">
        <f>(E2*500) / (Data!$J$15 + Data!$J$16*C2 + Data!$J$17*C2^2 + Data!$J$18*C2^3 + Data!$J$19*C2^4 + Data!$J$20*C2^5)</f>
        <v>564.7699533852151</v>
      </c>
      <c r="H2" s="4">
        <f>(($E2)*600) / (Data!$K$15 + Data!$K$16*$C2 + Data!$K$17*$C2^2 + Data!$K$18*$C2^3 + Data!$K$19*$C2^4 + Data!$K$20*$C2^5)</f>
        <v>672.53128280430326</v>
      </c>
      <c r="I2" s="4">
        <f>(($E2)*500) / (Data!$L$15 + Data!$L$16*$C2 + Data!$L$17*$C2^2 + Data!$L$18*$C2^3 + Data!$L$19*$C2^4)</f>
        <v>551.29162450941453</v>
      </c>
      <c r="J2" s="4">
        <f>500+100*(E2-(Data!$M$15*LN(C2)-Data!$M$16))/(Data!$M$17*LN(C2)-Data!$M$18)</f>
        <v>856.53225573981115</v>
      </c>
      <c r="K2" s="4">
        <f>(E2*100)/(Data!$N$15-(Data!$N$16*EXP(-Data!$N$17*C2)))</f>
        <v>117.90926541671237</v>
      </c>
    </row>
    <row r="3" spans="2:11" x14ac:dyDescent="0.2">
      <c r="B3" t="s">
        <v>67</v>
      </c>
      <c r="C3">
        <v>46.39</v>
      </c>
      <c r="D3">
        <v>-47</v>
      </c>
      <c r="E3">
        <v>362.5</v>
      </c>
      <c r="F3" s="4">
        <f t="shared" ref="F3:F64" si="0">E3*2.2/(C3*2.2)</f>
        <v>7.8141840913990093</v>
      </c>
      <c r="G3" s="4">
        <f>(E3*500) / (Data!$J$15 + Data!$J$16*C3 + Data!$J$17*C3^2 + Data!$J$18*C3^3 + Data!$J$19*C3^4 + Data!$J$20*C3^5)</f>
        <v>492.11252529291625</v>
      </c>
      <c r="H3" s="4">
        <f>(($E3)*600) / (Data!$K$15 + Data!$K$16*$C3 + Data!$K$17*$C3^2 + Data!$K$18*$C3^3 + Data!$K$19*$C3^4 + Data!$K$20*$C3^5)</f>
        <v>582.93907980299298</v>
      </c>
      <c r="I3" s="4">
        <f>(($E3)*500) / (Data!$L$15 + Data!$L$16*$C3 + Data!$L$17*$C3^2 + Data!$L$18*$C3^3 + Data!$L$19*$C3^4)</f>
        <v>479.70748754895465</v>
      </c>
      <c r="J3" s="4">
        <f>500+100*(E3-(Data!$M$15*LN(C3)-Data!$M$16))/(Data!$M$17*LN(C3)-Data!$M$18)</f>
        <v>741.75060068202481</v>
      </c>
      <c r="K3" s="4">
        <f>(E3*100)/(Data!$N$15-(Data!$N$16*EXP(-Data!$N$17*C3)))</f>
        <v>101.80747881527408</v>
      </c>
    </row>
    <row r="4" spans="2:11" x14ac:dyDescent="0.2">
      <c r="B4" t="s">
        <v>83</v>
      </c>
      <c r="C4">
        <v>46.91</v>
      </c>
      <c r="D4">
        <v>-47</v>
      </c>
      <c r="E4">
        <v>337.5</v>
      </c>
      <c r="F4" s="4">
        <f t="shared" si="0"/>
        <v>7.194628011085058</v>
      </c>
      <c r="G4" s="4">
        <f>(E4*500) / (Data!$J$15 + Data!$J$16*C4 + Data!$J$17*C4^2 + Data!$J$18*C4^3 + Data!$J$19*C4^4 + Data!$J$20*C4^5)</f>
        <v>454.5301229098506</v>
      </c>
      <c r="H4" s="4">
        <f>(($E4)*600) / (Data!$K$15 + Data!$K$16*$C4 + Data!$K$17*$C4^2 + Data!$K$18*$C4^3 + Data!$K$19*$C4^4 + Data!$K$20*$C4^5)</f>
        <v>537.47156087875794</v>
      </c>
      <c r="I4" s="4">
        <f>(($E4)*500) / (Data!$L$15 + Data!$L$16*$C4 + Data!$L$17*$C4^2 + Data!$L$18*$C4^3 + Data!$L$19*$C4^4)</f>
        <v>442.94283994442685</v>
      </c>
      <c r="J4" s="4">
        <f>500+100*(E4-(Data!$M$15*LN(C4)-Data!$M$16))/(Data!$M$17*LN(C4)-Data!$M$18)</f>
        <v>682.38452749707233</v>
      </c>
      <c r="K4" s="4">
        <f>(E4*100)/(Data!$N$15-(Data!$N$16*EXP(-Data!$N$17*C4)))</f>
        <v>93.733746387833889</v>
      </c>
    </row>
    <row r="5" spans="2:11" x14ac:dyDescent="0.2">
      <c r="B5" t="s">
        <v>114</v>
      </c>
      <c r="C5">
        <v>46.54</v>
      </c>
      <c r="D5">
        <v>-47</v>
      </c>
      <c r="E5">
        <v>330</v>
      </c>
      <c r="F5" s="4">
        <f t="shared" si="0"/>
        <v>7.0906746884400524</v>
      </c>
      <c r="G5" s="4">
        <f>(E5*500) / (Data!$J$15 + Data!$J$16*C5 + Data!$J$17*C5^2 + Data!$J$18*C5^3 + Data!$J$19*C5^4 + Data!$J$20*C5^5)</f>
        <v>446.96156550408335</v>
      </c>
      <c r="H5" s="4">
        <f>(($E5)*600) / (Data!$K$15 + Data!$K$16*$C5 + Data!$K$17*$C5^2 + Data!$K$18*$C5^3 + Data!$K$19*$C5^4 + Data!$K$20*$C5^5)</f>
        <v>529.17393079404405</v>
      </c>
      <c r="I5" s="4">
        <f>(($E5)*500) / (Data!$L$15 + Data!$L$16*$C5 + Data!$L$17*$C5^2 + Data!$L$18*$C5^3 + Data!$L$19*$C5^4)</f>
        <v>435.65129011460516</v>
      </c>
      <c r="J5" s="4">
        <f>500+100*(E5-(Data!$M$15*LN(C5)-Data!$M$16))/(Data!$M$17*LN(C5)-Data!$M$18)</f>
        <v>669.24851189565959</v>
      </c>
      <c r="K5" s="4">
        <f>(E5*100)/(Data!$N$15-(Data!$N$16*EXP(-Data!$N$17*C5)))</f>
        <v>92.378997219596997</v>
      </c>
    </row>
    <row r="6" spans="2:11" x14ac:dyDescent="0.2">
      <c r="B6" t="s">
        <v>115</v>
      </c>
      <c r="C6">
        <v>46.53</v>
      </c>
      <c r="D6">
        <v>-47</v>
      </c>
      <c r="E6">
        <v>327.5</v>
      </c>
      <c r="F6" s="4">
        <f t="shared" si="0"/>
        <v>7.0384698044272511</v>
      </c>
      <c r="G6" s="4">
        <f>(E6*500) / (Data!$J$15 + Data!$J$16*C6 + Data!$J$17*C6^2 + Data!$J$18*C6^3 + Data!$J$19*C6^4 + Data!$J$20*C6^5)</f>
        <v>443.64360477403164</v>
      </c>
      <c r="H6" s="4">
        <f>(($E6)*600) / (Data!$K$15 + Data!$K$16*$C6 + Data!$K$17*$C6^2 + Data!$K$18*$C6^3 + Data!$K$19*$C6^4 + Data!$K$20*$C6^5)</f>
        <v>525.26396644381441</v>
      </c>
      <c r="I6" s="4">
        <f>(($E6)*500) / (Data!$L$15 + Data!$L$16*$C6 + Data!$L$17*$C6^2 + Data!$L$18*$C6^3 + Data!$L$19*$C6^4)</f>
        <v>432.41999234506812</v>
      </c>
      <c r="J6" s="4">
        <f>500+100*(E6-(Data!$M$15*LN(C6)-Data!$M$16))/(Data!$M$17*LN(C6)-Data!$M$18)</f>
        <v>663.86999051910482</v>
      </c>
      <c r="K6" s="4">
        <f>(E6*100)/(Data!$N$15-(Data!$N$16*EXP(-Data!$N$17*C6)))</f>
        <v>91.698962648434829</v>
      </c>
    </row>
    <row r="7" spans="2:11" x14ac:dyDescent="0.2">
      <c r="B7" t="s">
        <v>116</v>
      </c>
      <c r="C7">
        <v>45.96</v>
      </c>
      <c r="D7">
        <v>-47</v>
      </c>
      <c r="E7">
        <v>322.5</v>
      </c>
      <c r="F7" s="4">
        <f t="shared" si="0"/>
        <v>7.0169712793733687</v>
      </c>
      <c r="G7" s="4">
        <f>(E7*500) / (Data!$J$15 + Data!$J$16*C7 + Data!$J$17*C7^2 + Data!$J$18*C7^3 + Data!$J$19*C7^4 + Data!$J$20*C7^5)</f>
        <v>440.70925542403154</v>
      </c>
      <c r="H7" s="4">
        <f>(($E7)*600) / (Data!$K$15 + Data!$K$16*$C7 + Data!$K$17*$C7^2 + Data!$K$18*$C7^3 + Data!$K$19*$C7^4 + Data!$K$20*$C7^5)</f>
        <v>522.89686870449725</v>
      </c>
      <c r="I7" s="4">
        <f>(($E7)*500) / (Data!$L$15 + Data!$L$16*$C7 + Data!$L$17*$C7^2 + Data!$L$18*$C7^3 + Data!$L$19*$C7^4)</f>
        <v>429.75321230364295</v>
      </c>
      <c r="J7" s="4">
        <f>500+100*(E7-(Data!$M$15*LN(C7)-Data!$M$16))/(Data!$M$17*LN(C7)-Data!$M$18)</f>
        <v>657.77989021577025</v>
      </c>
      <c r="K7" s="4">
        <f>(E7*100)/(Data!$N$15-(Data!$N$16*EXP(-Data!$N$17*C7)))</f>
        <v>91.434942152468793</v>
      </c>
    </row>
    <row r="8" spans="2:11" x14ac:dyDescent="0.2">
      <c r="B8" t="s">
        <v>117</v>
      </c>
      <c r="C8">
        <v>46.62</v>
      </c>
      <c r="D8">
        <v>-47</v>
      </c>
      <c r="E8">
        <v>305</v>
      </c>
      <c r="F8" s="4">
        <f t="shared" si="0"/>
        <v>6.542256542256542</v>
      </c>
      <c r="G8" s="4">
        <f>(E8*500) / (Data!$J$15 + Data!$J$16*C8 + Data!$J$17*C8^2 + Data!$J$18*C8^3 + Data!$J$19*C8^4 + Data!$J$20*C8^5)</f>
        <v>412.59372025960573</v>
      </c>
      <c r="H8" s="4">
        <f>(($E8)*600) / (Data!$K$15 + Data!$K$16*$C8 + Data!$K$17*$C8^2 + Data!$K$18*$C8^3 + Data!$K$19*$C8^4 + Data!$K$20*$C8^5)</f>
        <v>488.34994708805971</v>
      </c>
      <c r="I8" s="4">
        <f>(($E8)*500) / (Data!$L$15 + Data!$L$16*$C8 + Data!$L$17*$C8^2 + Data!$L$18*$C8^3 + Data!$L$19*$C8^4)</f>
        <v>402.13380734811909</v>
      </c>
      <c r="J8" s="4">
        <f>500+100*(E8-(Data!$M$15*LN(C8)-Data!$M$16))/(Data!$M$17*LN(C8)-Data!$M$18)</f>
        <v>613.99237615369907</v>
      </c>
      <c r="K8" s="4">
        <f>(E8*100)/(Data!$N$15-(Data!$N$16*EXP(-Data!$N$17*C8)))</f>
        <v>85.233511565119912</v>
      </c>
    </row>
    <row r="9" spans="2:11" x14ac:dyDescent="0.2">
      <c r="B9" t="s">
        <v>118</v>
      </c>
      <c r="C9">
        <v>45.67</v>
      </c>
      <c r="D9">
        <v>-47</v>
      </c>
      <c r="E9">
        <v>105</v>
      </c>
      <c r="F9" s="4">
        <f t="shared" si="0"/>
        <v>2.2991022553098315</v>
      </c>
      <c r="G9" s="4">
        <f>(E9*500) / (Data!$J$15 + Data!$J$16*C9 + Data!$J$17*C9^2 + Data!$J$18*C9^3 + Data!$J$19*C9^4 + Data!$J$20*C9^5)</f>
        <v>144.12626686706665</v>
      </c>
      <c r="H9" s="4">
        <f>(($E9)*600) / (Data!$K$15 + Data!$K$16*$C9 + Data!$K$17*$C9^2 + Data!$K$18*$C9^3 + Data!$K$19*$C9^4 + Data!$K$20*$C9^5)</f>
        <v>171.20674213568464</v>
      </c>
      <c r="I9" s="4">
        <f>(($E9)*500) / (Data!$L$15 + Data!$L$16*$C9 + Data!$L$17*$C9^2 + Data!$L$18*$C9^3 + Data!$L$19*$C9^4)</f>
        <v>140.58577555800409</v>
      </c>
      <c r="J9" s="4">
        <f>500+100*(E9-(Data!$M$15*LN(C9)-Data!$M$16))/(Data!$M$17*LN(C9)-Data!$M$18)</f>
        <v>178.07793633408352</v>
      </c>
      <c r="K9" s="4">
        <f>(E9*100)/(Data!$N$15-(Data!$N$16*EXP(-Data!$N$17*C9)))</f>
        <v>29.963823730495701</v>
      </c>
    </row>
    <row r="10" spans="2:11" x14ac:dyDescent="0.2">
      <c r="B10" t="s">
        <v>84</v>
      </c>
      <c r="C10">
        <v>51.7</v>
      </c>
      <c r="D10">
        <v>-52</v>
      </c>
      <c r="E10">
        <v>422.5</v>
      </c>
      <c r="F10" s="4">
        <f t="shared" si="0"/>
        <v>8.1721470019342366</v>
      </c>
      <c r="G10" s="4">
        <f>(E10*500) / (Data!$J$15 + Data!$J$16*C10 + Data!$J$17*C10^2 + Data!$J$18*C10^3 + Data!$J$19*C10^4 + Data!$J$20*C10^5)</f>
        <v>529.06112082010679</v>
      </c>
      <c r="H10" s="4">
        <f>(($E10)*600) / (Data!$K$15 + Data!$K$16*$C10 + Data!$K$17*$C10^2 + Data!$K$18*$C10^3 + Data!$K$19*$C10^4 + Data!$K$20*$C10^5)</f>
        <v>620.72579194940033</v>
      </c>
      <c r="I10" s="4">
        <f>(($E10)*500) / (Data!$L$15 + Data!$L$16*$C10 + Data!$L$17*$C10^2 + Data!$L$18*$C10^3 + Data!$L$19*$C10^4)</f>
        <v>517.06483334241966</v>
      </c>
      <c r="J10" s="4">
        <f>500+100*(E10-(Data!$M$15*LN(C10)-Data!$M$16))/(Data!$M$17*LN(C10)-Data!$M$18)</f>
        <v>817.46644726305135</v>
      </c>
      <c r="K10" s="4">
        <f>(E10*100)/(Data!$N$15-(Data!$N$16*EXP(-Data!$N$17*C10)))</f>
        <v>107.21747521053001</v>
      </c>
    </row>
    <row r="11" spans="2:11" x14ac:dyDescent="0.2">
      <c r="B11" t="s">
        <v>85</v>
      </c>
      <c r="C11">
        <v>51.23</v>
      </c>
      <c r="D11">
        <v>-52</v>
      </c>
      <c r="E11">
        <v>412.5</v>
      </c>
      <c r="F11" s="4">
        <f t="shared" si="0"/>
        <v>8.0519227015420665</v>
      </c>
      <c r="G11" s="4">
        <f>(E11*500) / (Data!$J$15 + Data!$J$16*C11 + Data!$J$17*C11^2 + Data!$J$18*C11^3 + Data!$J$19*C11^4 + Data!$J$20*C11^5)</f>
        <v>520.18038400264834</v>
      </c>
      <c r="H11" s="4">
        <f>(($E11)*600) / (Data!$K$15 + Data!$K$16*$C11 + Data!$K$17*$C11^2 + Data!$K$18*$C11^3 + Data!$K$19*$C11^4 + Data!$K$20*$C11^5)</f>
        <v>610.4330938832137</v>
      </c>
      <c r="I11" s="4">
        <f>(($E11)*500) / (Data!$L$15 + Data!$L$16*$C11 + Data!$L$17*$C11^2 + Data!$L$18*$C11^3 + Data!$L$19*$C11^4)</f>
        <v>508.06228933031974</v>
      </c>
      <c r="J11" s="4">
        <f>500+100*(E11-(Data!$M$15*LN(C11)-Data!$M$16))/(Data!$M$17*LN(C11)-Data!$M$18)</f>
        <v>801.45630031819996</v>
      </c>
      <c r="K11" s="4">
        <f>(E11*100)/(Data!$N$15-(Data!$N$16*EXP(-Data!$N$17*C11)))</f>
        <v>105.51534065126275</v>
      </c>
    </row>
    <row r="12" spans="2:11" x14ac:dyDescent="0.2">
      <c r="B12" t="s">
        <v>68</v>
      </c>
      <c r="C12">
        <v>50.87</v>
      </c>
      <c r="D12">
        <v>-52</v>
      </c>
      <c r="E12">
        <v>405.5</v>
      </c>
      <c r="F12" s="4">
        <f t="shared" si="0"/>
        <v>7.971299390603499</v>
      </c>
      <c r="G12" s="4">
        <f>(E12*500) / (Data!$J$15 + Data!$J$16*C12 + Data!$J$17*C12^2 + Data!$J$18*C12^3 + Data!$J$19*C12^4 + Data!$J$20*C12^5)</f>
        <v>514.12385995458965</v>
      </c>
      <c r="H12" s="4">
        <f>(($E12)*600) / (Data!$K$15 + Data!$K$16*$C12 + Data!$K$17*$C12^2 + Data!$K$18*$C12^3 + Data!$K$19*$C12^4 + Data!$K$20*$C12^5)</f>
        <v>603.46411507221251</v>
      </c>
      <c r="I12" s="4">
        <f>(($E12)*500) / (Data!$L$15 + Data!$L$16*$C12 + Data!$L$17*$C12^2 + Data!$L$18*$C12^3 + Data!$L$19*$C12^4)</f>
        <v>501.92331305001238</v>
      </c>
      <c r="J12" s="4">
        <f>500+100*(E12-(Data!$M$15*LN(C12)-Data!$M$16))/(Data!$M$17*LN(C12)-Data!$M$18)</f>
        <v>790.43041287940514</v>
      </c>
      <c r="K12" s="4">
        <f>(E12*100)/(Data!$N$15-(Data!$N$16*EXP(-Data!$N$17*C12)))</f>
        <v>104.37101133056343</v>
      </c>
    </row>
    <row r="13" spans="2:11" x14ac:dyDescent="0.2">
      <c r="B13" t="s">
        <v>119</v>
      </c>
      <c r="C13">
        <v>51.24</v>
      </c>
      <c r="D13">
        <v>-52</v>
      </c>
      <c r="E13">
        <v>377.5</v>
      </c>
      <c r="F13" s="4">
        <f t="shared" si="0"/>
        <v>7.3672911787665889</v>
      </c>
      <c r="G13" s="4">
        <f>(E13*500) / (Data!$J$15 + Data!$J$16*C13 + Data!$J$17*C13^2 + Data!$J$18*C13^3 + Data!$J$19*C13^4 + Data!$J$20*C13^5)</f>
        <v>475.97254644434497</v>
      </c>
      <c r="H13" s="4">
        <f>(($E13)*600) / (Data!$K$15 + Data!$K$16*$C13 + Data!$K$17*$C13^2 + Data!$K$18*$C13^3 + Data!$K$19*$C13^4 + Data!$K$20*$C13^5)</f>
        <v>558.55201359100806</v>
      </c>
      <c r="I13" s="4">
        <f>(($E13)*500) / (Data!$L$15 + Data!$L$16*$C13 + Data!$L$17*$C13^2 + Data!$L$18*$C13^3 + Data!$L$19*$C13^4)</f>
        <v>464.89031195439748</v>
      </c>
      <c r="J13" s="4">
        <f>500+100*(E13-(Data!$M$15*LN(C13)-Data!$M$16))/(Data!$M$17*LN(C13)-Data!$M$18)</f>
        <v>730.04819294013612</v>
      </c>
      <c r="K13" s="4">
        <f>(E13*100)/(Data!$N$15-(Data!$N$16*EXP(-Data!$N$17*C13)))</f>
        <v>96.546012210202719</v>
      </c>
    </row>
    <row r="14" spans="2:11" x14ac:dyDescent="0.2">
      <c r="B14" t="s">
        <v>120</v>
      </c>
      <c r="C14">
        <v>51.66</v>
      </c>
      <c r="D14">
        <v>-52</v>
      </c>
      <c r="E14">
        <v>367.5</v>
      </c>
      <c r="F14" s="4">
        <f t="shared" si="0"/>
        <v>7.1138211382113834</v>
      </c>
      <c r="G14" s="4">
        <f>(E14*500) / (Data!$J$15 + Data!$J$16*C14 + Data!$J$17*C14^2 + Data!$J$18*C14^3 + Data!$J$19*C14^4 + Data!$J$20*C14^5)</f>
        <v>460.46383272883395</v>
      </c>
      <c r="H14" s="4">
        <f>(($E14)*600) / (Data!$K$15 + Data!$K$16*$C14 + Data!$K$17*$C14^2 + Data!$K$18*$C14^3 + Data!$K$19*$C14^4 + Data!$K$20*$C14^5)</f>
        <v>540.25082285095823</v>
      </c>
      <c r="I14" s="4">
        <f>(($E14)*500) / (Data!$L$15 + Data!$L$16*$C14 + Data!$L$17*$C14^2 + Data!$L$18*$C14^3 + Data!$L$19*$C14^4)</f>
        <v>449.99757645250503</v>
      </c>
      <c r="J14" s="4">
        <f>500+100*(E14-(Data!$M$15*LN(C14)-Data!$M$16))/(Data!$M$17*LN(C14)-Data!$M$18)</f>
        <v>706.40498133405367</v>
      </c>
      <c r="K14" s="4">
        <f>(E14*100)/(Data!$N$15-(Data!$N$16*EXP(-Data!$N$17*C14)))</f>
        <v>93.322653485460123</v>
      </c>
    </row>
    <row r="15" spans="2:11" x14ac:dyDescent="0.2">
      <c r="B15" t="s">
        <v>121</v>
      </c>
      <c r="C15">
        <v>51.9</v>
      </c>
      <c r="D15">
        <v>-52</v>
      </c>
      <c r="E15">
        <v>355</v>
      </c>
      <c r="F15" s="4">
        <f t="shared" si="0"/>
        <v>6.8400770712909447</v>
      </c>
      <c r="G15" s="4">
        <f>(E15*500) / (Data!$J$15 + Data!$J$16*C15 + Data!$J$17*C15^2 + Data!$J$18*C15^3 + Data!$J$19*C15^4 + Data!$J$20*C15^5)</f>
        <v>443.21453940829707</v>
      </c>
      <c r="H15" s="4">
        <f>(($E15)*600) / (Data!$K$15 + Data!$K$16*$C15 + Data!$K$17*$C15^2 + Data!$K$18*$C15^3 + Data!$K$19*$C15^4 + Data!$K$20*$C15^5)</f>
        <v>519.9753119331167</v>
      </c>
      <c r="I15" s="4">
        <f>(($E15)*500) / (Data!$L$15 + Data!$L$16*$C15 + Data!$L$17*$C15^2 + Data!$L$18*$C15^3 + Data!$L$19*$C15^4)</f>
        <v>433.28968949519543</v>
      </c>
      <c r="J15" s="4">
        <f>500+100*(E15-(Data!$M$15*LN(C15)-Data!$M$16))/(Data!$M$17*LN(C15)-Data!$M$18)</f>
        <v>679.32354902677457</v>
      </c>
      <c r="K15" s="4">
        <f>(E15*100)/(Data!$N$15-(Data!$N$16*EXP(-Data!$N$17*C15)))</f>
        <v>89.788570305001443</v>
      </c>
    </row>
    <row r="16" spans="2:11" x14ac:dyDescent="0.2">
      <c r="B16" t="s">
        <v>122</v>
      </c>
      <c r="C16">
        <v>51.39</v>
      </c>
      <c r="D16">
        <v>-52</v>
      </c>
      <c r="E16">
        <v>345</v>
      </c>
      <c r="F16" s="4">
        <f t="shared" si="0"/>
        <v>6.7133683596030362</v>
      </c>
      <c r="G16" s="4">
        <f>(E16*500) / (Data!$J$15 + Data!$J$16*C16 + Data!$J$17*C16^2 + Data!$J$18*C16^3 + Data!$J$19*C16^4 + Data!$J$20*C16^5)</f>
        <v>434.01905733201994</v>
      </c>
      <c r="H16" s="4">
        <f>(($E16)*600) / (Data!$K$15 + Data!$K$16*$C16 + Data!$K$17*$C16^2 + Data!$K$18*$C16^3 + Data!$K$19*$C16^4 + Data!$K$20*$C16^5)</f>
        <v>509.2807281398533</v>
      </c>
      <c r="I16" s="4">
        <f>(($E16)*500) / (Data!$L$15 + Data!$L$16*$C16 + Data!$L$17*$C16^2 + Data!$L$18*$C16^3 + Data!$L$19*$C16^4)</f>
        <v>423.99708972696999</v>
      </c>
      <c r="J16" s="4">
        <f>500+100*(E16-(Data!$M$15*LN(C16)-Data!$M$16))/(Data!$M$17*LN(C16)-Data!$M$18)</f>
        <v>662.74526622448957</v>
      </c>
      <c r="K16" s="4">
        <f>(E16*100)/(Data!$N$15-(Data!$N$16*EXP(-Data!$N$17*C16)))</f>
        <v>88.008917855298023</v>
      </c>
    </row>
    <row r="17" spans="2:11" x14ac:dyDescent="0.2">
      <c r="B17" t="s">
        <v>75</v>
      </c>
      <c r="C17">
        <v>51.86</v>
      </c>
      <c r="D17">
        <v>-52</v>
      </c>
      <c r="E17">
        <v>307.5</v>
      </c>
      <c r="F17" s="4">
        <f t="shared" si="0"/>
        <v>5.9294253760123405</v>
      </c>
      <c r="G17" s="4">
        <f>(E17*500) / (Data!$J$15 + Data!$J$16*C17 + Data!$J$17*C17^2 + Data!$J$18*C17^3 + Data!$J$19*C17^4 + Data!$J$20*C17^5)</f>
        <v>384.13973183423474</v>
      </c>
      <c r="H17" s="4">
        <f>(($E17)*600) / (Data!$K$15 + Data!$K$16*$C17 + Data!$K$17*$C17^2 + Data!$K$18*$C17^3 + Data!$K$19*$C17^4 + Data!$K$20*$C17^5)</f>
        <v>450.67387746616907</v>
      </c>
      <c r="I17" s="4">
        <f>(($E17)*500) / (Data!$L$15 + Data!$L$16*$C17 + Data!$L$17*$C17^2 + Data!$L$18*$C17^3 + Data!$L$19*$C17^4)</f>
        <v>375.51577875265758</v>
      </c>
      <c r="J17" s="4">
        <f>500+100*(E17-(Data!$M$15*LN(C17)-Data!$M$16))/(Data!$M$17*LN(C17)-Data!$M$18)</f>
        <v>583.63971384930255</v>
      </c>
      <c r="K17" s="4">
        <f>(E17*100)/(Data!$N$15-(Data!$N$16*EXP(-Data!$N$17*C17)))</f>
        <v>77.826225167429939</v>
      </c>
    </row>
    <row r="18" spans="2:11" x14ac:dyDescent="0.2">
      <c r="B18" t="s">
        <v>86</v>
      </c>
      <c r="C18">
        <v>56.62</v>
      </c>
      <c r="D18">
        <v>-57</v>
      </c>
      <c r="E18">
        <v>462.5</v>
      </c>
      <c r="F18" s="4">
        <f t="shared" si="0"/>
        <v>8.1684916990462746</v>
      </c>
      <c r="G18" s="4">
        <f>(E18*500) / (Data!$J$15 + Data!$J$16*C18 + Data!$J$17*C18^2 + Data!$J$18*C18^3 + Data!$J$19*C18^4 + Data!$J$20*C18^5)</f>
        <v>539.50284836894855</v>
      </c>
      <c r="H18" s="4">
        <f>(($E18)*600) / (Data!$K$15 + Data!$K$16*$C18 + Data!$K$17*$C18^2 + Data!$K$18*$C18^3 + Data!$K$19*$C18^4 + Data!$K$20*$C18^5)</f>
        <v>634.75807966234379</v>
      </c>
      <c r="I18" s="4">
        <f>(($E18)*500) / (Data!$L$15 + Data!$L$16*$C18 + Data!$L$17*$C18^2 + Data!$L$18*$C18^3 + Data!$L$19*$C18^4)</f>
        <v>532.2130898709961</v>
      </c>
      <c r="J18" s="4">
        <f>500+100*(E18-(Data!$M$15*LN(C18)-Data!$M$16))/(Data!$M$17*LN(C18)-Data!$M$18)</f>
        <v>852.99402211393726</v>
      </c>
      <c r="K18" s="4">
        <f>(E18*100)/(Data!$N$15-(Data!$N$16*EXP(-Data!$N$17*C18)))</f>
        <v>109.0348507101624</v>
      </c>
    </row>
    <row r="19" spans="2:11" x14ac:dyDescent="0.2">
      <c r="B19" t="s">
        <v>61</v>
      </c>
      <c r="C19">
        <v>56.5</v>
      </c>
      <c r="D19">
        <v>-57</v>
      </c>
      <c r="E19">
        <v>461</v>
      </c>
      <c r="F19" s="4">
        <f t="shared" si="0"/>
        <v>8.159292035398229</v>
      </c>
      <c r="G19" s="4">
        <f>(E19*500) / (Data!$J$15 + Data!$J$16*C19 + Data!$J$17*C19^2 + Data!$J$18*C19^3 + Data!$J$19*C19^4 + Data!$J$20*C19^5)</f>
        <v>538.6481608864226</v>
      </c>
      <c r="H19" s="4">
        <f>(($E19)*600) / (Data!$K$15 + Data!$K$16*$C19 + Data!$K$17*$C19^2 + Data!$K$18*$C19^3 + Data!$K$19*$C19^4 + Data!$K$20*$C19^5)</f>
        <v>633.65439422580096</v>
      </c>
      <c r="I19" s="4">
        <f>(($E19)*500) / (Data!$L$15 + Data!$L$16*$C19 + Data!$L$17*$C19^2 + Data!$L$18*$C19^3 + Data!$L$19*$C19^4)</f>
        <v>531.22769271063794</v>
      </c>
      <c r="J19" s="4">
        <f>500+100*(E19-(Data!$M$15*LN(C19)-Data!$M$16))/(Data!$M$17*LN(C19)-Data!$M$18)</f>
        <v>851.13335841298385</v>
      </c>
      <c r="K19" s="4">
        <f>(E19*100)/(Data!$N$15-(Data!$N$16*EXP(-Data!$N$17*C19)))</f>
        <v>108.85627519231784</v>
      </c>
    </row>
    <row r="20" spans="2:11" x14ac:dyDescent="0.2">
      <c r="B20" t="s">
        <v>87</v>
      </c>
      <c r="C20">
        <v>56.94</v>
      </c>
      <c r="D20">
        <v>-57</v>
      </c>
      <c r="E20">
        <v>450</v>
      </c>
      <c r="F20" s="4">
        <f t="shared" si="0"/>
        <v>7.9030558482613289</v>
      </c>
      <c r="G20" s="4">
        <f>(E20*500) / (Data!$J$15 + Data!$J$16*C20 + Data!$J$17*C20^2 + Data!$J$18*C20^3 + Data!$J$19*C20^4 + Data!$J$20*C20^5)</f>
        <v>522.60842257288198</v>
      </c>
      <c r="H20" s="4">
        <f>(($E20)*600) / (Data!$K$15 + Data!$K$16*$C20 + Data!$K$17*$C20^2 + Data!$K$18*$C20^3 + Data!$K$19*$C20^4 + Data!$K$20*$C20^5)</f>
        <v>615.14471169433784</v>
      </c>
      <c r="I20" s="4">
        <f>(($E20)*500) / (Data!$L$15 + Data!$L$16*$C20 + Data!$L$17*$C20^2 + Data!$L$18*$C20^3 + Data!$L$19*$C20^4)</f>
        <v>515.91829727404888</v>
      </c>
      <c r="J20" s="4">
        <f>500+100*(E20-(Data!$M$15*LN(C20)-Data!$M$16))/(Data!$M$17*LN(C20)-Data!$M$18)</f>
        <v>826.64240104922033</v>
      </c>
      <c r="K20" s="4">
        <f>(E20*100)/(Data!$N$15-(Data!$N$16*EXP(-Data!$N$17*C20)))</f>
        <v>105.63798689393055</v>
      </c>
    </row>
    <row r="21" spans="2:11" x14ac:dyDescent="0.2">
      <c r="B21" t="s">
        <v>69</v>
      </c>
      <c r="C21">
        <v>55.98</v>
      </c>
      <c r="D21">
        <v>-57</v>
      </c>
      <c r="E21">
        <v>421.5</v>
      </c>
      <c r="F21" s="4">
        <f t="shared" si="0"/>
        <v>7.529474812433012</v>
      </c>
      <c r="G21" s="4">
        <f>(E21*500) / (Data!$J$15 + Data!$J$16*C21 + Data!$J$17*C21^2 + Data!$J$18*C21^3 + Data!$J$19*C21^4 + Data!$J$20*C21^5)</f>
        <v>496.07796138643397</v>
      </c>
      <c r="H21" s="4">
        <f>(($E21)*600) / (Data!$K$15 + Data!$K$16*$C21 + Data!$K$17*$C21^2 + Data!$K$18*$C21^3 + Data!$K$19*$C21^4 + Data!$K$20*$C21^5)</f>
        <v>583.20806828007869</v>
      </c>
      <c r="I21" s="4">
        <f>(($E21)*500) / (Data!$L$15 + Data!$L$16*$C21 + Data!$L$17*$C21^2 + Data!$L$18*$C21^3 + Data!$L$19*$C21^4)</f>
        <v>488.68430655139889</v>
      </c>
      <c r="J21" s="4">
        <f>500+100*(E21-(Data!$M$15*LN(C21)-Data!$M$16))/(Data!$M$17*LN(C21)-Data!$M$18)</f>
        <v>779.73273982447267</v>
      </c>
      <c r="K21" s="4">
        <f>(E21*100)/(Data!$N$15-(Data!$N$16*EXP(-Data!$N$17*C21)))</f>
        <v>100.23558169372922</v>
      </c>
    </row>
    <row r="22" spans="2:11" x14ac:dyDescent="0.2">
      <c r="B22" t="s">
        <v>76</v>
      </c>
      <c r="C22">
        <v>56.08</v>
      </c>
      <c r="D22">
        <v>-57</v>
      </c>
      <c r="E22">
        <v>420</v>
      </c>
      <c r="F22" s="4">
        <f t="shared" si="0"/>
        <v>7.4893009985734675</v>
      </c>
      <c r="G22" s="4">
        <f>(E22*500) / (Data!$J$15 + Data!$J$16*C22 + Data!$J$17*C22^2 + Data!$J$18*C22^3 + Data!$J$19*C22^4 + Data!$J$20*C22^5)</f>
        <v>493.62136503555507</v>
      </c>
      <c r="H22" s="4">
        <f>(($E22)*600) / (Data!$K$15 + Data!$K$16*$C22 + Data!$K$17*$C22^2 + Data!$K$18*$C22^3 + Data!$K$19*$C22^4 + Data!$K$20*$C22^5)</f>
        <v>580.38728102420737</v>
      </c>
      <c r="I22" s="4">
        <f>(($E22)*500) / (Data!$L$15 + Data!$L$16*$C22 + Data!$L$17*$C22^2 + Data!$L$18*$C22^3 + Data!$L$19*$C22^4)</f>
        <v>486.37034661422825</v>
      </c>
      <c r="J22" s="4">
        <f>500+100*(E22-(Data!$M$15*LN(C22)-Data!$M$16))/(Data!$M$17*LN(C22)-Data!$M$18)</f>
        <v>776.10060027266559</v>
      </c>
      <c r="K22" s="4">
        <f>(E22*100)/(Data!$N$15-(Data!$N$16*EXP(-Data!$N$17*C22)))</f>
        <v>99.741848339137889</v>
      </c>
    </row>
    <row r="23" spans="2:11" x14ac:dyDescent="0.2">
      <c r="B23" t="s">
        <v>123</v>
      </c>
      <c r="C23">
        <v>56.38</v>
      </c>
      <c r="D23">
        <v>-57</v>
      </c>
      <c r="E23">
        <v>420</v>
      </c>
      <c r="F23" s="4">
        <f t="shared" si="0"/>
        <v>7.4494501596310752</v>
      </c>
      <c r="G23" s="4">
        <f>(E23*500) / (Data!$J$15 + Data!$J$16*C23 + Data!$J$17*C23^2 + Data!$J$18*C23^3 + Data!$J$19*C23^4 + Data!$J$20*C23^5)</f>
        <v>491.56097402233814</v>
      </c>
      <c r="H23" s="4">
        <f>(($E23)*600) / (Data!$K$15 + Data!$K$16*$C23 + Data!$K$17*$C23^2 + Data!$K$18*$C23^3 + Data!$K$19*$C23^4 + Data!$K$20*$C23^5)</f>
        <v>578.17450410812273</v>
      </c>
      <c r="I23" s="4">
        <f>(($E23)*500) / (Data!$L$15 + Data!$L$16*$C23 + Data!$L$17*$C23^2 + Data!$L$18*$C23^3 + Data!$L$19*$C23^4)</f>
        <v>484.66002991836649</v>
      </c>
      <c r="J23" s="4">
        <f>500+100*(E23-(Data!$M$15*LN(C23)-Data!$M$16))/(Data!$M$17*LN(C23)-Data!$M$18)</f>
        <v>773.85488275691102</v>
      </c>
      <c r="K23" s="4">
        <f>(E23*100)/(Data!$N$15-(Data!$N$16*EXP(-Data!$N$17*C23)))</f>
        <v>99.335498794101241</v>
      </c>
    </row>
    <row r="24" spans="2:11" x14ac:dyDescent="0.2">
      <c r="B24" t="s">
        <v>124</v>
      </c>
      <c r="C24">
        <v>55.86</v>
      </c>
      <c r="D24">
        <v>-57</v>
      </c>
      <c r="E24">
        <v>415</v>
      </c>
      <c r="F24" s="4">
        <f t="shared" si="0"/>
        <v>7.4292875044754751</v>
      </c>
      <c r="G24" s="4">
        <f>(E24*500) / (Data!$J$15 + Data!$J$16*C24 + Data!$J$17*C24^2 + Data!$J$18*C24^3 + Data!$J$19*C24^4 + Data!$J$20*C24^5)</f>
        <v>489.25031190961232</v>
      </c>
      <c r="H24" s="4">
        <f>(($E24)*600) / (Data!$K$15 + Data!$K$16*$C24 + Data!$K$17*$C24^2 + Data!$K$18*$C24^3 + Data!$K$19*$C24^4 + Data!$K$20*$C24^5)</f>
        <v>575.10317078983144</v>
      </c>
      <c r="I24" s="4">
        <f>(($E24)*500) / (Data!$L$15 + Data!$L$16*$C24 + Data!$L$17*$C24^2 + Data!$L$18*$C24^3 + Data!$L$19*$C24^4)</f>
        <v>481.83301973047759</v>
      </c>
      <c r="J24" s="4">
        <f>500+100*(E24-(Data!$M$15*LN(C24)-Data!$M$16))/(Data!$M$17*LN(C24)-Data!$M$18)</f>
        <v>768.16044466865856</v>
      </c>
      <c r="K24" s="4">
        <f>(E24*100)/(Data!$N$15-(Data!$N$16*EXP(-Data!$N$17*C24)))</f>
        <v>98.853347578564126</v>
      </c>
    </row>
    <row r="25" spans="2:11" x14ac:dyDescent="0.2">
      <c r="B25" t="s">
        <v>60</v>
      </c>
      <c r="C25">
        <v>56.28</v>
      </c>
      <c r="D25">
        <v>-57</v>
      </c>
      <c r="E25">
        <v>412.5</v>
      </c>
      <c r="F25" s="4">
        <f t="shared" si="0"/>
        <v>7.3294243070362475</v>
      </c>
      <c r="G25" s="4">
        <f>(E25*500) / (Data!$J$15 + Data!$J$16*C25 + Data!$J$17*C25^2 + Data!$J$18*C25^3 + Data!$J$19*C25^4 + Data!$J$20*C25^5)</f>
        <v>483.45547258662305</v>
      </c>
      <c r="H25" s="4">
        <f>(($E25)*600) / (Data!$K$15 + Data!$K$16*$C25 + Data!$K$17*$C25^2 + Data!$K$18*$C25^3 + Data!$K$19*$C25^4 + Data!$K$20*$C25^5)</f>
        <v>568.57061305343632</v>
      </c>
      <c r="I25" s="4">
        <f>(($E25)*500) / (Data!$L$15 + Data!$L$16*$C25 + Data!$L$17*$C25^2 + Data!$L$18*$C25^3 + Data!$L$19*$C25^4)</f>
        <v>476.56298566097149</v>
      </c>
      <c r="J25" s="4">
        <f>500+100*(E25-(Data!$M$15*LN(C25)-Data!$M$16))/(Data!$M$17*LN(C25)-Data!$M$18)</f>
        <v>760.26434230608947</v>
      </c>
      <c r="K25" s="4">
        <f>(E25*100)/(Data!$N$15-(Data!$N$16*EXP(-Data!$N$17*C25)))</f>
        <v>97.69391517958401</v>
      </c>
    </row>
    <row r="26" spans="2:11" x14ac:dyDescent="0.2">
      <c r="B26" t="s">
        <v>125</v>
      </c>
      <c r="C26">
        <v>56.7</v>
      </c>
      <c r="D26">
        <v>-57</v>
      </c>
      <c r="E26">
        <v>402.5</v>
      </c>
      <c r="F26" s="4">
        <f t="shared" si="0"/>
        <v>7.098765432098765</v>
      </c>
      <c r="G26" s="4">
        <f>(E26*500) / (Data!$J$15 + Data!$J$16*C26 + Data!$J$17*C26^2 + Data!$J$18*C26^3 + Data!$J$19*C26^4 + Data!$J$20*C26^5)</f>
        <v>468.99399469370462</v>
      </c>
      <c r="H26" s="4">
        <f>(($E26)*600) / (Data!$K$15 + Data!$K$16*$C26 + Data!$K$17*$C26^2 + Data!$K$18*$C26^3 + Data!$K$19*$C26^4 + Data!$K$20*$C26^5)</f>
        <v>551.85809041625271</v>
      </c>
      <c r="I26" s="4">
        <f>(($E26)*500) / (Data!$L$15 + Data!$L$16*$C26 + Data!$L$17*$C26^2 + Data!$L$18*$C26^3 + Data!$L$19*$C26^4)</f>
        <v>462.73987024132816</v>
      </c>
      <c r="J26" s="4">
        <f>500+100*(E26-(Data!$M$15*LN(C26)-Data!$M$16))/(Data!$M$17*LN(C26)-Data!$M$18)</f>
        <v>738.20238172736788</v>
      </c>
      <c r="K26" s="4">
        <f>(E26*100)/(Data!$N$15-(Data!$N$16*EXP(-Data!$N$17*C26)))</f>
        <v>94.788479158498859</v>
      </c>
    </row>
    <row r="27" spans="2:11" x14ac:dyDescent="0.2">
      <c r="B27" t="s">
        <v>126</v>
      </c>
      <c r="C27">
        <v>56.48</v>
      </c>
      <c r="D27">
        <v>-57</v>
      </c>
      <c r="E27">
        <v>400</v>
      </c>
      <c r="F27" s="4">
        <f t="shared" si="0"/>
        <v>7.0821529745042504</v>
      </c>
      <c r="G27" s="4">
        <f>(E27*500) / (Data!$J$15 + Data!$J$16*C27 + Data!$J$17*C27^2 + Data!$J$18*C27^3 + Data!$J$19*C27^4 + Data!$J$20*C27^5)</f>
        <v>467.50340481796729</v>
      </c>
      <c r="H27" s="4">
        <f>(($E27)*600) / (Data!$K$15 + Data!$K$16*$C27 + Data!$K$17*$C27^2 + Data!$K$18*$C27^3 + Data!$K$19*$C27^4 + Data!$K$20*$C27^5)</f>
        <v>549.94719115938403</v>
      </c>
      <c r="I27" s="4">
        <f>(($E27)*500) / (Data!$L$15 + Data!$L$16*$C27 + Data!$L$17*$C27^2 + Data!$L$18*$C27^3 + Data!$L$19*$C27^4)</f>
        <v>461.04251670440971</v>
      </c>
      <c r="J27" s="4">
        <f>500+100*(E27-(Data!$M$15*LN(C27)-Data!$M$16))/(Data!$M$17*LN(C27)-Data!$M$18)</f>
        <v>734.97233620749762</v>
      </c>
      <c r="K27" s="4">
        <f>(E27*100)/(Data!$N$15-(Data!$N$16*EXP(-Data!$N$17*C27)))</f>
        <v>94.477715951819164</v>
      </c>
    </row>
    <row r="28" spans="2:11" x14ac:dyDescent="0.2">
      <c r="B28" t="s">
        <v>127</v>
      </c>
      <c r="C28">
        <v>56.24</v>
      </c>
      <c r="D28">
        <v>-57</v>
      </c>
      <c r="E28">
        <v>395</v>
      </c>
      <c r="F28" s="4">
        <f t="shared" si="0"/>
        <v>7.0234708392603133</v>
      </c>
      <c r="G28" s="4">
        <f>(E28*500) / (Data!$J$15 + Data!$J$16*C28 + Data!$J$17*C28^2 + Data!$J$18*C28^3 + Data!$J$19*C28^4 + Data!$J$20*C28^5)</f>
        <v>463.20335876920058</v>
      </c>
      <c r="H28" s="4">
        <f>(($E28)*600) / (Data!$K$15 + Data!$K$16*$C28 + Data!$K$17*$C28^2 + Data!$K$18*$C28^3 + Data!$K$19*$C28^4 + Data!$K$20*$C28^5)</f>
        <v>544.72647435665749</v>
      </c>
      <c r="I28" s="4">
        <f>(($E28)*500) / (Data!$L$15 + Data!$L$16*$C28 + Data!$L$17*$C28^2 + Data!$L$18*$C28^3 + Data!$L$19*$C28^4)</f>
        <v>456.55936109414137</v>
      </c>
      <c r="J28" s="4">
        <f>500+100*(E28-(Data!$M$15*LN(C28)-Data!$M$16))/(Data!$M$17*LN(C28)-Data!$M$18)</f>
        <v>727.09023641046974</v>
      </c>
      <c r="K28" s="4">
        <f>(E28*100)/(Data!$N$15-(Data!$N$16*EXP(-Data!$N$17*C28)))</f>
        <v>93.600190840993818</v>
      </c>
    </row>
    <row r="29" spans="2:11" x14ac:dyDescent="0.2">
      <c r="B29" t="s">
        <v>78</v>
      </c>
      <c r="C29">
        <v>62.54</v>
      </c>
      <c r="D29">
        <v>-63</v>
      </c>
      <c r="E29">
        <v>502.5</v>
      </c>
      <c r="F29" s="4">
        <f t="shared" si="0"/>
        <v>8.0348576910777094</v>
      </c>
      <c r="G29" s="4">
        <f>(E29*500) / (Data!$J$15 + Data!$J$16*C29 + Data!$J$17*C29^2 + Data!$J$18*C29^3 + Data!$J$19*C29^4 + Data!$J$20*C29^5)</f>
        <v>542.67208725433318</v>
      </c>
      <c r="H29" s="4">
        <f>(($E29)*600) / (Data!$K$15 + Data!$K$16*$C29 + Data!$K$17*$C29^2 + Data!$K$18*$C29^3 + Data!$K$19*$C29^4 + Data!$K$20*$C29^5)</f>
        <v>645.43083041946068</v>
      </c>
      <c r="I29" s="4">
        <f>(($E29)*500) / (Data!$L$15 + Data!$L$16*$C29 + Data!$L$17*$C29^2 + Data!$L$18*$C29^3 + Data!$L$19*$C29^4)</f>
        <v>542.86986197524959</v>
      </c>
      <c r="J29" s="4">
        <f>500+100*(E29-(Data!$M$15*LN(C29)-Data!$M$16))/(Data!$M$17*LN(C29)-Data!$M$18)</f>
        <v>880.57949870042921</v>
      </c>
      <c r="K29" s="4">
        <f>(E29*100)/(Data!$N$15-(Data!$N$16*EXP(-Data!$N$17*C29)))</f>
        <v>110.46148887764612</v>
      </c>
    </row>
    <row r="30" spans="2:11" x14ac:dyDescent="0.2">
      <c r="B30" t="s">
        <v>70</v>
      </c>
      <c r="C30">
        <v>62.51</v>
      </c>
      <c r="D30">
        <v>-63</v>
      </c>
      <c r="E30">
        <v>485</v>
      </c>
      <c r="F30" s="4">
        <f t="shared" si="0"/>
        <v>7.7587585986242189</v>
      </c>
      <c r="G30" s="4">
        <f>(E30*500) / (Data!$J$15 + Data!$J$16*C30 + Data!$J$17*C30^2 + Data!$J$18*C30^3 + Data!$J$19*C30^4 + Data!$J$20*C30^5)</f>
        <v>523.96416595215487</v>
      </c>
      <c r="H30" s="4">
        <f>(($E30)*600) / (Data!$K$15 + Data!$K$16*$C30 + Data!$K$17*$C30^2 + Data!$K$18*$C30^3 + Data!$K$19*$C30^4 + Data!$K$20*$C30^5)</f>
        <v>623.13934258840391</v>
      </c>
      <c r="I30" s="4">
        <f>(($E30)*500) / (Data!$L$15 + Data!$L$16*$C30 + Data!$L$17*$C30^2 + Data!$L$18*$C30^3 + Data!$L$19*$C30^4)</f>
        <v>524.11791236603494</v>
      </c>
      <c r="J30" s="4">
        <f>500+100*(E30-(Data!$M$15*LN(C30)-Data!$M$16))/(Data!$M$17*LN(C30)-Data!$M$18)</f>
        <v>849.51623661286067</v>
      </c>
      <c r="K30" s="4">
        <f>(E30*100)/(Data!$N$15-(Data!$N$16*EXP(-Data!$N$17*C30)))</f>
        <v>106.64790356027339</v>
      </c>
    </row>
    <row r="31" spans="2:11" x14ac:dyDescent="0.2">
      <c r="B31" t="s">
        <v>88</v>
      </c>
      <c r="C31">
        <v>62.29</v>
      </c>
      <c r="D31">
        <v>-63</v>
      </c>
      <c r="E31">
        <v>475</v>
      </c>
      <c r="F31" s="4">
        <f t="shared" si="0"/>
        <v>7.6256220902231489</v>
      </c>
      <c r="G31" s="4">
        <f>(E31*500) / (Data!$J$15 + Data!$J$16*C31 + Data!$J$17*C31^2 + Data!$J$18*C31^3 + Data!$J$19*C31^4 + Data!$J$20*C31^5)</f>
        <v>514.53972057665226</v>
      </c>
      <c r="H31" s="4">
        <f>(($E31)*600) / (Data!$K$15 + Data!$K$16*$C31 + Data!$K$17*$C31^2 + Data!$K$18*$C31^3 + Data!$K$19*$C31^4 + Data!$K$20*$C31^5)</f>
        <v>611.63661886942839</v>
      </c>
      <c r="I31" s="4">
        <f>(($E31)*500) / (Data!$L$15 + Data!$L$16*$C31 + Data!$L$17*$C31^2 + Data!$L$18*$C31^3 + Data!$L$19*$C31^4)</f>
        <v>514.42239206939746</v>
      </c>
      <c r="J31" s="4">
        <f>500+100*(E31-(Data!$M$15*LN(C31)-Data!$M$16))/(Data!$M$17*LN(C31)-Data!$M$18)</f>
        <v>833.1536976415573</v>
      </c>
      <c r="K31" s="4">
        <f>(E31*100)/(Data!$N$15-(Data!$N$16*EXP(-Data!$N$17*C31)))</f>
        <v>104.68991789581696</v>
      </c>
    </row>
    <row r="32" spans="2:11" x14ac:dyDescent="0.2">
      <c r="B32" t="s">
        <v>128</v>
      </c>
      <c r="C32">
        <v>62.12</v>
      </c>
      <c r="D32">
        <v>-63</v>
      </c>
      <c r="E32">
        <v>432.5</v>
      </c>
      <c r="F32" s="4">
        <f t="shared" si="0"/>
        <v>6.9623309723116549</v>
      </c>
      <c r="G32" s="4">
        <f>(E32*500) / (Data!$J$15 + Data!$J$16*C32 + Data!$J$17*C32^2 + Data!$J$18*C32^3 + Data!$J$19*C32^4 + Data!$J$20*C32^5)</f>
        <v>469.47919164378379</v>
      </c>
      <c r="H32" s="4">
        <f>(($E32)*600) / (Data!$K$15 + Data!$K$16*$C32 + Data!$K$17*$C32^2 + Data!$K$18*$C32^3 + Data!$K$19*$C32^4 + Data!$K$20*$C32^5)</f>
        <v>557.86697132291124</v>
      </c>
      <c r="I32" s="4">
        <f>(($E32)*500) / (Data!$L$15 + Data!$L$16*$C32 + Data!$L$17*$C32^2 + Data!$L$18*$C32^3 + Data!$L$19*$C32^4)</f>
        <v>469.18262017828738</v>
      </c>
      <c r="J32" s="4">
        <f>500+100*(E32-(Data!$M$15*LN(C32)-Data!$M$16))/(Data!$M$17*LN(C32)-Data!$M$18)</f>
        <v>758.06322327824614</v>
      </c>
      <c r="K32" s="4">
        <f>(E32*100)/(Data!$N$15-(Data!$N$16*EXP(-Data!$N$17*C32)))</f>
        <v>95.49415886026398</v>
      </c>
    </row>
    <row r="33" spans="2:11" x14ac:dyDescent="0.2">
      <c r="B33" t="s">
        <v>129</v>
      </c>
      <c r="C33">
        <v>62.49</v>
      </c>
      <c r="D33">
        <v>-63</v>
      </c>
      <c r="E33">
        <v>427.5</v>
      </c>
      <c r="F33" s="4">
        <f t="shared" si="0"/>
        <v>6.8410945751320211</v>
      </c>
      <c r="G33" s="4">
        <f>(E33*500) / (Data!$J$15 + Data!$J$16*C33 + Data!$J$17*C33^2 + Data!$J$18*C33^3 + Data!$J$19*C33^4 + Data!$J$20*C33^5)</f>
        <v>461.95710711368218</v>
      </c>
      <c r="H33" s="4">
        <f>(($E33)*600) / (Data!$K$15 + Data!$K$16*$C33 + Data!$K$17*$C33^2 + Data!$K$18*$C33^3 + Data!$K$19*$C33^4 + Data!$K$20*$C33^5)</f>
        <v>549.37154927502604</v>
      </c>
      <c r="I33" s="4">
        <f>(($E33)*500) / (Data!$L$15 + Data!$L$16*$C33 + Data!$L$17*$C33^2 + Data!$L$18*$C33^3 + Data!$L$19*$C33^4)</f>
        <v>462.07078187706691</v>
      </c>
      <c r="J33" s="4">
        <f>500+100*(E33-(Data!$M$15*LN(C33)-Data!$M$16))/(Data!$M$17*LN(C33)-Data!$M$18)</f>
        <v>746.84859765778333</v>
      </c>
      <c r="K33" s="4">
        <f>(E33*100)/(Data!$N$15-(Data!$N$16*EXP(-Data!$N$17*C33)))</f>
        <v>94.0236920583433</v>
      </c>
    </row>
    <row r="34" spans="2:11" x14ac:dyDescent="0.2">
      <c r="B34" t="s">
        <v>96</v>
      </c>
      <c r="C34">
        <v>68.22</v>
      </c>
      <c r="D34">
        <v>-69</v>
      </c>
      <c r="E34">
        <v>530</v>
      </c>
      <c r="F34" s="4">
        <f t="shared" si="0"/>
        <v>7.7689827030196419</v>
      </c>
      <c r="G34" s="4">
        <f>(E34*500) / (Data!$J$15 + Data!$J$16*C34 + Data!$J$17*C34^2 + Data!$J$18*C34^3 + Data!$J$19*C34^4 + Data!$J$20*C34^5)</f>
        <v>536.85204862820342</v>
      </c>
      <c r="H34" s="4">
        <f>(($E34)*600) / (Data!$K$15 + Data!$K$16*$C34 + Data!$K$17*$C34^2 + Data!$K$18*$C34^3 + Data!$K$19*$C34^4 + Data!$K$20*$C34^5)</f>
        <v>647.05143096638528</v>
      </c>
      <c r="I34" s="4">
        <f>(($E34)*500) / (Data!$L$15 + Data!$L$16*$C34 + Data!$L$17*$C34^2 + Data!$L$18*$C34^3 + Data!$L$19*$C34^4)</f>
        <v>543.84186229499221</v>
      </c>
      <c r="J34" s="4">
        <f>500+100*(E34-(Data!$M$15*LN(C34)-Data!$M$16))/(Data!$M$17*LN(C34)-Data!$M$18)</f>
        <v>889.39738296891801</v>
      </c>
      <c r="K34" s="4">
        <f>(E34*100)/(Data!$N$15-(Data!$N$16*EXP(-Data!$N$17*C34)))</f>
        <v>110.50499759169794</v>
      </c>
    </row>
    <row r="35" spans="2:11" x14ac:dyDescent="0.2">
      <c r="B35" t="s">
        <v>97</v>
      </c>
      <c r="C35">
        <v>68.28</v>
      </c>
      <c r="D35">
        <v>-69</v>
      </c>
      <c r="E35">
        <v>500</v>
      </c>
      <c r="F35" s="4">
        <f t="shared" si="0"/>
        <v>7.322788517867604</v>
      </c>
      <c r="G35" s="4">
        <f>(E35*500) / (Data!$J$15 + Data!$J$16*C35 + Data!$J$17*C35^2 + Data!$J$18*C35^3 + Data!$J$19*C35^4 + Data!$J$20*C35^5)</f>
        <v>506.14864523494987</v>
      </c>
      <c r="H35" s="4">
        <f>(($E35)*600) / (Data!$K$15 + Data!$K$16*$C35 + Data!$K$17*$C35^2 + Data!$K$18*$C35^3 + Data!$K$19*$C35^4 + Data!$K$20*$C35^5)</f>
        <v>610.13345833572703</v>
      </c>
      <c r="I35" s="4">
        <f>(($E35)*500) / (Data!$L$15 + Data!$L$16*$C35 + Data!$L$17*$C35^2 + Data!$L$18*$C35^3 + Data!$L$19*$C35^4)</f>
        <v>512.80036363118518</v>
      </c>
      <c r="J35" s="4">
        <f>500+100*(E35-(Data!$M$15*LN(C35)-Data!$M$16))/(Data!$M$17*LN(C35)-Data!$M$18)</f>
        <v>838.15322451108545</v>
      </c>
      <c r="K35" s="4">
        <f>(E35*100)/(Data!$N$15-(Data!$N$16*EXP(-Data!$N$17*C35)))</f>
        <v>104.19811183139582</v>
      </c>
    </row>
    <row r="36" spans="2:11" x14ac:dyDescent="0.2">
      <c r="B36" t="s">
        <v>89</v>
      </c>
      <c r="C36">
        <v>68.62</v>
      </c>
      <c r="D36">
        <v>-69</v>
      </c>
      <c r="E36">
        <v>500</v>
      </c>
      <c r="F36" s="4">
        <f t="shared" si="0"/>
        <v>7.2865053920139884</v>
      </c>
      <c r="G36" s="4">
        <f>(E36*500) / (Data!$J$15 + Data!$J$16*C36 + Data!$J$17*C36^2 + Data!$J$18*C36^3 + Data!$J$19*C36^4 + Data!$J$20*C36^5)</f>
        <v>504.37487001461233</v>
      </c>
      <c r="H36" s="4">
        <f>(($E36)*600) / (Data!$K$15 + Data!$K$16*$C36 + Data!$K$17*$C36^2 + Data!$K$18*$C36^3 + Data!$K$19*$C36^4 + Data!$K$20*$C36^5)</f>
        <v>608.49172640071731</v>
      </c>
      <c r="I36" s="4">
        <f>(($E36)*500) / (Data!$L$15 + Data!$L$16*$C36 + Data!$L$17*$C36^2 + Data!$L$18*$C36^3 + Data!$L$19*$C36^4)</f>
        <v>511.34851402132267</v>
      </c>
      <c r="J36" s="4">
        <f>500+100*(E36-(Data!$M$15*LN(C36)-Data!$M$16))/(Data!$M$17*LN(C36)-Data!$M$18)</f>
        <v>836.12229540586281</v>
      </c>
      <c r="K36" s="4">
        <f>(E36*100)/(Data!$N$15-(Data!$N$16*EXP(-Data!$N$17*C36)))</f>
        <v>103.90683932246921</v>
      </c>
    </row>
    <row r="37" spans="2:11" x14ac:dyDescent="0.2">
      <c r="B37" t="s">
        <v>130</v>
      </c>
      <c r="C37">
        <v>69</v>
      </c>
      <c r="D37">
        <v>-69</v>
      </c>
      <c r="E37">
        <v>500</v>
      </c>
      <c r="F37" s="4">
        <f t="shared" si="0"/>
        <v>7.2463768115942022</v>
      </c>
      <c r="G37" s="4">
        <f>(E37*500) / (Data!$J$15 + Data!$J$16*C37 + Data!$J$17*C37^2 + Data!$J$18*C37^3 + Data!$J$19*C37^4 + Data!$J$20*C37^5)</f>
        <v>502.42106916593968</v>
      </c>
      <c r="H37" s="4">
        <f>(($E37)*600) / (Data!$K$15 + Data!$K$16*$C37 + Data!$K$17*$C37^2 + Data!$K$18*$C37^3 + Data!$K$19*$C37^4 + Data!$K$20*$C37^5)</f>
        <v>606.68723330091166</v>
      </c>
      <c r="I37" s="4">
        <f>(($E37)*500) / (Data!$L$15 + Data!$L$16*$C37 + Data!$L$17*$C37^2 + Data!$L$18*$C37^3 + Data!$L$19*$C37^4)</f>
        <v>509.74599537797877</v>
      </c>
      <c r="J37" s="4">
        <f>500+100*(E37-(Data!$M$15*LN(C37)-Data!$M$16))/(Data!$M$17*LN(C37)-Data!$M$18)</f>
        <v>833.87808573631173</v>
      </c>
      <c r="K37" s="4">
        <f>(E37*100)/(Data!$N$15-(Data!$N$16*EXP(-Data!$N$17*C37)))</f>
        <v>103.5867408851628</v>
      </c>
    </row>
    <row r="38" spans="2:11" x14ac:dyDescent="0.2">
      <c r="B38" t="s">
        <v>131</v>
      </c>
      <c r="C38">
        <v>67.52</v>
      </c>
      <c r="D38">
        <v>-69</v>
      </c>
      <c r="E38">
        <v>485</v>
      </c>
      <c r="F38" s="4">
        <f t="shared" si="0"/>
        <v>7.1830568720379144</v>
      </c>
      <c r="G38" s="4">
        <f>(E38*500) / (Data!$J$15 + Data!$J$16*C38 + Data!$J$17*C38^2 + Data!$J$18*C38^3 + Data!$J$19*C38^4 + Data!$J$20*C38^5)</f>
        <v>494.8962869359554</v>
      </c>
      <c r="H38" s="4">
        <f>(($E38)*600) / (Data!$K$15 + Data!$K$16*$C38 + Data!$K$17*$C38^2 + Data!$K$18*$C38^3 + Data!$K$19*$C38^4 + Data!$K$20*$C38^5)</f>
        <v>595.48158771287319</v>
      </c>
      <c r="I38" s="4">
        <f>(($E38)*500) / (Data!$L$15 + Data!$L$16*$C38 + Data!$L$17*$C38^2 + Data!$L$18*$C38^3 + Data!$L$19*$C38^4)</f>
        <v>500.62540618122154</v>
      </c>
      <c r="J38" s="4">
        <f>500+100*(E38-(Data!$M$15*LN(C38)-Data!$M$16))/(Data!$M$17*LN(C38)-Data!$M$18)</f>
        <v>817.1769990876378</v>
      </c>
      <c r="K38" s="4">
        <f>(E38*100)/(Data!$N$15-(Data!$N$16*EXP(-Data!$N$17*C38)))</f>
        <v>101.7203342517895</v>
      </c>
    </row>
    <row r="39" spans="2:11" x14ac:dyDescent="0.2">
      <c r="B39" t="s">
        <v>132</v>
      </c>
      <c r="C39">
        <v>67.42</v>
      </c>
      <c r="D39">
        <v>-69</v>
      </c>
      <c r="E39">
        <v>475</v>
      </c>
      <c r="F39" s="4">
        <f t="shared" si="0"/>
        <v>7.0453871254820521</v>
      </c>
      <c r="G39" s="4">
        <f>(E39*500) / (Data!$J$15 + Data!$J$16*C39 + Data!$J$17*C39^2 + Data!$J$18*C39^3 + Data!$J$19*C39^4 + Data!$J$20*C39^5)</f>
        <v>485.20773100855496</v>
      </c>
      <c r="H39" s="4">
        <f>(($E39)*600) / (Data!$K$15 + Data!$K$16*$C39 + Data!$K$17*$C39^2 + Data!$K$18*$C39^3 + Data!$K$19*$C39^4 + Data!$K$20*$C39^5)</f>
        <v>583.68377165862967</v>
      </c>
      <c r="I39" s="4">
        <f>(($E39)*500) / (Data!$L$15 + Data!$L$16*$C39 + Data!$L$17*$C39^2 + Data!$L$18*$C39^3 + Data!$L$19*$C39^4)</f>
        <v>490.72304548878503</v>
      </c>
      <c r="J39" s="4">
        <f>500+100*(E39-(Data!$M$15*LN(C39)-Data!$M$16))/(Data!$M$17*LN(C39)-Data!$M$18)</f>
        <v>800.69184442100982</v>
      </c>
      <c r="K39" s="4">
        <f>(E39*100)/(Data!$N$15-(Data!$N$16*EXP(-Data!$N$17*C39)))</f>
        <v>99.708249944651712</v>
      </c>
    </row>
    <row r="40" spans="2:11" x14ac:dyDescent="0.2">
      <c r="B40" t="s">
        <v>133</v>
      </c>
      <c r="C40">
        <v>67.099999999999994</v>
      </c>
      <c r="D40">
        <v>-69</v>
      </c>
      <c r="E40">
        <v>472.5</v>
      </c>
      <c r="F40" s="4">
        <f t="shared" si="0"/>
        <v>7.0417287630402381</v>
      </c>
      <c r="G40" s="4">
        <f>(E40*500) / (Data!$J$15 + Data!$J$16*C40 + Data!$J$17*C40^2 + Data!$J$18*C40^3 + Data!$J$19*C40^4 + Data!$J$20*C40^5)</f>
        <v>484.30869096519882</v>
      </c>
      <c r="H40" s="4">
        <f>(($E40)*600) / (Data!$K$15 + Data!$K$16*$C40 + Data!$K$17*$C40^2 + Data!$K$18*$C40^3 + Data!$K$19*$C40^4 + Data!$K$20*$C40^5)</f>
        <v>582.15527589920066</v>
      </c>
      <c r="I40" s="4">
        <f>(($E40)*500) / (Data!$L$15 + Data!$L$16*$C40 + Data!$L$17*$C40^2 + Data!$L$18*$C40^3 + Data!$L$19*$C40^4)</f>
        <v>489.48656317143781</v>
      </c>
      <c r="J40" s="4">
        <f>500+100*(E40-(Data!$M$15*LN(C40)-Data!$M$16))/(Data!$M$17*LN(C40)-Data!$M$18)</f>
        <v>798.27570753540067</v>
      </c>
      <c r="K40" s="4">
        <f>(E40*100)/(Data!$N$15-(Data!$N$16*EXP(-Data!$N$17*C40)))</f>
        <v>99.45754122250564</v>
      </c>
    </row>
    <row r="41" spans="2:11" x14ac:dyDescent="0.2">
      <c r="B41" t="s">
        <v>134</v>
      </c>
      <c r="C41">
        <v>67.959999999999994</v>
      </c>
      <c r="D41">
        <v>-69</v>
      </c>
      <c r="E41">
        <v>470</v>
      </c>
      <c r="F41" s="4">
        <f t="shared" si="0"/>
        <v>6.9158328428487348</v>
      </c>
      <c r="G41" s="4">
        <f>(E41*500) / (Data!$J$15 + Data!$J$16*C41 + Data!$J$17*C41^2 + Data!$J$18*C41^3 + Data!$J$19*C41^4 + Data!$J$20*C41^5)</f>
        <v>477.36999624584575</v>
      </c>
      <c r="H41" s="4">
        <f>(($E41)*600) / (Data!$K$15 + Data!$K$16*$C41 + Data!$K$17*$C41^2 + Data!$K$18*$C41^3 + Data!$K$19*$C41^4 + Data!$K$20*$C41^5)</f>
        <v>575.00036064107303</v>
      </c>
      <c r="I41" s="4">
        <f>(($E41)*500) / (Data!$L$15 + Data!$L$16*$C41 + Data!$L$17*$C41^2 + Data!$L$18*$C41^3 + Data!$L$19*$C41^4)</f>
        <v>483.331655605511</v>
      </c>
      <c r="J41" s="4">
        <f>500+100*(E41-(Data!$M$15*LN(C41)-Data!$M$16))/(Data!$M$17*LN(C41)-Data!$M$18)</f>
        <v>789.08733093157321</v>
      </c>
      <c r="K41" s="4">
        <f>(E41*100)/(Data!$N$15-(Data!$N$16*EXP(-Data!$N$17*C41)))</f>
        <v>98.207947672415699</v>
      </c>
    </row>
    <row r="42" spans="2:11" x14ac:dyDescent="0.2">
      <c r="B42" t="s">
        <v>135</v>
      </c>
      <c r="C42">
        <v>68.34</v>
      </c>
      <c r="D42">
        <v>-69</v>
      </c>
      <c r="E42">
        <v>462.5</v>
      </c>
      <c r="F42" s="4">
        <f t="shared" si="0"/>
        <v>6.76763242610477</v>
      </c>
      <c r="G42" s="4">
        <f>(E42*500) / (Data!$J$15 + Data!$J$16*C42 + Data!$J$17*C42^2 + Data!$J$18*C42^3 + Data!$J$19*C42^4 + Data!$J$20*C42^5)</f>
        <v>467.89631625982776</v>
      </c>
      <c r="H42" s="4">
        <f>(($E42)*600) / (Data!$K$15 + Data!$K$16*$C42 + Data!$K$17*$C42^2 + Data!$K$18*$C42^3 + Data!$K$19*$C42^4 + Data!$K$20*$C42^5)</f>
        <v>564.10371422833362</v>
      </c>
      <c r="I42" s="4">
        <f>(($E42)*500) / (Data!$L$15 + Data!$L$16*$C42 + Data!$L$17*$C42^2 + Data!$L$18*$C42^3 + Data!$L$19*$C42^4)</f>
        <v>474.10218755867629</v>
      </c>
      <c r="J42" s="4">
        <f>500+100*(E42-(Data!$M$15*LN(C42)-Data!$M$16))/(Data!$M$17*LN(C42)-Data!$M$18)</f>
        <v>774.25427367743555</v>
      </c>
      <c r="K42" s="4">
        <f>(E42*100)/(Data!$N$15-(Data!$N$16*EXP(-Data!$N$17*C42)))</f>
        <v>96.335394301501736</v>
      </c>
    </row>
    <row r="43" spans="2:11" x14ac:dyDescent="0.2">
      <c r="B43" t="s">
        <v>136</v>
      </c>
      <c r="C43">
        <v>66.819999999999993</v>
      </c>
      <c r="D43">
        <v>-69</v>
      </c>
      <c r="E43">
        <v>460</v>
      </c>
      <c r="F43" s="4">
        <f t="shared" si="0"/>
        <v>6.8841664172403485</v>
      </c>
      <c r="G43" s="4">
        <f>(E43*500) / (Data!$J$15 + Data!$J$16*C43 + Data!$J$17*C43^2 + Data!$J$18*C43^3 + Data!$J$19*C43^4 + Data!$J$20*C43^5)</f>
        <v>472.9227334047647</v>
      </c>
      <c r="H43" s="4">
        <f>(($E43)*600) / (Data!$K$15 + Data!$K$16*$C43 + Data!$K$17*$C43^2 + Data!$K$18*$C43^3 + Data!$K$19*$C43^4 + Data!$K$20*$C43^5)</f>
        <v>568.08782563981197</v>
      </c>
      <c r="I43" s="4">
        <f>(($E43)*500) / (Data!$L$15 + Data!$L$16*$C43 + Data!$L$17*$C43^2 + Data!$L$18*$C43^3 + Data!$L$19*$C43^4)</f>
        <v>477.69624083508558</v>
      </c>
      <c r="J43" s="4">
        <f>500+100*(E43-(Data!$M$15*LN(C43)-Data!$M$16))/(Data!$M$17*LN(C43)-Data!$M$18)</f>
        <v>778.45150264488257</v>
      </c>
      <c r="K43" s="4">
        <f>(E43*100)/(Data!$N$15-(Data!$N$16*EXP(-Data!$N$17*C43)))</f>
        <v>97.063231069430458</v>
      </c>
    </row>
    <row r="44" spans="2:11" x14ac:dyDescent="0.2">
      <c r="B44" t="s">
        <v>137</v>
      </c>
      <c r="C44">
        <v>67.92</v>
      </c>
      <c r="D44">
        <v>-69</v>
      </c>
      <c r="E44">
        <v>450</v>
      </c>
      <c r="F44" s="4">
        <f t="shared" si="0"/>
        <v>6.6254416961130751</v>
      </c>
      <c r="G44" s="4">
        <f>(E44*500) / (Data!$J$15 + Data!$J$16*C44 + Data!$J$17*C44^2 + Data!$J$18*C44^3 + Data!$J$19*C44^4 + Data!$J$20*C44^5)</f>
        <v>457.24808428438723</v>
      </c>
      <c r="H44" s="4">
        <f>(($E44)*600) / (Data!$K$15 + Data!$K$16*$C44 + Data!$K$17*$C44^2 + Data!$K$18*$C44^3 + Data!$K$19*$C44^4 + Data!$K$20*$C44^5)</f>
        <v>550.71026330476252</v>
      </c>
      <c r="I44" s="4">
        <f>(($E44)*500) / (Data!$L$15 + Data!$L$16*$C44 + Data!$L$17*$C44^2 + Data!$L$18*$C44^3 + Data!$L$19*$C44^4)</f>
        <v>462.92083459281162</v>
      </c>
      <c r="J44" s="4">
        <f>500+100*(E44-(Data!$M$15*LN(C44)-Data!$M$16))/(Data!$M$17*LN(C44)-Data!$M$18)</f>
        <v>755.30245431332037</v>
      </c>
      <c r="K44" s="4">
        <f>(E44*100)/(Data!$N$15-(Data!$N$16*EXP(-Data!$N$17*C44)))</f>
        <v>94.060476216316843</v>
      </c>
    </row>
    <row r="45" spans="2:11" x14ac:dyDescent="0.2">
      <c r="B45" t="s">
        <v>138</v>
      </c>
      <c r="C45">
        <v>67.739999999999995</v>
      </c>
      <c r="D45">
        <v>-69</v>
      </c>
      <c r="E45">
        <v>442.5</v>
      </c>
      <c r="F45" s="4">
        <f t="shared" si="0"/>
        <v>6.5323294951284332</v>
      </c>
      <c r="G45" s="4">
        <f>(E45*500) / (Data!$J$15 + Data!$J$16*C45 + Data!$J$17*C45^2 + Data!$J$18*C45^3 + Data!$J$19*C45^4 + Data!$J$20*C45^5)</f>
        <v>450.4793280459686</v>
      </c>
      <c r="H45" s="4">
        <f>(($E45)*600) / (Data!$K$15 + Data!$K$16*$C45 + Data!$K$17*$C45^2 + Data!$K$18*$C45^3 + Data!$K$19*$C45^4 + Data!$K$20*$C45^5)</f>
        <v>542.32347652556689</v>
      </c>
      <c r="I45" s="4">
        <f>(($E45)*500) / (Data!$L$15 + Data!$L$16*$C45 + Data!$L$17*$C45^2 + Data!$L$18*$C45^3 + Data!$L$19*$C45^4)</f>
        <v>455.90060110138535</v>
      </c>
      <c r="J45" s="4">
        <f>500+100*(E45-(Data!$M$15*LN(C45)-Data!$M$16))/(Data!$M$17*LN(C45)-Data!$M$18)</f>
        <v>743.49274783852411</v>
      </c>
      <c r="K45" s="4">
        <f>(E45*100)/(Data!$N$15-(Data!$N$16*EXP(-Data!$N$17*C45)))</f>
        <v>92.633317913881768</v>
      </c>
    </row>
    <row r="46" spans="2:11" x14ac:dyDescent="0.2">
      <c r="B46" t="s">
        <v>139</v>
      </c>
      <c r="C46">
        <v>68.94</v>
      </c>
      <c r="D46">
        <v>-69</v>
      </c>
      <c r="E46">
        <v>432.5</v>
      </c>
      <c r="F46" s="4">
        <f t="shared" si="0"/>
        <v>6.2735712213519008</v>
      </c>
      <c r="G46" s="4">
        <f>(E46*500) / (Data!$J$15 + Data!$J$16*C46 + Data!$J$17*C46^2 + Data!$J$18*C46^3 + Data!$J$19*C46^4 + Data!$J$20*C46^5)</f>
        <v>434.85934465499457</v>
      </c>
      <c r="H46" s="4">
        <f>(($E46)*600) / (Data!$K$15 + Data!$K$16*$C46 + Data!$K$17*$C46^2 + Data!$K$18*$C46^3 + Data!$K$19*$C46^4 + Data!$K$20*$C46^5)</f>
        <v>525.02908981241376</v>
      </c>
      <c r="I46" s="4">
        <f>(($E46)*500) / (Data!$L$15 + Data!$L$16*$C46 + Data!$L$17*$C46^2 + Data!$L$18*$C46^3 + Data!$L$19*$C46^4)</f>
        <v>441.14794664184501</v>
      </c>
      <c r="J46" s="4">
        <f>500+100*(E46-(Data!$M$15*LN(C46)-Data!$M$16))/(Data!$M$17*LN(C46)-Data!$M$18)</f>
        <v>720.44237959531779</v>
      </c>
      <c r="K46" s="4">
        <f>(E46*100)/(Data!$N$15-(Data!$N$16*EXP(-Data!$N$17*C46)))</f>
        <v>89.645923626731516</v>
      </c>
    </row>
    <row r="47" spans="2:11" x14ac:dyDescent="0.2">
      <c r="B47" t="s">
        <v>140</v>
      </c>
      <c r="C47">
        <v>68.680000000000007</v>
      </c>
      <c r="D47">
        <v>-69</v>
      </c>
      <c r="E47">
        <v>417.5</v>
      </c>
      <c r="F47" s="4">
        <f t="shared" si="0"/>
        <v>6.0789167152009309</v>
      </c>
      <c r="G47" s="4">
        <f>(E47*500) / (Data!$J$15 + Data!$J$16*C47 + Data!$J$17*C47^2 + Data!$J$18*C47^3 + Data!$J$19*C47^4 + Data!$J$20*C47^5)</f>
        <v>420.89375072377766</v>
      </c>
      <c r="H47" s="4">
        <f>(($E47)*600) / (Data!$K$15 + Data!$K$16*$C47 + Data!$K$17*$C47^2 + Data!$K$18*$C47^3 + Data!$K$19*$C47^4 + Data!$K$20*$C47^5)</f>
        <v>507.850915674546</v>
      </c>
      <c r="I47" s="4">
        <f>(($E47)*500) / (Data!$L$15 + Data!$L$16*$C47 + Data!$L$17*$C47^2 + Data!$L$18*$C47^3 + Data!$L$19*$C47^4)</f>
        <v>426.76355727264473</v>
      </c>
      <c r="J47" s="4">
        <f>500+100*(E47-(Data!$M$15*LN(C47)-Data!$M$16))/(Data!$M$17*LN(C47)-Data!$M$18)</f>
        <v>696.38508763707227</v>
      </c>
      <c r="K47" s="4">
        <f>(E47*100)/(Data!$N$15-(Data!$N$16*EXP(-Data!$N$17*C47)))</f>
        <v>86.719692096235477</v>
      </c>
    </row>
    <row r="48" spans="2:11" x14ac:dyDescent="0.2">
      <c r="B48" t="s">
        <v>141</v>
      </c>
      <c r="C48">
        <v>67.92</v>
      </c>
      <c r="D48">
        <v>-69</v>
      </c>
      <c r="E48">
        <v>410</v>
      </c>
      <c r="F48" s="4">
        <f t="shared" si="0"/>
        <v>6.0365135453474679</v>
      </c>
      <c r="G48" s="4">
        <f>(E48*500) / (Data!$J$15 + Data!$J$16*C48 + Data!$J$17*C48^2 + Data!$J$18*C48^3 + Data!$J$19*C48^4 + Data!$J$20*C48^5)</f>
        <v>416.60381012577506</v>
      </c>
      <c r="H48" s="4">
        <f>(($E48)*600) / (Data!$K$15 + Data!$K$16*$C48 + Data!$K$17*$C48^2 + Data!$K$18*$C48^3 + Data!$K$19*$C48^4 + Data!$K$20*$C48^5)</f>
        <v>501.7582398998947</v>
      </c>
      <c r="I48" s="4">
        <f>(($E48)*500) / (Data!$L$15 + Data!$L$16*$C48 + Data!$L$17*$C48^2 + Data!$L$18*$C48^3 + Data!$L$19*$C48^4)</f>
        <v>421.77231596233946</v>
      </c>
      <c r="J48" s="4">
        <f>500+100*(E48-(Data!$M$15*LN(C48)-Data!$M$16))/(Data!$M$17*LN(C48)-Data!$M$18)</f>
        <v>687.28227059696894</v>
      </c>
      <c r="K48" s="4">
        <f>(E48*100)/(Data!$N$15-(Data!$N$16*EXP(-Data!$N$17*C48)))</f>
        <v>85.69954499708868</v>
      </c>
    </row>
    <row r="49" spans="2:11" x14ac:dyDescent="0.2">
      <c r="B49" t="s">
        <v>71</v>
      </c>
      <c r="C49">
        <v>74.599999999999994</v>
      </c>
      <c r="D49">
        <v>-76</v>
      </c>
      <c r="E49">
        <v>547.5</v>
      </c>
      <c r="F49" s="4">
        <f t="shared" si="0"/>
        <v>7.3391420911528149</v>
      </c>
      <c r="G49" s="4">
        <f>(E49*500) / (Data!$J$15 + Data!$J$16*C49 + Data!$J$17*C49^2 + Data!$J$18*C49^3 + Data!$J$19*C49^4 + Data!$J$20*C49^5)</f>
        <v>522.22863228668461</v>
      </c>
      <c r="H49" s="4">
        <f>(($E49)*600) / (Data!$K$15 + Data!$K$16*$C49 + Data!$K$17*$C49^2 + Data!$K$18*$C49^3 + Data!$K$19*$C49^4 + Data!$K$20*$C49^5)</f>
        <v>638.85666606717223</v>
      </c>
      <c r="I49" s="4">
        <f>(($E49)*500) / (Data!$L$15 + Data!$L$16*$C49 + Data!$L$17*$C49^2 + Data!$L$18*$C49^3 + Data!$L$19*$C49^4)</f>
        <v>534.76501778253839</v>
      </c>
      <c r="J49" s="4">
        <f>500+100*(E49-(Data!$M$15*LN(C49)-Data!$M$16))/(Data!$M$17*LN(C49)-Data!$M$18)</f>
        <v>880.19873542055689</v>
      </c>
      <c r="K49" s="4">
        <f>(E49*100)/(Data!$N$15-(Data!$N$16*EXP(-Data!$N$17*C49)))</f>
        <v>108.90839789673807</v>
      </c>
    </row>
    <row r="50" spans="2:11" x14ac:dyDescent="0.2">
      <c r="B50" t="s">
        <v>90</v>
      </c>
      <c r="C50">
        <v>73.75</v>
      </c>
      <c r="D50">
        <v>-76</v>
      </c>
      <c r="E50">
        <v>527.5</v>
      </c>
      <c r="F50" s="4">
        <f t="shared" si="0"/>
        <v>7.1525423728813555</v>
      </c>
      <c r="G50" s="4">
        <f>(E50*500) / (Data!$J$15 + Data!$J$16*C50 + Data!$J$17*C50^2 + Data!$J$18*C50^3 + Data!$J$19*C50^4 + Data!$J$20*C50^5)</f>
        <v>506.83833802181618</v>
      </c>
      <c r="H50" s="4">
        <f>(($E50)*600) / (Data!$K$15 + Data!$K$16*$C50 + Data!$K$17*$C50^2 + Data!$K$18*$C50^3 + Data!$K$19*$C50^4 + Data!$K$20*$C50^5)</f>
        <v>618.85565466690093</v>
      </c>
      <c r="I50" s="4">
        <f>(($E50)*500) / (Data!$L$15 + Data!$L$16*$C50 + Data!$L$17*$C50^2 + Data!$L$18*$C50^3 + Data!$L$19*$C50^4)</f>
        <v>518.3897071178053</v>
      </c>
      <c r="J50" s="4">
        <f>500+100*(E50-(Data!$M$15*LN(C50)-Data!$M$16))/(Data!$M$17*LN(C50)-Data!$M$18)</f>
        <v>852.52324327498502</v>
      </c>
      <c r="K50" s="4">
        <f>(E50*100)/(Data!$N$15-(Data!$N$16*EXP(-Data!$N$17*C50)))</f>
        <v>105.52287428189902</v>
      </c>
    </row>
    <row r="51" spans="2:11" x14ac:dyDescent="0.2">
      <c r="B51" t="s">
        <v>91</v>
      </c>
      <c r="C51">
        <v>73.08</v>
      </c>
      <c r="D51">
        <v>-76</v>
      </c>
      <c r="E51">
        <v>515</v>
      </c>
      <c r="F51" s="4">
        <f t="shared" si="0"/>
        <v>7.0470717022441152</v>
      </c>
      <c r="G51" s="4">
        <f>(E51*500) / (Data!$J$15 + Data!$J$16*C51 + Data!$J$17*C51^2 + Data!$J$18*C51^3 + Data!$J$19*C51^4 + Data!$J$20*C51^5)</f>
        <v>497.75841997451664</v>
      </c>
      <c r="H51" s="4">
        <f>(($E51)*600) / (Data!$K$15 + Data!$K$16*$C51 + Data!$K$17*$C51^2 + Data!$K$18*$C51^3 + Data!$K$19*$C51^4 + Data!$K$20*$C51^5)</f>
        <v>606.84710264099726</v>
      </c>
      <c r="I51" s="4">
        <f>(($E51)*500) / (Data!$L$15 + Data!$L$16*$C51 + Data!$L$17*$C51^2 + Data!$L$18*$C51^3 + Data!$L$19*$C51^4)</f>
        <v>508.59798824555685</v>
      </c>
      <c r="J51" s="4">
        <f>500+100*(E51-(Data!$M$15*LN(C51)-Data!$M$16))/(Data!$M$17*LN(C51)-Data!$M$18)</f>
        <v>835.81610434012521</v>
      </c>
      <c r="K51" s="4">
        <f>(E51*100)/(Data!$N$15-(Data!$N$16*EXP(-Data!$N$17*C51)))</f>
        <v>103.4940512363555</v>
      </c>
    </row>
    <row r="52" spans="2:11" x14ac:dyDescent="0.2">
      <c r="B52" t="s">
        <v>142</v>
      </c>
      <c r="C52">
        <v>75.05</v>
      </c>
      <c r="D52">
        <v>-76</v>
      </c>
      <c r="E52">
        <v>500</v>
      </c>
      <c r="F52" s="4">
        <f t="shared" si="0"/>
        <v>6.6622251832111923</v>
      </c>
      <c r="G52" s="4">
        <f>(E52*500) / (Data!$J$15 + Data!$J$16*C52 + Data!$J$17*C52^2 + Data!$J$18*C52^3 + Data!$J$19*C52^4 + Data!$J$20*C52^5)</f>
        <v>475.12216224174546</v>
      </c>
      <c r="H52" s="4">
        <f>(($E52)*600) / (Data!$K$15 + Data!$K$16*$C52 + Data!$K$17*$C52^2 + Data!$K$18*$C52^3 + Data!$K$19*$C52^4 + Data!$K$20*$C52^5)</f>
        <v>581.80450660012718</v>
      </c>
      <c r="I52" s="4">
        <f>(($E52)*500) / (Data!$L$15 + Data!$L$16*$C52 + Data!$L$17*$C52^2 + Data!$L$18*$C52^3 + Data!$L$19*$C52^4)</f>
        <v>486.81746739146195</v>
      </c>
      <c r="J52" s="4">
        <f>500+100*(E52-(Data!$M$15*LN(C52)-Data!$M$16))/(Data!$M$17*LN(C52)-Data!$M$18)</f>
        <v>801.41945958378278</v>
      </c>
      <c r="K52" s="4">
        <f>(E52*100)/(Data!$N$15-(Data!$N$16*EXP(-Data!$N$17*C52)))</f>
        <v>99.170541117138356</v>
      </c>
    </row>
    <row r="53" spans="2:11" x14ac:dyDescent="0.2">
      <c r="B53" t="s">
        <v>143</v>
      </c>
      <c r="C53">
        <v>75.13</v>
      </c>
      <c r="D53">
        <v>-76</v>
      </c>
      <c r="E53">
        <v>465</v>
      </c>
      <c r="F53" s="4">
        <f t="shared" si="0"/>
        <v>6.1892719286569955</v>
      </c>
      <c r="G53" s="4">
        <f>(E53*500) / (Data!$J$15 + Data!$J$16*C53 + Data!$J$17*C53^2 + Data!$J$18*C53^3 + Data!$J$19*C53^4 + Data!$J$20*C53^5)</f>
        <v>441.56956654920691</v>
      </c>
      <c r="H53" s="4">
        <f>(($E53)*600) / (Data!$K$15 + Data!$K$16*$C53 + Data!$K$17*$C53^2 + Data!$K$18*$C53^3 + Data!$K$19*$C53^4 + Data!$K$20*$C53^5)</f>
        <v>540.8124740589144</v>
      </c>
      <c r="I53" s="4">
        <f>(($E53)*500) / (Data!$L$15 + Data!$L$16*$C53 + Data!$L$17*$C53^2 + Data!$L$18*$C53^3 + Data!$L$19*$C53^4)</f>
        <v>452.48576332425938</v>
      </c>
      <c r="J53" s="4">
        <f>500+100*(E53-(Data!$M$15*LN(C53)-Data!$M$16))/(Data!$M$17*LN(C53)-Data!$M$18)</f>
        <v>744.83794679079324</v>
      </c>
      <c r="K53" s="4">
        <f>(E53*100)/(Data!$N$15-(Data!$N$16*EXP(-Data!$N$17*C53)))</f>
        <v>92.181338768415969</v>
      </c>
    </row>
    <row r="54" spans="2:11" x14ac:dyDescent="0.2">
      <c r="B54" t="s">
        <v>144</v>
      </c>
      <c r="C54">
        <v>74.73</v>
      </c>
      <c r="D54">
        <v>-76</v>
      </c>
      <c r="E54">
        <v>460</v>
      </c>
      <c r="F54" s="4">
        <f t="shared" si="0"/>
        <v>6.155493108524019</v>
      </c>
      <c r="G54" s="4">
        <f>(E54*500) / (Data!$J$15 + Data!$J$16*C54 + Data!$J$17*C54^2 + Data!$J$18*C54^3 + Data!$J$19*C54^4 + Data!$J$20*C54^5)</f>
        <v>438.28601140829073</v>
      </c>
      <c r="H54" s="4">
        <f>(($E54)*600) / (Data!$K$15 + Data!$K$16*$C54 + Data!$K$17*$C54^2 + Data!$K$18*$C54^3 + Data!$K$19*$C54^4 + Data!$K$20*$C54^5)</f>
        <v>536.3209850338834</v>
      </c>
      <c r="I54" s="4">
        <f>(($E54)*500) / (Data!$L$15 + Data!$L$16*$C54 + Data!$L$17*$C54^2 + Data!$L$18*$C54^3 + Data!$L$19*$C54^4)</f>
        <v>448.88556029531321</v>
      </c>
      <c r="J54" s="4">
        <f>500+100*(E54-(Data!$M$15*LN(C54)-Data!$M$16))/(Data!$M$17*LN(C54)-Data!$M$18)</f>
        <v>738.58933310413158</v>
      </c>
      <c r="K54" s="4">
        <f>(E54*100)/(Data!$N$15-(Data!$N$16*EXP(-Data!$N$17*C54)))</f>
        <v>91.42555288235944</v>
      </c>
    </row>
    <row r="55" spans="2:11" x14ac:dyDescent="0.2">
      <c r="B55" t="s">
        <v>145</v>
      </c>
      <c r="C55">
        <v>75.290000000000006</v>
      </c>
      <c r="D55">
        <v>-76</v>
      </c>
      <c r="E55">
        <v>447.5</v>
      </c>
      <c r="F55" s="4">
        <f t="shared" si="0"/>
        <v>5.9436844202417314</v>
      </c>
      <c r="G55" s="4">
        <f>(E55*500) / (Data!$J$15 + Data!$J$16*C55 + Data!$J$17*C55^2 + Data!$J$18*C55^3 + Data!$J$19*C55^4 + Data!$J$20*C55^5)</f>
        <v>424.38832744659959</v>
      </c>
      <c r="H55" s="4">
        <f>(($E55)*600) / (Data!$K$15 + Data!$K$16*$C55 + Data!$K$17*$C55^2 + Data!$K$18*$C55^3 + Data!$K$19*$C55^4 + Data!$K$20*$C55^5)</f>
        <v>519.95059960056619</v>
      </c>
      <c r="I55" s="4">
        <f>(($E55)*500) / (Data!$L$15 + Data!$L$16*$C55 + Data!$L$17*$C55^2 + Data!$L$18*$C55^3 + Data!$L$19*$C55^4)</f>
        <v>434.96880585178297</v>
      </c>
      <c r="J55" s="4">
        <f>500+100*(E55-(Data!$M$15*LN(C55)-Data!$M$16))/(Data!$M$17*LN(C55)-Data!$M$18)</f>
        <v>716.06103888720145</v>
      </c>
      <c r="K55" s="4">
        <f>(E55*100)/(Data!$N$15-(Data!$N$16*EXP(-Data!$N$17*C55)))</f>
        <v>88.62164813045969</v>
      </c>
    </row>
    <row r="56" spans="2:11" x14ac:dyDescent="0.2">
      <c r="B56" t="s">
        <v>146</v>
      </c>
      <c r="C56">
        <v>75.31</v>
      </c>
      <c r="D56">
        <v>-76</v>
      </c>
      <c r="E56">
        <v>427.5</v>
      </c>
      <c r="F56" s="4">
        <f t="shared" si="0"/>
        <v>5.6765369804806802</v>
      </c>
      <c r="G56" s="4">
        <f>(E56*500) / (Data!$J$15 + Data!$J$16*C56 + Data!$J$17*C56^2 + Data!$J$18*C56^3 + Data!$J$19*C56^4 + Data!$J$20*C56^5)</f>
        <v>405.35427941860968</v>
      </c>
      <c r="H56" s="4">
        <f>(($E56)*600) / (Data!$K$15 + Data!$K$16*$C56 + Data!$K$17*$C56^2 + Data!$K$18*$C56^3 + Data!$K$19*$C56^4 + Data!$K$20*$C56^5)</f>
        <v>496.65207863539177</v>
      </c>
      <c r="I56" s="4">
        <f>(($E56)*500) / (Data!$L$15 + Data!$L$16*$C56 + Data!$L$17*$C56^2 + Data!$L$18*$C56^3 + Data!$L$19*$C56^4)</f>
        <v>415.47076280694063</v>
      </c>
      <c r="J56" s="4">
        <f>500+100*(E56-(Data!$M$15*LN(C56)-Data!$M$16))/(Data!$M$17*LN(C56)-Data!$M$18)</f>
        <v>683.91023895132184</v>
      </c>
      <c r="K56" s="4">
        <f>(E56*100)/(Data!$N$15-(Data!$N$16*EXP(-Data!$N$17*C56)))</f>
        <v>84.650139089659433</v>
      </c>
    </row>
    <row r="57" spans="2:11" x14ac:dyDescent="0.2">
      <c r="B57" t="s">
        <v>147</v>
      </c>
      <c r="C57">
        <v>74.56</v>
      </c>
      <c r="D57">
        <v>-76</v>
      </c>
      <c r="E57">
        <v>422.5</v>
      </c>
      <c r="F57" s="4">
        <f t="shared" si="0"/>
        <v>5.6665772532188843</v>
      </c>
      <c r="G57" s="4">
        <f>(E57*500) / (Data!$J$15 + Data!$J$16*C57 + Data!$J$17*C57^2 + Data!$J$18*C57^3 + Data!$J$19*C57^4 + Data!$J$20*C57^5)</f>
        <v>403.13490364345841</v>
      </c>
      <c r="H57" s="4">
        <f>(($E57)*600) / (Data!$K$15 + Data!$K$16*$C57 + Data!$K$17*$C57^2 + Data!$K$18*$C57^3 + Data!$K$19*$C57^4 + Data!$K$20*$C57^5)</f>
        <v>493.12246616348159</v>
      </c>
      <c r="I57" s="4">
        <f>(($E57)*500) / (Data!$L$15 + Data!$L$16*$C57 + Data!$L$17*$C57^2 + Data!$L$18*$C57^3 + Data!$L$19*$C57^4)</f>
        <v>412.79007624425464</v>
      </c>
      <c r="J57" s="4">
        <f>500+100*(E57-(Data!$M$15*LN(C57)-Data!$M$16))/(Data!$M$17*LN(C57)-Data!$M$18)</f>
        <v>678.89306116063972</v>
      </c>
      <c r="K57" s="4">
        <f>(E57*100)/(Data!$N$15-(Data!$N$16*EXP(-Data!$N$17*C57)))</f>
        <v>84.065419910874482</v>
      </c>
    </row>
    <row r="58" spans="2:11" x14ac:dyDescent="0.2">
      <c r="B58" t="s">
        <v>64</v>
      </c>
      <c r="C58">
        <v>83.46</v>
      </c>
      <c r="D58">
        <v>-84</v>
      </c>
      <c r="E58">
        <v>625</v>
      </c>
      <c r="F58" s="4">
        <f t="shared" si="0"/>
        <v>7.4886173017014137</v>
      </c>
      <c r="G58" s="4">
        <f>(E58*500) / (Data!$J$15 + Data!$J$16*C58 + Data!$J$17*C58^2 + Data!$J$18*C58^3 + Data!$J$19*C58^4 + Data!$J$20*C58^5)</f>
        <v>559.14813557946627</v>
      </c>
      <c r="H58" s="4">
        <f>(($E58)*600) / (Data!$K$15 + Data!$K$16*$C58 + Data!$K$17*$C58^2 + Data!$K$18*$C58^3 + Data!$K$19*$C58^4 + Data!$K$20*$C58^5)</f>
        <v>695.76797167922871</v>
      </c>
      <c r="I58" s="4">
        <f>(($E58)*500) / (Data!$L$15 + Data!$L$16*$C58 + Data!$L$17*$C58^2 + Data!$L$18*$C58^3 + Data!$L$19*$C58^4)</f>
        <v>576.8652740980084</v>
      </c>
      <c r="J58" s="4">
        <f>500+100*(E58-(Data!$M$15*LN(C58)-Data!$M$16))/(Data!$M$17*LN(C58)-Data!$M$18)</f>
        <v>954.11379678853757</v>
      </c>
      <c r="K58" s="4">
        <f>(E58*100)/(Data!$N$15-(Data!$N$16*EXP(-Data!$N$17*C58)))</f>
        <v>118.33007120183606</v>
      </c>
    </row>
    <row r="59" spans="2:11" x14ac:dyDescent="0.2">
      <c r="B59" t="s">
        <v>92</v>
      </c>
      <c r="C59">
        <v>81.319999999999993</v>
      </c>
      <c r="D59">
        <v>-84</v>
      </c>
      <c r="E59">
        <v>517.5</v>
      </c>
      <c r="F59" s="4">
        <f t="shared" si="0"/>
        <v>6.3637481554353172</v>
      </c>
      <c r="G59" s="4">
        <f>(E59*500) / (Data!$J$15 + Data!$J$16*C59 + Data!$J$17*C59^2 + Data!$J$18*C59^3 + Data!$J$19*C59^4 + Data!$J$20*C59^5)</f>
        <v>469.29729109361085</v>
      </c>
      <c r="H59" s="4">
        <f>(($E59)*600) / (Data!$K$15 + Data!$K$16*$C59 + Data!$K$17*$C59^2 + Data!$K$18*$C59^3 + Data!$K$19*$C59^4 + Data!$K$20*$C59^5)</f>
        <v>581.86572325482814</v>
      </c>
      <c r="I59" s="4">
        <f>(($E59)*500) / (Data!$L$15 + Data!$L$16*$C59 + Data!$L$17*$C59^2 + Data!$L$18*$C59^3 + Data!$L$19*$C59^4)</f>
        <v>483.68759035728738</v>
      </c>
      <c r="J59" s="4">
        <f>500+100*(E59-(Data!$M$15*LN(C59)-Data!$M$16))/(Data!$M$17*LN(C59)-Data!$M$18)</f>
        <v>800.04915210607601</v>
      </c>
      <c r="K59" s="4">
        <f>(E59*100)/(Data!$N$15-(Data!$N$16*EXP(-Data!$N$17*C59)))</f>
        <v>99.015220629752633</v>
      </c>
    </row>
    <row r="60" spans="2:11" x14ac:dyDescent="0.2">
      <c r="B60" t="s">
        <v>93</v>
      </c>
      <c r="C60">
        <v>83.96</v>
      </c>
      <c r="D60">
        <v>-84</v>
      </c>
      <c r="E60">
        <v>517.5</v>
      </c>
      <c r="F60" s="4">
        <f t="shared" si="0"/>
        <v>6.1636493568365891</v>
      </c>
      <c r="G60" s="4">
        <f>(E60*500) / (Data!$J$15 + Data!$J$16*C60 + Data!$J$17*C60^2 + Data!$J$18*C60^3 + Data!$J$19*C60^4 + Data!$J$20*C60^5)</f>
        <v>461.58531744511629</v>
      </c>
      <c r="H60" s="4">
        <f>(($E60)*600) / (Data!$K$15 + Data!$K$16*$C60 + Data!$K$17*$C60^2 + Data!$K$18*$C60^3 + Data!$K$19*$C60^4 + Data!$K$20*$C60^5)</f>
        <v>574.8206085957014</v>
      </c>
      <c r="I60" s="4">
        <f>(($E60)*500) / (Data!$L$15 + Data!$L$16*$C60 + Data!$L$17*$C60^2 + Data!$L$18*$C60^3 + Data!$L$19*$C60^4)</f>
        <v>476.28719162934425</v>
      </c>
      <c r="J60" s="4">
        <f>500+100*(E60-(Data!$M$15*LN(C60)-Data!$M$16))/(Data!$M$17*LN(C60)-Data!$M$18)</f>
        <v>788.99788825242615</v>
      </c>
      <c r="K60" s="4">
        <f>(E60*100)/(Data!$N$15-(Data!$N$16*EXP(-Data!$N$17*C60)))</f>
        <v>97.747378316784108</v>
      </c>
    </row>
    <row r="61" spans="2:11" x14ac:dyDescent="0.2">
      <c r="B61" t="s">
        <v>148</v>
      </c>
      <c r="C61">
        <v>83.86</v>
      </c>
      <c r="D61">
        <v>-84</v>
      </c>
      <c r="E61">
        <v>510</v>
      </c>
      <c r="F61" s="4">
        <f t="shared" si="0"/>
        <v>6.0815645122823749</v>
      </c>
      <c r="G61" s="4">
        <f>(E61*500) / (Data!$J$15 + Data!$J$16*C61 + Data!$J$17*C61^2 + Data!$J$18*C61^3 + Data!$J$19*C61^4 + Data!$J$20*C61^5)</f>
        <v>455.16697506699887</v>
      </c>
      <c r="H61" s="4">
        <f>(($E61)*600) / (Data!$K$15 + Data!$K$16*$C61 + Data!$K$17*$C61^2 + Data!$K$18*$C61^3 + Data!$K$19*$C61^4 + Data!$K$20*$C61^5)</f>
        <v>566.73915161142747</v>
      </c>
      <c r="I61" s="4">
        <f>(($E61)*500) / (Data!$L$15 + Data!$L$16*$C61 + Data!$L$17*$C61^2 + Data!$L$18*$C61^3 + Data!$L$19*$C61^4)</f>
        <v>469.6504147169216</v>
      </c>
      <c r="J61" s="4">
        <f>500+100*(E61-(Data!$M$15*LN(C61)-Data!$M$16))/(Data!$M$17*LN(C61)-Data!$M$18)</f>
        <v>778.05439399438967</v>
      </c>
      <c r="K61" s="4">
        <f>(E61*100)/(Data!$N$15-(Data!$N$16*EXP(-Data!$N$17*C61)))</f>
        <v>96.375706774800079</v>
      </c>
    </row>
    <row r="62" spans="2:11" x14ac:dyDescent="0.2">
      <c r="B62" t="s">
        <v>149</v>
      </c>
      <c r="C62">
        <v>83.54</v>
      </c>
      <c r="D62">
        <v>-84</v>
      </c>
      <c r="E62">
        <v>490</v>
      </c>
      <c r="F62" s="4">
        <f t="shared" si="0"/>
        <v>5.8654536748862807</v>
      </c>
      <c r="G62" s="4">
        <f>(E62*500) / (Data!$J$15 + Data!$J$16*C62 + Data!$J$17*C62^2 + Data!$J$18*C62^3 + Data!$J$19*C62^4 + Data!$J$20*C62^5)</f>
        <v>438.1595977605852</v>
      </c>
      <c r="H62" s="4">
        <f>(($E62)*600) / (Data!$K$15 + Data!$K$16*$C62 + Data!$K$17*$C62^2 + Data!$K$18*$C62^3 + Data!$K$19*$C62^4 + Data!$K$20*$C62^5)</f>
        <v>545.28720006086746</v>
      </c>
      <c r="I62" s="4">
        <f>(($E62)*500) / (Data!$L$15 + Data!$L$16*$C62 + Data!$L$17*$C62^2 + Data!$L$18*$C62^3 + Data!$L$19*$C62^4)</f>
        <v>452.05547287330251</v>
      </c>
      <c r="J62" s="4">
        <f>500+100*(E62-(Data!$M$15*LN(C62)-Data!$M$16))/(Data!$M$17*LN(C62)-Data!$M$18)</f>
        <v>749.01146106003739</v>
      </c>
      <c r="K62" s="4">
        <f>(E62*100)/(Data!$N$15-(Data!$N$16*EXP(-Data!$N$17*C62)))</f>
        <v>92.73565090718121</v>
      </c>
    </row>
    <row r="63" spans="2:11" x14ac:dyDescent="0.2">
      <c r="B63" t="s">
        <v>150</v>
      </c>
      <c r="C63">
        <v>81.400000000000006</v>
      </c>
      <c r="D63">
        <v>-84</v>
      </c>
      <c r="E63">
        <v>460</v>
      </c>
      <c r="F63" s="4">
        <f t="shared" si="0"/>
        <v>5.6511056511056506</v>
      </c>
      <c r="G63" s="4">
        <f>(E63*500) / (Data!$J$15 + Data!$J$16*C63 + Data!$J$17*C63^2 + Data!$J$18*C63^3 + Data!$J$19*C63^4 + Data!$J$20*C63^5)</f>
        <v>416.93297205904588</v>
      </c>
      <c r="H63" s="4">
        <f>(($E63)*600) / (Data!$K$15 + Data!$K$16*$C63 + Data!$K$17*$C63^2 + Data!$K$18*$C63^3 + Data!$K$19*$C63^4 + Data!$K$20*$C63^5)</f>
        <v>517.01380620475697</v>
      </c>
      <c r="I63" s="4">
        <f>(($E63)*500) / (Data!$L$15 + Data!$L$16*$C63 + Data!$L$17*$C63^2 + Data!$L$18*$C63^3 + Data!$L$19*$C63^4)</f>
        <v>429.73744165388825</v>
      </c>
      <c r="J63" s="4">
        <f>500+100*(E63-(Data!$M$15*LN(C63)-Data!$M$16))/(Data!$M$17*LN(C63)-Data!$M$18)</f>
        <v>711.31882182805498</v>
      </c>
      <c r="K63" s="4">
        <f>(E63*100)/(Data!$N$15-(Data!$N$16*EXP(-Data!$N$17*C63)))</f>
        <v>87.977583918045667</v>
      </c>
    </row>
    <row r="64" spans="2:11" x14ac:dyDescent="0.2">
      <c r="B64" t="s">
        <v>151</v>
      </c>
      <c r="C64">
        <v>83.24</v>
      </c>
      <c r="D64">
        <v>-84</v>
      </c>
      <c r="E64">
        <v>457.5</v>
      </c>
      <c r="F64" s="4">
        <f t="shared" si="0"/>
        <v>5.4961556943777028</v>
      </c>
      <c r="G64" s="4">
        <f>(E64*500) / (Data!$J$15 + Data!$J$16*C64 + Data!$J$17*C64^2 + Data!$J$18*C64^3 + Data!$J$19*C64^4 + Data!$J$20*C64^5)</f>
        <v>409.84596623929934</v>
      </c>
      <c r="H64" s="4">
        <f>(($E64)*600) / (Data!$K$15 + Data!$K$16*$C64 + Data!$K$17*$C64^2 + Data!$K$18*$C64^3 + Data!$K$19*$C64^4 + Data!$K$20*$C64^5)</f>
        <v>509.80569079588514</v>
      </c>
      <c r="I64" s="4">
        <f>(($E64)*500) / (Data!$L$15 + Data!$L$16*$C64 + Data!$L$17*$C64^2 + Data!$L$18*$C64^3 + Data!$L$19*$C64^4)</f>
        <v>422.79899377128396</v>
      </c>
      <c r="J64" s="4">
        <f>500+100*(E64-(Data!$M$15*LN(C64)-Data!$M$16))/(Data!$M$17*LN(C64)-Data!$M$18)</f>
        <v>700.79434041764102</v>
      </c>
      <c r="K64" s="4">
        <f>(E64*100)/(Data!$N$15-(Data!$N$16*EXP(-Data!$N$17*C64)))</f>
        <v>86.708341601928296</v>
      </c>
    </row>
    <row r="65" spans="2:11" x14ac:dyDescent="0.2">
      <c r="B65" t="s">
        <v>152</v>
      </c>
      <c r="C65">
        <v>83.96</v>
      </c>
      <c r="D65">
        <v>-84</v>
      </c>
      <c r="E65">
        <v>455</v>
      </c>
      <c r="F65" s="4">
        <f t="shared" ref="F65:F75" si="1">E65*2.2/(C65*2.2)</f>
        <v>5.4192472606002866</v>
      </c>
      <c r="G65" s="4">
        <f>(E65*500) / (Data!$J$15 + Data!$J$16*C65 + Data!$J$17*C65^2 + Data!$J$18*C65^3 + Data!$J$19*C65^4 + Data!$J$20*C65^5)</f>
        <v>405.83829843000564</v>
      </c>
      <c r="H65" s="4">
        <f>(($E65)*600) / (Data!$K$15 + Data!$K$16*$C65 + Data!$K$17*$C65^2 + Data!$K$18*$C65^3 + Data!$K$19*$C65^4 + Data!$K$20*$C65^5)</f>
        <v>505.39782977979542</v>
      </c>
      <c r="I65" s="4">
        <f>(($E65)*500) / (Data!$L$15 + Data!$L$16*$C65 + Data!$L$17*$C65^2 + Data!$L$18*$C65^3 + Data!$L$19*$C65^4)</f>
        <v>418.76458394464083</v>
      </c>
      <c r="J65" s="4">
        <f>500+100*(E65-(Data!$M$15*LN(C65)-Data!$M$16))/(Data!$M$17*LN(C65)-Data!$M$18)</f>
        <v>694.48083527729614</v>
      </c>
      <c r="K65" s="4">
        <f>(E65*100)/(Data!$N$15-(Data!$N$16*EXP(-Data!$N$17*C65)))</f>
        <v>85.942139389636267</v>
      </c>
    </row>
    <row r="66" spans="2:11" x14ac:dyDescent="0.2">
      <c r="B66" t="s">
        <v>153</v>
      </c>
      <c r="C66">
        <v>83.04</v>
      </c>
      <c r="D66">
        <v>-84</v>
      </c>
      <c r="E66">
        <v>442.5</v>
      </c>
      <c r="F66" s="4">
        <f t="shared" si="1"/>
        <v>5.3287572254335265</v>
      </c>
      <c r="G66" s="4">
        <f>(E66*500) / (Data!$J$15 + Data!$J$16*C66 + Data!$J$17*C66^2 + Data!$J$18*C66^3 + Data!$J$19*C66^4 + Data!$J$20*C66^5)</f>
        <v>396.89630990571993</v>
      </c>
      <c r="H66" s="4">
        <f>(($E66)*600) / (Data!$K$15 + Data!$K$16*$C66 + Data!$K$17*$C66^2 + Data!$K$18*$C66^3 + Data!$K$19*$C66^4 + Data!$K$20*$C66^5)</f>
        <v>493.53739506529536</v>
      </c>
      <c r="I66" s="4">
        <f>(($E66)*500) / (Data!$L$15 + Data!$L$16*$C66 + Data!$L$17*$C66^2 + Data!$L$18*$C66^3 + Data!$L$19*$C66^4)</f>
        <v>409.40886693371226</v>
      </c>
      <c r="J66" s="4">
        <f>500+100*(E66-(Data!$M$15*LN(C66)-Data!$M$16))/(Data!$M$17*LN(C66)-Data!$M$18)</f>
        <v>678.69054390455949</v>
      </c>
      <c r="K66" s="4">
        <f>(E66*100)/(Data!$N$15-(Data!$N$16*EXP(-Data!$N$17*C66)))</f>
        <v>83.945895646816751</v>
      </c>
    </row>
    <row r="67" spans="2:11" x14ac:dyDescent="0.2">
      <c r="B67" t="s">
        <v>154</v>
      </c>
      <c r="C67">
        <v>79.239999999999995</v>
      </c>
      <c r="D67">
        <v>-84</v>
      </c>
      <c r="E67">
        <v>415</v>
      </c>
      <c r="F67" s="4">
        <f t="shared" si="1"/>
        <v>5.2372539121655732</v>
      </c>
      <c r="G67" s="4">
        <f>(E67*500) / (Data!$J$15 + Data!$J$16*C67 + Data!$J$17*C67^2 + Data!$J$18*C67^3 + Data!$J$19*C67^4 + Data!$J$20*C67^5)</f>
        <v>381.77049187907909</v>
      </c>
      <c r="H67" s="4">
        <f>(($E67)*600) / (Data!$K$15 + Data!$K$16*$C67 + Data!$K$17*$C67^2 + Data!$K$18*$C67^3 + Data!$K$19*$C67^4 + Data!$K$20*$C67^5)</f>
        <v>471.53528137927651</v>
      </c>
      <c r="I67" s="4">
        <f>(($E67)*500) / (Data!$L$15 + Data!$L$16*$C67 + Data!$L$17*$C67^2 + Data!$L$18*$C67^3 + Data!$L$19*$C67^4)</f>
        <v>392.90521817894665</v>
      </c>
      <c r="J67" s="4">
        <f>500+100*(E67-(Data!$M$15*LN(C67)-Data!$M$16))/(Data!$M$17*LN(C67)-Data!$M$18)</f>
        <v>649.45468248591328</v>
      </c>
      <c r="K67" s="4">
        <f>(E67*100)/(Data!$N$15-(Data!$N$16*EXP(-Data!$N$17*C67)))</f>
        <v>80.285066227760041</v>
      </c>
    </row>
    <row r="68" spans="2:11" x14ac:dyDescent="0.2">
      <c r="B68" t="s">
        <v>66</v>
      </c>
      <c r="C68">
        <v>141.28</v>
      </c>
      <c r="D68" t="s">
        <v>82</v>
      </c>
      <c r="E68">
        <v>671</v>
      </c>
      <c r="F68" s="4">
        <f t="shared" si="1"/>
        <v>4.7494337485843712</v>
      </c>
      <c r="G68" s="4">
        <f>(E68*500) / (Data!$J$15 + Data!$J$16*C68 + Data!$J$17*C68^2 + Data!$J$18*C68^3 + Data!$J$19*C68^4 + Data!$J$20*C68^5)</f>
        <v>520.93425265783742</v>
      </c>
      <c r="H68" s="4">
        <f>(($E68)*600) / (Data!$K$15 + Data!$K$16*$C68 + Data!$K$17*$C68^2 + Data!$K$18*$C68^3 + Data!$K$19*$C68^4 + Data!$K$20*$C68^5)</f>
        <v>653.24483955940786</v>
      </c>
      <c r="I68" s="4">
        <f>(($E68)*500) / (Data!$L$15 + Data!$L$16*$C68 + Data!$L$17*$C68^2 + Data!$L$18*$C68^3 + Data!$L$19*$C68^4)</f>
        <v>519.93622514061258</v>
      </c>
      <c r="J68" s="4">
        <f>500+100*(E68-(Data!$M$15*LN(C68)-Data!$M$16))/(Data!$M$17*LN(C68)-Data!$M$18)</f>
        <v>832.3448689618956</v>
      </c>
      <c r="K68" s="4">
        <f>(E68*100)/(Data!$N$15-(Data!$N$16*EXP(-Data!$N$17*C68)))</f>
        <v>112.54071482379108</v>
      </c>
    </row>
    <row r="69" spans="2:11" x14ac:dyDescent="0.2">
      <c r="B69" t="s">
        <v>94</v>
      </c>
      <c r="C69">
        <v>145.24</v>
      </c>
      <c r="D69" t="s">
        <v>82</v>
      </c>
      <c r="E69">
        <v>638</v>
      </c>
      <c r="F69" s="4">
        <f t="shared" si="1"/>
        <v>4.3927292756816305</v>
      </c>
      <c r="G69" s="4">
        <f>(E69*500) / (Data!$J$15 + Data!$J$16*C69 + Data!$J$17*C69^2 + Data!$J$18*C69^3 + Data!$J$19*C69^4 + Data!$J$20*C69^5)</f>
        <v>493.01665708790904</v>
      </c>
      <c r="H69" s="4">
        <f>(($E69)*600) / (Data!$K$15 + Data!$K$16*$C69 + Data!$K$17*$C69^2 + Data!$K$18*$C69^3 + Data!$K$19*$C69^4 + Data!$K$20*$C69^5)</f>
        <v>617.84748697062423</v>
      </c>
      <c r="I69" s="4">
        <f>(($E69)*500) / (Data!$L$15 + Data!$L$16*$C69 + Data!$L$17*$C69^2 + Data!$L$18*$C69^3 + Data!$L$19*$C69^4)</f>
        <v>492.83343421269592</v>
      </c>
      <c r="J69" s="4">
        <f>500+100*(E69-(Data!$M$15*LN(C69)-Data!$M$16))/(Data!$M$17*LN(C69)-Data!$M$18)</f>
        <v>785.74541694782829</v>
      </c>
      <c r="K69" s="4">
        <f>(E69*100)/(Data!$N$15-(Data!$N$16*EXP(-Data!$N$17*C69)))</f>
        <v>106.71898617370502</v>
      </c>
    </row>
    <row r="70" spans="2:11" x14ac:dyDescent="0.2">
      <c r="B70" t="s">
        <v>95</v>
      </c>
      <c r="C70">
        <v>146.19999999999999</v>
      </c>
      <c r="D70" t="s">
        <v>82</v>
      </c>
      <c r="E70">
        <v>600</v>
      </c>
      <c r="F70" s="4">
        <f t="shared" si="1"/>
        <v>4.1039671682626544</v>
      </c>
      <c r="G70" s="4">
        <f>(E70*500) / (Data!$J$15 + Data!$J$16*C70 + Data!$J$17*C70^2 + Data!$J$18*C70^3 + Data!$J$19*C70^4 + Data!$J$20*C70^5)</f>
        <v>463.18870292120471</v>
      </c>
      <c r="H70" s="4">
        <f>(($E70)*600) / (Data!$K$15 + Data!$K$16*$C70 + Data!$K$17*$C70^2 + Data!$K$18*$C70^3 + Data!$K$19*$C70^4 + Data!$K$20*$C70^5)</f>
        <v>580.37785147941406</v>
      </c>
      <c r="I70" s="4">
        <f>(($E70)*500) / (Data!$L$15 + Data!$L$16*$C70 + Data!$L$17*$C70^2 + Data!$L$18*$C70^3 + Data!$L$19*$C70^4)</f>
        <v>463.20975877740415</v>
      </c>
      <c r="J70" s="4">
        <f>500+100*(E70-(Data!$M$15*LN(C70)-Data!$M$16))/(Data!$M$17*LN(C70)-Data!$M$18)</f>
        <v>739.45430651746096</v>
      </c>
      <c r="K70" s="4">
        <f>(E70*100)/(Data!$N$15-(Data!$N$16*EXP(-Data!$N$17*C70)))</f>
        <v>100.30222445748963</v>
      </c>
    </row>
    <row r="71" spans="2:11" x14ac:dyDescent="0.2">
      <c r="B71" t="s">
        <v>155</v>
      </c>
      <c r="C71">
        <v>91.76</v>
      </c>
      <c r="D71" t="s">
        <v>82</v>
      </c>
      <c r="E71">
        <v>580</v>
      </c>
      <c r="F71" s="4">
        <f t="shared" si="1"/>
        <v>6.3208369659982555</v>
      </c>
      <c r="G71" s="4">
        <f>(E71*500) / (Data!$J$15 + Data!$J$16*C71 + Data!$J$17*C71^2 + Data!$J$18*C71^3 + Data!$J$19*C71^4 + Data!$J$20*C71^5)</f>
        <v>497.26181244214644</v>
      </c>
      <c r="H71" s="4">
        <f>(($E71)*600) / (Data!$K$15 + Data!$K$16*$C71 + Data!$K$17*$C71^2 + Data!$K$18*$C71^3 + Data!$K$19*$C71^4 + Data!$K$20*$C71^5)</f>
        <v>625.3020421824292</v>
      </c>
      <c r="I71" s="4">
        <f>(($E71)*500) / (Data!$L$15 + Data!$L$16*$C71 + Data!$L$17*$C71^2 + Data!$L$18*$C71^3 + Data!$L$19*$C71^4)</f>
        <v>512.72712020813185</v>
      </c>
      <c r="J71" s="4">
        <f>500+100*(E71-(Data!$M$15*LN(C71)-Data!$M$16))/(Data!$M$17*LN(C71)-Data!$M$18)</f>
        <v>850.44821067120552</v>
      </c>
      <c r="K71" s="4">
        <f>(E71*100)/(Data!$N$15-(Data!$N$16*EXP(-Data!$N$17*C71)))</f>
        <v>106.12128375402817</v>
      </c>
    </row>
    <row r="72" spans="2:11" x14ac:dyDescent="0.2">
      <c r="B72" t="s">
        <v>156</v>
      </c>
      <c r="C72">
        <v>125.46</v>
      </c>
      <c r="D72" t="s">
        <v>82</v>
      </c>
      <c r="E72">
        <v>560</v>
      </c>
      <c r="F72" s="4">
        <f t="shared" si="1"/>
        <v>4.4635740475051806</v>
      </c>
      <c r="G72" s="4">
        <f>(E72*500) / (Data!$J$15 + Data!$J$16*C72 + Data!$J$17*C72^2 + Data!$J$18*C72^3 + Data!$J$19*C72^4 + Data!$J$20*C72^5)</f>
        <v>444.29224483390783</v>
      </c>
      <c r="H72" s="4">
        <f>(($E72)*600) / (Data!$K$15 + Data!$K$16*$C72 + Data!$K$17*$C72^2 + Data!$K$18*$C72^3 + Data!$K$19*$C72^4 + Data!$K$20*$C72^5)</f>
        <v>559.45969125022737</v>
      </c>
      <c r="I72" s="4">
        <f>(($E72)*500) / (Data!$L$15 + Data!$L$16*$C72 + Data!$L$17*$C72^2 + Data!$L$18*$C72^3 + Data!$L$19*$C72^4)</f>
        <v>444.04922058130722</v>
      </c>
      <c r="J72" s="4">
        <f>500+100*(E72-(Data!$M$15*LN(C72)-Data!$M$16))/(Data!$M$17*LN(C72)-Data!$M$18)</f>
        <v>729.19480534921263</v>
      </c>
      <c r="K72" s="4">
        <f>(E72*100)/(Data!$N$15-(Data!$N$16*EXP(-Data!$N$17*C72)))</f>
        <v>95.320380258147281</v>
      </c>
    </row>
    <row r="73" spans="2:11" x14ac:dyDescent="0.2">
      <c r="B73" t="s">
        <v>157</v>
      </c>
      <c r="C73">
        <v>129.41999999999999</v>
      </c>
      <c r="D73" t="s">
        <v>82</v>
      </c>
      <c r="E73">
        <v>560</v>
      </c>
      <c r="F73" s="4">
        <f t="shared" si="1"/>
        <v>4.3269973728944526</v>
      </c>
      <c r="G73" s="4">
        <f>(E73*500) / (Data!$J$15 + Data!$J$16*C73 + Data!$J$17*C73^2 + Data!$J$18*C73^3 + Data!$J$19*C73^4 + Data!$J$20*C73^5)</f>
        <v>441.82542600689629</v>
      </c>
      <c r="H73" s="4">
        <f>(($E73)*600) / (Data!$K$15 + Data!$K$16*$C73 + Data!$K$17*$C73^2 + Data!$K$18*$C73^3 + Data!$K$19*$C73^4 + Data!$K$20*$C73^5)</f>
        <v>555.61207571086697</v>
      </c>
      <c r="I73" s="4">
        <f>(($E73)*500) / (Data!$L$15 + Data!$L$16*$C73 + Data!$L$17*$C73^2 + Data!$L$18*$C73^3 + Data!$L$19*$C73^4)</f>
        <v>440.80551908259787</v>
      </c>
      <c r="J73" s="4">
        <f>500+100*(E73-(Data!$M$15*LN(C73)-Data!$M$16))/(Data!$M$17*LN(C73)-Data!$M$18)</f>
        <v>721.36413517556321</v>
      </c>
      <c r="K73" s="4">
        <f>(E73*100)/(Data!$N$15-(Data!$N$16*EXP(-Data!$N$17*C73)))</f>
        <v>94.900965478730484</v>
      </c>
    </row>
    <row r="74" spans="2:11" x14ac:dyDescent="0.2">
      <c r="B74" t="s">
        <v>158</v>
      </c>
      <c r="C74">
        <v>113.02</v>
      </c>
      <c r="D74" t="s">
        <v>82</v>
      </c>
      <c r="E74">
        <v>500</v>
      </c>
      <c r="F74" s="4">
        <f t="shared" si="1"/>
        <v>4.4239957529640774</v>
      </c>
      <c r="G74" s="4">
        <f>(E74*500) / (Data!$J$15 + Data!$J$16*C74 + Data!$J$17*C74^2 + Data!$J$18*C74^3 + Data!$J$19*C74^4 + Data!$J$20*C74^5)</f>
        <v>404.29901424624558</v>
      </c>
      <c r="H74" s="4">
        <f>(($E74)*600) / (Data!$K$15 + Data!$K$16*$C74 + Data!$K$17*$C74^2 + Data!$K$18*$C74^3 + Data!$K$19*$C74^4 + Data!$K$20*$C74^5)</f>
        <v>511.18248142705693</v>
      </c>
      <c r="I74" s="4">
        <f>(($E74)*500) / (Data!$L$15 + Data!$L$16*$C74 + Data!$L$17*$C74^2 + Data!$L$18*$C74^3 + Data!$L$19*$C74^4)</f>
        <v>408.50138063882923</v>
      </c>
      <c r="J74" s="4">
        <f>500+100*(E74-(Data!$M$15*LN(C74)-Data!$M$16))/(Data!$M$17*LN(C74)-Data!$M$18)</f>
        <v>678.57183487818997</v>
      </c>
      <c r="K74" s="4">
        <f>(E74*100)/(Data!$N$15-(Data!$N$16*EXP(-Data!$N$17*C74)))</f>
        <v>86.66058679892916</v>
      </c>
    </row>
    <row r="75" spans="2:11" x14ac:dyDescent="0.2">
      <c r="B75" t="s">
        <v>159</v>
      </c>
      <c r="C75">
        <v>117.74</v>
      </c>
      <c r="D75" t="s">
        <v>82</v>
      </c>
      <c r="E75">
        <v>465</v>
      </c>
      <c r="F75" s="4">
        <f t="shared" si="1"/>
        <v>3.9493799898080519</v>
      </c>
      <c r="G75" s="4">
        <f>(E75*500) / (Data!$J$15 + Data!$J$16*C75 + Data!$J$17*C75^2 + Data!$J$18*C75^3 + Data!$J$19*C75^4 + Data!$J$20*C75^5)</f>
        <v>373.11378420973773</v>
      </c>
      <c r="H75" s="4">
        <f>(($E75)*600) / (Data!$K$15 + Data!$K$16*$C75 + Data!$K$17*$C75^2 + Data!$K$18*$C75^3 + Data!$K$19*$C75^4 + Data!$K$20*$C75^5)</f>
        <v>471.11083930276521</v>
      </c>
      <c r="I75" s="4">
        <f>(($E75)*500) / (Data!$L$15 + Data!$L$16*$C75 + Data!$L$17*$C75^2 + Data!$L$18*$C75^3 + Data!$L$19*$C75^4)</f>
        <v>375.15177100037715</v>
      </c>
      <c r="J75" s="4">
        <f>500+100*(E75-(Data!$M$15*LN(C75)-Data!$M$16))/(Data!$M$17*LN(C75)-Data!$M$18)</f>
        <v>623.76120216643187</v>
      </c>
      <c r="K75" s="4">
        <f>(E75*100)/(Data!$N$15-(Data!$N$16*EXP(-Data!$N$17*C75)))</f>
        <v>79.974649576016745</v>
      </c>
    </row>
    <row r="76" spans="2:11" x14ac:dyDescent="0.2">
      <c r="H76" s="4"/>
      <c r="I76" s="4"/>
      <c r="J76" s="4"/>
      <c r="K76" s="4"/>
    </row>
    <row r="77" spans="2:11" x14ac:dyDescent="0.2">
      <c r="H77" s="4"/>
      <c r="I77" s="4"/>
      <c r="J77" s="4"/>
      <c r="K77" s="4"/>
    </row>
    <row r="78" spans="2:11" x14ac:dyDescent="0.2">
      <c r="H78" s="4"/>
      <c r="I78" s="4"/>
      <c r="J78" s="4"/>
      <c r="K78" s="4"/>
    </row>
    <row r="79" spans="2:11" x14ac:dyDescent="0.2">
      <c r="H79" s="4"/>
      <c r="I79" s="4"/>
      <c r="J79" s="4"/>
      <c r="K79" s="4"/>
    </row>
    <row r="80" spans="2:11" x14ac:dyDescent="0.2">
      <c r="H80" s="4"/>
      <c r="I80" s="4"/>
      <c r="J80" s="4"/>
      <c r="K80" s="4"/>
    </row>
    <row r="81" spans="8:11" x14ac:dyDescent="0.2">
      <c r="H81" s="4"/>
      <c r="I81" s="4"/>
      <c r="J81" s="4"/>
      <c r="K81" s="4"/>
    </row>
    <row r="82" spans="8:11" x14ac:dyDescent="0.2">
      <c r="H82" s="4"/>
      <c r="I82" s="4"/>
      <c r="J82" s="4"/>
      <c r="K82" s="4"/>
    </row>
    <row r="83" spans="8:11" x14ac:dyDescent="0.2">
      <c r="H83" s="4"/>
      <c r="I83" s="4"/>
      <c r="J83" s="4"/>
      <c r="K8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5A40-B044-4545-B236-178F265A3E95}">
  <dimension ref="B1:F13"/>
  <sheetViews>
    <sheetView workbookViewId="0">
      <selection activeCell="F2" sqref="F2"/>
    </sheetView>
  </sheetViews>
  <sheetFormatPr baseColWidth="10" defaultColWidth="8.83203125" defaultRowHeight="15" x14ac:dyDescent="0.2"/>
  <cols>
    <col min="2" max="2" width="14.5" bestFit="1" customWidth="1"/>
    <col min="3" max="3" width="14.83203125" bestFit="1" customWidth="1"/>
    <col min="4" max="4" width="11.5" bestFit="1" customWidth="1"/>
    <col min="5" max="5" width="4.83203125" bestFit="1" customWidth="1"/>
    <col min="6" max="6" width="7.33203125" bestFit="1" customWidth="1"/>
  </cols>
  <sheetData>
    <row r="1" spans="2:6" x14ac:dyDescent="0.2">
      <c r="B1" s="6" t="s">
        <v>0</v>
      </c>
      <c r="C1" s="6" t="s">
        <v>111</v>
      </c>
      <c r="D1" s="6" t="s">
        <v>112</v>
      </c>
      <c r="E1" s="6" t="s">
        <v>14</v>
      </c>
      <c r="F1" s="6" t="s">
        <v>15</v>
      </c>
    </row>
    <row r="2" spans="2:6" x14ac:dyDescent="0.2">
      <c r="B2" s="6" t="s">
        <v>1</v>
      </c>
      <c r="C2" s="6">
        <v>52</v>
      </c>
      <c r="D2" s="6">
        <v>363.8</v>
      </c>
      <c r="E2" s="4">
        <f>D2/(C2*2.2)</f>
        <v>3.18006993006993</v>
      </c>
      <c r="F2" s="4">
        <f>((D2/2.2)*500) / (Data!$J$8 + Data!$J$9*C2 + Data!$J$10*C2^2 + Data!$J$11*C2^3 + Data!$J$12*C2^4 + Data!$J$13*C2^5)</f>
        <v>162.26777647722309</v>
      </c>
    </row>
    <row r="3" spans="2:6" x14ac:dyDescent="0.2">
      <c r="B3" s="6" t="s">
        <v>2</v>
      </c>
      <c r="C3" s="6">
        <v>56</v>
      </c>
      <c r="D3" s="6">
        <v>385.8</v>
      </c>
      <c r="E3" s="4">
        <f t="shared" ref="E3:E13" si="0">D3/(C3*2.2)</f>
        <v>3.1314935064935061</v>
      </c>
      <c r="F3" s="4">
        <f>((D3/2.2)*500) / (Data!$J$8 + Data!$J$9*C3 + Data!$J$10*C3^2 + Data!$J$11*C3^3 + Data!$J$12*C3^4 + Data!$J$13*C3^5)</f>
        <v>159.6419834876825</v>
      </c>
    </row>
    <row r="4" spans="2:6" x14ac:dyDescent="0.2">
      <c r="B4" s="6" t="s">
        <v>3</v>
      </c>
      <c r="C4" s="6">
        <v>60</v>
      </c>
      <c r="D4" s="6">
        <v>535.70000000000005</v>
      </c>
      <c r="E4" s="4">
        <f t="shared" si="0"/>
        <v>4.0583333333333336</v>
      </c>
      <c r="F4" s="4">
        <f>((D4/2.2)*500) / (Data!$J$8 + Data!$J$9*C4 + Data!$J$10*C4^2 + Data!$J$11*C4^3 + Data!$J$12*C4^4 + Data!$J$13*C4^5)</f>
        <v>207.67487661192092</v>
      </c>
    </row>
    <row r="5" spans="2:6" x14ac:dyDescent="0.2">
      <c r="B5" s="6" t="s">
        <v>4</v>
      </c>
      <c r="C5" s="6">
        <v>67.5</v>
      </c>
      <c r="D5" s="6">
        <v>583.1</v>
      </c>
      <c r="E5" s="4">
        <f t="shared" si="0"/>
        <v>3.9265993265993266</v>
      </c>
      <c r="F5" s="4">
        <f>((D5/2.2)*500) / (Data!$J$8 + Data!$J$9*C5 + Data!$J$10*C5^2 + Data!$J$11*C5^3 + Data!$J$12*C5^4 + Data!$J$13*C5^5)</f>
        <v>204.35422339437085</v>
      </c>
    </row>
    <row r="6" spans="2:6" x14ac:dyDescent="0.2">
      <c r="B6" s="6" t="s">
        <v>5</v>
      </c>
      <c r="C6" s="6">
        <v>75</v>
      </c>
      <c r="D6" s="6">
        <v>668</v>
      </c>
      <c r="E6" s="4">
        <f t="shared" si="0"/>
        <v>4.0484848484848488</v>
      </c>
      <c r="F6" s="4">
        <f>((D6/2.2)*500) / (Data!$J$8 + Data!$J$9*C6 + Data!$J$10*C6^2 + Data!$J$11*C6^3 + Data!$J$12*C6^4 + Data!$J$13*C6^5)</f>
        <v>216.35927101130713</v>
      </c>
    </row>
    <row r="7" spans="2:6" x14ac:dyDescent="0.2">
      <c r="B7" s="6" t="s">
        <v>6</v>
      </c>
      <c r="C7" s="6">
        <v>82.5</v>
      </c>
      <c r="D7" s="6">
        <v>672.4</v>
      </c>
      <c r="E7" s="4">
        <f t="shared" si="0"/>
        <v>3.7046831955922856</v>
      </c>
      <c r="F7" s="4">
        <f>((D7/2.2)*500) / (Data!$J$8 + Data!$J$9*C7 + Data!$J$10*C7^2 + Data!$J$11*C7^3 + Data!$J$12*C7^4 + Data!$J$13*C7^5)</f>
        <v>204.74779488917525</v>
      </c>
    </row>
    <row r="8" spans="2:6" x14ac:dyDescent="0.2">
      <c r="B8" s="6" t="s">
        <v>7</v>
      </c>
      <c r="C8" s="6">
        <v>90</v>
      </c>
      <c r="D8" s="6">
        <v>622.79999999999995</v>
      </c>
      <c r="E8" s="4">
        <f t="shared" si="0"/>
        <v>3.1454545454545446</v>
      </c>
      <c r="F8" s="4">
        <f>((D8/2.2)*500) / (Data!$J$8 + Data!$J$9*C8 + Data!$J$10*C8^2 + Data!$J$11*C8^3 + Data!$J$12*C8^4 + Data!$J$13*C8^5)</f>
        <v>180.72355943834526</v>
      </c>
    </row>
    <row r="9" spans="2:6" x14ac:dyDescent="0.2">
      <c r="B9" s="6" t="s">
        <v>8</v>
      </c>
      <c r="C9" s="6">
        <v>100</v>
      </c>
      <c r="D9" s="6">
        <v>744.1</v>
      </c>
      <c r="E9" s="4">
        <f t="shared" si="0"/>
        <v>3.3822727272727269</v>
      </c>
      <c r="F9" s="4">
        <f>((D9/2.2)*500) / (Data!$J$8 + Data!$J$9*C9 + Data!$J$10*C9^2 + Data!$J$11*C9^3 + Data!$J$12*C9^4 + Data!$J$13*C9^5)</f>
        <v>205.84142200260862</v>
      </c>
    </row>
    <row r="10" spans="2:6" x14ac:dyDescent="0.2">
      <c r="B10" s="6" t="s">
        <v>9</v>
      </c>
      <c r="C10" s="6">
        <v>110</v>
      </c>
      <c r="D10" s="6">
        <v>815.7</v>
      </c>
      <c r="E10" s="4">
        <f t="shared" si="0"/>
        <v>3.3706611570247933</v>
      </c>
      <c r="F10" s="4">
        <f>((D10/2.2)*500) / (Data!$J$8 + Data!$J$9*C10 + Data!$J$10*C10^2 + Data!$J$11*C10^3 + Data!$J$12*C10^4 + Data!$J$13*C10^5)</f>
        <v>218.19723437576295</v>
      </c>
    </row>
    <row r="11" spans="2:6" x14ac:dyDescent="0.2">
      <c r="B11" s="6" t="s">
        <v>10</v>
      </c>
      <c r="C11" s="6">
        <v>125</v>
      </c>
      <c r="D11" s="6">
        <v>853.2</v>
      </c>
      <c r="E11" s="4">
        <f t="shared" si="0"/>
        <v>3.1025454545454547</v>
      </c>
      <c r="F11" s="4">
        <f>((D11/2.2)*500) / (Data!$J$8 + Data!$J$9*C11 + Data!$J$10*C11^2 + Data!$J$11*C11^3 + Data!$J$12*C11^4 + Data!$J$13*C11^5)</f>
        <v>220.99619667120635</v>
      </c>
    </row>
    <row r="12" spans="2:6" x14ac:dyDescent="0.2">
      <c r="B12" s="6" t="s">
        <v>11</v>
      </c>
      <c r="C12" s="6">
        <v>140</v>
      </c>
      <c r="D12" s="6">
        <v>705.5</v>
      </c>
      <c r="E12" s="4">
        <f t="shared" si="0"/>
        <v>2.2905844155844157</v>
      </c>
      <c r="F12" s="4">
        <f>((D12/2.2)*500) / (Data!$J$8 + Data!$J$9*C12 + Data!$J$10*C12^2 + Data!$J$11*C12^3 + Data!$J$12*C12^4 + Data!$J$13*C12^5)</f>
        <v>179.19914100240959</v>
      </c>
    </row>
    <row r="13" spans="2:6" x14ac:dyDescent="0.2">
      <c r="B13" s="6" t="s">
        <v>12</v>
      </c>
      <c r="C13" s="6">
        <v>150</v>
      </c>
      <c r="D13" s="6">
        <v>1080.3</v>
      </c>
      <c r="E13" s="4">
        <f t="shared" si="0"/>
        <v>3.2736363636363635</v>
      </c>
      <c r="F13" s="4">
        <f>((D13/2.2)*500) / (Data!$J$8 + Data!$J$9*C13 + Data!$J$10*C13^2 + Data!$J$11*C13^3 + Data!$J$12*C13^4 + Data!$J$13*C13^5)</f>
        <v>271.69320263371651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E42-A8CB-414A-9166-81C7E5F1C97D}">
  <dimension ref="B1:F13"/>
  <sheetViews>
    <sheetView workbookViewId="0">
      <selection activeCell="I10" sqref="I10"/>
    </sheetView>
  </sheetViews>
  <sheetFormatPr baseColWidth="10" defaultColWidth="8.83203125" defaultRowHeight="15" x14ac:dyDescent="0.2"/>
  <sheetData>
    <row r="1" spans="2:6" x14ac:dyDescent="0.2">
      <c r="B1" s="7" t="s">
        <v>0</v>
      </c>
      <c r="C1" s="7" t="s">
        <v>111</v>
      </c>
      <c r="D1" s="7" t="s">
        <v>112</v>
      </c>
      <c r="E1" s="7" t="s">
        <v>14</v>
      </c>
      <c r="F1" s="7" t="s">
        <v>15</v>
      </c>
    </row>
    <row r="2" spans="2:6" x14ac:dyDescent="0.2">
      <c r="B2" s="6" t="s">
        <v>33</v>
      </c>
      <c r="C2" s="6">
        <v>52</v>
      </c>
      <c r="D2" s="6">
        <v>220.5</v>
      </c>
      <c r="E2" s="4">
        <f>D2/(C2*2.2)</f>
        <v>1.9274475524475523</v>
      </c>
      <c r="F2" s="4">
        <f>((D2/2.2)*500) / (Data!$J$8 + Data!$J$9*C2 + Data!$J$10*C2^2 + Data!$J$11*C2^3 + Data!$J$12*C2^4 + Data!$J$13*C2^5)</f>
        <v>98.350865072093697</v>
      </c>
    </row>
    <row r="3" spans="2:6" x14ac:dyDescent="0.2">
      <c r="B3" s="6" t="s">
        <v>34</v>
      </c>
      <c r="C3" s="6">
        <v>56</v>
      </c>
      <c r="D3" s="6">
        <v>253.5</v>
      </c>
      <c r="E3" s="4">
        <f t="shared" ref="E3:E13" si="0">D3/(C3*2.2)</f>
        <v>2.0576298701298699</v>
      </c>
      <c r="F3" s="4">
        <f>((D3/2.2)*500) / (Data!$J$8 + Data!$J$9*C3 + Data!$J$10*C3^2 + Data!$J$11*C3^3 + Data!$J$12*C3^4 + Data!$J$13*C3^5)</f>
        <v>104.8969487146903</v>
      </c>
    </row>
    <row r="4" spans="2:6" x14ac:dyDescent="0.2">
      <c r="B4" s="6" t="s">
        <v>35</v>
      </c>
      <c r="C4" s="6">
        <v>60</v>
      </c>
      <c r="D4" s="6">
        <v>335.1</v>
      </c>
      <c r="E4" s="4">
        <f t="shared" si="0"/>
        <v>2.538636363636364</v>
      </c>
      <c r="F4" s="4">
        <f>((D4/2.2)*500) / (Data!$J$8 + Data!$J$9*C4 + Data!$J$10*C4^2 + Data!$J$11*C4^3 + Data!$J$12*C4^4 + Data!$J$13*C4^5)</f>
        <v>129.90825303836979</v>
      </c>
    </row>
    <row r="5" spans="2:6" x14ac:dyDescent="0.2">
      <c r="B5" s="6" t="s">
        <v>4</v>
      </c>
      <c r="C5" s="6">
        <v>67.5</v>
      </c>
      <c r="D5" s="6">
        <v>392.4</v>
      </c>
      <c r="E5" s="4">
        <f t="shared" si="0"/>
        <v>2.6424242424242421</v>
      </c>
      <c r="F5" s="4">
        <f>((D5/2.2)*500) / (Data!$J$8 + Data!$J$9*C5 + Data!$J$10*C5^2 + Data!$J$11*C5^3 + Data!$J$12*C5^4 + Data!$J$13*C5^5)</f>
        <v>137.52117520142531</v>
      </c>
    </row>
    <row r="6" spans="2:6" x14ac:dyDescent="0.2">
      <c r="B6" s="6" t="s">
        <v>5</v>
      </c>
      <c r="C6" s="6">
        <v>75</v>
      </c>
      <c r="D6" s="6">
        <v>438.7</v>
      </c>
      <c r="E6" s="4">
        <f t="shared" si="0"/>
        <v>2.6587878787878787</v>
      </c>
      <c r="F6" s="4">
        <f>((D6/2.2)*500) / (Data!$J$8 + Data!$J$9*C6 + Data!$J$10*C6^2 + Data!$J$11*C6^3 + Data!$J$12*C6^4 + Data!$J$13*C6^5)</f>
        <v>142.09103621655751</v>
      </c>
    </row>
    <row r="7" spans="2:6" x14ac:dyDescent="0.2">
      <c r="B7" s="6" t="s">
        <v>6</v>
      </c>
      <c r="C7" s="6">
        <v>82.5</v>
      </c>
      <c r="D7" s="6">
        <v>440.9</v>
      </c>
      <c r="E7" s="4">
        <f t="shared" si="0"/>
        <v>2.4292011019283741</v>
      </c>
      <c r="F7" s="4">
        <f>((D7/2.2)*500) / (Data!$J$8 + Data!$J$9*C7 + Data!$J$10*C7^2 + Data!$J$11*C7^3 + Data!$J$12*C7^4 + Data!$J$13*C7^5)</f>
        <v>134.25535807054931</v>
      </c>
    </row>
    <row r="8" spans="2:6" x14ac:dyDescent="0.2">
      <c r="B8" s="6" t="s">
        <v>36</v>
      </c>
      <c r="C8" s="6">
        <v>90</v>
      </c>
      <c r="D8" s="6">
        <v>474</v>
      </c>
      <c r="E8" s="4">
        <f t="shared" si="0"/>
        <v>2.3939393939393936</v>
      </c>
      <c r="F8" s="4">
        <f>((D8/2.2)*500) / (Data!$J$8 + Data!$J$9*C8 + Data!$J$10*C8^2 + Data!$J$11*C8^3 + Data!$J$12*C8^4 + Data!$J$13*C8^5)</f>
        <v>137.54490554556145</v>
      </c>
    </row>
    <row r="9" spans="2:6" x14ac:dyDescent="0.2">
      <c r="B9" s="6" t="s">
        <v>37</v>
      </c>
      <c r="C9" s="6">
        <v>100</v>
      </c>
      <c r="D9" s="6">
        <v>524.70000000000005</v>
      </c>
      <c r="E9" s="4">
        <f t="shared" si="0"/>
        <v>2.3849999999999998</v>
      </c>
      <c r="F9" s="4">
        <f>((D9/2.2)*500) / (Data!$J$8 + Data!$J$9*C9 + Data!$J$10*C9^2 + Data!$J$11*C9^3 + Data!$J$12*C9^4 + Data!$J$13*C9^5)</f>
        <v>145.14849364973625</v>
      </c>
    </row>
    <row r="10" spans="2:6" x14ac:dyDescent="0.2">
      <c r="B10" s="6" t="s">
        <v>38</v>
      </c>
      <c r="C10" s="6">
        <v>110</v>
      </c>
      <c r="D10" s="6">
        <v>584.20000000000005</v>
      </c>
      <c r="E10" s="4">
        <f t="shared" si="0"/>
        <v>2.4140495867768594</v>
      </c>
      <c r="F10" s="4">
        <f>((D10/2.2)*500) / (Data!$J$8 + Data!$J$9*C10 + Data!$J$10*C10^2 + Data!$J$11*C10^3 + Data!$J$12*C10^4 + Data!$J$13*C10^5)</f>
        <v>156.27169832330605</v>
      </c>
    </row>
    <row r="11" spans="2:6" x14ac:dyDescent="0.2">
      <c r="B11" s="6" t="s">
        <v>39</v>
      </c>
      <c r="C11" s="6">
        <v>125</v>
      </c>
      <c r="D11" s="6">
        <v>501.6</v>
      </c>
      <c r="E11" s="4">
        <f t="shared" si="0"/>
        <v>1.8240000000000001</v>
      </c>
      <c r="F11" s="4">
        <f>((D11/2.2)*500) / (Data!$J$8 + Data!$J$9*C11 + Data!$J$10*C11^2 + Data!$J$11*C11^3 + Data!$J$12*C11^4 + Data!$J$13*C11^5)</f>
        <v>129.92462757885269</v>
      </c>
    </row>
    <row r="12" spans="2:6" x14ac:dyDescent="0.2">
      <c r="B12" s="6" t="s">
        <v>40</v>
      </c>
      <c r="C12" s="6">
        <v>140</v>
      </c>
      <c r="D12" s="6">
        <v>463</v>
      </c>
      <c r="E12" s="4">
        <f t="shared" si="0"/>
        <v>1.5032467532467533</v>
      </c>
      <c r="F12" s="4">
        <f>((D12/2.2)*500) / (Data!$J$8 + Data!$J$9*C12 + Data!$J$10*C12^2 + Data!$J$11*C12^3 + Data!$J$12*C12^4 + Data!$J$13*C12^5)</f>
        <v>117.60340508024898</v>
      </c>
    </row>
    <row r="13" spans="2:6" x14ac:dyDescent="0.2">
      <c r="B13" s="6" t="s">
        <v>41</v>
      </c>
      <c r="C13" s="6">
        <v>150</v>
      </c>
      <c r="D13" s="6">
        <v>619.5</v>
      </c>
      <c r="E13" s="4">
        <f t="shared" si="0"/>
        <v>1.8772727272727272</v>
      </c>
      <c r="F13" s="4">
        <f>((D13/2.2)*500) / (Data!$J$8 + Data!$J$9*C13 + Data!$J$10*C13^2 + Data!$J$11*C13^3 + Data!$J$12*C13^4 + Data!$J$13*C13^5)</f>
        <v>155.80296124371691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4994-989E-4DB6-ABDE-D8C29797DC9B}">
  <dimension ref="B1:F13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2:6" x14ac:dyDescent="0.2">
      <c r="B1" s="7" t="s">
        <v>0</v>
      </c>
      <c r="C1" s="7" t="s">
        <v>111</v>
      </c>
      <c r="D1" s="7" t="s">
        <v>112</v>
      </c>
      <c r="E1" s="7" t="s">
        <v>14</v>
      </c>
      <c r="F1" s="7" t="s">
        <v>15</v>
      </c>
    </row>
    <row r="2" spans="2:6" x14ac:dyDescent="0.2">
      <c r="B2" s="7" t="s">
        <v>43</v>
      </c>
      <c r="C2" s="7">
        <v>52</v>
      </c>
      <c r="D2" s="7">
        <v>253.5</v>
      </c>
      <c r="E2" s="4">
        <f>D2/(C2*2.2)</f>
        <v>2.2159090909090908</v>
      </c>
      <c r="F2" s="4">
        <f>((D2/2.2)*500) / (Data!$J$8 + Data!$J$9*C2 + Data!$J$10*C2^2 + Data!$J$11*C2^3 + Data!$J$12*C2^4 + Data!$J$13*C2^5)</f>
        <v>113.07004215771317</v>
      </c>
    </row>
    <row r="3" spans="2:6" x14ac:dyDescent="0.2">
      <c r="B3" s="7" t="s">
        <v>34</v>
      </c>
      <c r="C3" s="7">
        <v>56</v>
      </c>
      <c r="D3" s="7">
        <v>512.6</v>
      </c>
      <c r="E3" s="4">
        <f t="shared" ref="E3:E13" si="0">D3/(C3*2.2)</f>
        <v>4.1607142857142856</v>
      </c>
      <c r="F3" s="4">
        <f>((D3/2.2)*500) / (Data!$J$8 + Data!$J$9*C3 + Data!$J$10*C3^2 + Data!$J$11*C3^3 + Data!$J$12*C3^4 + Data!$J$13*C3^5)</f>
        <v>212.11114757850197</v>
      </c>
    </row>
    <row r="4" spans="2:6" x14ac:dyDescent="0.2">
      <c r="B4" s="7" t="s">
        <v>44</v>
      </c>
      <c r="C4" s="7">
        <v>60</v>
      </c>
      <c r="D4" s="7">
        <v>606.29999999999995</v>
      </c>
      <c r="E4" s="4">
        <f t="shared" si="0"/>
        <v>4.5931818181818178</v>
      </c>
      <c r="F4" s="4">
        <f>((D4/2.2)*500) / (Data!$J$8 + Data!$J$9*C4 + Data!$J$10*C4^2 + Data!$J$11*C4^3 + Data!$J$12*C4^4 + Data!$J$13*C4^5)</f>
        <v>235.04438620460638</v>
      </c>
    </row>
    <row r="5" spans="2:6" x14ac:dyDescent="0.2">
      <c r="B5" s="7" t="s">
        <v>45</v>
      </c>
      <c r="C5" s="7">
        <v>67.5</v>
      </c>
      <c r="D5" s="7">
        <v>655.9</v>
      </c>
      <c r="E5" s="4">
        <f t="shared" si="0"/>
        <v>4.4168350168350168</v>
      </c>
      <c r="F5" s="4">
        <f>((D5/2.2)*500) / (Data!$J$8 + Data!$J$9*C5 + Data!$J$10*C5^2 + Data!$J$11*C5^3 + Data!$J$12*C5^4 + Data!$J$13*C5^5)</f>
        <v>229.86783591899814</v>
      </c>
    </row>
    <row r="6" spans="2:6" x14ac:dyDescent="0.2">
      <c r="B6" s="7" t="s">
        <v>5</v>
      </c>
      <c r="C6" s="7">
        <v>75</v>
      </c>
      <c r="D6" s="7">
        <v>750.7</v>
      </c>
      <c r="E6" s="4">
        <f t="shared" si="0"/>
        <v>4.5496969696969698</v>
      </c>
      <c r="F6" s="4">
        <f>((D6/2.2)*500) / (Data!$J$8 + Data!$J$9*C6 + Data!$J$10*C6^2 + Data!$J$11*C6^3 + Data!$J$12*C6^4 + Data!$J$13*C6^5)</f>
        <v>243.14506698830581</v>
      </c>
    </row>
    <row r="7" spans="2:6" x14ac:dyDescent="0.2">
      <c r="B7" s="7" t="s">
        <v>46</v>
      </c>
      <c r="C7" s="7">
        <v>82.5</v>
      </c>
      <c r="D7" s="7">
        <v>771.6</v>
      </c>
      <c r="E7" s="4">
        <f t="shared" si="0"/>
        <v>4.2512396694214871</v>
      </c>
      <c r="F7" s="4">
        <f>((D7/2.2)*500) / (Data!$J$8 + Data!$J$9*C7 + Data!$J$10*C7^2 + Data!$J$11*C7^3 + Data!$J$12*C7^4 + Data!$J$13*C7^5)</f>
        <v>234.95448919763177</v>
      </c>
    </row>
    <row r="8" spans="2:6" x14ac:dyDescent="0.2">
      <c r="B8" s="7" t="s">
        <v>47</v>
      </c>
      <c r="C8" s="7">
        <v>90</v>
      </c>
      <c r="D8" s="7">
        <v>406.6</v>
      </c>
      <c r="E8" s="4">
        <f t="shared" si="0"/>
        <v>2.0535353535353535</v>
      </c>
      <c r="F8" s="4">
        <f>((D8/2.2)*500) / (Data!$J$8 + Data!$J$9*C8 + Data!$J$10*C8^2 + Data!$J$11*C8^3 + Data!$J$12*C8^4 + Data!$J$13*C8^5)</f>
        <v>117.98683247853435</v>
      </c>
    </row>
    <row r="9" spans="2:6" x14ac:dyDescent="0.2">
      <c r="B9" s="7" t="s">
        <v>9</v>
      </c>
      <c r="C9" s="7">
        <v>100</v>
      </c>
      <c r="D9" s="7">
        <v>844.4</v>
      </c>
      <c r="E9" s="4">
        <f t="shared" si="0"/>
        <v>3.8381818181818175</v>
      </c>
      <c r="F9" s="4">
        <f>((D9/2.2)*500) / (Data!$J$8 + Data!$J$9*C9 + Data!$J$10*C9^2 + Data!$J$11*C9^3 + Data!$J$12*C9^4 + Data!$J$13*C9^5)</f>
        <v>233.58755105362548</v>
      </c>
    </row>
    <row r="10" spans="2:6" x14ac:dyDescent="0.2">
      <c r="B10" s="7" t="s">
        <v>9</v>
      </c>
      <c r="C10" s="7">
        <v>110</v>
      </c>
      <c r="D10" s="7">
        <v>837.8</v>
      </c>
      <c r="E10" s="4">
        <f t="shared" si="0"/>
        <v>3.4619834710743795</v>
      </c>
      <c r="F10" s="4">
        <f>((D10/2.2)*500) / (Data!$J$8 + Data!$J$9*C10 + Data!$J$10*C10^2 + Data!$J$11*C10^3 + Data!$J$12*C10^4 + Data!$J$13*C10^5)</f>
        <v>224.10891621921564</v>
      </c>
    </row>
    <row r="11" spans="2:6" x14ac:dyDescent="0.2">
      <c r="B11" s="7" t="s">
        <v>48</v>
      </c>
      <c r="C11" s="7">
        <v>125</v>
      </c>
      <c r="D11" s="7">
        <v>843.3</v>
      </c>
      <c r="E11" s="4">
        <f t="shared" si="0"/>
        <v>3.0665454545454542</v>
      </c>
      <c r="F11" s="4">
        <f>((D11/2.2)*500) / (Data!$J$8 + Data!$J$9*C11 + Data!$J$10*C11^2 + Data!$J$11*C11^3 + Data!$J$12*C11^4 + Data!$J$13*C11^5)</f>
        <v>218.43189481109738</v>
      </c>
    </row>
    <row r="12" spans="2:6" x14ac:dyDescent="0.2">
      <c r="B12" s="7" t="s">
        <v>49</v>
      </c>
      <c r="C12" s="7">
        <v>140</v>
      </c>
      <c r="D12" s="7">
        <v>705.5</v>
      </c>
      <c r="E12" s="4">
        <f t="shared" si="0"/>
        <v>2.2905844155844157</v>
      </c>
      <c r="F12" s="4">
        <f>((D12/2.2)*500) / (Data!$J$8 + Data!$J$9*C12 + Data!$J$10*C12^2 + Data!$J$11*C12^3 + Data!$J$12*C12^4 + Data!$J$13*C12^5)</f>
        <v>179.19914100240959</v>
      </c>
    </row>
    <row r="13" spans="2:6" x14ac:dyDescent="0.2">
      <c r="B13" s="6" t="s">
        <v>50</v>
      </c>
      <c r="C13" s="6">
        <v>150</v>
      </c>
      <c r="D13" s="6">
        <v>881.8</v>
      </c>
      <c r="E13" s="4">
        <f t="shared" si="0"/>
        <v>2.6721212121212119</v>
      </c>
      <c r="F13" s="4">
        <f>((D13/2.2)*500) / (Data!$J$8 + Data!$J$9*C13 + Data!$J$10*C13^2 + Data!$J$11*C13^3 + Data!$J$12*C13^4 + Data!$J$13*C13^5)</f>
        <v>221.77086557660948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DC9-99AB-4A23-98BC-E911B85042EB}">
  <dimension ref="B1:F13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2:6" x14ac:dyDescent="0.2">
      <c r="B1" s="7" t="s">
        <v>0</v>
      </c>
      <c r="C1" s="7" t="s">
        <v>111</v>
      </c>
      <c r="D1" s="7" t="s">
        <v>112</v>
      </c>
      <c r="E1" s="7" t="s">
        <v>14</v>
      </c>
      <c r="F1" s="7" t="s">
        <v>15</v>
      </c>
    </row>
    <row r="2" spans="2:6" x14ac:dyDescent="0.2">
      <c r="B2" s="6" t="s">
        <v>1</v>
      </c>
      <c r="C2" s="6">
        <v>52</v>
      </c>
      <c r="D2" s="6">
        <v>788.2</v>
      </c>
      <c r="E2" s="4">
        <f>D2/(C2*2.2)</f>
        <v>6.88986013986014</v>
      </c>
      <c r="F2" s="4">
        <f>((D2/2.2)*500) / (Data!$J$8 + Data!$J$9*C2 + Data!$J$10*C2^2 + Data!$J$11*C2^3 + Data!$J$12*C2^4 + Data!$J$13*C2^5)</f>
        <v>351.56531451167461</v>
      </c>
    </row>
    <row r="3" spans="2:6" x14ac:dyDescent="0.2">
      <c r="B3" s="6" t="s">
        <v>2</v>
      </c>
      <c r="C3" s="6">
        <v>56</v>
      </c>
      <c r="D3" s="6">
        <v>1162.9000000000001</v>
      </c>
      <c r="E3" s="4">
        <f t="shared" ref="E3:E13" si="0">D3/(C3*2.2)</f>
        <v>9.4391233766233764</v>
      </c>
      <c r="F3" s="4">
        <f>((D3/2.2)*500) / (Data!$J$8 + Data!$J$9*C3 + Data!$J$10*C3^2 + Data!$J$11*C3^3 + Data!$J$12*C3^4 + Data!$J$13*C3^5)</f>
        <v>481.20182114522038</v>
      </c>
    </row>
    <row r="4" spans="2:6" x14ac:dyDescent="0.2">
      <c r="B4" s="6" t="s">
        <v>44</v>
      </c>
      <c r="C4" s="6">
        <v>60</v>
      </c>
      <c r="D4" s="6">
        <v>1372.4</v>
      </c>
      <c r="E4" s="4">
        <f t="shared" si="0"/>
        <v>10.396969696969698</v>
      </c>
      <c r="F4" s="4">
        <f>((D4/2.2)*500) / (Data!$J$8 + Data!$J$9*C4 + Data!$J$10*C4^2 + Data!$J$11*C4^3 + Data!$J$12*C4^4 + Data!$J$13*C4^5)</f>
        <v>532.03845559492299</v>
      </c>
    </row>
    <row r="5" spans="2:6" x14ac:dyDescent="0.2">
      <c r="B5" s="6" t="s">
        <v>52</v>
      </c>
      <c r="C5" s="6">
        <v>67.5</v>
      </c>
      <c r="D5" s="6">
        <v>1555.4</v>
      </c>
      <c r="E5" s="4">
        <f t="shared" si="0"/>
        <v>10.474074074074075</v>
      </c>
      <c r="F5" s="4">
        <f>((D5/2.2)*500) / (Data!$J$8 + Data!$J$9*C5 + Data!$J$10*C5^2 + Data!$J$11*C5^3 + Data!$J$12*C5^4 + Data!$J$13*C5^5)</f>
        <v>545.10814451655699</v>
      </c>
    </row>
    <row r="6" spans="2:6" x14ac:dyDescent="0.2">
      <c r="B6" s="6" t="s">
        <v>5</v>
      </c>
      <c r="C6" s="6">
        <v>75</v>
      </c>
      <c r="D6" s="6">
        <v>1848.6</v>
      </c>
      <c r="E6" s="4">
        <f t="shared" si="0"/>
        <v>11.203636363636363</v>
      </c>
      <c r="F6" s="4">
        <f>((D6/2.2)*500) / (Data!$J$8 + Data!$J$9*C6 + Data!$J$10*C6^2 + Data!$J$11*C6^3 + Data!$J$12*C6^4 + Data!$J$13*C6^5)</f>
        <v>598.74513232260824</v>
      </c>
    </row>
    <row r="7" spans="2:6" x14ac:dyDescent="0.2">
      <c r="B7" s="6" t="s">
        <v>6</v>
      </c>
      <c r="C7" s="6">
        <v>82.5</v>
      </c>
      <c r="D7" s="6">
        <v>1802.3</v>
      </c>
      <c r="E7" s="4">
        <f t="shared" si="0"/>
        <v>9.930027548209365</v>
      </c>
      <c r="F7" s="4">
        <f>((D7/2.2)*500) / (Data!$J$8 + Data!$J$9*C7 + Data!$J$10*C7^2 + Data!$J$11*C7^3 + Data!$J$12*C7^4 + Data!$J$13*C7^5)</f>
        <v>548.80569709809708</v>
      </c>
    </row>
    <row r="8" spans="2:6" x14ac:dyDescent="0.2">
      <c r="B8" s="6" t="s">
        <v>53</v>
      </c>
      <c r="C8" s="6">
        <v>90</v>
      </c>
      <c r="D8" s="6">
        <v>1686.5</v>
      </c>
      <c r="E8" s="4">
        <f t="shared" si="0"/>
        <v>8.5176767676767664</v>
      </c>
      <c r="F8" s="4">
        <f>((D8/2.2)*500) / (Data!$J$8 + Data!$J$9*C8 + Data!$J$10*C8^2 + Data!$J$11*C8^3 + Data!$J$12*C8^4 + Data!$J$13*C8^5)</f>
        <v>489.38709536411261</v>
      </c>
    </row>
    <row r="9" spans="2:6" x14ac:dyDescent="0.2">
      <c r="B9" s="6" t="s">
        <v>9</v>
      </c>
      <c r="C9" s="6">
        <v>100</v>
      </c>
      <c r="D9" s="6">
        <v>1943.4</v>
      </c>
      <c r="E9" s="4">
        <f t="shared" si="0"/>
        <v>8.8336363636363622</v>
      </c>
      <c r="F9" s="4">
        <f>((D9/2.2)*500) / (Data!$J$8 + Data!$J$9*C9 + Data!$J$10*C9^2 + Data!$J$11*C9^3 + Data!$J$12*C9^4 + Data!$J$13*C9^5)</f>
        <v>537.60545561062975</v>
      </c>
    </row>
    <row r="10" spans="2:6" x14ac:dyDescent="0.2">
      <c r="B10" s="6" t="s">
        <v>9</v>
      </c>
      <c r="C10" s="6">
        <v>110</v>
      </c>
      <c r="D10" s="6">
        <v>2105.4</v>
      </c>
      <c r="E10" s="4">
        <f t="shared" si="0"/>
        <v>8.6999999999999993</v>
      </c>
      <c r="F10" s="4">
        <f>((D10/2.2)*500) / (Data!$J$8 + Data!$J$9*C10 + Data!$J$10*C10^2 + Data!$J$11*C10^3 + Data!$J$12*C10^4 + Data!$J$13*C10^5)</f>
        <v>563.18800693236653</v>
      </c>
    </row>
    <row r="11" spans="2:6" x14ac:dyDescent="0.2">
      <c r="B11" s="6" t="s">
        <v>10</v>
      </c>
      <c r="C11" s="6">
        <v>125</v>
      </c>
      <c r="D11" s="6">
        <v>2157.1999999999998</v>
      </c>
      <c r="E11" s="4">
        <f t="shared" si="0"/>
        <v>7.844363636363636</v>
      </c>
      <c r="F11" s="4">
        <f>((D11/2.2)*500) / (Data!$J$8 + Data!$J$9*C11 + Data!$J$10*C11^2 + Data!$J$11*C11^3 + Data!$J$12*C11^4 + Data!$J$13*C11^5)</f>
        <v>558.75878511383758</v>
      </c>
    </row>
    <row r="12" spans="2:6" x14ac:dyDescent="0.2">
      <c r="B12" s="6" t="s">
        <v>54</v>
      </c>
      <c r="C12" s="6">
        <v>140</v>
      </c>
      <c r="D12" s="6">
        <v>1791.3</v>
      </c>
      <c r="E12" s="4">
        <f t="shared" si="0"/>
        <v>5.8159090909090905</v>
      </c>
      <c r="F12" s="4">
        <f>((D12/2.2)*500) / (Data!$J$8 + Data!$J$9*C12 + Data!$J$10*C12^2 + Data!$J$11*C12^3 + Data!$J$12*C12^4 + Data!$J$13*C12^5)</f>
        <v>454.99563611285095</v>
      </c>
    </row>
    <row r="13" spans="2:6" x14ac:dyDescent="0.2">
      <c r="B13" s="6" t="s">
        <v>12</v>
      </c>
      <c r="C13" s="6">
        <v>150</v>
      </c>
      <c r="D13" s="6">
        <v>2452.6</v>
      </c>
      <c r="E13" s="4">
        <f t="shared" si="0"/>
        <v>7.4321212121212117</v>
      </c>
      <c r="F13" s="4">
        <f>((D13/2.2)*500) / (Data!$J$8 + Data!$J$9*C13 + Data!$J$10*C13^2 + Data!$J$11*C13^3 + Data!$J$12*C13^4 + Data!$J$13*C13^5)</f>
        <v>616.82379781491534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A7E6-274F-44F9-9097-F9A973F00E58}">
  <dimension ref="B1:F12"/>
  <sheetViews>
    <sheetView workbookViewId="0">
      <selection activeCell="J13" sqref="J13"/>
    </sheetView>
  </sheetViews>
  <sheetFormatPr baseColWidth="10" defaultColWidth="8.83203125" defaultRowHeight="15" x14ac:dyDescent="0.2"/>
  <sheetData>
    <row r="1" spans="2:6" x14ac:dyDescent="0.2">
      <c r="B1" s="7" t="s">
        <v>0</v>
      </c>
      <c r="C1" s="7" t="s">
        <v>111</v>
      </c>
      <c r="D1" s="7" t="s">
        <v>112</v>
      </c>
      <c r="E1" s="7" t="s">
        <v>14</v>
      </c>
      <c r="F1" s="7" t="s">
        <v>15</v>
      </c>
    </row>
    <row r="2" spans="2:6" x14ac:dyDescent="0.2">
      <c r="B2" s="6" t="s">
        <v>57</v>
      </c>
      <c r="C2" s="6">
        <v>44</v>
      </c>
      <c r="D2" s="6">
        <v>187.4</v>
      </c>
      <c r="E2" s="4">
        <f>D2/(C2*2.2)</f>
        <v>1.9359504132231404</v>
      </c>
      <c r="F2" s="4">
        <f>((D2/2.2)*500) / (Data!$J$15 + Data!$J$16*C2 + Data!$J$17*C2^2 +Data!$J$18*C2^3 + Data!$J$19*C2^4 + Data!$J$20*C2^5)</f>
        <v>119.94201818783097</v>
      </c>
    </row>
    <row r="3" spans="2:6" x14ac:dyDescent="0.2">
      <c r="B3" s="6" t="s">
        <v>58</v>
      </c>
      <c r="C3" s="6">
        <v>48</v>
      </c>
      <c r="D3" s="6">
        <v>315.3</v>
      </c>
      <c r="E3" s="4">
        <f t="shared" ref="E3:E12" si="0">D3/(C3*2.2)</f>
        <v>2.9857954545454546</v>
      </c>
      <c r="F3" s="4">
        <f>((D3/2.2)*500) / (Data!$J$15 + Data!$J$16*C3 + Data!$J$17*C3^2 +Data!$J$18*C3^3 + Data!$J$19*C3^4 + Data!$J$20*C3^5)</f>
        <v>189.81352833754997</v>
      </c>
    </row>
    <row r="4" spans="2:6" x14ac:dyDescent="0.2">
      <c r="B4" s="6" t="s">
        <v>59</v>
      </c>
      <c r="C4" s="6">
        <v>52</v>
      </c>
      <c r="D4" s="6">
        <v>345</v>
      </c>
      <c r="E4" s="4">
        <f t="shared" si="0"/>
        <v>3.0157342657342654</v>
      </c>
      <c r="F4" s="4">
        <f>((D4/2.2)*500) / (Data!$J$15 + Data!$J$16*C4 + Data!$J$17*C4^2 +Data!$J$18*C4^3 + Data!$J$19*C4^4 + Data!$J$20*C4^5)</f>
        <v>195.4953460697283</v>
      </c>
    </row>
    <row r="5" spans="2:6" x14ac:dyDescent="0.2">
      <c r="B5" s="6" t="s">
        <v>60</v>
      </c>
      <c r="C5" s="6">
        <v>56</v>
      </c>
      <c r="D5" s="6">
        <v>377</v>
      </c>
      <c r="E5" s="4">
        <f t="shared" si="0"/>
        <v>3.0600649350649345</v>
      </c>
      <c r="F5" s="4">
        <f>((D5/2.2)*500) / (Data!$J$15 + Data!$J$16*C5 + Data!$J$17*C5^2 +Data!$J$18*C5^3 + Data!$J$19*C5^4 + Data!$J$20*C5^5)</f>
        <v>201.62732958488559</v>
      </c>
    </row>
    <row r="6" spans="2:6" x14ac:dyDescent="0.2">
      <c r="B6" s="6" t="s">
        <v>61</v>
      </c>
      <c r="C6" s="6">
        <v>60</v>
      </c>
      <c r="D6" s="6">
        <v>392.4</v>
      </c>
      <c r="E6" s="4">
        <f t="shared" si="0"/>
        <v>2.9727272727272727</v>
      </c>
      <c r="F6" s="4">
        <f>((D6/2.2)*500) / (Data!$J$15 + Data!$J$16*C6 + Data!$J$17*C6^2 +Data!$J$18*C6^3 + Data!$J$19*C6^4 + Data!$J$20*C6^5)</f>
        <v>198.85527721136046</v>
      </c>
    </row>
    <row r="7" spans="2:6" x14ac:dyDescent="0.2">
      <c r="B7" s="6" t="s">
        <v>61</v>
      </c>
      <c r="C7" s="6">
        <v>67.5</v>
      </c>
      <c r="D7" s="6">
        <v>413.4</v>
      </c>
      <c r="E7" s="4">
        <f t="shared" si="0"/>
        <v>2.7838383838383836</v>
      </c>
      <c r="F7" s="4">
        <f>((D7/2.2)*500) / (Data!$J$15 + Data!$J$16*C7 + Data!$J$17*C7^2 +Data!$J$18*C7^3 + Data!$J$19*C7^4 + Data!$J$20*C7^5)</f>
        <v>191.78404281548936</v>
      </c>
    </row>
    <row r="8" spans="2:6" x14ac:dyDescent="0.2">
      <c r="B8" s="6" t="s">
        <v>62</v>
      </c>
      <c r="C8" s="6">
        <v>75</v>
      </c>
      <c r="D8" s="6">
        <v>453</v>
      </c>
      <c r="E8" s="4">
        <f t="shared" si="0"/>
        <v>2.7454545454545456</v>
      </c>
      <c r="F8" s="4">
        <f>((D8/2.2)*500) / (Data!$J$15 + Data!$J$16*C8 + Data!$J$17*C8^2 +Data!$J$18*C8^3 + Data!$J$19*C8^4 + Data!$J$20*C8^5)</f>
        <v>195.74555326873454</v>
      </c>
    </row>
    <row r="9" spans="2:6" x14ac:dyDescent="0.2">
      <c r="B9" s="6" t="s">
        <v>63</v>
      </c>
      <c r="C9" s="6">
        <v>82.5</v>
      </c>
      <c r="D9" s="6">
        <v>440.9</v>
      </c>
      <c r="E9" s="4">
        <f t="shared" si="0"/>
        <v>2.4292011019283741</v>
      </c>
      <c r="F9" s="4">
        <f>((D9/2.2)*500) / (Data!$J$15 + Data!$J$16*C9 + Data!$J$17*C9^2 +Data!$J$18*C9^3 + Data!$J$19*C9^4 + Data!$J$20*C9^5)</f>
        <v>180.36203401468237</v>
      </c>
    </row>
    <row r="10" spans="2:6" x14ac:dyDescent="0.2">
      <c r="B10" s="6" t="s">
        <v>64</v>
      </c>
      <c r="C10" s="6">
        <v>90</v>
      </c>
      <c r="D10" s="6">
        <v>564.4</v>
      </c>
      <c r="E10" s="4">
        <f t="shared" si="0"/>
        <v>2.85050505050505</v>
      </c>
      <c r="F10" s="4">
        <f>((D10/2.2)*500) / (Data!$J$15 + Data!$J$16*C10 + Data!$J$17*C10^2 +Data!$J$18*C10^3 + Data!$J$19*C10^4 + Data!$J$20*C10^5)</f>
        <v>221.67176442227785</v>
      </c>
    </row>
    <row r="11" spans="2:6" x14ac:dyDescent="0.2">
      <c r="B11" s="6" t="s">
        <v>65</v>
      </c>
      <c r="C11" s="6">
        <v>100</v>
      </c>
      <c r="D11" s="6">
        <v>440.9</v>
      </c>
      <c r="E11" s="4">
        <f t="shared" si="0"/>
        <v>2.0040909090909089</v>
      </c>
      <c r="F11" s="4">
        <f>((D11/2.2)*500) / (Data!$J$15 + Data!$J$16*C11 + Data!$J$17*C11^2 +Data!$J$18*C11^3 + Data!$J$19*C11^4 + Data!$J$20*C11^5)</f>
        <v>166.85726561330216</v>
      </c>
    </row>
    <row r="12" spans="2:6" x14ac:dyDescent="0.2">
      <c r="B12" s="6" t="s">
        <v>66</v>
      </c>
      <c r="C12" s="6">
        <v>110</v>
      </c>
      <c r="D12" s="6">
        <v>608.5</v>
      </c>
      <c r="E12" s="4">
        <f t="shared" si="0"/>
        <v>2.5144628099173549</v>
      </c>
      <c r="F12" s="4">
        <f>((D12/2.2)*500) / (Data!$J$15 + Data!$J$16*C12 + Data!$J$17*C12^2 +Data!$J$18*C12^3 + Data!$J$19*C12^4 + Data!$J$20*C12^5)</f>
        <v>224.88703643914945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3D7B-83D2-4907-84B4-9FEDFAAB16BD}">
  <dimension ref="B1:F12"/>
  <sheetViews>
    <sheetView workbookViewId="0">
      <selection activeCell="J16" sqref="J16"/>
    </sheetView>
  </sheetViews>
  <sheetFormatPr baseColWidth="10" defaultColWidth="8.83203125" defaultRowHeight="15" x14ac:dyDescent="0.2"/>
  <sheetData>
    <row r="1" spans="2:6" x14ac:dyDescent="0.2">
      <c r="B1" s="7" t="s">
        <v>0</v>
      </c>
      <c r="C1" s="7" t="s">
        <v>111</v>
      </c>
      <c r="D1" s="7" t="s">
        <v>112</v>
      </c>
      <c r="E1" s="7" t="s">
        <v>14</v>
      </c>
      <c r="F1" s="7" t="s">
        <v>15</v>
      </c>
    </row>
    <row r="2" spans="2:6" x14ac:dyDescent="0.2">
      <c r="B2" s="6" t="s">
        <v>57</v>
      </c>
      <c r="C2" s="6">
        <v>44</v>
      </c>
      <c r="D2" s="6">
        <v>137.80000000000001</v>
      </c>
      <c r="E2" s="4">
        <f>D2/(C2*2.2)</f>
        <v>1.4235537190082643</v>
      </c>
      <c r="F2" s="4">
        <f>((D2/2.2)*500) / (Data!$J$15 + Data!$J$16*C2 + Data!$J$17*C2^2 + Data!$J$18*C2^3 + Data!$J$19*C2^4 + Data!$J$20*C2^5)</f>
        <v>88.19642532701765</v>
      </c>
    </row>
    <row r="3" spans="2:6" x14ac:dyDescent="0.2">
      <c r="B3" s="6" t="s">
        <v>67</v>
      </c>
      <c r="C3" s="6">
        <v>48</v>
      </c>
      <c r="D3" s="6">
        <v>198.4</v>
      </c>
      <c r="E3" s="4">
        <f t="shared" ref="E3:E12" si="0">D3/(C3*2.2)</f>
        <v>1.8787878787878787</v>
      </c>
      <c r="F3" s="4">
        <f>((D3/2.2)*500) / (Data!$J$15 + Data!$J$16*C3 + Data!$J$17*C3^2 + Data!$J$18*C3^3 + Data!$J$19*C3^4 + Data!$J$20*C3^5)</f>
        <v>119.43864263295245</v>
      </c>
    </row>
    <row r="4" spans="2:6" x14ac:dyDescent="0.2">
      <c r="B4" s="6" t="s">
        <v>68</v>
      </c>
      <c r="C4" s="6">
        <v>52</v>
      </c>
      <c r="D4" s="6">
        <v>237</v>
      </c>
      <c r="E4" s="4">
        <f t="shared" si="0"/>
        <v>2.0716783216783217</v>
      </c>
      <c r="F4" s="4">
        <f>((D4/2.2)*500) / (Data!$J$15 + Data!$J$16*C4 + Data!$J$17*C4^2 + Data!$J$18*C4^3 + Data!$J$19*C4^4 + Data!$J$20*C4^5)</f>
        <v>134.29680295224813</v>
      </c>
    </row>
    <row r="5" spans="2:6" x14ac:dyDescent="0.2">
      <c r="B5" s="6" t="s">
        <v>69</v>
      </c>
      <c r="C5" s="6">
        <v>56</v>
      </c>
      <c r="D5" s="6">
        <v>256.8</v>
      </c>
      <c r="E5" s="4">
        <f t="shared" si="0"/>
        <v>2.0844155844155843</v>
      </c>
      <c r="F5" s="4">
        <f>((D5/2.2)*500) / (Data!$J$15 + Data!$J$16*C5 + Data!$J$17*C5^2 + Data!$J$18*C5^3 + Data!$J$19*C5^4 + Data!$J$20*C5^5)</f>
        <v>137.34190513898838</v>
      </c>
    </row>
    <row r="6" spans="2:6" x14ac:dyDescent="0.2">
      <c r="B6" s="6" t="s">
        <v>70</v>
      </c>
      <c r="C6" s="6">
        <v>60</v>
      </c>
      <c r="D6" s="6">
        <v>300.89999999999998</v>
      </c>
      <c r="E6" s="4">
        <f t="shared" si="0"/>
        <v>2.2795454545454543</v>
      </c>
      <c r="F6" s="4">
        <f>((D6/2.2)*500) / (Data!$J$15 + Data!$J$16*C6 + Data!$J$17*C6^2 + Data!$J$18*C6^3 + Data!$J$19*C6^4 + Data!$J$20*C6^5)</f>
        <v>152.48611853439948</v>
      </c>
    </row>
    <row r="7" spans="2:6" x14ac:dyDescent="0.2">
      <c r="B7" s="6" t="s">
        <v>70</v>
      </c>
      <c r="C7" s="6">
        <v>67.5</v>
      </c>
      <c r="D7" s="6">
        <v>317.5</v>
      </c>
      <c r="E7" s="4">
        <f t="shared" si="0"/>
        <v>2.138047138047138</v>
      </c>
      <c r="F7" s="4">
        <f>((D7/2.2)*500) / (Data!$J$15 + Data!$J$16*C7 + Data!$J$17*C7^2 + Data!$J$18*C7^3 + Data!$J$19*C7^4 + Data!$J$20*C7^5)</f>
        <v>147.29422736796778</v>
      </c>
    </row>
    <row r="8" spans="2:6" x14ac:dyDescent="0.2">
      <c r="B8" s="6" t="s">
        <v>71</v>
      </c>
      <c r="C8" s="6">
        <v>75</v>
      </c>
      <c r="D8" s="6">
        <v>286.60000000000002</v>
      </c>
      <c r="E8" s="4">
        <f t="shared" si="0"/>
        <v>1.7369696969696971</v>
      </c>
      <c r="F8" s="4">
        <f>((D8/2.2)*500) / (Data!$J$15 + Data!$J$16*C8 + Data!$J$17*C8^2 + Data!$J$18*C8^3 + Data!$J$19*C8^4 + Data!$J$20*C8^5)</f>
        <v>123.84255092013095</v>
      </c>
    </row>
    <row r="9" spans="2:6" x14ac:dyDescent="0.2">
      <c r="B9" s="6" t="s">
        <v>72</v>
      </c>
      <c r="C9" s="6">
        <v>82.5</v>
      </c>
      <c r="D9" s="6">
        <v>253.5</v>
      </c>
      <c r="E9" s="4">
        <f t="shared" si="0"/>
        <v>1.3966942148760328</v>
      </c>
      <c r="F9" s="4">
        <f>((D9/2.2)*500) / (Data!$J$15 + Data!$J$16*C9 + Data!$J$17*C9^2 + Data!$J$18*C9^3 + Data!$J$19*C9^4 + Data!$J$20*C9^5)</f>
        <v>103.70101071154907</v>
      </c>
    </row>
    <row r="10" spans="2:6" x14ac:dyDescent="0.2">
      <c r="B10" s="6" t="s">
        <v>73</v>
      </c>
      <c r="C10" s="6">
        <v>90</v>
      </c>
      <c r="D10" s="6">
        <v>302</v>
      </c>
      <c r="E10" s="4">
        <f t="shared" si="0"/>
        <v>1.5252525252525251</v>
      </c>
      <c r="F10" s="4">
        <f>((D10/2.2)*500) / (Data!$J$15 + Data!$J$16*C10 + Data!$J$17*C10^2 + Data!$J$18*C10^3 + Data!$J$19*C10^4 + Data!$J$20*C10^5)</f>
        <v>118.61246076457817</v>
      </c>
    </row>
    <row r="11" spans="2:6" x14ac:dyDescent="0.2">
      <c r="B11" s="6" t="s">
        <v>65</v>
      </c>
      <c r="C11" s="6">
        <v>100</v>
      </c>
      <c r="D11" s="6">
        <v>259</v>
      </c>
      <c r="E11" s="4">
        <f t="shared" si="0"/>
        <v>1.177272727272727</v>
      </c>
      <c r="F11" s="4">
        <f>((D11/2.2)*500) / (Data!$J$15 + Data!$J$16*C11 + Data!$J$17*C11^2 + Data!$J$18*C11^3 + Data!$J$19*C11^4 + Data!$J$20*C11^5)</f>
        <v>98.017763197653139</v>
      </c>
    </row>
    <row r="12" spans="2:6" x14ac:dyDescent="0.2">
      <c r="B12" s="6" t="s">
        <v>74</v>
      </c>
      <c r="C12" s="6">
        <v>110</v>
      </c>
      <c r="D12" s="6">
        <v>369.3</v>
      </c>
      <c r="E12" s="4">
        <f t="shared" si="0"/>
        <v>1.5260330578512395</v>
      </c>
      <c r="F12" s="4">
        <f>((D12/2.2)*500) / (Data!$J$15 + Data!$J$16*C12 + Data!$J$17*C12^2 + Data!$J$18*C12^3 + Data!$J$19*C12^4 + Data!$J$20*C12^5)</f>
        <v>136.48444134260953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Raw Nationals Men's Totals</vt:lpstr>
      <vt:lpstr>Raw Nationals Women's Totals</vt:lpstr>
      <vt:lpstr>Men's Records - Squat</vt:lpstr>
      <vt:lpstr>Men's Records - Bench</vt:lpstr>
      <vt:lpstr>Men's Records - Deadlift</vt:lpstr>
      <vt:lpstr>Men's Records - Total</vt:lpstr>
      <vt:lpstr>Women's Records - Squat</vt:lpstr>
      <vt:lpstr>Women's Records - Bench</vt:lpstr>
      <vt:lpstr>Women's Records - Deadlift</vt:lpstr>
      <vt:lpstr>Women's Records -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A. Miranda</dc:creator>
  <cp:lastModifiedBy>Microsoft Office User</cp:lastModifiedBy>
  <dcterms:created xsi:type="dcterms:W3CDTF">2022-03-10T18:58:03Z</dcterms:created>
  <dcterms:modified xsi:type="dcterms:W3CDTF">2022-04-18T02:03:00Z</dcterms:modified>
</cp:coreProperties>
</file>