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rfan\PycharmProjects\resultCardsSchool\"/>
    </mc:Choice>
  </mc:AlternateContent>
  <bookViews>
    <workbookView xWindow="0" yWindow="0" windowWidth="20490" windowHeight="7455"/>
  </bookViews>
  <sheets>
    <sheet name="3-B" sheetId="1" r:id="rId1"/>
  </sheets>
  <calcPr calcId="152511"/>
</workbook>
</file>

<file path=xl/calcChain.xml><?xml version="1.0" encoding="utf-8"?>
<calcChain xmlns="http://schemas.openxmlformats.org/spreadsheetml/2006/main">
  <c r="R26" i="1" l="1"/>
  <c r="Q26" i="1"/>
  <c r="P26" i="1"/>
  <c r="R25" i="1"/>
  <c r="Q25" i="1"/>
  <c r="P25" i="1"/>
  <c r="R24" i="1"/>
  <c r="Q24" i="1"/>
  <c r="P24" i="1"/>
  <c r="R23" i="1"/>
  <c r="Q23" i="1"/>
  <c r="P23" i="1"/>
  <c r="R22" i="1"/>
  <c r="Q22" i="1"/>
  <c r="P22" i="1"/>
  <c r="R21" i="1"/>
  <c r="Q21" i="1"/>
  <c r="P21" i="1"/>
  <c r="R20" i="1"/>
  <c r="Q20" i="1"/>
  <c r="P20" i="1"/>
  <c r="R19" i="1"/>
  <c r="Q19" i="1"/>
  <c r="P19" i="1"/>
  <c r="R18" i="1"/>
  <c r="Q18" i="1"/>
  <c r="P18" i="1"/>
  <c r="R17" i="1"/>
  <c r="Q17" i="1"/>
  <c r="P17" i="1"/>
  <c r="R16" i="1"/>
  <c r="Q16" i="1"/>
  <c r="P16" i="1"/>
  <c r="R15" i="1"/>
  <c r="Q15" i="1"/>
  <c r="P15" i="1"/>
  <c r="R14" i="1"/>
  <c r="Q14" i="1"/>
  <c r="P14" i="1"/>
  <c r="R13" i="1"/>
  <c r="Q13" i="1"/>
  <c r="P13" i="1"/>
  <c r="R12" i="1"/>
  <c r="Q12" i="1"/>
  <c r="P12" i="1"/>
  <c r="R11" i="1"/>
  <c r="Q11" i="1"/>
  <c r="P11" i="1"/>
  <c r="R10" i="1"/>
  <c r="Q10" i="1"/>
  <c r="P10" i="1"/>
  <c r="R9" i="1"/>
  <c r="Q9" i="1"/>
  <c r="P9" i="1"/>
  <c r="R8" i="1"/>
  <c r="Q8" i="1"/>
  <c r="P8" i="1"/>
  <c r="R7" i="1"/>
  <c r="Q7" i="1"/>
  <c r="P7" i="1"/>
  <c r="R6" i="1"/>
  <c r="Q6" i="1"/>
  <c r="P6" i="1"/>
  <c r="R5" i="1"/>
  <c r="Q5" i="1"/>
  <c r="P5" i="1"/>
  <c r="R4" i="1"/>
  <c r="Q4" i="1"/>
  <c r="P4" i="1"/>
  <c r="R3" i="1"/>
  <c r="Q3" i="1"/>
  <c r="P3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R2" i="1"/>
  <c r="Q2" i="1"/>
  <c r="P2" i="1"/>
  <c r="S26" i="1"/>
  <c r="S18" i="1"/>
  <c r="S10" i="1"/>
  <c r="S2" i="1"/>
  <c r="S19" i="1"/>
  <c r="S21" i="1"/>
  <c r="S13" i="1"/>
  <c r="S5" i="1"/>
  <c r="S3" i="1"/>
  <c r="S12" i="1"/>
  <c r="S4" i="1"/>
  <c r="S23" i="1"/>
  <c r="S24" i="1"/>
  <c r="S16" i="1"/>
  <c r="S8" i="1"/>
  <c r="S11" i="1"/>
  <c r="S15" i="1"/>
  <c r="S22" i="1"/>
  <c r="S14" i="1"/>
  <c r="S6" i="1"/>
  <c r="S7" i="1"/>
  <c r="S25" i="1"/>
  <c r="S17" i="1"/>
  <c r="S9" i="1"/>
  <c r="S20" i="1"/>
</calcChain>
</file>

<file path=xl/sharedStrings.xml><?xml version="1.0" encoding="utf-8"?>
<sst xmlns="http://schemas.openxmlformats.org/spreadsheetml/2006/main" count="94" uniqueCount="69">
  <si>
    <t>#</t>
  </si>
  <si>
    <t>ENRL #</t>
  </si>
  <si>
    <t>CLASS ROLL</t>
  </si>
  <si>
    <t>NAME</t>
  </si>
  <si>
    <t>DOB</t>
  </si>
  <si>
    <t>AGE</t>
  </si>
  <si>
    <t>ADM. DATE</t>
  </si>
  <si>
    <t>FATHER / GUARDIAN</t>
  </si>
  <si>
    <t>FORM-B</t>
  </si>
  <si>
    <t>CLASS</t>
  </si>
  <si>
    <t>English</t>
  </si>
  <si>
    <t>Urdu</t>
  </si>
  <si>
    <t>Mathematics</t>
  </si>
  <si>
    <t>General Knowledge</t>
  </si>
  <si>
    <t>Islamiat + Nazra / Ethics</t>
  </si>
  <si>
    <t>Total Marks</t>
  </si>
  <si>
    <t>Percentage</t>
  </si>
  <si>
    <t>Result</t>
  </si>
  <si>
    <t>Position</t>
  </si>
  <si>
    <t>JANZAIB ALI</t>
  </si>
  <si>
    <t xml:space="preserve"> MUHAMMAD SHABBIR</t>
  </si>
  <si>
    <t>3-B</t>
  </si>
  <si>
    <t>ZAFAR IQBAL</t>
  </si>
  <si>
    <t xml:space="preserve"> MUHAMMAD IQBAL</t>
  </si>
  <si>
    <t>MUHAMMAD ABDUL HANAN</t>
  </si>
  <si>
    <t xml:space="preserve"> SOHAIL SAFDAR</t>
  </si>
  <si>
    <t>JAWAD ALI</t>
  </si>
  <si>
    <t xml:space="preserve"> SHAMSHAD ALI</t>
  </si>
  <si>
    <t>MUHAMMAD KABEER</t>
  </si>
  <si>
    <t xml:space="preserve"> KHURRAM SHAHZAD</t>
  </si>
  <si>
    <t>MUMRAIZ</t>
  </si>
  <si>
    <t xml:space="preserve"> HAKEEM KHAN</t>
  </si>
  <si>
    <t>SHAHBAZ IQBAL</t>
  </si>
  <si>
    <t>ABDULLAH AZIZ</t>
  </si>
  <si>
    <t xml:space="preserve"> ABDUL AZIZ</t>
  </si>
  <si>
    <t>NEHMIA</t>
  </si>
  <si>
    <t xml:space="preserve"> SARWAR CHOHAN</t>
  </si>
  <si>
    <t>MUHAMMAD AYAN</t>
  </si>
  <si>
    <t xml:space="preserve"> MUHAMMAD SHAHBAZ</t>
  </si>
  <si>
    <t>YASHWA</t>
  </si>
  <si>
    <t xml:space="preserve"> GUJJAR MASIH</t>
  </si>
  <si>
    <t>HUNAIN NAIYMAT</t>
  </si>
  <si>
    <t xml:space="preserve"> MUHAMMAD NIAYAMAT</t>
  </si>
  <si>
    <t>MUHAMMAD SHERAZ SAKHI</t>
  </si>
  <si>
    <t xml:space="preserve"> MUHAMMAD SAKHI</t>
  </si>
  <si>
    <t>SAIM SHAHZAD</t>
  </si>
  <si>
    <t xml:space="preserve"> SHAHZAD MASIH</t>
  </si>
  <si>
    <t>ARIK</t>
  </si>
  <si>
    <t xml:space="preserve"> NASIR</t>
  </si>
  <si>
    <t>CHRIS AFZAL</t>
  </si>
  <si>
    <t xml:space="preserve"> AFZAL</t>
  </si>
  <si>
    <t>MUHAMMAD USAID</t>
  </si>
  <si>
    <t xml:space="preserve"> ASGHAR ALI</t>
  </si>
  <si>
    <t>MUHAMMAD ABDULLAH</t>
  </si>
  <si>
    <t xml:space="preserve"> MUHAMMAD ASHRAF</t>
  </si>
  <si>
    <t>UBAID RAZA</t>
  </si>
  <si>
    <t xml:space="preserve"> ABDUL RAZZAQ</t>
  </si>
  <si>
    <t>AHMAD WAHEED</t>
  </si>
  <si>
    <t xml:space="preserve"> WAHEED KHAN</t>
  </si>
  <si>
    <t>ABDUL HADI</t>
  </si>
  <si>
    <t xml:space="preserve"> TARIQ BASHIR</t>
  </si>
  <si>
    <t>MUHAMMAD IRFAN</t>
  </si>
  <si>
    <t xml:space="preserve"> ADIL KHAN</t>
  </si>
  <si>
    <t>MUHAMMAD HASSAN KHAN</t>
  </si>
  <si>
    <t xml:space="preserve"> FATOOQ KHAN</t>
  </si>
  <si>
    <t>HAIDER ALI</t>
  </si>
  <si>
    <t xml:space="preserve"> GHULAM QADIR</t>
  </si>
  <si>
    <t>FAIZAN AMIR</t>
  </si>
  <si>
    <t xml:space="preserve"> AMIR SADIQ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</si>
</sst>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"/>
    <numFmt numFmtId="165" formatCode="d\-mmmm\-yy"/>
  </numFmts>
  <fonts count="10">
    <font>
      <sz val="10"/>
      <color rgb="FF000000"/>
      <name val="Arial"/>
      <scheme val="minor"/>
    </font>
    <font>
      <b/>
      <sz val="9"/>
      <color rgb="FF000000"/>
      <name val="Arial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rgb="FF000000"/>
      <name val="DejaVuSans"/>
    </font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00000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000000"/>
      </bottom>
      <diagonal/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4" fillId="0" borderId="4" xfId="0" applyFont="1" applyBorder="1" applyAlignment="1"/>
    <xf numFmtId="0" fontId="5" fillId="0" borderId="4" xfId="0" applyFont="1" applyBorder="1" applyAlignment="1"/>
    <xf numFmtId="15" fontId="4" fillId="0" borderId="4" xfId="0" applyNumberFormat="1" applyFont="1" applyBorder="1" applyAlignment="1"/>
    <xf numFmtId="164" fontId="4" fillId="0" borderId="4" xfId="0" applyNumberFormat="1" applyFont="1" applyBorder="1" applyAlignment="1"/>
    <xf numFmtId="0" fontId="4" fillId="0" borderId="5" xfId="0" applyFont="1" applyBorder="1" applyAlignment="1"/>
    <xf numFmtId="0" fontId="6" fillId="0" borderId="3" xfId="0" applyFont="1" applyBorder="1" applyAlignment="1"/>
    <xf numFmtId="0" fontId="7" fillId="0" borderId="3" xfId="0" applyFont="1" applyBorder="1" applyAlignment="1"/>
    <xf numFmtId="0" fontId="8" fillId="0" borderId="3" xfId="0" applyFont="1" applyBorder="1" applyAlignment="1"/>
    <xf numFmtId="0" fontId="6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right"/>
    </xf>
    <xf numFmtId="165" fontId="4" fillId="0" borderId="4" xfId="0" applyNumberFormat="1" applyFont="1" applyBorder="1" applyAlignment="1"/>
    <xf numFmtId="0" fontId="9" fillId="0" borderId="3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S26"/>
  <sheetViews>
    <sheetView tabSelected="1" workbookViewId="0"/>
  </sheetViews>
  <sheetFormatPr defaultColWidth="12.5703125" defaultRowHeight="15.75" customHeight="1"/>
  <cols>
    <col min="1" max="1" width="3.7109375" customWidth="1"/>
    <col min="2" max="2" width="6.42578125" customWidth="1"/>
    <col min="3" max="3" width="6.140625" customWidth="1"/>
    <col min="4" max="4" width="23.5703125" customWidth="1"/>
    <col min="5" max="7" width="12.5703125" hidden="1"/>
    <col min="8" max="8" width="22.28515625" customWidth="1"/>
    <col min="9" max="9" width="13" customWidth="1"/>
    <col min="10" max="10" width="6.140625" customWidth="1"/>
    <col min="19" max="19" width="7.5703125" customWidth="1"/>
  </cols>
  <sheetData>
    <row r="1" spans="1:19" ht="38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5" t="s">
        <v>15</v>
      </c>
      <c r="Q1" s="5" t="s">
        <v>16</v>
      </c>
      <c r="R1" s="5" t="s">
        <v>17</v>
      </c>
      <c r="S1" s="6" t="s">
        <v>18</v>
      </c>
    </row>
    <row r="2" spans="1:19" ht="16.5" customHeight="1">
      <c r="A2" s="7">
        <v>230</v>
      </c>
      <c r="B2" s="7">
        <v>228</v>
      </c>
      <c r="C2" s="8">
        <v>328</v>
      </c>
      <c r="D2" s="7" t="s">
        <v>19</v>
      </c>
      <c r="E2" s="9">
        <v>40925</v>
      </c>
      <c r="F2" s="7">
        <v>13.1</v>
      </c>
      <c r="G2" s="10">
        <v>43374</v>
      </c>
      <c r="H2" s="7" t="s">
        <v>20</v>
      </c>
      <c r="I2" s="7">
        <v>3520243771399</v>
      </c>
      <c r="J2" s="11" t="s">
        <v>21</v>
      </c>
      <c r="K2" s="12">
        <v>80</v>
      </c>
      <c r="L2" s="13">
        <v>80</v>
      </c>
      <c r="M2" s="13">
        <v>65</v>
      </c>
      <c r="N2" s="12">
        <v>85</v>
      </c>
      <c r="O2" s="14">
        <v>87</v>
      </c>
      <c r="P2" s="15" t="str">
        <f t="shared" ref="P2:P26" si="0">SUM(K2:O2) &amp; "/550"</f>
        <v>397/550</v>
      </c>
      <c r="Q2" s="15" t="str">
        <f t="shared" ref="Q2:Q26" si="1">ROUND((SUM(K2:O2)/550)*100,1) &amp; "%"</f>
        <v>72.2%</v>
      </c>
      <c r="R2" s="15" t="str">
        <f t="shared" ref="R2:R26" si="2">IF((SUM(K2:O2)/550)*100 &gt;= 33, "Pass", "Fail")</f>
        <v>Pass</v>
      </c>
      <c r="S2" s="16">
        <f ca="1">IFERROR(__xludf.DUMMYFUNCTION("IF(R2=""Pass"", RANK.EQ(VALUE(LEFT(Q2, LEN(Q2)-1)), ARRAYFORMULA(VALUE(LEFT(FILTER(Q$2:Q827, R$2:R827=""Pass""), LEN(FILTER(Q$2:Q827, R$2:R827=""Pass""))-1))), FALSE), """")
"),1)</f>
        <v>1</v>
      </c>
    </row>
    <row r="3" spans="1:19" ht="16.5" customHeight="1">
      <c r="A3" s="7">
        <v>231</v>
      </c>
      <c r="B3" s="7">
        <v>418</v>
      </c>
      <c r="C3" s="7">
        <f t="shared" ref="C3:C26" si="3">C2+1</f>
        <v>329</v>
      </c>
      <c r="D3" s="7" t="s">
        <v>22</v>
      </c>
      <c r="E3" s="9">
        <v>42472</v>
      </c>
      <c r="F3" s="7">
        <v>8.1</v>
      </c>
      <c r="G3" s="9">
        <v>44254</v>
      </c>
      <c r="H3" s="7" t="s">
        <v>23</v>
      </c>
      <c r="I3" s="7">
        <v>3410111586355</v>
      </c>
      <c r="J3" s="11" t="s">
        <v>21</v>
      </c>
      <c r="K3" s="12">
        <v>80</v>
      </c>
      <c r="L3" s="13">
        <v>70</v>
      </c>
      <c r="M3" s="13">
        <v>47</v>
      </c>
      <c r="N3" s="12">
        <v>65</v>
      </c>
      <c r="O3" s="14">
        <v>53</v>
      </c>
      <c r="P3" s="15" t="str">
        <f t="shared" si="0"/>
        <v>315/550</v>
      </c>
      <c r="Q3" s="15" t="str">
        <f t="shared" si="1"/>
        <v>57.3%</v>
      </c>
      <c r="R3" s="15" t="str">
        <f t="shared" si="2"/>
        <v>Pass</v>
      </c>
      <c r="S3" s="16">
        <f ca="1">IFERROR(__xludf.DUMMYFUNCTION("IF(R3=""Pass"", RANK.EQ(VALUE(LEFT(Q3, LEN(Q3)-1)), ARRAYFORMULA(VALUE(LEFT(FILTER(Q$2:Q827, R$2:R827=""Pass""), LEN(FILTER(Q$2:Q827, R$2:R827=""Pass""))-1))), FALSE), """")
"),4)</f>
        <v>4</v>
      </c>
    </row>
    <row r="4" spans="1:19" ht="16.5" customHeight="1">
      <c r="A4" s="7">
        <v>232</v>
      </c>
      <c r="B4" s="7">
        <v>522</v>
      </c>
      <c r="C4" s="7">
        <f t="shared" si="3"/>
        <v>330</v>
      </c>
      <c r="D4" s="7" t="s">
        <v>24</v>
      </c>
      <c r="E4" s="9">
        <v>42045</v>
      </c>
      <c r="F4" s="7">
        <v>10</v>
      </c>
      <c r="G4" s="9">
        <v>44480</v>
      </c>
      <c r="H4" s="7" t="s">
        <v>25</v>
      </c>
      <c r="I4" s="7">
        <v>3520234433207</v>
      </c>
      <c r="J4" s="11" t="s">
        <v>21</v>
      </c>
      <c r="K4" s="12">
        <v>67</v>
      </c>
      <c r="L4" s="12">
        <v>36</v>
      </c>
      <c r="M4" s="12">
        <v>34</v>
      </c>
      <c r="N4" s="12">
        <v>45</v>
      </c>
      <c r="O4" s="14">
        <v>52</v>
      </c>
      <c r="P4" s="15" t="str">
        <f t="shared" si="0"/>
        <v>234/550</v>
      </c>
      <c r="Q4" s="15" t="str">
        <f t="shared" si="1"/>
        <v>42.5%</v>
      </c>
      <c r="R4" s="15" t="str">
        <f t="shared" si="2"/>
        <v>Pass</v>
      </c>
      <c r="S4" s="16">
        <f ca="1">IFERROR(__xludf.DUMMYFUNCTION("IF(R4=""Pass"", RANK.EQ(VALUE(LEFT(Q4, LEN(Q4)-1)), ARRAYFORMULA(VALUE(LEFT(FILTER(Q$2:Q827, R$2:R827=""Pass""), LEN(FILTER(Q$2:Q827, R$2:R827=""Pass""))-1))), FALSE), """")
"),14)</f>
        <v>14</v>
      </c>
    </row>
    <row r="5" spans="1:19" ht="16.5" customHeight="1">
      <c r="A5" s="7">
        <v>233</v>
      </c>
      <c r="B5" s="7">
        <v>532</v>
      </c>
      <c r="C5" s="7">
        <f t="shared" si="3"/>
        <v>331</v>
      </c>
      <c r="D5" s="7" t="s">
        <v>26</v>
      </c>
      <c r="E5" s="9">
        <v>41960</v>
      </c>
      <c r="F5" s="7">
        <v>10.3</v>
      </c>
      <c r="G5" s="9">
        <v>44118</v>
      </c>
      <c r="H5" s="7" t="s">
        <v>27</v>
      </c>
      <c r="I5" s="7">
        <v>3520217596015</v>
      </c>
      <c r="J5" s="11" t="s">
        <v>21</v>
      </c>
      <c r="K5" s="12">
        <v>60</v>
      </c>
      <c r="L5" s="12">
        <v>37</v>
      </c>
      <c r="M5" s="12">
        <v>33</v>
      </c>
      <c r="N5" s="12">
        <v>36</v>
      </c>
      <c r="O5" s="14">
        <v>39</v>
      </c>
      <c r="P5" s="15" t="str">
        <f t="shared" si="0"/>
        <v>205/550</v>
      </c>
      <c r="Q5" s="15" t="str">
        <f t="shared" si="1"/>
        <v>37.3%</v>
      </c>
      <c r="R5" s="15" t="str">
        <f t="shared" si="2"/>
        <v>Pass</v>
      </c>
      <c r="S5" s="16">
        <f ca="1">IFERROR(__xludf.DUMMYFUNCTION("IF(R5=""Pass"", RANK.EQ(VALUE(LEFT(Q5, LEN(Q5)-1)), ARRAYFORMULA(VALUE(LEFT(FILTER(Q$2:Q827, R$2:R827=""Pass""), LEN(FILTER(Q$2:Q827, R$2:R827=""Pass""))-1))), FALSE), """")
"),18)</f>
        <v>18</v>
      </c>
    </row>
    <row r="6" spans="1:19" ht="16.5" customHeight="1">
      <c r="A6" s="7">
        <v>234</v>
      </c>
      <c r="B6" s="7">
        <v>571</v>
      </c>
      <c r="C6" s="7">
        <f t="shared" si="3"/>
        <v>332</v>
      </c>
      <c r="D6" s="7" t="s">
        <v>28</v>
      </c>
      <c r="E6" s="9">
        <v>42236</v>
      </c>
      <c r="F6" s="7">
        <v>9.6</v>
      </c>
      <c r="G6" s="10">
        <v>43557</v>
      </c>
      <c r="H6" s="7" t="s">
        <v>29</v>
      </c>
      <c r="I6" s="7">
        <v>3520192136265</v>
      </c>
      <c r="J6" s="11" t="s">
        <v>21</v>
      </c>
      <c r="K6" s="12">
        <v>60</v>
      </c>
      <c r="L6" s="12">
        <v>50</v>
      </c>
      <c r="M6" s="12">
        <v>33</v>
      </c>
      <c r="N6" s="12">
        <v>36</v>
      </c>
      <c r="O6" s="14">
        <v>72</v>
      </c>
      <c r="P6" s="15" t="str">
        <f t="shared" si="0"/>
        <v>251/550</v>
      </c>
      <c r="Q6" s="15" t="str">
        <f t="shared" si="1"/>
        <v>45.6%</v>
      </c>
      <c r="R6" s="15" t="str">
        <f t="shared" si="2"/>
        <v>Pass</v>
      </c>
      <c r="S6" s="16">
        <f ca="1">IFERROR(__xludf.DUMMYFUNCTION("IF(R6=""Pass"", RANK.EQ(VALUE(LEFT(Q6, LEN(Q6)-1)), ARRAYFORMULA(VALUE(LEFT(FILTER(Q$2:Q827, R$2:R827=""Pass""), LEN(FILTER(Q$2:Q827, R$2:R827=""Pass""))-1))), FALSE), """")
"),7)</f>
        <v>7</v>
      </c>
    </row>
    <row r="7" spans="1:19" ht="16.5" customHeight="1">
      <c r="A7" s="7">
        <v>235</v>
      </c>
      <c r="B7" s="7">
        <v>597</v>
      </c>
      <c r="C7" s="7">
        <f t="shared" si="3"/>
        <v>333</v>
      </c>
      <c r="D7" s="7" t="s">
        <v>30</v>
      </c>
      <c r="E7" s="9">
        <v>40290</v>
      </c>
      <c r="F7" s="7">
        <v>14.1</v>
      </c>
      <c r="G7" s="17">
        <v>44696</v>
      </c>
      <c r="H7" s="7" t="s">
        <v>31</v>
      </c>
      <c r="I7" s="7">
        <v>3520273450031</v>
      </c>
      <c r="J7" s="11" t="s">
        <v>21</v>
      </c>
      <c r="K7" s="12">
        <v>62</v>
      </c>
      <c r="L7" s="12">
        <v>50</v>
      </c>
      <c r="M7" s="12">
        <v>23</v>
      </c>
      <c r="N7" s="12">
        <v>45</v>
      </c>
      <c r="O7" s="14">
        <v>59</v>
      </c>
      <c r="P7" s="15" t="str">
        <f t="shared" si="0"/>
        <v>239/550</v>
      </c>
      <c r="Q7" s="15" t="str">
        <f t="shared" si="1"/>
        <v>43.5%</v>
      </c>
      <c r="R7" s="15" t="str">
        <f t="shared" si="2"/>
        <v>Pass</v>
      </c>
      <c r="S7" s="16">
        <f ca="1">IFERROR(__xludf.DUMMYFUNCTION("IF(R7=""Pass"", RANK.EQ(VALUE(LEFT(Q7, LEN(Q7)-1)), ARRAYFORMULA(VALUE(LEFT(FILTER(Q$2:Q827, R$2:R827=""Pass""), LEN(FILTER(Q$2:Q827, R$2:R827=""Pass""))-1))), FALSE), """")
"),11)</f>
        <v>11</v>
      </c>
    </row>
    <row r="8" spans="1:19" ht="16.5" customHeight="1">
      <c r="A8" s="7">
        <v>236</v>
      </c>
      <c r="B8" s="7">
        <v>686</v>
      </c>
      <c r="C8" s="7">
        <f t="shared" si="3"/>
        <v>334</v>
      </c>
      <c r="D8" s="7" t="s">
        <v>32</v>
      </c>
      <c r="E8" s="10">
        <v>40365</v>
      </c>
      <c r="F8" s="7">
        <v>14.7</v>
      </c>
      <c r="G8" s="9">
        <v>44856</v>
      </c>
      <c r="H8" s="7" t="s">
        <v>23</v>
      </c>
      <c r="I8" s="7">
        <v>3520204276205</v>
      </c>
      <c r="J8" s="11" t="s">
        <v>21</v>
      </c>
      <c r="K8" s="12">
        <v>58</v>
      </c>
      <c r="L8" s="12">
        <v>36</v>
      </c>
      <c r="M8" s="12">
        <v>14</v>
      </c>
      <c r="N8" s="12">
        <v>33</v>
      </c>
      <c r="O8" s="14">
        <v>37</v>
      </c>
      <c r="P8" s="15" t="str">
        <f t="shared" si="0"/>
        <v>178/550</v>
      </c>
      <c r="Q8" s="15" t="str">
        <f t="shared" si="1"/>
        <v>32.4%</v>
      </c>
      <c r="R8" s="15" t="str">
        <f t="shared" si="2"/>
        <v>Fail</v>
      </c>
      <c r="S8" s="16" t="str">
        <f ca="1">IFERROR(__xludf.DUMMYFUNCTION("IF(R8=""Pass"", RANK.EQ(VALUE(LEFT(Q8, LEN(Q8)-1)), ARRAYFORMULA(VALUE(LEFT(FILTER(Q$2:Q827, R$2:R827=""Pass""), LEN(FILTER(Q$2:Q827, R$2:R827=""Pass""))-1))), FALSE), """")
"),"")</f>
        <v/>
      </c>
    </row>
    <row r="9" spans="1:19" ht="16.5" customHeight="1">
      <c r="A9" s="7">
        <v>237</v>
      </c>
      <c r="B9" s="7">
        <v>726</v>
      </c>
      <c r="C9" s="7">
        <f t="shared" si="3"/>
        <v>335</v>
      </c>
      <c r="D9" s="7" t="s">
        <v>33</v>
      </c>
      <c r="E9" s="9">
        <v>41572</v>
      </c>
      <c r="F9" s="7">
        <v>11.4</v>
      </c>
      <c r="G9" s="10">
        <v>45020</v>
      </c>
      <c r="H9" s="7" t="s">
        <v>34</v>
      </c>
      <c r="I9" s="7">
        <v>3520274518759</v>
      </c>
      <c r="J9" s="11" t="s">
        <v>21</v>
      </c>
      <c r="K9" s="12">
        <v>70</v>
      </c>
      <c r="L9" s="12">
        <v>36</v>
      </c>
      <c r="M9" s="12">
        <v>33</v>
      </c>
      <c r="N9" s="12">
        <v>33</v>
      </c>
      <c r="O9" s="14">
        <v>45</v>
      </c>
      <c r="P9" s="15" t="str">
        <f t="shared" si="0"/>
        <v>217/550</v>
      </c>
      <c r="Q9" s="15" t="str">
        <f t="shared" si="1"/>
        <v>39.5%</v>
      </c>
      <c r="R9" s="15" t="str">
        <f t="shared" si="2"/>
        <v>Pass</v>
      </c>
      <c r="S9" s="16">
        <f ca="1">IFERROR(__xludf.DUMMYFUNCTION("IF(R9=""Pass"", RANK.EQ(VALUE(LEFT(Q9, LEN(Q9)-1)), ARRAYFORMULA(VALUE(LEFT(FILTER(Q$2:Q827, R$2:R827=""Pass""), LEN(FILTER(Q$2:Q827, R$2:R827=""Pass""))-1))), FALSE), """")
"),16)</f>
        <v>16</v>
      </c>
    </row>
    <row r="10" spans="1:19" ht="16.5" customHeight="1">
      <c r="A10" s="7">
        <v>238</v>
      </c>
      <c r="B10" s="7">
        <v>793</v>
      </c>
      <c r="C10" s="7">
        <f t="shared" si="3"/>
        <v>336</v>
      </c>
      <c r="D10" s="7" t="s">
        <v>35</v>
      </c>
      <c r="E10" s="9">
        <v>40461</v>
      </c>
      <c r="F10" s="7">
        <v>14.4</v>
      </c>
      <c r="G10" s="10">
        <v>45081</v>
      </c>
      <c r="H10" s="7" t="s">
        <v>36</v>
      </c>
      <c r="I10" s="7">
        <v>3520295041025</v>
      </c>
      <c r="J10" s="11" t="s">
        <v>21</v>
      </c>
      <c r="K10" s="12">
        <v>82</v>
      </c>
      <c r="L10" s="12">
        <v>80</v>
      </c>
      <c r="M10" s="12">
        <v>39</v>
      </c>
      <c r="N10" s="12">
        <v>80</v>
      </c>
      <c r="O10" s="14">
        <v>62</v>
      </c>
      <c r="P10" s="15" t="str">
        <f t="shared" si="0"/>
        <v>343/550</v>
      </c>
      <c r="Q10" s="15" t="str">
        <f t="shared" si="1"/>
        <v>62.4%</v>
      </c>
      <c r="R10" s="15" t="str">
        <f t="shared" si="2"/>
        <v>Pass</v>
      </c>
      <c r="S10" s="16">
        <f ca="1">IFERROR(__xludf.DUMMYFUNCTION("IF(R10=""Pass"", RANK.EQ(VALUE(LEFT(Q10, LEN(Q10)-1)), ARRAYFORMULA(VALUE(LEFT(FILTER(Q$2:Q827, R$2:R827=""Pass""), LEN(FILTER(Q$2:Q827, R$2:R827=""Pass""))-1))), FALSE), """")
"),2)</f>
        <v>2</v>
      </c>
    </row>
    <row r="11" spans="1:19" ht="16.5" customHeight="1">
      <c r="A11" s="7">
        <v>239</v>
      </c>
      <c r="B11" s="7">
        <v>892</v>
      </c>
      <c r="C11" s="7">
        <f t="shared" si="3"/>
        <v>337</v>
      </c>
      <c r="D11" s="7" t="s">
        <v>37</v>
      </c>
      <c r="E11" s="10">
        <v>42042</v>
      </c>
      <c r="F11" s="7">
        <v>10</v>
      </c>
      <c r="G11" s="10">
        <v>45202</v>
      </c>
      <c r="H11" s="7" t="s">
        <v>38</v>
      </c>
      <c r="I11" s="7">
        <v>3520222281833</v>
      </c>
      <c r="J11" s="11" t="s">
        <v>21</v>
      </c>
      <c r="K11" s="12">
        <v>56</v>
      </c>
      <c r="L11" s="12">
        <v>50</v>
      </c>
      <c r="M11" s="12">
        <v>60</v>
      </c>
      <c r="N11" s="12">
        <v>85</v>
      </c>
      <c r="O11" s="14">
        <v>88</v>
      </c>
      <c r="P11" s="15" t="str">
        <f t="shared" si="0"/>
        <v>339/550</v>
      </c>
      <c r="Q11" s="15" t="str">
        <f t="shared" si="1"/>
        <v>61.6%</v>
      </c>
      <c r="R11" s="15" t="str">
        <f t="shared" si="2"/>
        <v>Pass</v>
      </c>
      <c r="S11" s="18">
        <f ca="1">IFERROR(__xludf.DUMMYFUNCTION("IF(R11=""Pass"", RANK.EQ(VALUE(LEFT(Q11, LEN(Q11)-1)), ARRAYFORMULA(VALUE(LEFT(FILTER(Q$2:Q827, R$2:R827=""Pass""), LEN(FILTER(Q$2:Q827, R$2:R827=""Pass""))-1))), FALSE), """")
"),3)</f>
        <v>3</v>
      </c>
    </row>
    <row r="12" spans="1:19" ht="16.5" customHeight="1">
      <c r="A12" s="7">
        <v>240</v>
      </c>
      <c r="B12" s="7">
        <v>1055</v>
      </c>
      <c r="C12" s="7">
        <f t="shared" si="3"/>
        <v>338</v>
      </c>
      <c r="D12" s="7" t="s">
        <v>39</v>
      </c>
      <c r="E12" s="9">
        <v>40842</v>
      </c>
      <c r="F12" s="7">
        <v>13.4</v>
      </c>
      <c r="G12" s="9">
        <v>45523</v>
      </c>
      <c r="H12" s="7" t="s">
        <v>40</v>
      </c>
      <c r="I12" s="7">
        <v>3520221458657</v>
      </c>
      <c r="J12" s="11" t="s">
        <v>21</v>
      </c>
      <c r="K12" s="12">
        <v>66</v>
      </c>
      <c r="L12" s="12">
        <v>40</v>
      </c>
      <c r="M12" s="12">
        <v>37</v>
      </c>
      <c r="N12" s="12">
        <v>60</v>
      </c>
      <c r="O12" s="14">
        <v>36</v>
      </c>
      <c r="P12" s="15" t="str">
        <f t="shared" si="0"/>
        <v>239/550</v>
      </c>
      <c r="Q12" s="15" t="str">
        <f t="shared" si="1"/>
        <v>43.5%</v>
      </c>
      <c r="R12" s="15" t="str">
        <f t="shared" si="2"/>
        <v>Pass</v>
      </c>
      <c r="S12" s="16">
        <f ca="1">IFERROR(__xludf.DUMMYFUNCTION("IF(R12=""Pass"", RANK.EQ(VALUE(LEFT(Q12, LEN(Q12)-1)), ARRAYFORMULA(VALUE(LEFT(FILTER(Q$2:Q827, R$2:R827=""Pass""), LEN(FILTER(Q$2:Q827, R$2:R827=""Pass""))-1))), FALSE), """")
"),11)</f>
        <v>11</v>
      </c>
    </row>
    <row r="13" spans="1:19" ht="16.5" customHeight="1">
      <c r="A13" s="7">
        <v>241</v>
      </c>
      <c r="B13" s="7">
        <v>1171</v>
      </c>
      <c r="C13" s="7">
        <f t="shared" si="3"/>
        <v>339</v>
      </c>
      <c r="D13" s="7" t="s">
        <v>41</v>
      </c>
      <c r="E13" s="9">
        <v>42789</v>
      </c>
      <c r="F13" s="7">
        <v>8</v>
      </c>
      <c r="G13" s="9">
        <v>45680</v>
      </c>
      <c r="H13" s="7" t="s">
        <v>42</v>
      </c>
      <c r="I13" s="7">
        <v>3520299072739</v>
      </c>
      <c r="J13" s="11" t="s">
        <v>21</v>
      </c>
      <c r="K13" s="12">
        <v>58</v>
      </c>
      <c r="L13" s="12">
        <v>33</v>
      </c>
      <c r="M13" s="12">
        <v>33</v>
      </c>
      <c r="N13" s="12">
        <v>50</v>
      </c>
      <c r="O13" s="14">
        <v>64</v>
      </c>
      <c r="P13" s="15" t="str">
        <f t="shared" si="0"/>
        <v>238/550</v>
      </c>
      <c r="Q13" s="15" t="str">
        <f t="shared" si="1"/>
        <v>43.3%</v>
      </c>
      <c r="R13" s="15" t="str">
        <f t="shared" si="2"/>
        <v>Pass</v>
      </c>
      <c r="S13" s="16">
        <f ca="1">IFERROR(__xludf.DUMMYFUNCTION("IF(R13=""Pass"", RANK.EQ(VALUE(LEFT(Q13, LEN(Q13)-1)), ARRAYFORMULA(VALUE(LEFT(FILTER(Q$2:Q827, R$2:R827=""Pass""), LEN(FILTER(Q$2:Q827, R$2:R827=""Pass""))-1))), FALSE), """")
"),13)</f>
        <v>13</v>
      </c>
    </row>
    <row r="14" spans="1:19" ht="16.5" customHeight="1">
      <c r="A14" s="7">
        <v>242</v>
      </c>
      <c r="B14" s="7">
        <v>1172</v>
      </c>
      <c r="C14" s="7">
        <f t="shared" si="3"/>
        <v>340</v>
      </c>
      <c r="D14" s="7" t="s">
        <v>43</v>
      </c>
      <c r="E14" s="9">
        <v>41171</v>
      </c>
      <c r="F14" s="7">
        <v>12.5</v>
      </c>
      <c r="G14" s="9">
        <v>45680</v>
      </c>
      <c r="H14" s="7" t="s">
        <v>44</v>
      </c>
      <c r="I14" s="7">
        <v>3520215605995</v>
      </c>
      <c r="J14" s="11" t="s">
        <v>21</v>
      </c>
      <c r="K14" s="12">
        <v>36</v>
      </c>
      <c r="L14" s="12">
        <v>33</v>
      </c>
      <c r="M14" s="12">
        <v>39</v>
      </c>
      <c r="N14" s="12">
        <v>33</v>
      </c>
      <c r="O14" s="14">
        <v>32</v>
      </c>
      <c r="P14" s="15" t="str">
        <f t="shared" si="0"/>
        <v>173/550</v>
      </c>
      <c r="Q14" s="15" t="str">
        <f t="shared" si="1"/>
        <v>31.5%</v>
      </c>
      <c r="R14" s="15" t="str">
        <f t="shared" si="2"/>
        <v>Fail</v>
      </c>
      <c r="S14" s="16" t="str">
        <f ca="1">IFERROR(__xludf.DUMMYFUNCTION("IF(R14=""Pass"", RANK.EQ(VALUE(LEFT(Q14, LEN(Q14)-1)), ARRAYFORMULA(VALUE(LEFT(FILTER(Q$2:Q827, R$2:R827=""Pass""), LEN(FILTER(Q$2:Q827, R$2:R827=""Pass""))-1))), FALSE), """")
"),"")</f>
        <v/>
      </c>
    </row>
    <row r="15" spans="1:19" ht="16.5" customHeight="1">
      <c r="A15" s="7">
        <v>243</v>
      </c>
      <c r="B15" s="7">
        <v>1173</v>
      </c>
      <c r="C15" s="7">
        <f t="shared" si="3"/>
        <v>341</v>
      </c>
      <c r="D15" s="7" t="s">
        <v>45</v>
      </c>
      <c r="E15" s="10">
        <v>41700</v>
      </c>
      <c r="F15" s="7">
        <v>11</v>
      </c>
      <c r="G15" s="9">
        <v>45680</v>
      </c>
      <c r="H15" s="7" t="s">
        <v>46</v>
      </c>
      <c r="I15" s="7">
        <v>3520184703413</v>
      </c>
      <c r="J15" s="11" t="s">
        <v>21</v>
      </c>
      <c r="K15" s="12">
        <v>62</v>
      </c>
      <c r="L15" s="12">
        <v>50</v>
      </c>
      <c r="M15" s="12">
        <v>36</v>
      </c>
      <c r="N15" s="12">
        <v>45</v>
      </c>
      <c r="O15" s="14">
        <v>58</v>
      </c>
      <c r="P15" s="15" t="str">
        <f t="shared" si="0"/>
        <v>251/550</v>
      </c>
      <c r="Q15" s="15" t="str">
        <f t="shared" si="1"/>
        <v>45.6%</v>
      </c>
      <c r="R15" s="15" t="str">
        <f t="shared" si="2"/>
        <v>Pass</v>
      </c>
      <c r="S15" s="16">
        <f ca="1">IFERROR(__xludf.DUMMYFUNCTION("IF(R15=""Pass"", RANK.EQ(VALUE(LEFT(Q15, LEN(Q15)-1)), ARRAYFORMULA(VALUE(LEFT(FILTER(Q$2:Q827, R$2:R827=""Pass""), LEN(FILTER(Q$2:Q827, R$2:R827=""Pass""))-1))), FALSE), """")
"),7)</f>
        <v>7</v>
      </c>
    </row>
    <row r="16" spans="1:19" ht="16.5" customHeight="1">
      <c r="A16" s="7">
        <v>244</v>
      </c>
      <c r="B16" s="7">
        <v>1174</v>
      </c>
      <c r="C16" s="7">
        <f t="shared" si="3"/>
        <v>342</v>
      </c>
      <c r="D16" s="7" t="s">
        <v>47</v>
      </c>
      <c r="E16" s="9">
        <v>41953</v>
      </c>
      <c r="F16" s="7">
        <v>10.3</v>
      </c>
      <c r="G16" s="9">
        <v>45680</v>
      </c>
      <c r="H16" s="7" t="s">
        <v>48</v>
      </c>
      <c r="I16" s="7">
        <v>3520266741693</v>
      </c>
      <c r="J16" s="11" t="s">
        <v>21</v>
      </c>
      <c r="K16" s="12">
        <v>63</v>
      </c>
      <c r="L16" s="12">
        <v>46</v>
      </c>
      <c r="M16" s="12">
        <v>33</v>
      </c>
      <c r="N16" s="12">
        <v>46</v>
      </c>
      <c r="O16" s="14">
        <v>53</v>
      </c>
      <c r="P16" s="15" t="str">
        <f t="shared" si="0"/>
        <v>241/550</v>
      </c>
      <c r="Q16" s="15" t="str">
        <f t="shared" si="1"/>
        <v>43.8%</v>
      </c>
      <c r="R16" s="15" t="str">
        <f t="shared" si="2"/>
        <v>Pass</v>
      </c>
      <c r="S16" s="18">
        <f ca="1">IFERROR(__xludf.DUMMYFUNCTION("IF(R16=""Pass"", RANK.EQ(VALUE(LEFT(Q16, LEN(Q16)-1)), ARRAYFORMULA(VALUE(LEFT(FILTER(Q$2:Q827, R$2:R827=""Pass""), LEN(FILTER(Q$2:Q827, R$2:R827=""Pass""))-1))), FALSE), """")
"),10)</f>
        <v>10</v>
      </c>
    </row>
    <row r="17" spans="1:19" ht="16.5" customHeight="1">
      <c r="A17" s="7">
        <v>245</v>
      </c>
      <c r="B17" s="7">
        <v>1175</v>
      </c>
      <c r="C17" s="7">
        <f t="shared" si="3"/>
        <v>343</v>
      </c>
      <c r="D17" s="7" t="s">
        <v>49</v>
      </c>
      <c r="E17" s="10">
        <v>41434</v>
      </c>
      <c r="F17" s="7">
        <v>11.8</v>
      </c>
      <c r="G17" s="10">
        <v>43559</v>
      </c>
      <c r="H17" s="7" t="s">
        <v>50</v>
      </c>
      <c r="I17" s="7">
        <v>3520212812481</v>
      </c>
      <c r="J17" s="11" t="s">
        <v>21</v>
      </c>
      <c r="K17" s="12">
        <v>60</v>
      </c>
      <c r="L17" s="12">
        <v>46</v>
      </c>
      <c r="M17" s="12">
        <v>33</v>
      </c>
      <c r="N17" s="12">
        <v>40</v>
      </c>
      <c r="O17" s="14">
        <v>53</v>
      </c>
      <c r="P17" s="15" t="str">
        <f t="shared" si="0"/>
        <v>232/550</v>
      </c>
      <c r="Q17" s="15" t="str">
        <f t="shared" si="1"/>
        <v>42.2%</v>
      </c>
      <c r="R17" s="15" t="str">
        <f t="shared" si="2"/>
        <v>Pass</v>
      </c>
      <c r="S17" s="18">
        <f ca="1">IFERROR(__xludf.DUMMYFUNCTION("IF(R17=""Pass"", RANK.EQ(VALUE(LEFT(Q17, LEN(Q17)-1)), ARRAYFORMULA(VALUE(LEFT(FILTER(Q$2:Q827, R$2:R827=""Pass""), LEN(FILTER(Q$2:Q827, R$2:R827=""Pass""))-1))), FALSE), """")
"),15)</f>
        <v>15</v>
      </c>
    </row>
    <row r="18" spans="1:19" ht="16.5" customHeight="1">
      <c r="A18" s="7">
        <v>246</v>
      </c>
      <c r="B18" s="7">
        <v>1176</v>
      </c>
      <c r="C18" s="7">
        <f t="shared" si="3"/>
        <v>344</v>
      </c>
      <c r="D18" s="7" t="s">
        <v>51</v>
      </c>
      <c r="E18" s="9">
        <v>42398</v>
      </c>
      <c r="F18" s="7">
        <v>9.1</v>
      </c>
      <c r="G18" s="9">
        <v>45680</v>
      </c>
      <c r="H18" s="7" t="s">
        <v>52</v>
      </c>
      <c r="I18" s="7">
        <v>3520187005289</v>
      </c>
      <c r="J18" s="11" t="s">
        <v>21</v>
      </c>
      <c r="K18" s="12">
        <v>70</v>
      </c>
      <c r="L18" s="12">
        <v>40</v>
      </c>
      <c r="M18" s="12">
        <v>33</v>
      </c>
      <c r="N18" s="12">
        <v>33</v>
      </c>
      <c r="O18" s="14">
        <v>83</v>
      </c>
      <c r="P18" s="15" t="str">
        <f t="shared" si="0"/>
        <v>259/550</v>
      </c>
      <c r="Q18" s="15" t="str">
        <f t="shared" si="1"/>
        <v>47.1%</v>
      </c>
      <c r="R18" s="15" t="str">
        <f t="shared" si="2"/>
        <v>Pass</v>
      </c>
      <c r="S18" s="16">
        <f ca="1">IFERROR(__xludf.DUMMYFUNCTION("IF(R18=""Pass"", RANK.EQ(VALUE(LEFT(Q18, LEN(Q18)-1)), ARRAYFORMULA(VALUE(LEFT(FILTER(Q$2:Q827, R$2:R827=""Pass""), LEN(FILTER(Q$2:Q827, R$2:R827=""Pass""))-1))), FALSE), """")
"),6)</f>
        <v>6</v>
      </c>
    </row>
    <row r="19" spans="1:19" ht="16.5" customHeight="1">
      <c r="A19" s="7">
        <v>247</v>
      </c>
      <c r="B19" s="7">
        <v>1177</v>
      </c>
      <c r="C19" s="7">
        <f t="shared" si="3"/>
        <v>345</v>
      </c>
      <c r="D19" s="7" t="s">
        <v>53</v>
      </c>
      <c r="E19" s="17">
        <v>42147</v>
      </c>
      <c r="F19" s="7">
        <v>9.9</v>
      </c>
      <c r="G19" s="9">
        <v>45680</v>
      </c>
      <c r="H19" s="7" t="s">
        <v>54</v>
      </c>
      <c r="I19" s="7">
        <v>3520285140287</v>
      </c>
      <c r="J19" s="11" t="s">
        <v>21</v>
      </c>
      <c r="K19" s="12">
        <v>50</v>
      </c>
      <c r="L19" s="12">
        <v>60</v>
      </c>
      <c r="M19" s="12">
        <v>36</v>
      </c>
      <c r="N19" s="12">
        <v>60</v>
      </c>
      <c r="O19" s="14">
        <v>37</v>
      </c>
      <c r="P19" s="15" t="str">
        <f t="shared" si="0"/>
        <v>243/550</v>
      </c>
      <c r="Q19" s="15" t="str">
        <f t="shared" si="1"/>
        <v>44.2%</v>
      </c>
      <c r="R19" s="15" t="str">
        <f t="shared" si="2"/>
        <v>Pass</v>
      </c>
      <c r="S19" s="16">
        <f ca="1">IFERROR(__xludf.DUMMYFUNCTION("IF(R19=""Pass"", RANK.EQ(VALUE(LEFT(Q19, LEN(Q19)-1)), ARRAYFORMULA(VALUE(LEFT(FILTER(Q$2:Q827, R$2:R827=""Pass""), LEN(FILTER(Q$2:Q827, R$2:R827=""Pass""))-1))), FALSE), """")
"),9)</f>
        <v>9</v>
      </c>
    </row>
    <row r="20" spans="1:19" ht="16.5" customHeight="1">
      <c r="A20" s="7">
        <v>248</v>
      </c>
      <c r="B20" s="7">
        <v>1178</v>
      </c>
      <c r="C20" s="7">
        <f t="shared" si="3"/>
        <v>346</v>
      </c>
      <c r="D20" s="7" t="s">
        <v>55</v>
      </c>
      <c r="E20" s="9">
        <v>41662</v>
      </c>
      <c r="F20" s="7">
        <v>11.1</v>
      </c>
      <c r="G20" s="9">
        <v>45680</v>
      </c>
      <c r="H20" s="7" t="s">
        <v>56</v>
      </c>
      <c r="I20" s="7">
        <v>3520205919885</v>
      </c>
      <c r="J20" s="11" t="s">
        <v>21</v>
      </c>
      <c r="K20" s="12">
        <v>50</v>
      </c>
      <c r="L20" s="12">
        <v>50</v>
      </c>
      <c r="M20" s="12">
        <v>16</v>
      </c>
      <c r="N20" s="12">
        <v>50</v>
      </c>
      <c r="O20" s="14">
        <v>51</v>
      </c>
      <c r="P20" s="15" t="str">
        <f t="shared" si="0"/>
        <v>217/550</v>
      </c>
      <c r="Q20" s="15" t="str">
        <f t="shared" si="1"/>
        <v>39.5%</v>
      </c>
      <c r="R20" s="15" t="str">
        <f t="shared" si="2"/>
        <v>Pass</v>
      </c>
      <c r="S20" s="16">
        <f ca="1">IFERROR(__xludf.DUMMYFUNCTION("IF(R20=""Pass"", RANK.EQ(VALUE(LEFT(Q20, LEN(Q20)-1)), ARRAYFORMULA(VALUE(LEFT(FILTER(Q$2:Q827, R$2:R827=""Pass""), LEN(FILTER(Q$2:Q827, R$2:R827=""Pass""))-1))), FALSE), """")
"),16)</f>
        <v>16</v>
      </c>
    </row>
    <row r="21" spans="1:19" ht="16.5" customHeight="1">
      <c r="A21" s="7">
        <v>249</v>
      </c>
      <c r="B21" s="7">
        <v>1179</v>
      </c>
      <c r="C21" s="7">
        <f t="shared" si="3"/>
        <v>347</v>
      </c>
      <c r="D21" s="7" t="s">
        <v>57</v>
      </c>
      <c r="E21" s="9">
        <v>40571</v>
      </c>
      <c r="F21" s="7">
        <v>14.1</v>
      </c>
      <c r="G21" s="9">
        <v>45680</v>
      </c>
      <c r="H21" s="7" t="s">
        <v>58</v>
      </c>
      <c r="I21" s="7">
        <v>3520145828459</v>
      </c>
      <c r="J21" s="11" t="s">
        <v>21</v>
      </c>
      <c r="K21" s="12">
        <v>0</v>
      </c>
      <c r="L21" s="12">
        <v>10</v>
      </c>
      <c r="M21" s="12">
        <v>39</v>
      </c>
      <c r="N21" s="12">
        <v>50</v>
      </c>
      <c r="O21" s="14">
        <v>18</v>
      </c>
      <c r="P21" s="15" t="str">
        <f t="shared" si="0"/>
        <v>117/550</v>
      </c>
      <c r="Q21" s="15" t="str">
        <f t="shared" si="1"/>
        <v>21.3%</v>
      </c>
      <c r="R21" s="15" t="str">
        <f t="shared" si="2"/>
        <v>Fail</v>
      </c>
      <c r="S21" s="16" t="str">
        <f ca="1">IFERROR(__xludf.DUMMYFUNCTION("IF(R21=""Pass"", RANK.EQ(VALUE(LEFT(Q21, LEN(Q21)-1)), ARRAYFORMULA(VALUE(LEFT(FILTER(Q$2:Q827, R$2:R827=""Pass""), LEN(FILTER(Q$2:Q827, R$2:R827=""Pass""))-1))), FALSE), """")
"),"")</f>
        <v/>
      </c>
    </row>
    <row r="22" spans="1:19" ht="16.5" customHeight="1">
      <c r="A22" s="7">
        <v>250</v>
      </c>
      <c r="B22" s="7">
        <v>1189</v>
      </c>
      <c r="C22" s="7">
        <f t="shared" si="3"/>
        <v>348</v>
      </c>
      <c r="D22" s="7" t="s">
        <v>59</v>
      </c>
      <c r="E22" s="9">
        <v>42257</v>
      </c>
      <c r="F22" s="7">
        <v>9.5</v>
      </c>
      <c r="G22" s="9">
        <v>45686</v>
      </c>
      <c r="H22" s="7" t="s">
        <v>60</v>
      </c>
      <c r="I22" s="7">
        <v>3520269128837</v>
      </c>
      <c r="J22" s="11" t="s">
        <v>21</v>
      </c>
      <c r="K22" s="12">
        <v>60</v>
      </c>
      <c r="L22" s="12">
        <v>70</v>
      </c>
      <c r="M22" s="12">
        <v>30</v>
      </c>
      <c r="N22" s="12">
        <v>55</v>
      </c>
      <c r="O22" s="14">
        <v>69</v>
      </c>
      <c r="P22" s="15" t="str">
        <f t="shared" si="0"/>
        <v>284/550</v>
      </c>
      <c r="Q22" s="15" t="str">
        <f t="shared" si="1"/>
        <v>51.6%</v>
      </c>
      <c r="R22" s="15" t="str">
        <f t="shared" si="2"/>
        <v>Pass</v>
      </c>
      <c r="S22" s="16">
        <f ca="1">IFERROR(__xludf.DUMMYFUNCTION("IF(R22=""Pass"", RANK.EQ(VALUE(LEFT(Q22, LEN(Q22)-1)), ARRAYFORMULA(VALUE(LEFT(FILTER(Q$2:Q827, R$2:R827=""Pass""), LEN(FILTER(Q$2:Q827, R$2:R827=""Pass""))-1))), FALSE), """")
"),5)</f>
        <v>5</v>
      </c>
    </row>
    <row r="23" spans="1:19" ht="16.5" customHeight="1">
      <c r="A23" s="7">
        <v>251</v>
      </c>
      <c r="B23" s="7">
        <v>1190</v>
      </c>
      <c r="C23" s="7">
        <f t="shared" si="3"/>
        <v>349</v>
      </c>
      <c r="D23" s="7" t="s">
        <v>61</v>
      </c>
      <c r="E23" s="9">
        <v>41922</v>
      </c>
      <c r="F23" s="7">
        <v>10.4</v>
      </c>
      <c r="G23" s="9">
        <v>45686</v>
      </c>
      <c r="H23" s="7" t="s">
        <v>62</v>
      </c>
      <c r="I23" s="7">
        <v>3520250818997</v>
      </c>
      <c r="J23" s="11" t="s">
        <v>21</v>
      </c>
      <c r="K23" s="12">
        <v>0</v>
      </c>
      <c r="L23" s="12">
        <v>9</v>
      </c>
      <c r="M23" s="12">
        <v>0</v>
      </c>
      <c r="N23" s="12">
        <v>0</v>
      </c>
      <c r="O23" s="14">
        <v>58</v>
      </c>
      <c r="P23" s="15" t="str">
        <f t="shared" si="0"/>
        <v>67/550</v>
      </c>
      <c r="Q23" s="15" t="str">
        <f t="shared" si="1"/>
        <v>12.2%</v>
      </c>
      <c r="R23" s="15" t="str">
        <f t="shared" si="2"/>
        <v>Fail</v>
      </c>
      <c r="S23" s="16" t="str">
        <f ca="1">IFERROR(__xludf.DUMMYFUNCTION("IF(R23=""Pass"", RANK.EQ(VALUE(LEFT(Q23, LEN(Q23)-1)), ARRAYFORMULA(VALUE(LEFT(FILTER(Q$2:Q827, R$2:R827=""Pass""), LEN(FILTER(Q$2:Q827, R$2:R827=""Pass""))-1))), FALSE), """")
"),"")</f>
        <v/>
      </c>
    </row>
    <row r="24" spans="1:19" ht="16.5" customHeight="1">
      <c r="A24" s="7">
        <v>252</v>
      </c>
      <c r="B24" s="7">
        <v>1195</v>
      </c>
      <c r="C24" s="7">
        <f t="shared" si="3"/>
        <v>350</v>
      </c>
      <c r="D24" s="7" t="s">
        <v>63</v>
      </c>
      <c r="E24" s="10">
        <v>41494</v>
      </c>
      <c r="F24" s="7">
        <v>11.6</v>
      </c>
      <c r="G24" s="9">
        <v>45686</v>
      </c>
      <c r="H24" s="7" t="s">
        <v>64</v>
      </c>
      <c r="J24" s="11" t="s">
        <v>21</v>
      </c>
      <c r="K24" s="12">
        <v>0</v>
      </c>
      <c r="L24" s="12">
        <v>0</v>
      </c>
      <c r="M24" s="12">
        <v>0</v>
      </c>
      <c r="N24" s="12">
        <v>0</v>
      </c>
      <c r="O24" s="14">
        <v>0</v>
      </c>
      <c r="P24" s="15" t="str">
        <f t="shared" si="0"/>
        <v>0/550</v>
      </c>
      <c r="Q24" s="15" t="str">
        <f t="shared" si="1"/>
        <v>0%</v>
      </c>
      <c r="R24" s="15" t="str">
        <f t="shared" si="2"/>
        <v>Fail</v>
      </c>
      <c r="S24" s="16" t="str">
        <f ca="1">IFERROR(__xludf.DUMMYFUNCTION("IF(R24=""Pass"", RANK.EQ(VALUE(LEFT(Q24, LEN(Q24)-1)), ARRAYFORMULA(VALUE(LEFT(FILTER(Q$2:Q827, R$2:R827=""Pass""), LEN(FILTER(Q$2:Q827, R$2:R827=""Pass""))-1))), FALSE), """")
"),"")</f>
        <v/>
      </c>
    </row>
    <row r="25" spans="1:19" ht="16.5" customHeight="1">
      <c r="A25" s="7">
        <v>253</v>
      </c>
      <c r="B25" s="7">
        <v>1214</v>
      </c>
      <c r="C25" s="7">
        <f t="shared" si="3"/>
        <v>351</v>
      </c>
      <c r="D25" s="7" t="s">
        <v>65</v>
      </c>
      <c r="E25" s="10">
        <v>42310</v>
      </c>
      <c r="F25" s="7">
        <v>9.4</v>
      </c>
      <c r="G25" s="9">
        <v>45698</v>
      </c>
      <c r="H25" s="7" t="s">
        <v>66</v>
      </c>
      <c r="I25" s="7">
        <v>3520260979791</v>
      </c>
      <c r="J25" s="11" t="s">
        <v>21</v>
      </c>
      <c r="K25" s="12">
        <v>0</v>
      </c>
      <c r="L25" s="12">
        <v>0</v>
      </c>
      <c r="M25" s="12">
        <v>0</v>
      </c>
      <c r="N25" s="12">
        <v>0</v>
      </c>
      <c r="O25" s="14">
        <v>0</v>
      </c>
      <c r="P25" s="15" t="str">
        <f t="shared" si="0"/>
        <v>0/550</v>
      </c>
      <c r="Q25" s="15" t="str">
        <f t="shared" si="1"/>
        <v>0%</v>
      </c>
      <c r="R25" s="15" t="str">
        <f t="shared" si="2"/>
        <v>Fail</v>
      </c>
      <c r="S25" s="16" t="str">
        <f ca="1">IFERROR(__xludf.DUMMYFUNCTION("IF(R25=""Pass"", RANK.EQ(VALUE(LEFT(Q25, LEN(Q25)-1)), ARRAYFORMULA(VALUE(LEFT(FILTER(Q$2:Q827, R$2:R827=""Pass""), LEN(FILTER(Q$2:Q827, R$2:R827=""Pass""))-1))), FALSE), """")
"),"")</f>
        <v/>
      </c>
    </row>
    <row r="26" spans="1:19" ht="16.5" customHeight="1">
      <c r="A26" s="7">
        <v>254</v>
      </c>
      <c r="B26" s="7">
        <v>1218</v>
      </c>
      <c r="C26" s="7">
        <f t="shared" si="3"/>
        <v>352</v>
      </c>
      <c r="D26" s="7" t="s">
        <v>67</v>
      </c>
      <c r="E26" s="10">
        <v>41975</v>
      </c>
      <c r="F26" s="7">
        <v>10.3</v>
      </c>
      <c r="G26" s="9">
        <v>45699</v>
      </c>
      <c r="H26" s="7" t="s">
        <v>68</v>
      </c>
      <c r="I26" s="7">
        <v>3520259004803</v>
      </c>
      <c r="J26" s="11" t="s">
        <v>21</v>
      </c>
      <c r="K26" s="12">
        <v>0</v>
      </c>
      <c r="L26" s="12">
        <v>0</v>
      </c>
      <c r="M26" s="12">
        <v>0</v>
      </c>
      <c r="N26" s="12">
        <v>0</v>
      </c>
      <c r="O26" s="14">
        <v>0</v>
      </c>
      <c r="P26" s="15" t="str">
        <f t="shared" si="0"/>
        <v>0/550</v>
      </c>
      <c r="Q26" s="15" t="str">
        <f t="shared" si="1"/>
        <v>0%</v>
      </c>
      <c r="R26" s="15" t="str">
        <f t="shared" si="2"/>
        <v>Fail</v>
      </c>
      <c r="S26" s="16" t="str">
        <f ca="1">IFERROR(__xludf.DUMMYFUNCTION("IF(R26=""Pass"", RANK.EQ(VALUE(LEFT(Q26, LEN(Q26)-1)), ARRAYFORMULA(VALUE(LEFT(FILTER(Q$2:Q827, R$2:R827=""Pass""), LEN(FILTER(Q$2:Q827, R$2:R827=""Pass""))-1))), FALSE), """")
"),"")</f>
        <v/>
      </c>
    </row>
  </sheetData>
  <printOptions horizontalCentered="1" gridLines="1"/>
  <pageMargins left="0.11600000000000001" right="0.11600000000000001" top="0.27884531126772916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3-B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Irfan</dc:creator>
  <cp:lastModifiedBy>Irfan</cp:lastModifiedBy>
  <dcterms:created xsi:type="dcterms:W3CDTF">2025-03-24T05:52:40Z</dcterms:created>
  <dcterms:modified xsi:type="dcterms:W3CDTF">2025-03-24T05:52:40Z</dcterms:modified>
</cp:coreProperties>
</file>