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rfan\PycharmProjects\resultCardsSchool\"/>
    </mc:Choice>
  </mc:AlternateContent>
  <bookViews>
    <workbookView xWindow="0" yWindow="0" windowWidth="20490" windowHeight="7455"/>
  </bookViews>
  <sheets>
    <sheet name="8-A" sheetId="1" r:id="rId1"/>
    <sheet name="8th Pass" sheetId="2" r:id="rId2"/>
    <sheet name="8th Fail" sheetId="3" r:id="rId3"/>
  </sheets>
  <calcPr calcId="152511"/>
</workbook>
</file>

<file path=xl/calcChain.xml><?xml version="1.0" encoding="utf-8"?>
<calcChain xmlns="http://schemas.openxmlformats.org/spreadsheetml/2006/main">
  <c r="U6" i="3" l="1"/>
  <c r="T6" i="3"/>
  <c r="S6" i="3"/>
  <c r="U5" i="3"/>
  <c r="T5" i="3"/>
  <c r="S5" i="3"/>
  <c r="U4" i="3"/>
  <c r="T4" i="3"/>
  <c r="S4" i="3"/>
  <c r="U3" i="3"/>
  <c r="T3" i="3"/>
  <c r="S3" i="3"/>
  <c r="U35" i="2"/>
  <c r="T35" i="2"/>
  <c r="S35" i="2"/>
  <c r="U34" i="2"/>
  <c r="T34" i="2"/>
  <c r="S34" i="2"/>
  <c r="U33" i="2"/>
  <c r="T33" i="2"/>
  <c r="S33" i="2"/>
  <c r="U32" i="2"/>
  <c r="T32" i="2"/>
  <c r="S32" i="2"/>
  <c r="U31" i="2"/>
  <c r="T31" i="2"/>
  <c r="S31" i="2"/>
  <c r="U30" i="2"/>
  <c r="T30" i="2"/>
  <c r="S30" i="2"/>
  <c r="U29" i="2"/>
  <c r="T29" i="2"/>
  <c r="S29" i="2"/>
  <c r="U28" i="2"/>
  <c r="T28" i="2"/>
  <c r="S28" i="2"/>
  <c r="U27" i="2"/>
  <c r="T27" i="2"/>
  <c r="S27" i="2"/>
  <c r="U26" i="2"/>
  <c r="T26" i="2"/>
  <c r="S26" i="2"/>
  <c r="U25" i="2"/>
  <c r="T25" i="2"/>
  <c r="S25" i="2"/>
  <c r="U24" i="2"/>
  <c r="T24" i="2"/>
  <c r="S24" i="2"/>
  <c r="U23" i="2"/>
  <c r="T23" i="2"/>
  <c r="S23" i="2"/>
  <c r="U22" i="2"/>
  <c r="T22" i="2"/>
  <c r="S22" i="2"/>
  <c r="U21" i="2"/>
  <c r="T21" i="2"/>
  <c r="S21" i="2"/>
  <c r="U20" i="2"/>
  <c r="T20" i="2"/>
  <c r="S20" i="2"/>
  <c r="U19" i="2"/>
  <c r="T19" i="2"/>
  <c r="S19" i="2"/>
  <c r="U18" i="2"/>
  <c r="T18" i="2"/>
  <c r="S18" i="2"/>
  <c r="U17" i="2"/>
  <c r="T17" i="2"/>
  <c r="S17" i="2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U5" i="2"/>
  <c r="T5" i="2"/>
  <c r="S5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" i="3" s="1"/>
  <c r="U4" i="2"/>
  <c r="T4" i="2"/>
  <c r="S4" i="2"/>
  <c r="A4" i="2"/>
  <c r="U3" i="2"/>
  <c r="T3" i="2"/>
  <c r="S3" i="2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V5" i="1"/>
  <c r="U5" i="1"/>
  <c r="T5" i="1"/>
  <c r="V4" i="1"/>
  <c r="U4" i="1"/>
  <c r="T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V3" i="1"/>
  <c r="U3" i="1"/>
  <c r="T3" i="1"/>
  <c r="C3" i="1"/>
  <c r="V2" i="1"/>
  <c r="U2" i="1"/>
  <c r="T2" i="1"/>
  <c r="V6" i="3"/>
  <c r="V4" i="3"/>
  <c r="V32" i="2"/>
  <c r="V24" i="2"/>
  <c r="V16" i="2"/>
  <c r="V8" i="2"/>
  <c r="W34" i="1"/>
  <c r="W18" i="1"/>
  <c r="W10" i="1"/>
  <c r="W2" i="1"/>
  <c r="V27" i="2"/>
  <c r="W37" i="1"/>
  <c r="W29" i="1"/>
  <c r="V35" i="2"/>
  <c r="V30" i="2"/>
  <c r="V22" i="2"/>
  <c r="V14" i="2"/>
  <c r="V6" i="2"/>
  <c r="W32" i="1"/>
  <c r="W24" i="1"/>
  <c r="W16" i="1"/>
  <c r="W8" i="1"/>
  <c r="W3" i="1"/>
  <c r="V33" i="2"/>
  <c r="V25" i="2"/>
  <c r="V17" i="2"/>
  <c r="V9" i="2"/>
  <c r="W35" i="1"/>
  <c r="W27" i="1"/>
  <c r="W19" i="1"/>
  <c r="W11" i="1"/>
  <c r="V15" i="2"/>
  <c r="V7" i="2"/>
  <c r="W38" i="1"/>
  <c r="W33" i="1"/>
  <c r="W25" i="1"/>
  <c r="W17" i="1"/>
  <c r="V5" i="3"/>
  <c r="V3" i="3"/>
  <c r="V28" i="2"/>
  <c r="V20" i="2"/>
  <c r="V12" i="2"/>
  <c r="V4" i="2"/>
  <c r="W30" i="1"/>
  <c r="W22" i="1"/>
  <c r="W14" i="1"/>
  <c r="W6" i="1"/>
  <c r="V31" i="2"/>
  <c r="V23" i="2"/>
  <c r="W9" i="1"/>
  <c r="V34" i="2"/>
  <c r="V26" i="2"/>
  <c r="V18" i="2"/>
  <c r="V10" i="2"/>
  <c r="W36" i="1"/>
  <c r="W28" i="1"/>
  <c r="W20" i="1"/>
  <c r="W12" i="1"/>
  <c r="W4" i="1"/>
  <c r="W26" i="1"/>
  <c r="V11" i="2"/>
  <c r="V29" i="2"/>
  <c r="V21" i="2"/>
  <c r="V13" i="2"/>
  <c r="V5" i="2"/>
  <c r="W31" i="1"/>
  <c r="W23" i="1"/>
  <c r="W15" i="1"/>
  <c r="W7" i="1"/>
  <c r="V19" i="2"/>
  <c r="V3" i="2"/>
  <c r="W21" i="1"/>
  <c r="W13" i="1"/>
  <c r="W5" i="1"/>
</calcChain>
</file>

<file path=xl/sharedStrings.xml><?xml version="1.0" encoding="utf-8"?>
<sst xmlns="http://schemas.openxmlformats.org/spreadsheetml/2006/main" count="291" uniqueCount="101">
  <si>
    <t>#</t>
  </si>
  <si>
    <t>ENRL #</t>
  </si>
  <si>
    <t>CLASS ROLL</t>
  </si>
  <si>
    <t>NAME</t>
  </si>
  <si>
    <t>DOB</t>
  </si>
  <si>
    <t>AGE</t>
  </si>
  <si>
    <t>ADM. DATE</t>
  </si>
  <si>
    <t>FATHER / GUARDIAN</t>
  </si>
  <si>
    <t>FORM-B</t>
  </si>
  <si>
    <t>CLASS</t>
  </si>
  <si>
    <t>English</t>
  </si>
  <si>
    <t>Urdu</t>
  </si>
  <si>
    <t>Mathematics</t>
  </si>
  <si>
    <t>Science</t>
  </si>
  <si>
    <t>His. Geo</t>
  </si>
  <si>
    <t>Islamiat</t>
  </si>
  <si>
    <t>Tarjama Tul Quran</t>
  </si>
  <si>
    <t>Computer</t>
  </si>
  <si>
    <t>Ethics</t>
  </si>
  <si>
    <t>Total Marks</t>
  </si>
  <si>
    <t>Percentage</t>
  </si>
  <si>
    <t>Result</t>
  </si>
  <si>
    <t>Position</t>
  </si>
  <si>
    <t>MIAN MUHAMMAD SHERAZ</t>
  </si>
  <si>
    <t>MIAN MUHAMMAD IMTIAZ</t>
  </si>
  <si>
    <t>8-A</t>
  </si>
  <si>
    <t>RAMEEZ SAFDAR</t>
  </si>
  <si>
    <t>SAFDAR</t>
  </si>
  <si>
    <t>M SAQIB</t>
  </si>
  <si>
    <t>ATTA MUHAMMAD</t>
  </si>
  <si>
    <t>MUHAMMAD ADIL AMJAD</t>
  </si>
  <si>
    <t>MUHAMMAD AMJAD</t>
  </si>
  <si>
    <t>SAQIB RAFEEQ</t>
  </si>
  <si>
    <t>MUHAMMAD RAFERQ</t>
  </si>
  <si>
    <t>TALHA KABEER</t>
  </si>
  <si>
    <t>KABEER AHMAD</t>
  </si>
  <si>
    <t>YAWAR ABBAS</t>
  </si>
  <si>
    <t>MUHAMMAD</t>
  </si>
  <si>
    <t>MUHAMMAD AHMAD RAZA</t>
  </si>
  <si>
    <t>MUHAMMAD SHAKEEL</t>
  </si>
  <si>
    <t>ABDULLAH AMIR</t>
  </si>
  <si>
    <t>AMIR UMER</t>
  </si>
  <si>
    <t>MUHAMMAD DAWOOD</t>
  </si>
  <si>
    <t>MUHAMMAD TANVEER</t>
  </si>
  <si>
    <t>JUNAID AHMAD</t>
  </si>
  <si>
    <t>MUHAMMAD SARFRAZ</t>
  </si>
  <si>
    <t>ZAIN ULLAH</t>
  </si>
  <si>
    <t>MUHAMMAD RASHEED</t>
  </si>
  <si>
    <t>ALI HAIDER</t>
  </si>
  <si>
    <t xml:space="preserve"> MUHAMMAD SHAKIL</t>
  </si>
  <si>
    <t>MOAZZAM SHABBIR</t>
  </si>
  <si>
    <t xml:space="preserve"> SHABBIR AMAD</t>
  </si>
  <si>
    <t>SHAMOON ZAFAR</t>
  </si>
  <si>
    <t xml:space="preserve"> ZAFAR MASIH</t>
  </si>
  <si>
    <t>SHAYAN ZAFAR</t>
  </si>
  <si>
    <t>DANISH ASGHAR</t>
  </si>
  <si>
    <t xml:space="preserve"> ASGHAR ALI</t>
  </si>
  <si>
    <t>ANSAR ALI</t>
  </si>
  <si>
    <t xml:space="preserve"> MUHAMMAD SHAFIH</t>
  </si>
  <si>
    <t>ALI HASSAN</t>
  </si>
  <si>
    <t xml:space="preserve"> MUHAMMAD PARVAIZ</t>
  </si>
  <si>
    <t>ALI RAZA</t>
  </si>
  <si>
    <t xml:space="preserve"> ASIA IMRAN</t>
  </si>
  <si>
    <t>HASSAN WALI</t>
  </si>
  <si>
    <t xml:space="preserve"> WALI KHAN</t>
  </si>
  <si>
    <t>ZAIN NADEEM</t>
  </si>
  <si>
    <t xml:space="preserve"> NADEEM SHAHZAD</t>
  </si>
  <si>
    <t>SAFYAN AHMED</t>
  </si>
  <si>
    <t xml:space="preserve"> SAGHEER AHMAD</t>
  </si>
  <si>
    <t>MUHAMMAD MUNEEB</t>
  </si>
  <si>
    <t xml:space="preserve"> SHAKEEL AHMED</t>
  </si>
  <si>
    <t>MUHAMMAD ARSLAN HAIDER</t>
  </si>
  <si>
    <t xml:space="preserve"> MUHAMMAD NASIR</t>
  </si>
  <si>
    <t>MUHAMMAD USMAN</t>
  </si>
  <si>
    <t xml:space="preserve"> MUHAMMAD JAVED</t>
  </si>
  <si>
    <t>AHMED</t>
  </si>
  <si>
    <t xml:space="preserve"> SYEDULLAH</t>
  </si>
  <si>
    <t>ABDULMANAN SUBHANI</t>
  </si>
  <si>
    <t xml:space="preserve"> SHAMSHAD</t>
  </si>
  <si>
    <t>SAIM MEHBOOB</t>
  </si>
  <si>
    <t xml:space="preserve"> MEHBOOB MASIH</t>
  </si>
  <si>
    <t>GHULAM MUSTAFA</t>
  </si>
  <si>
    <t xml:space="preserve"> GHOUS MUHAMMAD</t>
  </si>
  <si>
    <t>USMAN SABIR</t>
  </si>
  <si>
    <t xml:space="preserve"> SABIR HUSSAIN</t>
  </si>
  <si>
    <t>MUHAMMAD SHAHVEZ</t>
  </si>
  <si>
    <t xml:space="preserve"> SHABIR HASSAN</t>
  </si>
  <si>
    <t>MUHAMMAD IBRAHIM</t>
  </si>
  <si>
    <t xml:space="preserve"> MUHAMMAD JAMEEL</t>
  </si>
  <si>
    <t>SHEHRAN NADEEM</t>
  </si>
  <si>
    <t xml:space="preserve"> MUHAMMAD NADEEM</t>
  </si>
  <si>
    <t>MUHAMMAD ALI REHMAN</t>
  </si>
  <si>
    <t xml:space="preserve"> SAEED REHMAN</t>
  </si>
  <si>
    <t>UMAIR HASSAN</t>
  </si>
  <si>
    <t xml:space="preserve"> MUHAMMAD ASHRAF RAFIQUE</t>
  </si>
  <si>
    <t>MUHAMMAD HASSAN</t>
  </si>
  <si>
    <t xml:space="preserve"> MUHAMMAD PERVAIZ</t>
  </si>
  <si>
    <r>
      <rPr>
        <b/>
        <sz val="20"/>
        <color theme="1"/>
        <rFont val="Comfortaa"/>
      </rPr>
      <t>PROMOTED STUDENTS TO</t>
    </r>
    <r>
      <rPr>
        <sz val="20"/>
        <color theme="1"/>
        <rFont val="Comfortaa"/>
      </rPr>
      <t xml:space="preserve"> CLASS 9</t>
    </r>
    <r>
      <rPr>
        <b/>
        <sz val="20"/>
        <color theme="1"/>
        <rFont val="Comfortaa"/>
      </rPr>
      <t xml:space="preserve">th </t>
    </r>
    <r>
      <rPr>
        <sz val="20"/>
        <color theme="1"/>
        <rFont val="Comfortaa"/>
      </rPr>
      <t xml:space="preserve">           </t>
    </r>
    <r>
      <rPr>
        <b/>
        <sz val="20"/>
        <color theme="1"/>
        <rFont val="Comfortaa"/>
      </rPr>
      <t>GHS WALTON AIRPORT GOPAL NAGAR (EX-MCL) LAHORE</t>
    </r>
  </si>
  <si>
    <t>SR No.</t>
  </si>
  <si>
    <r>
      <rPr>
        <b/>
        <sz val="20"/>
        <color theme="1"/>
        <rFont val="Comfortaa"/>
      </rPr>
      <t>FAIL STUDENTS</t>
    </r>
    <r>
      <rPr>
        <sz val="20"/>
        <color theme="1"/>
        <rFont val="Comfortaa"/>
      </rPr>
      <t xml:space="preserve"> CLASS </t>
    </r>
    <r>
      <rPr>
        <b/>
        <sz val="20"/>
        <color theme="1"/>
        <rFont val="Comfortaa"/>
      </rPr>
      <t xml:space="preserve">8th </t>
    </r>
    <r>
      <rPr>
        <sz val="20"/>
        <color theme="1"/>
        <rFont val="Comfortaa"/>
      </rPr>
      <t xml:space="preserve">           </t>
    </r>
    <r>
      <rPr>
        <b/>
        <sz val="20"/>
        <color theme="1"/>
        <rFont val="Comfortaa"/>
      </rPr>
      <t>GHS WALTON AIRPORT GOPAL NAGAR (EX-MCL) LAHORE</t>
    </r>
  </si>
  <si>
    <t>Sr.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</si>
</sst>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"/>
    <numFmt numFmtId="165" formatCode="d\-mmmm\-yy"/>
    <numFmt numFmtId="166" formatCode="dd\-mmmm\-yy"/>
  </numFmts>
  <fonts count="12">
    <font>
      <sz val="10"/>
      <color rgb="FF000000"/>
      <name val="Arial"/>
      <scheme val="minor"/>
    </font>
    <font>
      <sz val="20"/>
      <color theme="1"/>
      <name val="Comfortaa"/>
    </font>
    <font>
      <sz val="10"/>
      <name val="Arial"/>
    </font>
    <font>
      <b/>
      <sz val="10"/>
      <color theme="1"/>
      <name val="Arial"/>
      <scheme val="minor"/>
    </font>
    <font>
      <b/>
      <sz val="9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b/>
      <sz val="9"/>
      <color theme="1"/>
      <name val="Arial"/>
    </font>
    <font>
      <b/>
      <sz val="20"/>
      <color theme="1"/>
      <name val="Comfortaa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3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4" xfId="0" applyFont="1" applyBorder="1" applyAlignment="1"/>
    <xf numFmtId="164" fontId="6" fillId="0" borderId="4" xfId="0" applyNumberFormat="1" applyFont="1" applyBorder="1" applyAlignment="1"/>
    <xf numFmtId="15" fontId="6" fillId="0" borderId="4" xfId="0" applyNumberFormat="1" applyFont="1" applyBorder="1" applyAlignment="1"/>
    <xf numFmtId="0" fontId="6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0" xfId="0" applyFont="1"/>
    <xf numFmtId="165" fontId="6" fillId="0" borderId="4" xfId="0" applyNumberFormat="1" applyFont="1" applyBorder="1" applyAlignment="1"/>
    <xf numFmtId="166" fontId="6" fillId="0" borderId="4" xfId="0" applyNumberFormat="1" applyFont="1" applyBorder="1" applyAlignment="1"/>
    <xf numFmtId="0" fontId="6" fillId="0" borderId="6" xfId="0" applyFont="1" applyBorder="1" applyAlignment="1"/>
    <xf numFmtId="164" fontId="6" fillId="0" borderId="6" xfId="0" applyNumberFormat="1" applyFont="1" applyBorder="1" applyAlignment="1"/>
    <xf numFmtId="0" fontId="6" fillId="0" borderId="7" xfId="0" applyFont="1" applyBorder="1" applyAlignment="1">
      <alignment horizontal="center" vertical="center"/>
    </xf>
    <xf numFmtId="0" fontId="9" fillId="0" borderId="3" xfId="0" applyFont="1" applyBorder="1" applyAlignment="1"/>
    <xf numFmtId="15" fontId="6" fillId="0" borderId="3" xfId="0" applyNumberFormat="1" applyFont="1" applyBorder="1" applyAlignment="1"/>
    <xf numFmtId="165" fontId="9" fillId="0" borderId="3" xfId="0" applyNumberFormat="1" applyFont="1" applyBorder="1" applyAlignment="1"/>
    <xf numFmtId="0" fontId="9" fillId="0" borderId="3" xfId="0" applyFont="1" applyBorder="1" applyAlignment="1">
      <alignment horizontal="center" vertical="center"/>
    </xf>
    <xf numFmtId="0" fontId="1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4" xfId="0" applyFont="1" applyBorder="1" applyAlignment="1"/>
    <xf numFmtId="165" fontId="9" fillId="0" borderId="4" xfId="0" applyNumberFormat="1" applyFont="1" applyBorder="1" applyAlignment="1"/>
    <xf numFmtId="0" fontId="9" fillId="0" borderId="5" xfId="0" applyFont="1" applyBorder="1" applyAlignment="1">
      <alignment horizontal="center" vertical="center"/>
    </xf>
    <xf numFmtId="15" fontId="6" fillId="0" borderId="6" xfId="0" applyNumberFormat="1" applyFont="1" applyBorder="1" applyAlignment="1"/>
    <xf numFmtId="0" fontId="4" fillId="0" borderId="3" xfId="0" applyFont="1" applyBorder="1" applyAlignment="1">
      <alignment wrapText="1"/>
    </xf>
    <xf numFmtId="0" fontId="4" fillId="0" borderId="3" xfId="0" applyFont="1" applyBorder="1" applyAlignment="1">
      <alignment horizontal="center" vertical="center" wrapText="1"/>
    </xf>
    <xf numFmtId="0" fontId="6" fillId="0" borderId="3" xfId="0" applyFont="1" applyBorder="1" applyAlignment="1"/>
    <xf numFmtId="0" fontId="6" fillId="0" borderId="3" xfId="0" applyFont="1" applyBorder="1" applyAlignment="1">
      <alignment horizontal="center" vertical="center"/>
    </xf>
    <xf numFmtId="164" fontId="6" fillId="0" borderId="3" xfId="0" applyNumberFormat="1" applyFont="1" applyBorder="1" applyAlignment="1"/>
    <xf numFmtId="0" fontId="1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C38"/>
  <sheetViews>
    <sheetView tabSelected="1" workbookViewId="0">
      <selection sqref="A1:XFD1"/>
    </sheetView>
  </sheetViews>
  <sheetFormatPr defaultColWidth="12.5703125" defaultRowHeight="15.75" customHeight="1"/>
  <cols>
    <col min="1" max="1" width="3.7109375" customWidth="1"/>
    <col min="2" max="2" width="6.42578125" customWidth="1"/>
    <col min="3" max="3" width="6.140625" customWidth="1"/>
    <col min="4" max="4" width="24.85546875" customWidth="1"/>
    <col min="5" max="5" width="8.7109375" customWidth="1"/>
    <col min="6" max="6" width="5.42578125" customWidth="1"/>
    <col min="7" max="7" width="9.28515625" customWidth="1"/>
    <col min="8" max="8" width="28.5703125" customWidth="1"/>
    <col min="9" max="9" width="13" customWidth="1"/>
    <col min="10" max="10" width="6.140625" customWidth="1"/>
    <col min="11" max="11" width="7" customWidth="1"/>
    <col min="12" max="12" width="4.85546875" customWidth="1"/>
    <col min="13" max="13" width="11.140625" customWidth="1"/>
    <col min="14" max="14" width="7.28515625" customWidth="1"/>
    <col min="15" max="15" width="7.7109375" customWidth="1"/>
    <col min="16" max="16" width="7.28515625" customWidth="1"/>
    <col min="17" max="17" width="10.140625" customWidth="1"/>
    <col min="18" max="18" width="8.85546875" customWidth="1"/>
    <col min="19" max="19" width="6" customWidth="1"/>
    <col min="20" max="20" width="10.140625" customWidth="1"/>
    <col min="21" max="21" width="10" customWidth="1"/>
    <col min="22" max="22" width="6.140625" customWidth="1"/>
    <col min="23" max="23" width="7.5703125" customWidth="1"/>
  </cols>
  <sheetData>
    <row r="1" spans="1:29" ht="39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6" t="s">
        <v>22</v>
      </c>
      <c r="X1" s="1"/>
      <c r="Y1" s="1"/>
      <c r="Z1" s="1"/>
      <c r="AA1" s="1"/>
      <c r="AB1" s="1"/>
      <c r="AC1" s="1"/>
    </row>
    <row r="2" spans="1:29" ht="20.25" customHeight="1">
      <c r="A2" s="7">
        <v>506</v>
      </c>
      <c r="B2" s="7">
        <v>260</v>
      </c>
      <c r="C2" s="7">
        <v>801</v>
      </c>
      <c r="D2" s="7" t="s">
        <v>23</v>
      </c>
      <c r="E2" s="8">
        <v>40548</v>
      </c>
      <c r="F2" s="7">
        <v>14.2</v>
      </c>
      <c r="G2" s="9">
        <v>43909</v>
      </c>
      <c r="H2" s="7" t="s">
        <v>24</v>
      </c>
      <c r="I2" s="7">
        <v>3520239680047</v>
      </c>
      <c r="J2" s="10" t="s">
        <v>25</v>
      </c>
      <c r="K2" s="11">
        <v>61</v>
      </c>
      <c r="L2" s="11">
        <v>57</v>
      </c>
      <c r="M2" s="11">
        <v>70</v>
      </c>
      <c r="N2" s="11">
        <v>40</v>
      </c>
      <c r="O2" s="12">
        <v>46</v>
      </c>
      <c r="P2" s="12">
        <v>42</v>
      </c>
      <c r="Q2" s="11">
        <v>42</v>
      </c>
      <c r="R2" s="11">
        <v>29</v>
      </c>
      <c r="S2" s="11">
        <v>0</v>
      </c>
      <c r="T2" s="13" t="str">
        <f t="shared" ref="T2:T38" si="0">SUM(K2:S2) &amp; "/750"</f>
        <v>387/750</v>
      </c>
      <c r="U2" s="13" t="str">
        <f t="shared" ref="U2:U38" si="1">ROUND((SUM(K2:S2)/750)*100,1) &amp; "%"</f>
        <v>51.6%</v>
      </c>
      <c r="V2" s="13" t="str">
        <f t="shared" ref="V2:V38" si="2">IF((SUM(K2:S2)/750)*100 &gt;= 33, "Pass", "Fail")</f>
        <v>Pass</v>
      </c>
      <c r="W2" s="12">
        <f ca="1">IFERROR(__xludf.DUMMYFUNCTION("IF(V3=""Pass"", RANK.EQ(VALUE(LEFT(U3, LEN(U3)-1)), ARRAYFORMULA(VALUE(LEFT(FILTER(U$3:U576, V$3:V576=""Pass""), LEN(FILTER(U$3:U576, V$3:V576=""Pass""))-1))), FALSE), """")
"),7)</f>
        <v>7</v>
      </c>
      <c r="X2" s="14"/>
      <c r="Y2" s="14"/>
      <c r="Z2" s="14"/>
      <c r="AA2" s="14"/>
      <c r="AB2" s="14"/>
      <c r="AC2" s="14"/>
    </row>
    <row r="3" spans="1:29" ht="20.25" customHeight="1">
      <c r="A3" s="7">
        <v>507</v>
      </c>
      <c r="B3" s="7">
        <v>287</v>
      </c>
      <c r="C3" s="7">
        <f t="shared" ref="C3:C37" si="3">C2+1</f>
        <v>802</v>
      </c>
      <c r="D3" s="7" t="s">
        <v>26</v>
      </c>
      <c r="E3" s="9">
        <v>40618</v>
      </c>
      <c r="F3" s="7">
        <v>13.1</v>
      </c>
      <c r="G3" s="9">
        <v>43388</v>
      </c>
      <c r="H3" s="7" t="s">
        <v>27</v>
      </c>
      <c r="I3" s="7">
        <v>3520218877043</v>
      </c>
      <c r="J3" s="10" t="s">
        <v>25</v>
      </c>
      <c r="K3" s="11">
        <v>63</v>
      </c>
      <c r="L3" s="11">
        <v>72</v>
      </c>
      <c r="M3" s="11">
        <v>70</v>
      </c>
      <c r="N3" s="11">
        <v>68</v>
      </c>
      <c r="O3" s="11">
        <v>66</v>
      </c>
      <c r="P3" s="12">
        <v>0</v>
      </c>
      <c r="Q3" s="11">
        <v>0</v>
      </c>
      <c r="R3" s="11">
        <v>60</v>
      </c>
      <c r="S3" s="11">
        <v>115</v>
      </c>
      <c r="T3" s="13" t="str">
        <f t="shared" si="0"/>
        <v>514/750</v>
      </c>
      <c r="U3" s="13" t="str">
        <f t="shared" si="1"/>
        <v>68.5%</v>
      </c>
      <c r="V3" s="13" t="str">
        <f t="shared" si="2"/>
        <v>Pass</v>
      </c>
      <c r="W3" s="12">
        <f ca="1">IFERROR(__xludf.DUMMYFUNCTION("IF(V4=""Pass"", RANK.EQ(VALUE(LEFT(U4, LEN(U4)-1)), ARRAYFORMULA(VALUE(LEFT(FILTER(U$3:U576, V$3:V576=""Pass""), LEN(FILTER(U$3:U576, V$3:V576=""Pass""))-1))), FALSE), """")
"),2)</f>
        <v>2</v>
      </c>
      <c r="X3" s="14"/>
      <c r="Y3" s="14"/>
      <c r="Z3" s="14"/>
      <c r="AA3" s="14"/>
      <c r="AB3" s="14"/>
      <c r="AC3" s="14"/>
    </row>
    <row r="4" spans="1:29" ht="20.25" customHeight="1">
      <c r="A4" s="7">
        <v>508</v>
      </c>
      <c r="B4" s="7">
        <v>306</v>
      </c>
      <c r="C4" s="7">
        <f t="shared" si="3"/>
        <v>803</v>
      </c>
      <c r="D4" s="7" t="s">
        <v>28</v>
      </c>
      <c r="E4" s="9">
        <v>40040</v>
      </c>
      <c r="F4" s="7">
        <v>15.6</v>
      </c>
      <c r="G4" s="15">
        <v>45061</v>
      </c>
      <c r="H4" s="7" t="s">
        <v>29</v>
      </c>
      <c r="I4" s="7">
        <v>3520220319741</v>
      </c>
      <c r="J4" s="10" t="s">
        <v>25</v>
      </c>
      <c r="K4" s="11">
        <v>61</v>
      </c>
      <c r="L4" s="11">
        <v>55</v>
      </c>
      <c r="M4" s="11">
        <v>37</v>
      </c>
      <c r="N4" s="11">
        <v>43</v>
      </c>
      <c r="O4" s="11">
        <v>53</v>
      </c>
      <c r="P4" s="12">
        <v>43</v>
      </c>
      <c r="Q4" s="11">
        <v>40</v>
      </c>
      <c r="R4" s="11">
        <v>34</v>
      </c>
      <c r="S4" s="11">
        <v>0</v>
      </c>
      <c r="T4" s="13" t="str">
        <f t="shared" si="0"/>
        <v>366/750</v>
      </c>
      <c r="U4" s="13" t="str">
        <f t="shared" si="1"/>
        <v>48.8%</v>
      </c>
      <c r="V4" s="13" t="str">
        <f t="shared" si="2"/>
        <v>Pass</v>
      </c>
      <c r="W4" s="12">
        <f ca="1">IFERROR(__xludf.DUMMYFUNCTION("IF(V5=""Pass"", RANK.EQ(VALUE(LEFT(U5, LEN(U5)-1)), ARRAYFORMULA(VALUE(LEFT(FILTER(U$3:U576, V$3:V576=""Pass""), LEN(FILTER(U$3:U576, V$3:V576=""Pass""))-1))), FALSE), """")
"),11)</f>
        <v>11</v>
      </c>
      <c r="X4" s="14"/>
      <c r="Y4" s="14"/>
      <c r="Z4" s="14"/>
      <c r="AA4" s="14"/>
      <c r="AB4" s="14"/>
      <c r="AC4" s="14"/>
    </row>
    <row r="5" spans="1:29" ht="20.25" customHeight="1">
      <c r="A5" s="7">
        <v>509</v>
      </c>
      <c r="B5" s="7">
        <v>382</v>
      </c>
      <c r="C5" s="7">
        <f t="shared" si="3"/>
        <v>804</v>
      </c>
      <c r="D5" s="7" t="s">
        <v>30</v>
      </c>
      <c r="E5" s="8">
        <v>39450</v>
      </c>
      <c r="F5" s="7">
        <v>17.2</v>
      </c>
      <c r="G5" s="8">
        <v>44204</v>
      </c>
      <c r="H5" s="7" t="s">
        <v>31</v>
      </c>
      <c r="I5" s="7">
        <v>3520284007714</v>
      </c>
      <c r="J5" s="10" t="s">
        <v>25</v>
      </c>
      <c r="K5" s="11">
        <v>66</v>
      </c>
      <c r="L5" s="11">
        <v>43</v>
      </c>
      <c r="M5" s="11">
        <v>38</v>
      </c>
      <c r="N5" s="11">
        <v>52</v>
      </c>
      <c r="O5" s="11">
        <v>59</v>
      </c>
      <c r="P5" s="12">
        <v>49</v>
      </c>
      <c r="Q5" s="11">
        <v>38</v>
      </c>
      <c r="R5" s="11">
        <v>0</v>
      </c>
      <c r="S5" s="11">
        <v>0</v>
      </c>
      <c r="T5" s="13" t="str">
        <f t="shared" si="0"/>
        <v>345/750</v>
      </c>
      <c r="U5" s="13" t="str">
        <f t="shared" si="1"/>
        <v>46%</v>
      </c>
      <c r="V5" s="13" t="str">
        <f t="shared" si="2"/>
        <v>Pass</v>
      </c>
      <c r="W5" s="12">
        <f ca="1">IFERROR(__xludf.DUMMYFUNCTION("IF(V6=""Pass"", RANK.EQ(VALUE(LEFT(U6, LEN(U6)-1)), ARRAYFORMULA(VALUE(LEFT(FILTER(U$3:U576, V$3:V576=""Pass""), LEN(FILTER(U$3:U576, V$3:V576=""Pass""))-1))), FALSE), """")
"),14)</f>
        <v>14</v>
      </c>
      <c r="X5" s="14"/>
      <c r="Y5" s="14"/>
      <c r="Z5" s="14"/>
      <c r="AA5" s="14"/>
      <c r="AB5" s="14"/>
      <c r="AC5" s="14"/>
    </row>
    <row r="6" spans="1:29" ht="20.25" customHeight="1">
      <c r="A6" s="7">
        <v>510</v>
      </c>
      <c r="B6" s="7">
        <v>545</v>
      </c>
      <c r="C6" s="7">
        <f t="shared" si="3"/>
        <v>805</v>
      </c>
      <c r="D6" s="7" t="s">
        <v>32</v>
      </c>
      <c r="E6" s="9">
        <v>39640</v>
      </c>
      <c r="F6" s="7">
        <v>16.7</v>
      </c>
      <c r="G6" s="9">
        <v>44511</v>
      </c>
      <c r="H6" s="7" t="s">
        <v>33</v>
      </c>
      <c r="I6" s="7">
        <v>3520227434769</v>
      </c>
      <c r="J6" s="10" t="s">
        <v>25</v>
      </c>
      <c r="K6" s="11">
        <v>66</v>
      </c>
      <c r="L6" s="11">
        <v>35</v>
      </c>
      <c r="M6" s="11">
        <v>36</v>
      </c>
      <c r="N6" s="11">
        <v>39</v>
      </c>
      <c r="O6" s="11">
        <v>53</v>
      </c>
      <c r="P6" s="12">
        <v>37</v>
      </c>
      <c r="Q6" s="11">
        <v>30</v>
      </c>
      <c r="R6" s="11">
        <v>41</v>
      </c>
      <c r="S6" s="11">
        <v>0</v>
      </c>
      <c r="T6" s="13" t="str">
        <f t="shared" si="0"/>
        <v>337/750</v>
      </c>
      <c r="U6" s="13" t="str">
        <f t="shared" si="1"/>
        <v>44.9%</v>
      </c>
      <c r="V6" s="13" t="str">
        <f t="shared" si="2"/>
        <v>Pass</v>
      </c>
      <c r="W6" s="12">
        <f ca="1">IFERROR(__xludf.DUMMYFUNCTION("IF(V7=""Pass"", RANK.EQ(VALUE(LEFT(U7, LEN(U7)-1)), ARRAYFORMULA(VALUE(LEFT(FILTER(U$3:U576, V$3:V576=""Pass""), LEN(FILTER(U$3:U576, V$3:V576=""Pass""))-1))), FALSE), """")
"),15)</f>
        <v>15</v>
      </c>
      <c r="X6" s="14"/>
      <c r="Y6" s="14"/>
      <c r="Z6" s="14"/>
      <c r="AA6" s="14"/>
      <c r="AB6" s="14"/>
      <c r="AC6" s="14"/>
    </row>
    <row r="7" spans="1:29" ht="20.25" customHeight="1">
      <c r="A7" s="7">
        <v>511</v>
      </c>
      <c r="B7" s="7">
        <v>550</v>
      </c>
      <c r="C7" s="7">
        <f t="shared" si="3"/>
        <v>806</v>
      </c>
      <c r="D7" s="7" t="s">
        <v>34</v>
      </c>
      <c r="E7" s="9">
        <v>40463</v>
      </c>
      <c r="F7" s="7">
        <v>14.4</v>
      </c>
      <c r="G7" s="9">
        <v>43750</v>
      </c>
      <c r="H7" s="7" t="s">
        <v>35</v>
      </c>
      <c r="I7" s="7">
        <v>3460219132207</v>
      </c>
      <c r="J7" s="10" t="s">
        <v>25</v>
      </c>
      <c r="K7" s="11">
        <v>47</v>
      </c>
      <c r="L7" s="11">
        <v>45</v>
      </c>
      <c r="M7" s="11">
        <v>55</v>
      </c>
      <c r="N7" s="11">
        <v>41</v>
      </c>
      <c r="O7" s="11">
        <v>51</v>
      </c>
      <c r="P7" s="12">
        <v>47</v>
      </c>
      <c r="Q7" s="11">
        <v>42</v>
      </c>
      <c r="R7" s="11">
        <v>26</v>
      </c>
      <c r="S7" s="11">
        <v>0</v>
      </c>
      <c r="T7" s="13" t="str">
        <f t="shared" si="0"/>
        <v>354/750</v>
      </c>
      <c r="U7" s="13" t="str">
        <f t="shared" si="1"/>
        <v>47.2%</v>
      </c>
      <c r="V7" s="13" t="str">
        <f t="shared" si="2"/>
        <v>Pass</v>
      </c>
      <c r="W7" s="12">
        <f ca="1">IFERROR(__xludf.DUMMYFUNCTION("IF(V8=""Pass"", RANK.EQ(VALUE(LEFT(U8, LEN(U8)-1)), ARRAYFORMULA(VALUE(LEFT(FILTER(U$3:U576, V$3:V576=""Pass""), LEN(FILTER(U$3:U576, V$3:V576=""Pass""))-1))), FALSE), """")
"),12)</f>
        <v>12</v>
      </c>
      <c r="X7" s="14"/>
      <c r="Y7" s="14"/>
      <c r="Z7" s="14"/>
      <c r="AA7" s="14"/>
      <c r="AB7" s="14"/>
      <c r="AC7" s="14"/>
    </row>
    <row r="8" spans="1:29" ht="20.25" customHeight="1">
      <c r="A8" s="7">
        <v>512</v>
      </c>
      <c r="B8" s="7">
        <v>955</v>
      </c>
      <c r="C8" s="7">
        <f t="shared" si="3"/>
        <v>807</v>
      </c>
      <c r="D8" s="7" t="s">
        <v>36</v>
      </c>
      <c r="E8" s="8">
        <v>41248</v>
      </c>
      <c r="F8" s="7">
        <v>12.3</v>
      </c>
      <c r="G8" s="8">
        <v>45537</v>
      </c>
      <c r="H8" s="7" t="s">
        <v>37</v>
      </c>
      <c r="I8" s="7">
        <v>7230303597815</v>
      </c>
      <c r="J8" s="10" t="s">
        <v>25</v>
      </c>
      <c r="K8" s="11">
        <v>68</v>
      </c>
      <c r="L8" s="11">
        <v>57</v>
      </c>
      <c r="M8" s="11">
        <v>38</v>
      </c>
      <c r="N8" s="11">
        <v>44</v>
      </c>
      <c r="O8" s="11">
        <v>41</v>
      </c>
      <c r="P8" s="12">
        <v>65</v>
      </c>
      <c r="Q8" s="11">
        <v>47</v>
      </c>
      <c r="R8" s="11">
        <v>52</v>
      </c>
      <c r="S8" s="11">
        <v>0</v>
      </c>
      <c r="T8" s="13" t="str">
        <f t="shared" si="0"/>
        <v>412/750</v>
      </c>
      <c r="U8" s="13" t="str">
        <f t="shared" si="1"/>
        <v>54.9%</v>
      </c>
      <c r="V8" s="13" t="str">
        <f t="shared" si="2"/>
        <v>Pass</v>
      </c>
      <c r="W8" s="12">
        <f ca="1">IFERROR(__xludf.DUMMYFUNCTION("IF(V9=""Pass"", RANK.EQ(VALUE(LEFT(U9, LEN(U9)-1)), ARRAYFORMULA(VALUE(LEFT(FILTER(U$3:U576, V$3:V576=""Pass""), LEN(FILTER(U$3:U576, V$3:V576=""Pass""))-1))), FALSE), """")
"),5)</f>
        <v>5</v>
      </c>
      <c r="X8" s="14"/>
      <c r="Y8" s="14"/>
      <c r="Z8" s="14"/>
      <c r="AA8" s="14"/>
      <c r="AB8" s="14"/>
      <c r="AC8" s="14"/>
    </row>
    <row r="9" spans="1:29" ht="20.25" customHeight="1">
      <c r="A9" s="7">
        <v>513</v>
      </c>
      <c r="B9" s="7">
        <v>973</v>
      </c>
      <c r="C9" s="7">
        <f t="shared" si="3"/>
        <v>808</v>
      </c>
      <c r="D9" s="7" t="s">
        <v>38</v>
      </c>
      <c r="E9" s="9">
        <v>40651</v>
      </c>
      <c r="F9" s="7">
        <v>13.1</v>
      </c>
      <c r="G9" s="9">
        <v>45407</v>
      </c>
      <c r="H9" s="7" t="s">
        <v>39</v>
      </c>
      <c r="I9" s="7">
        <v>3520274795785</v>
      </c>
      <c r="J9" s="10" t="s">
        <v>25</v>
      </c>
      <c r="K9" s="11">
        <v>35</v>
      </c>
      <c r="L9" s="11">
        <v>44</v>
      </c>
      <c r="M9" s="11">
        <v>26</v>
      </c>
      <c r="N9" s="11">
        <v>33</v>
      </c>
      <c r="O9" s="11">
        <v>33</v>
      </c>
      <c r="P9" s="12">
        <v>54</v>
      </c>
      <c r="Q9" s="11">
        <v>42</v>
      </c>
      <c r="R9" s="11">
        <v>38</v>
      </c>
      <c r="S9" s="11">
        <v>0</v>
      </c>
      <c r="T9" s="13" t="str">
        <f t="shared" si="0"/>
        <v>305/750</v>
      </c>
      <c r="U9" s="13" t="str">
        <f t="shared" si="1"/>
        <v>40.7%</v>
      </c>
      <c r="V9" s="13" t="str">
        <f t="shared" si="2"/>
        <v>Pass</v>
      </c>
      <c r="W9" s="12">
        <f ca="1">IFERROR(__xludf.DUMMYFUNCTION("IF(V10=""Pass"", RANK.EQ(VALUE(LEFT(U10, LEN(U10)-1)), ARRAYFORMULA(VALUE(LEFT(FILTER(U$3:U576, V$3:V576=""Pass""), LEN(FILTER(U$3:U576, V$3:V576=""Pass""))-1))), FALSE), """")
"),21)</f>
        <v>21</v>
      </c>
      <c r="X9" s="14"/>
      <c r="Y9" s="14"/>
      <c r="Z9" s="14"/>
      <c r="AA9" s="14"/>
      <c r="AB9" s="14"/>
      <c r="AC9" s="14"/>
    </row>
    <row r="10" spans="1:29" ht="20.25" customHeight="1">
      <c r="A10" s="7">
        <v>514</v>
      </c>
      <c r="B10" s="7">
        <v>974</v>
      </c>
      <c r="C10" s="7">
        <f t="shared" si="3"/>
        <v>809</v>
      </c>
      <c r="D10" s="7" t="s">
        <v>40</v>
      </c>
      <c r="E10" s="9">
        <v>40539</v>
      </c>
      <c r="F10" s="7">
        <v>14.2</v>
      </c>
      <c r="G10" s="16">
        <v>45413</v>
      </c>
      <c r="H10" s="7" t="s">
        <v>41</v>
      </c>
      <c r="I10" s="7">
        <v>3520240544655</v>
      </c>
      <c r="J10" s="10" t="s">
        <v>25</v>
      </c>
      <c r="K10" s="11">
        <v>42</v>
      </c>
      <c r="L10" s="11">
        <v>46</v>
      </c>
      <c r="M10" s="11">
        <v>49</v>
      </c>
      <c r="N10" s="11">
        <v>42</v>
      </c>
      <c r="O10" s="11">
        <v>50</v>
      </c>
      <c r="P10" s="12">
        <v>41</v>
      </c>
      <c r="Q10" s="11">
        <v>32</v>
      </c>
      <c r="R10" s="11">
        <v>0</v>
      </c>
      <c r="S10" s="11">
        <v>0</v>
      </c>
      <c r="T10" s="13" t="str">
        <f t="shared" si="0"/>
        <v>302/750</v>
      </c>
      <c r="U10" s="13" t="str">
        <f t="shared" si="1"/>
        <v>40.3%</v>
      </c>
      <c r="V10" s="13" t="str">
        <f t="shared" si="2"/>
        <v>Pass</v>
      </c>
      <c r="W10" s="12">
        <f ca="1">IFERROR(__xludf.DUMMYFUNCTION("IF(V11=""Pass"", RANK.EQ(VALUE(LEFT(U11, LEN(U11)-1)), ARRAYFORMULA(VALUE(LEFT(FILTER(U$3:U576, V$3:V576=""Pass""), LEN(FILTER(U$3:U576, V$3:V576=""Pass""))-1))), FALSE), """")
"),22)</f>
        <v>22</v>
      </c>
      <c r="X10" s="14"/>
      <c r="Y10" s="14"/>
      <c r="Z10" s="14"/>
      <c r="AA10" s="14"/>
      <c r="AB10" s="14"/>
      <c r="AC10" s="14"/>
    </row>
    <row r="11" spans="1:29" ht="20.25" customHeight="1">
      <c r="A11" s="7">
        <v>515</v>
      </c>
      <c r="B11" s="7">
        <v>1062</v>
      </c>
      <c r="C11" s="7">
        <f t="shared" si="3"/>
        <v>810</v>
      </c>
      <c r="D11" s="7" t="s">
        <v>42</v>
      </c>
      <c r="E11" s="9">
        <v>39916</v>
      </c>
      <c r="F11" s="7">
        <v>15.1</v>
      </c>
      <c r="G11" s="9">
        <v>45524</v>
      </c>
      <c r="H11" s="7" t="s">
        <v>43</v>
      </c>
      <c r="I11" s="7">
        <v>3520235997051</v>
      </c>
      <c r="J11" s="10" t="s">
        <v>25</v>
      </c>
      <c r="K11" s="11">
        <v>38</v>
      </c>
      <c r="L11" s="11">
        <v>20</v>
      </c>
      <c r="M11" s="11">
        <v>27</v>
      </c>
      <c r="N11" s="11">
        <v>26</v>
      </c>
      <c r="O11" s="11">
        <v>15</v>
      </c>
      <c r="P11" s="12">
        <v>35</v>
      </c>
      <c r="Q11" s="11">
        <v>13</v>
      </c>
      <c r="R11" s="11">
        <v>26</v>
      </c>
      <c r="S11" s="11">
        <v>0</v>
      </c>
      <c r="T11" s="13" t="str">
        <f t="shared" si="0"/>
        <v>200/750</v>
      </c>
      <c r="U11" s="13" t="str">
        <f t="shared" si="1"/>
        <v>26.7%</v>
      </c>
      <c r="V11" s="13" t="str">
        <f t="shared" si="2"/>
        <v>Fail</v>
      </c>
      <c r="W11" s="12" t="str">
        <f ca="1">IFERROR(__xludf.DUMMYFUNCTION("IF(V12=""Pass"", RANK.EQ(VALUE(LEFT(U12, LEN(U12)-1)), ARRAYFORMULA(VALUE(LEFT(FILTER(U$3:U576, V$3:V576=""Pass""), LEN(FILTER(U$3:U576, V$3:V576=""Pass""))-1))), FALSE), """")
"),"")</f>
        <v/>
      </c>
      <c r="X11" s="14"/>
      <c r="Y11" s="14"/>
      <c r="Z11" s="14"/>
      <c r="AA11" s="14"/>
      <c r="AB11" s="14"/>
      <c r="AC11" s="14"/>
    </row>
    <row r="12" spans="1:29" ht="20.25" customHeight="1">
      <c r="A12" s="7">
        <v>516</v>
      </c>
      <c r="B12" s="7">
        <v>1063</v>
      </c>
      <c r="C12" s="7">
        <f t="shared" si="3"/>
        <v>811</v>
      </c>
      <c r="D12" s="7" t="s">
        <v>44</v>
      </c>
      <c r="E12" s="9">
        <v>40540</v>
      </c>
      <c r="F12" s="7">
        <v>14.2</v>
      </c>
      <c r="G12" s="9">
        <v>45524</v>
      </c>
      <c r="H12" s="7" t="s">
        <v>45</v>
      </c>
      <c r="I12" s="7">
        <v>3520215963249</v>
      </c>
      <c r="J12" s="10" t="s">
        <v>25</v>
      </c>
      <c r="K12" s="11">
        <v>36</v>
      </c>
      <c r="L12" s="11">
        <v>38</v>
      </c>
      <c r="M12" s="11">
        <v>38</v>
      </c>
      <c r="N12" s="11">
        <v>37</v>
      </c>
      <c r="O12" s="11">
        <v>42</v>
      </c>
      <c r="P12" s="12">
        <v>33</v>
      </c>
      <c r="Q12" s="11">
        <v>19</v>
      </c>
      <c r="R12" s="11">
        <v>22</v>
      </c>
      <c r="S12" s="11">
        <v>0</v>
      </c>
      <c r="T12" s="13" t="str">
        <f t="shared" si="0"/>
        <v>265/750</v>
      </c>
      <c r="U12" s="13" t="str">
        <f t="shared" si="1"/>
        <v>35.3%</v>
      </c>
      <c r="V12" s="13" t="str">
        <f t="shared" si="2"/>
        <v>Pass</v>
      </c>
      <c r="W12" s="12">
        <f ca="1">IFERROR(__xludf.DUMMYFUNCTION("IF(V13=""Pass"", RANK.EQ(VALUE(LEFT(U13, LEN(U13)-1)), ARRAYFORMULA(VALUE(LEFT(FILTER(U$3:U576, V$3:V576=""Pass""), LEN(FILTER(U$3:U576, V$3:V576=""Pass""))-1))), FALSE), """")
"),28)</f>
        <v>28</v>
      </c>
      <c r="X12" s="14"/>
      <c r="Y12" s="14"/>
      <c r="Z12" s="14"/>
      <c r="AA12" s="14"/>
      <c r="AB12" s="14"/>
      <c r="AC12" s="14"/>
    </row>
    <row r="13" spans="1:29" ht="20.25" customHeight="1">
      <c r="A13" s="7">
        <v>517</v>
      </c>
      <c r="B13" s="7">
        <v>1064</v>
      </c>
      <c r="C13" s="7">
        <f t="shared" si="3"/>
        <v>812</v>
      </c>
      <c r="D13" s="7" t="s">
        <v>46</v>
      </c>
      <c r="E13" s="9">
        <v>40404</v>
      </c>
      <c r="F13" s="7">
        <v>14.6</v>
      </c>
      <c r="G13" s="9">
        <v>45524</v>
      </c>
      <c r="H13" s="7" t="s">
        <v>47</v>
      </c>
      <c r="I13" s="7">
        <v>3320375312457</v>
      </c>
      <c r="J13" s="10" t="s">
        <v>25</v>
      </c>
      <c r="K13" s="11">
        <v>33</v>
      </c>
      <c r="L13" s="11">
        <v>42</v>
      </c>
      <c r="M13" s="11">
        <v>36</v>
      </c>
      <c r="N13" s="11">
        <v>26</v>
      </c>
      <c r="O13" s="11">
        <v>25</v>
      </c>
      <c r="P13" s="12">
        <v>34</v>
      </c>
      <c r="Q13" s="11">
        <v>18</v>
      </c>
      <c r="R13" s="11">
        <v>35</v>
      </c>
      <c r="S13" s="11">
        <v>0</v>
      </c>
      <c r="T13" s="13" t="str">
        <f t="shared" si="0"/>
        <v>249/750</v>
      </c>
      <c r="U13" s="13" t="str">
        <f t="shared" si="1"/>
        <v>33.2%</v>
      </c>
      <c r="V13" s="13" t="str">
        <f t="shared" si="2"/>
        <v>Pass</v>
      </c>
      <c r="W13" s="12">
        <f ca="1">IFERROR(__xludf.DUMMYFUNCTION("IF(V14=""Pass"", RANK.EQ(VALUE(LEFT(U14, LEN(U14)-1)), ARRAYFORMULA(VALUE(LEFT(FILTER(U$3:U576, V$3:V576=""Pass""), LEN(FILTER(U$3:U576, V$3:V576=""Pass""))-1))), FALSE), """")
"),32)</f>
        <v>32</v>
      </c>
      <c r="X13" s="14"/>
      <c r="Y13" s="14"/>
      <c r="Z13" s="14"/>
      <c r="AA13" s="14"/>
      <c r="AB13" s="14"/>
      <c r="AC13" s="14"/>
    </row>
    <row r="14" spans="1:29" ht="20.25" customHeight="1">
      <c r="A14" s="7">
        <v>518</v>
      </c>
      <c r="B14" s="7">
        <v>1129</v>
      </c>
      <c r="C14" s="7">
        <f t="shared" si="3"/>
        <v>813</v>
      </c>
      <c r="D14" s="7" t="s">
        <v>48</v>
      </c>
      <c r="E14" s="8">
        <v>40454</v>
      </c>
      <c r="F14" s="7">
        <v>14.5</v>
      </c>
      <c r="G14" s="8">
        <v>44776</v>
      </c>
      <c r="H14" s="7" t="s">
        <v>49</v>
      </c>
      <c r="I14" s="7">
        <v>3520233595107</v>
      </c>
      <c r="J14" s="10" t="s">
        <v>25</v>
      </c>
      <c r="K14" s="11">
        <v>57</v>
      </c>
      <c r="L14" s="11">
        <v>59</v>
      </c>
      <c r="M14" s="11">
        <v>57</v>
      </c>
      <c r="N14" s="11">
        <v>54</v>
      </c>
      <c r="O14" s="11">
        <v>59</v>
      </c>
      <c r="P14" s="12">
        <v>53</v>
      </c>
      <c r="Q14" s="11">
        <v>41</v>
      </c>
      <c r="R14" s="11">
        <v>57</v>
      </c>
      <c r="S14" s="11">
        <v>0</v>
      </c>
      <c r="T14" s="13" t="str">
        <f t="shared" si="0"/>
        <v>437/750</v>
      </c>
      <c r="U14" s="13" t="str">
        <f t="shared" si="1"/>
        <v>58.3%</v>
      </c>
      <c r="V14" s="13" t="str">
        <f t="shared" si="2"/>
        <v>Pass</v>
      </c>
      <c r="W14" s="12">
        <f ca="1">IFERROR(__xludf.DUMMYFUNCTION("IF(V15=""Pass"", RANK.EQ(VALUE(LEFT(U15, LEN(U15)-1)), ARRAYFORMULA(VALUE(LEFT(FILTER(U$3:U576, V$3:V576=""Pass""), LEN(FILTER(U$3:U576, V$3:V576=""Pass""))-1))), FALSE), """")
"),3)</f>
        <v>3</v>
      </c>
      <c r="X14" s="14"/>
      <c r="Y14" s="14"/>
      <c r="Z14" s="14"/>
      <c r="AA14" s="14"/>
      <c r="AB14" s="14"/>
      <c r="AC14" s="14"/>
    </row>
    <row r="15" spans="1:29" ht="20.25" customHeight="1">
      <c r="A15" s="7">
        <v>519</v>
      </c>
      <c r="B15" s="7">
        <v>1137</v>
      </c>
      <c r="C15" s="7">
        <f t="shared" si="3"/>
        <v>814</v>
      </c>
      <c r="D15" s="7" t="s">
        <v>50</v>
      </c>
      <c r="E15" s="9">
        <v>40626</v>
      </c>
      <c r="F15" s="7">
        <v>13.1</v>
      </c>
      <c r="G15" s="9">
        <v>45617</v>
      </c>
      <c r="H15" s="7" t="s">
        <v>51</v>
      </c>
      <c r="I15" s="7">
        <v>3520234666855</v>
      </c>
      <c r="J15" s="10" t="s">
        <v>25</v>
      </c>
      <c r="K15" s="11">
        <v>33</v>
      </c>
      <c r="L15" s="11">
        <v>41</v>
      </c>
      <c r="M15" s="11">
        <v>51</v>
      </c>
      <c r="N15" s="11">
        <v>27</v>
      </c>
      <c r="O15" s="11">
        <v>30</v>
      </c>
      <c r="P15" s="12">
        <v>36</v>
      </c>
      <c r="Q15" s="11">
        <v>20</v>
      </c>
      <c r="R15" s="11">
        <v>33</v>
      </c>
      <c r="S15" s="11">
        <v>0</v>
      </c>
      <c r="T15" s="13" t="str">
        <f t="shared" si="0"/>
        <v>271/750</v>
      </c>
      <c r="U15" s="13" t="str">
        <f t="shared" si="1"/>
        <v>36.1%</v>
      </c>
      <c r="V15" s="13" t="str">
        <f t="shared" si="2"/>
        <v>Pass</v>
      </c>
      <c r="W15" s="12">
        <f ca="1">IFERROR(__xludf.DUMMYFUNCTION("IF(V16=""Pass"", RANK.EQ(VALUE(LEFT(U16, LEN(U16)-1)), ARRAYFORMULA(VALUE(LEFT(FILTER(U$3:U576, V$3:V576=""Pass""), LEN(FILTER(U$3:U576, V$3:V576=""Pass""))-1))), FALSE), """")
"),26)</f>
        <v>26</v>
      </c>
      <c r="X15" s="14"/>
      <c r="Y15" s="14"/>
      <c r="Z15" s="14"/>
      <c r="AA15" s="14"/>
      <c r="AB15" s="14"/>
      <c r="AC15" s="14"/>
    </row>
    <row r="16" spans="1:29" ht="20.25" customHeight="1">
      <c r="A16" s="7">
        <v>520</v>
      </c>
      <c r="B16" s="7">
        <v>1161</v>
      </c>
      <c r="C16" s="7">
        <f t="shared" si="3"/>
        <v>815</v>
      </c>
      <c r="D16" s="7" t="s">
        <v>52</v>
      </c>
      <c r="E16" s="9">
        <v>39475</v>
      </c>
      <c r="F16" s="7">
        <v>17.100000000000001</v>
      </c>
      <c r="G16" s="9">
        <v>45184</v>
      </c>
      <c r="H16" s="7" t="s">
        <v>53</v>
      </c>
      <c r="I16" s="7">
        <v>3520228553653</v>
      </c>
      <c r="J16" s="10" t="s">
        <v>25</v>
      </c>
      <c r="K16" s="11">
        <v>11</v>
      </c>
      <c r="L16" s="11">
        <v>21</v>
      </c>
      <c r="M16" s="11">
        <v>11</v>
      </c>
      <c r="N16" s="11">
        <v>26</v>
      </c>
      <c r="O16" s="11">
        <v>9</v>
      </c>
      <c r="P16" s="12">
        <v>0</v>
      </c>
      <c r="Q16" s="11">
        <v>0</v>
      </c>
      <c r="R16" s="11">
        <v>16</v>
      </c>
      <c r="S16" s="11">
        <v>26</v>
      </c>
      <c r="T16" s="13" t="str">
        <f t="shared" si="0"/>
        <v>120/750</v>
      </c>
      <c r="U16" s="13" t="str">
        <f t="shared" si="1"/>
        <v>16%</v>
      </c>
      <c r="V16" s="13" t="str">
        <f t="shared" si="2"/>
        <v>Fail</v>
      </c>
      <c r="W16" s="12" t="str">
        <f ca="1">IFERROR(__xludf.DUMMYFUNCTION("IF(V17=""Pass"", RANK.EQ(VALUE(LEFT(U17, LEN(U17)-1)), ARRAYFORMULA(VALUE(LEFT(FILTER(U$3:U576, V$3:V576=""Pass""), LEN(FILTER(U$3:U576, V$3:V576=""Pass""))-1))), FALSE), """")
"),"")</f>
        <v/>
      </c>
      <c r="X16" s="14"/>
      <c r="Y16" s="14"/>
      <c r="Z16" s="14"/>
      <c r="AA16" s="14"/>
      <c r="AB16" s="14"/>
      <c r="AC16" s="14"/>
    </row>
    <row r="17" spans="1:29" ht="20.25" customHeight="1">
      <c r="A17" s="7">
        <v>521</v>
      </c>
      <c r="B17" s="7">
        <v>1162</v>
      </c>
      <c r="C17" s="7">
        <f t="shared" si="3"/>
        <v>816</v>
      </c>
      <c r="D17" s="7" t="s">
        <v>54</v>
      </c>
      <c r="E17" s="8">
        <v>39996</v>
      </c>
      <c r="F17" s="7">
        <v>15.8</v>
      </c>
      <c r="G17" s="8">
        <v>45537</v>
      </c>
      <c r="H17" s="7" t="s">
        <v>53</v>
      </c>
      <c r="I17" s="7">
        <v>3520228554603</v>
      </c>
      <c r="J17" s="10" t="s">
        <v>25</v>
      </c>
      <c r="K17" s="11">
        <v>26</v>
      </c>
      <c r="L17" s="11">
        <v>27</v>
      </c>
      <c r="M17" s="11">
        <v>40</v>
      </c>
      <c r="N17" s="11">
        <v>3</v>
      </c>
      <c r="O17" s="11">
        <v>17</v>
      </c>
      <c r="P17" s="12">
        <v>0</v>
      </c>
      <c r="Q17" s="11">
        <v>0</v>
      </c>
      <c r="R17" s="11">
        <v>20</v>
      </c>
      <c r="S17" s="11">
        <v>33</v>
      </c>
      <c r="T17" s="13" t="str">
        <f t="shared" si="0"/>
        <v>166/750</v>
      </c>
      <c r="U17" s="13" t="str">
        <f t="shared" si="1"/>
        <v>22.1%</v>
      </c>
      <c r="V17" s="13" t="str">
        <f t="shared" si="2"/>
        <v>Fail</v>
      </c>
      <c r="W17" s="12" t="str">
        <f ca="1">IFERROR(__xludf.DUMMYFUNCTION("IF(V18=""Pass"", RANK.EQ(VALUE(LEFT(U18, LEN(U18)-1)), ARRAYFORMULA(VALUE(LEFT(FILTER(U$3:U576, V$3:V576=""Pass""), LEN(FILTER(U$3:U576, V$3:V576=""Pass""))-1))), FALSE), """")
"),"")</f>
        <v/>
      </c>
      <c r="X17" s="14"/>
      <c r="Y17" s="14"/>
      <c r="Z17" s="14"/>
      <c r="AA17" s="14"/>
      <c r="AB17" s="14"/>
      <c r="AC17" s="14"/>
    </row>
    <row r="18" spans="1:29" ht="20.25" customHeight="1">
      <c r="A18" s="17">
        <v>522</v>
      </c>
      <c r="B18" s="17">
        <v>1164</v>
      </c>
      <c r="C18" s="7">
        <f t="shared" si="3"/>
        <v>817</v>
      </c>
      <c r="D18" s="17" t="s">
        <v>55</v>
      </c>
      <c r="E18" s="18">
        <v>39875</v>
      </c>
      <c r="F18" s="17">
        <v>16</v>
      </c>
      <c r="G18" s="18">
        <v>45537</v>
      </c>
      <c r="H18" s="17" t="s">
        <v>56</v>
      </c>
      <c r="I18" s="17">
        <v>3520106251545</v>
      </c>
      <c r="J18" s="19" t="s">
        <v>25</v>
      </c>
      <c r="K18" s="11">
        <v>33</v>
      </c>
      <c r="L18" s="11">
        <v>34</v>
      </c>
      <c r="M18" s="11">
        <v>39</v>
      </c>
      <c r="N18" s="11">
        <v>20</v>
      </c>
      <c r="O18" s="11">
        <v>31</v>
      </c>
      <c r="P18" s="12">
        <v>40</v>
      </c>
      <c r="Q18" s="11">
        <v>23</v>
      </c>
      <c r="R18" s="11">
        <v>38</v>
      </c>
      <c r="S18" s="11">
        <v>0</v>
      </c>
      <c r="T18" s="13" t="str">
        <f t="shared" si="0"/>
        <v>258/750</v>
      </c>
      <c r="U18" s="13" t="str">
        <f t="shared" si="1"/>
        <v>34.4%</v>
      </c>
      <c r="V18" s="13" t="str">
        <f t="shared" si="2"/>
        <v>Pass</v>
      </c>
      <c r="W18" s="12">
        <f ca="1">IFERROR(__xludf.DUMMYFUNCTION("IF(V19=""Pass"", RANK.EQ(VALUE(LEFT(U19, LEN(U19)-1)), ARRAYFORMULA(VALUE(LEFT(FILTER(U$3:U576, V$3:V576=""Pass""), LEN(FILTER(U$3:U576, V$3:V576=""Pass""))-1))), FALSE), """")
"),30)</f>
        <v>30</v>
      </c>
      <c r="X18" s="14"/>
      <c r="Y18" s="14"/>
      <c r="Z18" s="14"/>
      <c r="AA18" s="14"/>
      <c r="AB18" s="14"/>
      <c r="AC18" s="14"/>
    </row>
    <row r="19" spans="1:29" ht="20.25" customHeight="1">
      <c r="A19" s="7">
        <v>523</v>
      </c>
      <c r="B19" s="7">
        <v>1208</v>
      </c>
      <c r="C19" s="7">
        <f t="shared" si="3"/>
        <v>818</v>
      </c>
      <c r="D19" s="7" t="s">
        <v>57</v>
      </c>
      <c r="E19" s="9">
        <v>40228</v>
      </c>
      <c r="F19" s="7">
        <v>15</v>
      </c>
      <c r="G19" s="8">
        <v>45267</v>
      </c>
      <c r="H19" s="7" t="s">
        <v>58</v>
      </c>
      <c r="I19" s="7">
        <v>3520272586481</v>
      </c>
      <c r="J19" s="10" t="s">
        <v>25</v>
      </c>
      <c r="K19" s="11">
        <v>21</v>
      </c>
      <c r="L19" s="11">
        <v>48</v>
      </c>
      <c r="M19" s="11">
        <v>39</v>
      </c>
      <c r="N19" s="11">
        <v>43</v>
      </c>
      <c r="O19" s="11">
        <v>39</v>
      </c>
      <c r="P19" s="12">
        <v>43</v>
      </c>
      <c r="Q19" s="11">
        <v>19</v>
      </c>
      <c r="R19" s="11">
        <v>14</v>
      </c>
      <c r="S19" s="11">
        <v>0</v>
      </c>
      <c r="T19" s="13" t="str">
        <f t="shared" si="0"/>
        <v>266/750</v>
      </c>
      <c r="U19" s="13" t="str">
        <f t="shared" si="1"/>
        <v>35.5%</v>
      </c>
      <c r="V19" s="13" t="str">
        <f t="shared" si="2"/>
        <v>Pass</v>
      </c>
      <c r="W19" s="12">
        <f ca="1">IFERROR(__xludf.DUMMYFUNCTION("IF(V20=""Pass"", RANK.EQ(VALUE(LEFT(U20, LEN(U20)-1)), ARRAYFORMULA(VALUE(LEFT(FILTER(U$3:U576, V$3:V576=""Pass""), LEN(FILTER(U$3:U576, V$3:V576=""Pass""))-1))), FALSE), """")
"),27)</f>
        <v>27</v>
      </c>
      <c r="X19" s="14"/>
      <c r="Y19" s="14"/>
      <c r="Z19" s="14"/>
      <c r="AA19" s="14"/>
      <c r="AB19" s="14"/>
      <c r="AC19" s="14"/>
    </row>
    <row r="20" spans="1:29" ht="20.25" customHeight="1">
      <c r="A20" s="7">
        <v>524</v>
      </c>
      <c r="B20" s="7">
        <v>1215</v>
      </c>
      <c r="C20" s="7">
        <f t="shared" si="3"/>
        <v>819</v>
      </c>
      <c r="D20" s="7" t="s">
        <v>59</v>
      </c>
      <c r="E20" s="9">
        <v>40159</v>
      </c>
      <c r="F20" s="7">
        <v>15.2</v>
      </c>
      <c r="G20" s="9">
        <v>44481</v>
      </c>
      <c r="H20" s="7" t="s">
        <v>60</v>
      </c>
      <c r="I20" s="7">
        <v>3520238589323</v>
      </c>
      <c r="J20" s="10" t="s">
        <v>25</v>
      </c>
      <c r="K20" s="11">
        <v>46</v>
      </c>
      <c r="L20" s="11">
        <v>61</v>
      </c>
      <c r="M20" s="11">
        <v>43</v>
      </c>
      <c r="N20" s="11">
        <v>34</v>
      </c>
      <c r="O20" s="11">
        <v>57</v>
      </c>
      <c r="P20" s="12">
        <v>47</v>
      </c>
      <c r="Q20" s="11">
        <v>44</v>
      </c>
      <c r="R20" s="11">
        <v>48</v>
      </c>
      <c r="S20" s="11">
        <v>0</v>
      </c>
      <c r="T20" s="13" t="str">
        <f t="shared" si="0"/>
        <v>380/750</v>
      </c>
      <c r="U20" s="13" t="str">
        <f t="shared" si="1"/>
        <v>50.7%</v>
      </c>
      <c r="V20" s="13" t="str">
        <f t="shared" si="2"/>
        <v>Pass</v>
      </c>
      <c r="W20" s="12">
        <f ca="1">IFERROR(__xludf.DUMMYFUNCTION("IF(V21=""Pass"", RANK.EQ(VALUE(LEFT(U21, LEN(U21)-1)), ARRAYFORMULA(VALUE(LEFT(FILTER(U$3:U576, V$3:V576=""Pass""), LEN(FILTER(U$3:U576, V$3:V576=""Pass""))-1))), FALSE), """")
"),9)</f>
        <v>9</v>
      </c>
      <c r="X20" s="14"/>
      <c r="Y20" s="14"/>
      <c r="Z20" s="14"/>
      <c r="AA20" s="14"/>
      <c r="AB20" s="14"/>
      <c r="AC20" s="14"/>
    </row>
    <row r="21" spans="1:29" ht="20.25" customHeight="1">
      <c r="A21" s="7">
        <v>525</v>
      </c>
      <c r="B21" s="7">
        <v>1216</v>
      </c>
      <c r="C21" s="7">
        <f t="shared" si="3"/>
        <v>820</v>
      </c>
      <c r="D21" s="7" t="s">
        <v>61</v>
      </c>
      <c r="E21" s="8">
        <v>40338</v>
      </c>
      <c r="F21" s="7">
        <v>14.8</v>
      </c>
      <c r="G21" s="9">
        <v>44846</v>
      </c>
      <c r="H21" s="7" t="s">
        <v>62</v>
      </c>
      <c r="I21" s="7">
        <v>3520236216754</v>
      </c>
      <c r="J21" s="10" t="s">
        <v>25</v>
      </c>
      <c r="K21" s="11">
        <v>47</v>
      </c>
      <c r="L21" s="11">
        <v>55</v>
      </c>
      <c r="M21" s="11">
        <v>43</v>
      </c>
      <c r="N21" s="11">
        <v>45</v>
      </c>
      <c r="O21" s="11">
        <v>55</v>
      </c>
      <c r="P21" s="12">
        <v>56</v>
      </c>
      <c r="Q21" s="11">
        <v>43</v>
      </c>
      <c r="R21" s="11">
        <v>51</v>
      </c>
      <c r="S21" s="11">
        <v>0</v>
      </c>
      <c r="T21" s="13" t="str">
        <f t="shared" si="0"/>
        <v>395/750</v>
      </c>
      <c r="U21" s="13" t="str">
        <f t="shared" si="1"/>
        <v>52.7%</v>
      </c>
      <c r="V21" s="13" t="str">
        <f t="shared" si="2"/>
        <v>Pass</v>
      </c>
      <c r="W21" s="12">
        <f ca="1">IFERROR(__xludf.DUMMYFUNCTION("IF(V22=""Pass"", RANK.EQ(VALUE(LEFT(U22, LEN(U22)-1)), ARRAYFORMULA(VALUE(LEFT(FILTER(U$3:U576, V$3:V576=""Pass""), LEN(FILTER(U$3:U576, V$3:V576=""Pass""))-1))), FALSE), """")
"),6)</f>
        <v>6</v>
      </c>
      <c r="X21" s="14"/>
      <c r="Y21" s="14"/>
      <c r="Z21" s="14"/>
      <c r="AA21" s="14"/>
      <c r="AB21" s="14"/>
      <c r="AC21" s="14"/>
    </row>
    <row r="22" spans="1:29" ht="20.25" customHeight="1">
      <c r="A22" s="7">
        <v>526</v>
      </c>
      <c r="B22" s="7">
        <v>1217</v>
      </c>
      <c r="C22" s="7">
        <f t="shared" si="3"/>
        <v>821</v>
      </c>
      <c r="D22" s="7" t="s">
        <v>63</v>
      </c>
      <c r="E22" s="8">
        <v>40092</v>
      </c>
      <c r="F22" s="7">
        <v>15.4</v>
      </c>
      <c r="G22" s="9">
        <v>44850</v>
      </c>
      <c r="H22" s="7" t="s">
        <v>64</v>
      </c>
      <c r="I22" s="7">
        <v>3520217352649</v>
      </c>
      <c r="J22" s="10" t="s">
        <v>25</v>
      </c>
      <c r="K22" s="11">
        <v>49</v>
      </c>
      <c r="L22" s="11">
        <v>36</v>
      </c>
      <c r="M22" s="11">
        <v>36</v>
      </c>
      <c r="N22" s="11">
        <v>32</v>
      </c>
      <c r="O22" s="11">
        <v>41</v>
      </c>
      <c r="P22" s="12">
        <v>46</v>
      </c>
      <c r="Q22" s="11">
        <v>38</v>
      </c>
      <c r="R22" s="11">
        <v>35</v>
      </c>
      <c r="S22" s="11">
        <v>0</v>
      </c>
      <c r="T22" s="13" t="str">
        <f t="shared" si="0"/>
        <v>313/750</v>
      </c>
      <c r="U22" s="13" t="str">
        <f t="shared" si="1"/>
        <v>41.7%</v>
      </c>
      <c r="V22" s="13" t="str">
        <f t="shared" si="2"/>
        <v>Pass</v>
      </c>
      <c r="W22" s="12">
        <f ca="1">IFERROR(__xludf.DUMMYFUNCTION("IF(V23=""Pass"", RANK.EQ(VALUE(LEFT(U23, LEN(U23)-1)), ARRAYFORMULA(VALUE(LEFT(FILTER(U$3:U576, V$3:V576=""Pass""), LEN(FILTER(U$3:U576, V$3:V576=""Pass""))-1))), FALSE), """")
"),18)</f>
        <v>18</v>
      </c>
      <c r="X22" s="14"/>
      <c r="Y22" s="14"/>
      <c r="Z22" s="14"/>
      <c r="AA22" s="14"/>
      <c r="AB22" s="14"/>
      <c r="AC22" s="14"/>
    </row>
    <row r="23" spans="1:29" ht="20.25" customHeight="1">
      <c r="A23" s="7">
        <v>527</v>
      </c>
      <c r="B23" s="7">
        <v>1225</v>
      </c>
      <c r="C23" s="7">
        <f t="shared" si="3"/>
        <v>822</v>
      </c>
      <c r="D23" s="7" t="s">
        <v>65</v>
      </c>
      <c r="E23" s="8">
        <v>40850</v>
      </c>
      <c r="F23" s="7">
        <v>13.4</v>
      </c>
      <c r="G23" s="15">
        <v>45061</v>
      </c>
      <c r="H23" s="7" t="s">
        <v>66</v>
      </c>
      <c r="I23" s="7">
        <v>3520174537371</v>
      </c>
      <c r="J23" s="10" t="s">
        <v>25</v>
      </c>
      <c r="K23" s="11">
        <v>47</v>
      </c>
      <c r="L23" s="11">
        <v>53</v>
      </c>
      <c r="M23" s="11">
        <v>34</v>
      </c>
      <c r="N23" s="11">
        <v>50</v>
      </c>
      <c r="O23" s="11">
        <v>0</v>
      </c>
      <c r="P23" s="12">
        <v>55</v>
      </c>
      <c r="Q23" s="11">
        <v>31</v>
      </c>
      <c r="R23" s="11">
        <v>42</v>
      </c>
      <c r="S23" s="11">
        <v>0</v>
      </c>
      <c r="T23" s="13" t="str">
        <f t="shared" si="0"/>
        <v>312/750</v>
      </c>
      <c r="U23" s="13" t="str">
        <f t="shared" si="1"/>
        <v>41.6%</v>
      </c>
      <c r="V23" s="13" t="str">
        <f t="shared" si="2"/>
        <v>Pass</v>
      </c>
      <c r="W23" s="12">
        <f ca="1">IFERROR(__xludf.DUMMYFUNCTION("IF(V24=""Pass"", RANK.EQ(VALUE(LEFT(U24, LEN(U24)-1)), ARRAYFORMULA(VALUE(LEFT(FILTER(U$3:U576, V$3:V576=""Pass""), LEN(FILTER(U$3:U576, V$3:V576=""Pass""))-1))), FALSE), """")
"),20)</f>
        <v>20</v>
      </c>
      <c r="X23" s="14"/>
      <c r="Y23" s="14"/>
      <c r="Z23" s="14"/>
      <c r="AA23" s="14"/>
      <c r="AB23" s="14"/>
      <c r="AC23" s="14"/>
    </row>
    <row r="24" spans="1:29" ht="20.25" customHeight="1">
      <c r="A24" s="7">
        <v>528</v>
      </c>
      <c r="B24" s="7">
        <v>1226</v>
      </c>
      <c r="C24" s="7">
        <f t="shared" si="3"/>
        <v>823</v>
      </c>
      <c r="D24" s="7" t="s">
        <v>67</v>
      </c>
      <c r="E24" s="9">
        <v>41111</v>
      </c>
      <c r="F24" s="7">
        <v>12.7</v>
      </c>
      <c r="G24" s="8">
        <v>42098</v>
      </c>
      <c r="H24" s="7" t="s">
        <v>68</v>
      </c>
      <c r="I24" s="7">
        <v>3520146640521</v>
      </c>
      <c r="J24" s="10" t="s">
        <v>25</v>
      </c>
      <c r="K24" s="11">
        <v>37</v>
      </c>
      <c r="L24" s="11">
        <v>64</v>
      </c>
      <c r="M24" s="11">
        <v>52</v>
      </c>
      <c r="N24" s="11">
        <v>43</v>
      </c>
      <c r="O24" s="11">
        <v>44</v>
      </c>
      <c r="P24" s="12">
        <v>59</v>
      </c>
      <c r="Q24" s="11">
        <v>36</v>
      </c>
      <c r="R24" s="11">
        <v>46</v>
      </c>
      <c r="S24" s="11">
        <v>0</v>
      </c>
      <c r="T24" s="13" t="str">
        <f t="shared" si="0"/>
        <v>381/750</v>
      </c>
      <c r="U24" s="13" t="str">
        <f t="shared" si="1"/>
        <v>50.8%</v>
      </c>
      <c r="V24" s="13" t="str">
        <f t="shared" si="2"/>
        <v>Pass</v>
      </c>
      <c r="W24" s="12">
        <f ca="1">IFERROR(__xludf.DUMMYFUNCTION("IF(V25=""Pass"", RANK.EQ(VALUE(LEFT(U25, LEN(U25)-1)), ARRAYFORMULA(VALUE(LEFT(FILTER(U$3:U576, V$3:V576=""Pass""), LEN(FILTER(U$3:U576, V$3:V576=""Pass""))-1))), FALSE), """")
"),8)</f>
        <v>8</v>
      </c>
      <c r="X24" s="14"/>
      <c r="Y24" s="14"/>
      <c r="Z24" s="14"/>
      <c r="AA24" s="14"/>
      <c r="AB24" s="14"/>
      <c r="AC24" s="14"/>
    </row>
    <row r="25" spans="1:29" ht="20.25" customHeight="1">
      <c r="A25" s="7">
        <v>529</v>
      </c>
      <c r="B25" s="7">
        <v>1227</v>
      </c>
      <c r="C25" s="7">
        <f t="shared" si="3"/>
        <v>824</v>
      </c>
      <c r="D25" s="7" t="s">
        <v>69</v>
      </c>
      <c r="E25" s="9">
        <v>40923</v>
      </c>
      <c r="F25" s="7">
        <v>13.1</v>
      </c>
      <c r="G25" s="9">
        <v>42989</v>
      </c>
      <c r="H25" s="7" t="s">
        <v>70</v>
      </c>
      <c r="I25" s="7">
        <v>3520185363143</v>
      </c>
      <c r="J25" s="10" t="s">
        <v>25</v>
      </c>
      <c r="K25" s="11">
        <v>26</v>
      </c>
      <c r="L25" s="11">
        <v>41</v>
      </c>
      <c r="M25" s="11">
        <v>38</v>
      </c>
      <c r="N25" s="11">
        <v>16</v>
      </c>
      <c r="O25" s="11">
        <v>0</v>
      </c>
      <c r="P25" s="12">
        <v>47</v>
      </c>
      <c r="Q25" s="11">
        <v>39</v>
      </c>
      <c r="R25" s="11">
        <v>24</v>
      </c>
      <c r="S25" s="11">
        <v>0</v>
      </c>
      <c r="T25" s="13" t="str">
        <f t="shared" si="0"/>
        <v>231/750</v>
      </c>
      <c r="U25" s="13" t="str">
        <f t="shared" si="1"/>
        <v>30.8%</v>
      </c>
      <c r="V25" s="13" t="str">
        <f t="shared" si="2"/>
        <v>Fail</v>
      </c>
      <c r="W25" s="12" t="str">
        <f ca="1">IFERROR(__xludf.DUMMYFUNCTION("IF(V26=""Pass"", RANK.EQ(VALUE(LEFT(U26, LEN(U26)-1)), ARRAYFORMULA(VALUE(LEFT(FILTER(U$3:U576, V$3:V576=""Pass""), LEN(FILTER(U$3:U576, V$3:V576=""Pass""))-1))), FALSE), """")
"),"")</f>
        <v/>
      </c>
      <c r="X25" s="14"/>
      <c r="Y25" s="14"/>
      <c r="Z25" s="14"/>
      <c r="AA25" s="14"/>
      <c r="AB25" s="14"/>
      <c r="AC25" s="14"/>
    </row>
    <row r="26" spans="1:29" ht="20.25" customHeight="1">
      <c r="A26" s="7">
        <v>530</v>
      </c>
      <c r="B26" s="7">
        <v>1228</v>
      </c>
      <c r="C26" s="7">
        <f t="shared" si="3"/>
        <v>825</v>
      </c>
      <c r="D26" s="7" t="s">
        <v>71</v>
      </c>
      <c r="E26" s="9">
        <v>40206</v>
      </c>
      <c r="F26" s="7">
        <v>15.1</v>
      </c>
      <c r="G26" s="8">
        <v>45267</v>
      </c>
      <c r="H26" s="7" t="s">
        <v>72</v>
      </c>
      <c r="I26" s="7">
        <v>3520296993817</v>
      </c>
      <c r="J26" s="10" t="s">
        <v>25</v>
      </c>
      <c r="K26" s="11">
        <v>33</v>
      </c>
      <c r="L26" s="11">
        <v>36</v>
      </c>
      <c r="M26" s="11">
        <v>29</v>
      </c>
      <c r="N26" s="11">
        <v>30</v>
      </c>
      <c r="O26" s="11">
        <v>46</v>
      </c>
      <c r="P26" s="12">
        <v>39</v>
      </c>
      <c r="Q26" s="11">
        <v>19</v>
      </c>
      <c r="R26" s="11">
        <v>16</v>
      </c>
      <c r="S26" s="11">
        <v>0</v>
      </c>
      <c r="T26" s="13" t="str">
        <f t="shared" si="0"/>
        <v>248/750</v>
      </c>
      <c r="U26" s="13" t="str">
        <f t="shared" si="1"/>
        <v>33.1%</v>
      </c>
      <c r="V26" s="13" t="str">
        <f t="shared" si="2"/>
        <v>Pass</v>
      </c>
      <c r="W26" s="12">
        <f ca="1">IFERROR(__xludf.DUMMYFUNCTION("IF(V27=""Pass"", RANK.EQ(VALUE(LEFT(U27, LEN(U27)-1)), ARRAYFORMULA(VALUE(LEFT(FILTER(U$3:U576, V$3:V576=""Pass""), LEN(FILTER(U$3:U576, V$3:V576=""Pass""))-1))), FALSE), """")
"),33)</f>
        <v>33</v>
      </c>
      <c r="X26" s="14"/>
      <c r="Y26" s="14"/>
      <c r="Z26" s="14"/>
      <c r="AA26" s="14"/>
      <c r="AB26" s="14"/>
      <c r="AC26" s="14"/>
    </row>
    <row r="27" spans="1:29" ht="20.25" customHeight="1">
      <c r="A27" s="7">
        <v>531</v>
      </c>
      <c r="B27" s="7">
        <v>1229</v>
      </c>
      <c r="C27" s="7">
        <f t="shared" si="3"/>
        <v>826</v>
      </c>
      <c r="D27" s="7" t="s">
        <v>73</v>
      </c>
      <c r="E27" s="9">
        <v>40009</v>
      </c>
      <c r="F27" s="7">
        <v>15.7</v>
      </c>
      <c r="G27" s="8">
        <v>45267</v>
      </c>
      <c r="H27" s="7" t="s">
        <v>74</v>
      </c>
      <c r="I27" s="7">
        <v>3520246247017</v>
      </c>
      <c r="J27" s="10" t="s">
        <v>25</v>
      </c>
      <c r="K27" s="11">
        <v>22</v>
      </c>
      <c r="L27" s="11">
        <v>33</v>
      </c>
      <c r="M27" s="11">
        <v>33</v>
      </c>
      <c r="N27" s="11">
        <v>35</v>
      </c>
      <c r="O27" s="11">
        <v>49</v>
      </c>
      <c r="P27" s="12">
        <v>34</v>
      </c>
      <c r="Q27" s="11">
        <v>29</v>
      </c>
      <c r="R27" s="11">
        <v>30</v>
      </c>
      <c r="S27" s="11">
        <v>0</v>
      </c>
      <c r="T27" s="13" t="str">
        <f t="shared" si="0"/>
        <v>265/750</v>
      </c>
      <c r="U27" s="13" t="str">
        <f t="shared" si="1"/>
        <v>35.3%</v>
      </c>
      <c r="V27" s="13" t="str">
        <f t="shared" si="2"/>
        <v>Pass</v>
      </c>
      <c r="W27" s="12">
        <f ca="1">IFERROR(__xludf.DUMMYFUNCTION("IF(V28=""Pass"", RANK.EQ(VALUE(LEFT(U28, LEN(U28)-1)), ARRAYFORMULA(VALUE(LEFT(FILTER(U$3:U576, V$3:V576=""Pass""), LEN(FILTER(U$3:U576, V$3:V576=""Pass""))-1))), FALSE), """")
"),28)</f>
        <v>28</v>
      </c>
      <c r="X27" s="14"/>
      <c r="Y27" s="14"/>
      <c r="Z27" s="14"/>
      <c r="AA27" s="14"/>
      <c r="AB27" s="14"/>
      <c r="AC27" s="14"/>
    </row>
    <row r="28" spans="1:29" ht="20.25" customHeight="1">
      <c r="A28" s="7">
        <v>532</v>
      </c>
      <c r="B28" s="7">
        <v>1230</v>
      </c>
      <c r="C28" s="7">
        <f t="shared" si="3"/>
        <v>827</v>
      </c>
      <c r="D28" s="7" t="s">
        <v>75</v>
      </c>
      <c r="E28" s="9">
        <v>40767</v>
      </c>
      <c r="F28" s="7">
        <v>13.6</v>
      </c>
      <c r="G28" s="9">
        <v>42635</v>
      </c>
      <c r="H28" s="7" t="s">
        <v>76</v>
      </c>
      <c r="I28" s="7">
        <v>3520293825901</v>
      </c>
      <c r="J28" s="10" t="s">
        <v>25</v>
      </c>
      <c r="K28" s="11">
        <v>33</v>
      </c>
      <c r="L28" s="11">
        <v>42</v>
      </c>
      <c r="M28" s="11">
        <v>36</v>
      </c>
      <c r="N28" s="11">
        <v>43</v>
      </c>
      <c r="O28" s="11">
        <v>22</v>
      </c>
      <c r="P28" s="12">
        <v>44</v>
      </c>
      <c r="Q28" s="11">
        <v>20</v>
      </c>
      <c r="R28" s="11">
        <v>33</v>
      </c>
      <c r="S28" s="11">
        <v>0</v>
      </c>
      <c r="T28" s="13" t="str">
        <f t="shared" si="0"/>
        <v>273/750</v>
      </c>
      <c r="U28" s="13" t="str">
        <f t="shared" si="1"/>
        <v>36.4%</v>
      </c>
      <c r="V28" s="13" t="str">
        <f t="shared" si="2"/>
        <v>Pass</v>
      </c>
      <c r="W28" s="12">
        <f ca="1">IFERROR(__xludf.DUMMYFUNCTION("IF(V29=""Pass"", RANK.EQ(VALUE(LEFT(U29, LEN(U29)-1)), ARRAYFORMULA(VALUE(LEFT(FILTER(U$3:U576, V$3:V576=""Pass""), LEN(FILTER(U$3:U576, V$3:V576=""Pass""))-1))), FALSE), """")
"),25)</f>
        <v>25</v>
      </c>
      <c r="X28" s="14"/>
      <c r="Y28" s="14"/>
      <c r="Z28" s="14"/>
      <c r="AA28" s="14"/>
      <c r="AB28" s="14"/>
      <c r="AC28" s="14"/>
    </row>
    <row r="29" spans="1:29" ht="20.25" customHeight="1">
      <c r="A29" s="7">
        <v>533</v>
      </c>
      <c r="B29" s="7">
        <v>1231</v>
      </c>
      <c r="C29" s="7">
        <f t="shared" si="3"/>
        <v>828</v>
      </c>
      <c r="D29" s="7" t="s">
        <v>77</v>
      </c>
      <c r="E29" s="9">
        <v>38958</v>
      </c>
      <c r="F29" s="7">
        <v>18.600000000000001</v>
      </c>
      <c r="G29" s="9">
        <v>42107</v>
      </c>
      <c r="H29" s="7" t="s">
        <v>78</v>
      </c>
      <c r="I29" s="7">
        <v>3520217585565</v>
      </c>
      <c r="J29" s="10" t="s">
        <v>25</v>
      </c>
      <c r="K29" s="11">
        <v>38</v>
      </c>
      <c r="L29" s="11">
        <v>41</v>
      </c>
      <c r="M29" s="11">
        <v>31</v>
      </c>
      <c r="N29" s="11">
        <v>34</v>
      </c>
      <c r="O29" s="11">
        <v>37</v>
      </c>
      <c r="P29" s="12">
        <v>49</v>
      </c>
      <c r="Q29" s="11">
        <v>31</v>
      </c>
      <c r="R29" s="11">
        <v>33</v>
      </c>
      <c r="S29" s="11">
        <v>0</v>
      </c>
      <c r="T29" s="13" t="str">
        <f t="shared" si="0"/>
        <v>294/750</v>
      </c>
      <c r="U29" s="13" t="str">
        <f t="shared" si="1"/>
        <v>39.2%</v>
      </c>
      <c r="V29" s="13" t="str">
        <f t="shared" si="2"/>
        <v>Pass</v>
      </c>
      <c r="W29" s="12">
        <f ca="1">IFERROR(__xludf.DUMMYFUNCTION("IF(V30=""Pass"", RANK.EQ(VALUE(LEFT(U30, LEN(U30)-1)), ARRAYFORMULA(VALUE(LEFT(FILTER(U$3:U576, V$3:V576=""Pass""), LEN(FILTER(U$3:U576, V$3:V576=""Pass""))-1))), FALSE), """")
"),23)</f>
        <v>23</v>
      </c>
      <c r="X29" s="14"/>
      <c r="Y29" s="14"/>
      <c r="Z29" s="14"/>
      <c r="AA29" s="14"/>
      <c r="AB29" s="14"/>
      <c r="AC29" s="14"/>
    </row>
    <row r="30" spans="1:29" ht="20.25" customHeight="1">
      <c r="A30" s="7">
        <v>534</v>
      </c>
      <c r="B30" s="7">
        <v>1232</v>
      </c>
      <c r="C30" s="7">
        <f t="shared" si="3"/>
        <v>829</v>
      </c>
      <c r="D30" s="7" t="s">
        <v>79</v>
      </c>
      <c r="E30" s="8">
        <v>39820</v>
      </c>
      <c r="F30" s="7">
        <v>16.100000000000001</v>
      </c>
      <c r="G30" s="8">
        <v>45267</v>
      </c>
      <c r="H30" s="7" t="s">
        <v>80</v>
      </c>
      <c r="I30" s="7">
        <v>3520250330557</v>
      </c>
      <c r="J30" s="10" t="s">
        <v>25</v>
      </c>
      <c r="K30" s="11">
        <v>49</v>
      </c>
      <c r="L30" s="11">
        <v>54</v>
      </c>
      <c r="M30" s="11">
        <v>45</v>
      </c>
      <c r="N30" s="11">
        <v>56</v>
      </c>
      <c r="O30" s="11">
        <v>45</v>
      </c>
      <c r="P30" s="12">
        <v>0</v>
      </c>
      <c r="Q30" s="11">
        <v>0</v>
      </c>
      <c r="R30" s="11">
        <v>56</v>
      </c>
      <c r="S30" s="11">
        <v>47</v>
      </c>
      <c r="T30" s="13" t="str">
        <f t="shared" si="0"/>
        <v>352/750</v>
      </c>
      <c r="U30" s="13" t="str">
        <f t="shared" si="1"/>
        <v>46.9%</v>
      </c>
      <c r="V30" s="13" t="str">
        <f t="shared" si="2"/>
        <v>Pass</v>
      </c>
      <c r="W30" s="12">
        <f ca="1">IFERROR(__xludf.DUMMYFUNCTION("IF(V31=""Pass"", RANK.EQ(VALUE(LEFT(U31, LEN(U31)-1)), ARRAYFORMULA(VALUE(LEFT(FILTER(U$3:U576, V$3:V576=""Pass""), LEN(FILTER(U$3:U576, V$3:V576=""Pass""))-1))), FALSE), """")
"),13)</f>
        <v>13</v>
      </c>
      <c r="X30" s="14"/>
      <c r="Y30" s="14"/>
      <c r="Z30" s="14"/>
      <c r="AA30" s="14"/>
      <c r="AB30" s="14"/>
      <c r="AC30" s="14"/>
    </row>
    <row r="31" spans="1:29" ht="20.25" customHeight="1">
      <c r="A31" s="7">
        <v>535</v>
      </c>
      <c r="B31" s="7">
        <v>1233</v>
      </c>
      <c r="C31" s="7">
        <f t="shared" si="3"/>
        <v>830</v>
      </c>
      <c r="D31" s="7" t="s">
        <v>81</v>
      </c>
      <c r="E31" s="9">
        <v>40085</v>
      </c>
      <c r="F31" s="7">
        <v>15.5</v>
      </c>
      <c r="G31" s="8">
        <v>42464</v>
      </c>
      <c r="H31" s="7" t="s">
        <v>82</v>
      </c>
      <c r="I31" s="7">
        <v>3520189056023</v>
      </c>
      <c r="J31" s="10" t="s">
        <v>25</v>
      </c>
      <c r="K31" s="11">
        <v>38</v>
      </c>
      <c r="L31" s="11">
        <v>34</v>
      </c>
      <c r="M31" s="11">
        <v>40</v>
      </c>
      <c r="N31" s="11">
        <v>35</v>
      </c>
      <c r="O31" s="11">
        <v>41</v>
      </c>
      <c r="P31" s="12">
        <v>38</v>
      </c>
      <c r="Q31" s="11">
        <v>19</v>
      </c>
      <c r="R31" s="11">
        <v>36</v>
      </c>
      <c r="S31" s="11">
        <v>0</v>
      </c>
      <c r="T31" s="13" t="str">
        <f t="shared" si="0"/>
        <v>281/750</v>
      </c>
      <c r="U31" s="13" t="str">
        <f t="shared" si="1"/>
        <v>37.5%</v>
      </c>
      <c r="V31" s="13" t="str">
        <f t="shared" si="2"/>
        <v>Pass</v>
      </c>
      <c r="W31" s="12">
        <f ca="1">IFERROR(__xludf.DUMMYFUNCTION("IF(V32=""Pass"", RANK.EQ(VALUE(LEFT(U32, LEN(U32)-1)), ARRAYFORMULA(VALUE(LEFT(FILTER(U$3:U576, V$3:V576=""Pass""), LEN(FILTER(U$3:U576, V$3:V576=""Pass""))-1))), FALSE), """")
"),24)</f>
        <v>24</v>
      </c>
      <c r="X31" s="14"/>
      <c r="Y31" s="14"/>
      <c r="Z31" s="14"/>
      <c r="AA31" s="14"/>
      <c r="AB31" s="14"/>
      <c r="AC31" s="14"/>
    </row>
    <row r="32" spans="1:29" ht="20.25" customHeight="1">
      <c r="A32" s="7">
        <v>536</v>
      </c>
      <c r="B32" s="7">
        <v>1234</v>
      </c>
      <c r="C32" s="7">
        <f t="shared" si="3"/>
        <v>831</v>
      </c>
      <c r="D32" s="7" t="s">
        <v>83</v>
      </c>
      <c r="E32" s="9">
        <v>40385</v>
      </c>
      <c r="F32" s="7">
        <v>14.7</v>
      </c>
      <c r="G32" s="9">
        <v>44479</v>
      </c>
      <c r="H32" s="7" t="s">
        <v>84</v>
      </c>
      <c r="I32" s="7">
        <v>3520252613157</v>
      </c>
      <c r="J32" s="10" t="s">
        <v>25</v>
      </c>
      <c r="K32" s="11">
        <v>73</v>
      </c>
      <c r="L32" s="11">
        <v>63</v>
      </c>
      <c r="M32" s="11">
        <v>97</v>
      </c>
      <c r="N32" s="11">
        <v>72</v>
      </c>
      <c r="O32" s="11">
        <v>71</v>
      </c>
      <c r="P32" s="12">
        <v>71</v>
      </c>
      <c r="Q32" s="11">
        <v>44</v>
      </c>
      <c r="R32" s="11">
        <v>82</v>
      </c>
      <c r="S32" s="11">
        <v>0</v>
      </c>
      <c r="T32" s="13" t="str">
        <f t="shared" si="0"/>
        <v>573/750</v>
      </c>
      <c r="U32" s="13" t="str">
        <f t="shared" si="1"/>
        <v>76.4%</v>
      </c>
      <c r="V32" s="13" t="str">
        <f t="shared" si="2"/>
        <v>Pass</v>
      </c>
      <c r="W32" s="12">
        <f ca="1">IFERROR(__xludf.DUMMYFUNCTION("IF(V33=""Pass"", RANK.EQ(VALUE(LEFT(U33, LEN(U33)-1)), ARRAYFORMULA(VALUE(LEFT(FILTER(U$3:U576, V$3:V576=""Pass""), LEN(FILTER(U$3:U576, V$3:V576=""Pass""))-1))), FALSE), """")
"),1)</f>
        <v>1</v>
      </c>
      <c r="X32" s="14"/>
      <c r="Y32" s="14"/>
      <c r="Z32" s="14"/>
      <c r="AA32" s="14"/>
      <c r="AB32" s="14"/>
      <c r="AC32" s="14"/>
    </row>
    <row r="33" spans="1:29" ht="20.25" customHeight="1">
      <c r="A33" s="7">
        <v>537</v>
      </c>
      <c r="B33" s="7">
        <v>1235</v>
      </c>
      <c r="C33" s="7">
        <f t="shared" si="3"/>
        <v>832</v>
      </c>
      <c r="D33" s="7" t="s">
        <v>85</v>
      </c>
      <c r="E33" s="9">
        <v>41118</v>
      </c>
      <c r="F33" s="7">
        <v>12.7</v>
      </c>
      <c r="G33" s="9">
        <v>45194</v>
      </c>
      <c r="H33" s="7" t="s">
        <v>86</v>
      </c>
      <c r="I33" s="7">
        <v>3520159546509</v>
      </c>
      <c r="J33" s="10" t="s">
        <v>25</v>
      </c>
      <c r="K33" s="11">
        <v>33</v>
      </c>
      <c r="L33" s="11">
        <v>66</v>
      </c>
      <c r="M33" s="11">
        <v>20</v>
      </c>
      <c r="N33" s="11">
        <v>50</v>
      </c>
      <c r="O33" s="11">
        <v>25</v>
      </c>
      <c r="P33" s="12">
        <v>45</v>
      </c>
      <c r="Q33" s="11">
        <v>33</v>
      </c>
      <c r="R33" s="11">
        <v>41</v>
      </c>
      <c r="S33" s="11">
        <v>0</v>
      </c>
      <c r="T33" s="13" t="str">
        <f t="shared" si="0"/>
        <v>313/750</v>
      </c>
      <c r="U33" s="13" t="str">
        <f t="shared" si="1"/>
        <v>41.7%</v>
      </c>
      <c r="V33" s="13" t="str">
        <f t="shared" si="2"/>
        <v>Pass</v>
      </c>
      <c r="W33" s="12">
        <f ca="1">IFERROR(__xludf.DUMMYFUNCTION("IF(V34=""Pass"", RANK.EQ(VALUE(LEFT(U34, LEN(U34)-1)), ARRAYFORMULA(VALUE(LEFT(FILTER(U$3:U576, V$3:V576=""Pass""), LEN(FILTER(U$3:U576, V$3:V576=""Pass""))-1))), FALSE), """")
"),18)</f>
        <v>18</v>
      </c>
      <c r="X33" s="14"/>
      <c r="Y33" s="14"/>
      <c r="Z33" s="14"/>
      <c r="AA33" s="14"/>
      <c r="AB33" s="14"/>
      <c r="AC33" s="14"/>
    </row>
    <row r="34" spans="1:29" ht="20.25" customHeight="1">
      <c r="A34" s="7">
        <v>538</v>
      </c>
      <c r="B34" s="7">
        <v>1236</v>
      </c>
      <c r="C34" s="7">
        <f t="shared" si="3"/>
        <v>833</v>
      </c>
      <c r="D34" s="7" t="s">
        <v>87</v>
      </c>
      <c r="E34" s="8">
        <v>39760</v>
      </c>
      <c r="F34" s="7">
        <v>16.3</v>
      </c>
      <c r="G34" s="9">
        <v>45030</v>
      </c>
      <c r="H34" s="7" t="s">
        <v>88</v>
      </c>
      <c r="I34" s="7">
        <v>3520254729325</v>
      </c>
      <c r="J34" s="10" t="s">
        <v>25</v>
      </c>
      <c r="K34" s="11">
        <v>49</v>
      </c>
      <c r="L34" s="11">
        <v>51</v>
      </c>
      <c r="M34" s="11">
        <v>35</v>
      </c>
      <c r="N34" s="11">
        <v>43</v>
      </c>
      <c r="O34" s="11">
        <v>43</v>
      </c>
      <c r="P34" s="12">
        <v>58</v>
      </c>
      <c r="Q34" s="11">
        <v>37</v>
      </c>
      <c r="R34" s="11">
        <v>60</v>
      </c>
      <c r="S34" s="11">
        <v>0</v>
      </c>
      <c r="T34" s="13" t="str">
        <f t="shared" si="0"/>
        <v>376/750</v>
      </c>
      <c r="U34" s="13" t="str">
        <f t="shared" si="1"/>
        <v>50.1%</v>
      </c>
      <c r="V34" s="13" t="str">
        <f t="shared" si="2"/>
        <v>Pass</v>
      </c>
      <c r="W34" s="12">
        <f ca="1">IFERROR(__xludf.DUMMYFUNCTION("IF(V35=""Pass"", RANK.EQ(VALUE(LEFT(U35, LEN(U35)-1)), ARRAYFORMULA(VALUE(LEFT(FILTER(U$3:U576, V$3:V576=""Pass""), LEN(FILTER(U$3:U576, V$3:V576=""Pass""))-1))), FALSE), """")
"),10)</f>
        <v>10</v>
      </c>
      <c r="X34" s="14"/>
      <c r="Y34" s="14"/>
      <c r="Z34" s="14"/>
      <c r="AA34" s="14"/>
      <c r="AB34" s="14"/>
      <c r="AC34" s="14"/>
    </row>
    <row r="35" spans="1:29" ht="20.25" customHeight="1">
      <c r="A35" s="7">
        <v>539</v>
      </c>
      <c r="B35" s="7">
        <v>1237</v>
      </c>
      <c r="C35" s="7">
        <f t="shared" si="3"/>
        <v>834</v>
      </c>
      <c r="D35" s="7" t="s">
        <v>89</v>
      </c>
      <c r="E35" s="9">
        <v>39489</v>
      </c>
      <c r="F35" s="7">
        <v>17</v>
      </c>
      <c r="G35" s="9">
        <v>44999</v>
      </c>
      <c r="H35" s="7" t="s">
        <v>90</v>
      </c>
      <c r="I35" s="7">
        <v>3520297990797</v>
      </c>
      <c r="J35" s="10" t="s">
        <v>25</v>
      </c>
      <c r="K35" s="11">
        <v>31</v>
      </c>
      <c r="L35" s="11">
        <v>30</v>
      </c>
      <c r="M35" s="11">
        <v>32</v>
      </c>
      <c r="N35" s="11">
        <v>46</v>
      </c>
      <c r="O35" s="11">
        <v>47</v>
      </c>
      <c r="P35" s="12">
        <v>60</v>
      </c>
      <c r="Q35" s="11">
        <v>28</v>
      </c>
      <c r="R35" s="11">
        <v>48</v>
      </c>
      <c r="S35" s="11">
        <v>0</v>
      </c>
      <c r="T35" s="13" t="str">
        <f t="shared" si="0"/>
        <v>322/750</v>
      </c>
      <c r="U35" s="13" t="str">
        <f t="shared" si="1"/>
        <v>42.9%</v>
      </c>
      <c r="V35" s="13" t="str">
        <f t="shared" si="2"/>
        <v>Pass</v>
      </c>
      <c r="W35" s="12">
        <f ca="1">IFERROR(__xludf.DUMMYFUNCTION("IF(V36=""Pass"", RANK.EQ(VALUE(LEFT(U36, LEN(U36)-1)), ARRAYFORMULA(VALUE(LEFT(FILTER(U$3:U576, V$3:V576=""Pass""), LEN(FILTER(U$3:U576, V$3:V576=""Pass""))-1))), FALSE), """")
"),17)</f>
        <v>17</v>
      </c>
      <c r="X35" s="14"/>
      <c r="Y35" s="14"/>
      <c r="Z35" s="14"/>
      <c r="AA35" s="14"/>
      <c r="AB35" s="14"/>
      <c r="AC35" s="14"/>
    </row>
    <row r="36" spans="1:29" ht="20.25" customHeight="1">
      <c r="A36" s="7">
        <v>540</v>
      </c>
      <c r="B36" s="7">
        <v>1238</v>
      </c>
      <c r="C36" s="7">
        <f t="shared" si="3"/>
        <v>835</v>
      </c>
      <c r="D36" s="7" t="s">
        <v>91</v>
      </c>
      <c r="E36" s="8">
        <v>39906</v>
      </c>
      <c r="F36" s="7">
        <v>15.1</v>
      </c>
      <c r="G36" s="8">
        <v>42831</v>
      </c>
      <c r="H36" s="7" t="s">
        <v>92</v>
      </c>
      <c r="I36" s="7">
        <v>3520218495081</v>
      </c>
      <c r="J36" s="10" t="s">
        <v>25</v>
      </c>
      <c r="K36" s="11">
        <v>54</v>
      </c>
      <c r="L36" s="11">
        <v>51</v>
      </c>
      <c r="M36" s="11">
        <v>22</v>
      </c>
      <c r="N36" s="11">
        <v>30</v>
      </c>
      <c r="O36" s="11">
        <v>39</v>
      </c>
      <c r="P36" s="12">
        <v>63</v>
      </c>
      <c r="Q36" s="11">
        <v>44</v>
      </c>
      <c r="R36" s="11">
        <v>24</v>
      </c>
      <c r="S36" s="11">
        <v>0</v>
      </c>
      <c r="T36" s="13" t="str">
        <f t="shared" si="0"/>
        <v>327/750</v>
      </c>
      <c r="U36" s="13" t="str">
        <f t="shared" si="1"/>
        <v>43.6%</v>
      </c>
      <c r="V36" s="13" t="str">
        <f t="shared" si="2"/>
        <v>Pass</v>
      </c>
      <c r="W36" s="12">
        <f ca="1">IFERROR(__xludf.DUMMYFUNCTION("IF(V37=""Pass"", RANK.EQ(VALUE(LEFT(U37, LEN(U37)-1)), ARRAYFORMULA(VALUE(LEFT(FILTER(U$3:U576, V$3:V576=""Pass""), LEN(FILTER(U$3:U576, V$3:V576=""Pass""))-1))), FALSE), """")
"),16)</f>
        <v>16</v>
      </c>
      <c r="X36" s="14"/>
      <c r="Y36" s="14"/>
      <c r="Z36" s="14"/>
      <c r="AA36" s="14"/>
      <c r="AB36" s="14"/>
      <c r="AC36" s="14"/>
    </row>
    <row r="37" spans="1:29" ht="20.25" customHeight="1">
      <c r="A37" s="7">
        <v>541</v>
      </c>
      <c r="B37" s="7">
        <v>1240</v>
      </c>
      <c r="C37" s="7">
        <f t="shared" si="3"/>
        <v>836</v>
      </c>
      <c r="D37" s="7" t="s">
        <v>93</v>
      </c>
      <c r="E37" s="9">
        <v>40178</v>
      </c>
      <c r="F37" s="7">
        <v>15.2</v>
      </c>
      <c r="G37" s="8">
        <v>45267</v>
      </c>
      <c r="H37" s="7" t="s">
        <v>94</v>
      </c>
      <c r="I37" s="7">
        <v>3540187657083</v>
      </c>
      <c r="J37" s="10" t="s">
        <v>25</v>
      </c>
      <c r="K37" s="11">
        <v>51</v>
      </c>
      <c r="L37" s="11">
        <v>33</v>
      </c>
      <c r="M37" s="11">
        <v>33</v>
      </c>
      <c r="N37" s="11">
        <v>17</v>
      </c>
      <c r="O37" s="11">
        <v>24</v>
      </c>
      <c r="P37" s="12">
        <v>41</v>
      </c>
      <c r="Q37" s="11">
        <v>22</v>
      </c>
      <c r="R37" s="11">
        <v>34</v>
      </c>
      <c r="S37" s="11">
        <v>0</v>
      </c>
      <c r="T37" s="13" t="str">
        <f t="shared" si="0"/>
        <v>255/750</v>
      </c>
      <c r="U37" s="13" t="str">
        <f t="shared" si="1"/>
        <v>34%</v>
      </c>
      <c r="V37" s="13" t="str">
        <f t="shared" si="2"/>
        <v>Pass</v>
      </c>
      <c r="W37" s="12">
        <f ca="1">IFERROR(__xludf.DUMMYFUNCTION("IF(V38=""Pass"", RANK.EQ(VALUE(LEFT(U38, LEN(U38)-1)), ARRAYFORMULA(VALUE(LEFT(FILTER(U$3:U576, V$3:V576=""Pass""), LEN(FILTER(U$3:U576, V$3:V576=""Pass""))-1))), FALSE), """")
"),31)</f>
        <v>31</v>
      </c>
      <c r="X37" s="14"/>
      <c r="Y37" s="14"/>
      <c r="Z37" s="14"/>
      <c r="AA37" s="14"/>
      <c r="AB37" s="14"/>
      <c r="AC37" s="14"/>
    </row>
    <row r="38" spans="1:29" ht="12.75">
      <c r="A38" s="20">
        <v>542</v>
      </c>
      <c r="B38" s="20">
        <v>53</v>
      </c>
      <c r="C38" s="20">
        <v>837</v>
      </c>
      <c r="D38" s="20" t="s">
        <v>95</v>
      </c>
      <c r="E38" s="21">
        <v>40184</v>
      </c>
      <c r="F38" s="20">
        <v>15.2</v>
      </c>
      <c r="G38" s="22">
        <v>42513</v>
      </c>
      <c r="H38" s="20" t="s">
        <v>96</v>
      </c>
      <c r="I38" s="20">
        <v>3520202834723</v>
      </c>
      <c r="J38" s="23" t="s">
        <v>25</v>
      </c>
      <c r="K38" s="23">
        <v>66</v>
      </c>
      <c r="L38" s="23">
        <v>66</v>
      </c>
      <c r="M38" s="23">
        <v>26</v>
      </c>
      <c r="N38" s="23">
        <v>65</v>
      </c>
      <c r="O38" s="23">
        <v>37</v>
      </c>
      <c r="P38" s="23">
        <v>73</v>
      </c>
      <c r="Q38" s="23">
        <v>43</v>
      </c>
      <c r="R38" s="23">
        <v>55</v>
      </c>
      <c r="S38" s="23">
        <v>0</v>
      </c>
      <c r="T38" s="13" t="str">
        <f t="shared" si="0"/>
        <v>431/750</v>
      </c>
      <c r="U38" s="13" t="str">
        <f t="shared" si="1"/>
        <v>57.5%</v>
      </c>
      <c r="V38" s="13" t="str">
        <f t="shared" si="2"/>
        <v>Pass</v>
      </c>
      <c r="W38" s="12">
        <f ca="1">IFERROR(__xludf.DUMMYFUNCTION("IF(V39=""Pass"", RANK.EQ(VALUE(LEFT(U39, LEN(U39)-1)), ARRAYFORMULA(VALUE(LEFT(FILTER(U$3:U576, V$3:V576=""Pass""), LEN(FILTER(U$3:U576, V$3:V576=""Pass""))-1))), FALSE), """")
"),4)</f>
        <v>4</v>
      </c>
    </row>
  </sheetData>
  <printOptions horizontalCentered="1" gridLines="1"/>
  <pageMargins left="0.16" right="0.16" top="0.18589687417848605" bottom="0.1858968741784860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35"/>
  <sheetViews>
    <sheetView workbookViewId="0"/>
  </sheetViews>
  <sheetFormatPr defaultColWidth="12.5703125" defaultRowHeight="15.75" customHeight="1"/>
  <cols>
    <col min="1" max="1" width="3.7109375" customWidth="1"/>
    <col min="2" max="2" width="6.42578125" customWidth="1"/>
    <col min="3" max="3" width="24.85546875" customWidth="1"/>
    <col min="4" max="4" width="8.7109375" customWidth="1"/>
    <col min="5" max="5" width="5.42578125" customWidth="1"/>
    <col min="6" max="6" width="9.28515625" customWidth="1"/>
    <col min="7" max="7" width="28.5703125" customWidth="1"/>
    <col min="8" max="8" width="13" customWidth="1"/>
    <col min="9" max="9" width="6.140625" customWidth="1"/>
    <col min="10" max="10" width="7" customWidth="1"/>
    <col min="11" max="11" width="4.85546875" customWidth="1"/>
    <col min="12" max="12" width="11.140625" customWidth="1"/>
    <col min="13" max="13" width="7.28515625" customWidth="1"/>
    <col min="14" max="14" width="7.7109375" customWidth="1"/>
    <col min="15" max="15" width="7.28515625" customWidth="1"/>
    <col min="16" max="16" width="10.140625" customWidth="1"/>
    <col min="17" max="17" width="8.85546875" customWidth="1"/>
    <col min="18" max="18" width="6" customWidth="1"/>
    <col min="19" max="19" width="10.140625" customWidth="1"/>
    <col min="20" max="20" width="10" customWidth="1"/>
    <col min="21" max="21" width="6.140625" customWidth="1"/>
    <col min="22" max="22" width="7.5703125" customWidth="1"/>
  </cols>
  <sheetData>
    <row r="1" spans="1:28" ht="39" customHeight="1">
      <c r="A1" s="38" t="s">
        <v>97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40"/>
      <c r="W1" s="1"/>
      <c r="X1" s="1"/>
      <c r="Y1" s="1"/>
      <c r="Z1" s="1"/>
      <c r="AA1" s="1"/>
      <c r="AB1" s="1"/>
    </row>
    <row r="2" spans="1:28" ht="39" customHeight="1">
      <c r="A2" s="24" t="s">
        <v>98</v>
      </c>
      <c r="B2" s="25" t="s">
        <v>1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  <c r="I2" s="26" t="s">
        <v>9</v>
      </c>
      <c r="J2" s="27" t="s">
        <v>10</v>
      </c>
      <c r="K2" s="27" t="s">
        <v>11</v>
      </c>
      <c r="L2" s="27" t="s">
        <v>12</v>
      </c>
      <c r="M2" s="27" t="s">
        <v>13</v>
      </c>
      <c r="N2" s="27" t="s">
        <v>14</v>
      </c>
      <c r="O2" s="28" t="s">
        <v>15</v>
      </c>
      <c r="P2" s="27" t="s">
        <v>16</v>
      </c>
      <c r="Q2" s="27" t="s">
        <v>17</v>
      </c>
      <c r="R2" s="27" t="s">
        <v>18</v>
      </c>
      <c r="S2" s="27" t="s">
        <v>19</v>
      </c>
      <c r="T2" s="27" t="s">
        <v>20</v>
      </c>
      <c r="U2" s="27" t="s">
        <v>21</v>
      </c>
      <c r="V2" s="28" t="s">
        <v>22</v>
      </c>
      <c r="W2" s="1"/>
      <c r="X2" s="1"/>
      <c r="Y2" s="1"/>
      <c r="Z2" s="1"/>
      <c r="AA2" s="1"/>
      <c r="AB2" s="1"/>
    </row>
    <row r="3" spans="1:28" ht="20.25" customHeight="1">
      <c r="A3" s="7">
        <v>1</v>
      </c>
      <c r="B3" s="7">
        <v>1234</v>
      </c>
      <c r="C3" s="7" t="s">
        <v>83</v>
      </c>
      <c r="D3" s="9">
        <v>40385</v>
      </c>
      <c r="E3" s="7">
        <v>14.7</v>
      </c>
      <c r="F3" s="9">
        <v>44479</v>
      </c>
      <c r="G3" s="7" t="s">
        <v>84</v>
      </c>
      <c r="H3" s="7">
        <v>3520252613157</v>
      </c>
      <c r="I3" s="10" t="s">
        <v>25</v>
      </c>
      <c r="J3" s="11">
        <v>73</v>
      </c>
      <c r="K3" s="11">
        <v>63</v>
      </c>
      <c r="L3" s="11">
        <v>97</v>
      </c>
      <c r="M3" s="11">
        <v>72</v>
      </c>
      <c r="N3" s="11">
        <v>71</v>
      </c>
      <c r="O3" s="12">
        <v>71</v>
      </c>
      <c r="P3" s="11">
        <v>44</v>
      </c>
      <c r="Q3" s="11">
        <v>82</v>
      </c>
      <c r="R3" s="11">
        <v>0</v>
      </c>
      <c r="S3" s="13" t="str">
        <f t="shared" ref="S3:S35" si="0">SUM(J3:R3) &amp; "/750"</f>
        <v>573/750</v>
      </c>
      <c r="T3" s="13" t="str">
        <f t="shared" ref="T3:T35" si="1">ROUND((SUM(J3:R3)/750)*100,1) &amp; "%"</f>
        <v>76.4%</v>
      </c>
      <c r="U3" s="13" t="str">
        <f t="shared" ref="U3:U35" si="2">IF((SUM(J3:R3)/750)*100 &gt;= 33, "Pass", "Fail")</f>
        <v>Pass</v>
      </c>
      <c r="V3" s="12">
        <f ca="1">IFERROR(__xludf.DUMMYFUNCTION("IF(U3=""Pass"", RANK.EQ(VALUE(LEFT(T3, LEN(T3)-1)), ARRAYFORMULA(VALUE(LEFT(FILTER(T$3:T573, U$3:U573=""Pass""), LEN(FILTER(T$3:T573, U$3:U573=""Pass""))-1))), FALSE), """")
"),1)</f>
        <v>1</v>
      </c>
      <c r="W3" s="14"/>
      <c r="X3" s="14"/>
      <c r="Y3" s="14"/>
      <c r="Z3" s="14"/>
      <c r="AA3" s="14"/>
      <c r="AB3" s="14"/>
    </row>
    <row r="4" spans="1:28" ht="20.25" customHeight="1">
      <c r="A4" s="7">
        <f t="shared" ref="A4:A35" si="3">A3+1</f>
        <v>2</v>
      </c>
      <c r="B4" s="7">
        <v>287</v>
      </c>
      <c r="C4" s="7" t="s">
        <v>26</v>
      </c>
      <c r="D4" s="9">
        <v>40618</v>
      </c>
      <c r="E4" s="7">
        <v>13.1</v>
      </c>
      <c r="F4" s="9">
        <v>43388</v>
      </c>
      <c r="G4" s="7" t="s">
        <v>27</v>
      </c>
      <c r="H4" s="7">
        <v>3520218877043</v>
      </c>
      <c r="I4" s="10" t="s">
        <v>25</v>
      </c>
      <c r="J4" s="11">
        <v>63</v>
      </c>
      <c r="K4" s="11">
        <v>72</v>
      </c>
      <c r="L4" s="11">
        <v>70</v>
      </c>
      <c r="M4" s="11">
        <v>68</v>
      </c>
      <c r="N4" s="11">
        <v>66</v>
      </c>
      <c r="O4" s="12">
        <v>0</v>
      </c>
      <c r="P4" s="11">
        <v>0</v>
      </c>
      <c r="Q4" s="11">
        <v>60</v>
      </c>
      <c r="R4" s="11">
        <v>115</v>
      </c>
      <c r="S4" s="13" t="str">
        <f t="shared" si="0"/>
        <v>514/750</v>
      </c>
      <c r="T4" s="13" t="str">
        <f t="shared" si="1"/>
        <v>68.5%</v>
      </c>
      <c r="U4" s="13" t="str">
        <f t="shared" si="2"/>
        <v>Pass</v>
      </c>
      <c r="V4" s="12">
        <f ca="1">IFERROR(__xludf.DUMMYFUNCTION("IF(U4=""Pass"", RANK.EQ(VALUE(LEFT(T4, LEN(T4)-1)), ARRAYFORMULA(VALUE(LEFT(FILTER(T$3:T573, U$3:U573=""Pass""), LEN(FILTER(T$3:T573, U$3:U573=""Pass""))-1))), FALSE), """")
"),2)</f>
        <v>2</v>
      </c>
      <c r="W4" s="14"/>
      <c r="X4" s="14"/>
      <c r="Y4" s="14"/>
      <c r="Z4" s="14"/>
      <c r="AA4" s="14"/>
      <c r="AB4" s="14"/>
    </row>
    <row r="5" spans="1:28" ht="20.25" customHeight="1">
      <c r="A5" s="7">
        <f t="shared" si="3"/>
        <v>3</v>
      </c>
      <c r="B5" s="7">
        <v>1129</v>
      </c>
      <c r="C5" s="7" t="s">
        <v>48</v>
      </c>
      <c r="D5" s="8">
        <v>40454</v>
      </c>
      <c r="E5" s="7">
        <v>14.5</v>
      </c>
      <c r="F5" s="8">
        <v>44776</v>
      </c>
      <c r="G5" s="7" t="s">
        <v>49</v>
      </c>
      <c r="H5" s="7">
        <v>3520233595107</v>
      </c>
      <c r="I5" s="10" t="s">
        <v>25</v>
      </c>
      <c r="J5" s="11">
        <v>57</v>
      </c>
      <c r="K5" s="11">
        <v>59</v>
      </c>
      <c r="L5" s="11">
        <v>57</v>
      </c>
      <c r="M5" s="11">
        <v>54</v>
      </c>
      <c r="N5" s="11">
        <v>59</v>
      </c>
      <c r="O5" s="12">
        <v>53</v>
      </c>
      <c r="P5" s="11">
        <v>41</v>
      </c>
      <c r="Q5" s="11">
        <v>57</v>
      </c>
      <c r="R5" s="11">
        <v>0</v>
      </c>
      <c r="S5" s="13" t="str">
        <f t="shared" si="0"/>
        <v>437/750</v>
      </c>
      <c r="T5" s="13" t="str">
        <f t="shared" si="1"/>
        <v>58.3%</v>
      </c>
      <c r="U5" s="13" t="str">
        <f t="shared" si="2"/>
        <v>Pass</v>
      </c>
      <c r="V5" s="12">
        <f ca="1">IFERROR(__xludf.DUMMYFUNCTION("IF(U5=""Pass"", RANK.EQ(VALUE(LEFT(T5, LEN(T5)-1)), ARRAYFORMULA(VALUE(LEFT(FILTER(T$3:T573, U$3:U573=""Pass""), LEN(FILTER(T$3:T573, U$3:U573=""Pass""))-1))), FALSE), """")
"),3)</f>
        <v>3</v>
      </c>
      <c r="W5" s="14"/>
      <c r="X5" s="14"/>
      <c r="Y5" s="14"/>
      <c r="Z5" s="14"/>
      <c r="AA5" s="14"/>
      <c r="AB5" s="14"/>
    </row>
    <row r="6" spans="1:28" ht="20.25" customHeight="1">
      <c r="A6" s="7">
        <f t="shared" si="3"/>
        <v>4</v>
      </c>
      <c r="B6" s="29">
        <v>53</v>
      </c>
      <c r="C6" s="29" t="s">
        <v>95</v>
      </c>
      <c r="D6" s="9">
        <v>40184</v>
      </c>
      <c r="E6" s="29">
        <v>15.2</v>
      </c>
      <c r="F6" s="30">
        <v>42513</v>
      </c>
      <c r="G6" s="29" t="s">
        <v>96</v>
      </c>
      <c r="H6" s="29">
        <v>3520202834723</v>
      </c>
      <c r="I6" s="31" t="s">
        <v>25</v>
      </c>
      <c r="J6" s="23">
        <v>66</v>
      </c>
      <c r="K6" s="23">
        <v>66</v>
      </c>
      <c r="L6" s="23">
        <v>26</v>
      </c>
      <c r="M6" s="23">
        <v>65</v>
      </c>
      <c r="N6" s="23">
        <v>37</v>
      </c>
      <c r="O6" s="23">
        <v>73</v>
      </c>
      <c r="P6" s="23">
        <v>43</v>
      </c>
      <c r="Q6" s="23">
        <v>55</v>
      </c>
      <c r="R6" s="23">
        <v>0</v>
      </c>
      <c r="S6" s="13" t="str">
        <f t="shared" si="0"/>
        <v>431/750</v>
      </c>
      <c r="T6" s="13" t="str">
        <f t="shared" si="1"/>
        <v>57.5%</v>
      </c>
      <c r="U6" s="13" t="str">
        <f t="shared" si="2"/>
        <v>Pass</v>
      </c>
      <c r="V6" s="12">
        <f ca="1">IFERROR(__xludf.DUMMYFUNCTION("IF(U6=""Pass"", RANK.EQ(VALUE(LEFT(T6, LEN(T6)-1)), ARRAYFORMULA(VALUE(LEFT(FILTER(T$3:T573, U$3:U573=""Pass""), LEN(FILTER(T$3:T573, U$3:U573=""Pass""))-1))), FALSE), """")
"),4)</f>
        <v>4</v>
      </c>
      <c r="W6" s="14"/>
      <c r="X6" s="14"/>
      <c r="Y6" s="14"/>
      <c r="Z6" s="14"/>
      <c r="AA6" s="14"/>
      <c r="AB6" s="14"/>
    </row>
    <row r="7" spans="1:28" ht="20.25" customHeight="1">
      <c r="A7" s="7">
        <f t="shared" si="3"/>
        <v>5</v>
      </c>
      <c r="B7" s="7">
        <v>955</v>
      </c>
      <c r="C7" s="7" t="s">
        <v>36</v>
      </c>
      <c r="D7" s="8">
        <v>41248</v>
      </c>
      <c r="E7" s="7">
        <v>12.3</v>
      </c>
      <c r="F7" s="8">
        <v>45537</v>
      </c>
      <c r="G7" s="7" t="s">
        <v>37</v>
      </c>
      <c r="H7" s="7">
        <v>7230303597815</v>
      </c>
      <c r="I7" s="10" t="s">
        <v>25</v>
      </c>
      <c r="J7" s="11">
        <v>68</v>
      </c>
      <c r="K7" s="11">
        <v>57</v>
      </c>
      <c r="L7" s="11">
        <v>38</v>
      </c>
      <c r="M7" s="11">
        <v>44</v>
      </c>
      <c r="N7" s="11">
        <v>41</v>
      </c>
      <c r="O7" s="12">
        <v>65</v>
      </c>
      <c r="P7" s="11">
        <v>47</v>
      </c>
      <c r="Q7" s="11">
        <v>52</v>
      </c>
      <c r="R7" s="11">
        <v>0</v>
      </c>
      <c r="S7" s="13" t="str">
        <f t="shared" si="0"/>
        <v>412/750</v>
      </c>
      <c r="T7" s="13" t="str">
        <f t="shared" si="1"/>
        <v>54.9%</v>
      </c>
      <c r="U7" s="13" t="str">
        <f t="shared" si="2"/>
        <v>Pass</v>
      </c>
      <c r="V7" s="12">
        <f ca="1">IFERROR(__xludf.DUMMYFUNCTION("IF(U7=""Pass"", RANK.EQ(VALUE(LEFT(T7, LEN(T7)-1)), ARRAYFORMULA(VALUE(LEFT(FILTER(T$3:T573, U$3:U573=""Pass""), LEN(FILTER(T$3:T573, U$3:U573=""Pass""))-1))), FALSE), """")
"),5)</f>
        <v>5</v>
      </c>
      <c r="W7" s="14"/>
      <c r="X7" s="14"/>
      <c r="Y7" s="14"/>
      <c r="Z7" s="14"/>
      <c r="AA7" s="14"/>
      <c r="AB7" s="14"/>
    </row>
    <row r="8" spans="1:28" ht="20.25" customHeight="1">
      <c r="A8" s="7">
        <f t="shared" si="3"/>
        <v>6</v>
      </c>
      <c r="B8" s="7">
        <v>1216</v>
      </c>
      <c r="C8" s="7" t="s">
        <v>61</v>
      </c>
      <c r="D8" s="8">
        <v>40338</v>
      </c>
      <c r="E8" s="7">
        <v>14.8</v>
      </c>
      <c r="F8" s="9">
        <v>44846</v>
      </c>
      <c r="G8" s="7" t="s">
        <v>62</v>
      </c>
      <c r="H8" s="7">
        <v>3520236216754</v>
      </c>
      <c r="I8" s="10" t="s">
        <v>25</v>
      </c>
      <c r="J8" s="11">
        <v>47</v>
      </c>
      <c r="K8" s="11">
        <v>55</v>
      </c>
      <c r="L8" s="11">
        <v>43</v>
      </c>
      <c r="M8" s="11">
        <v>45</v>
      </c>
      <c r="N8" s="11">
        <v>55</v>
      </c>
      <c r="O8" s="12">
        <v>56</v>
      </c>
      <c r="P8" s="11">
        <v>43</v>
      </c>
      <c r="Q8" s="11">
        <v>51</v>
      </c>
      <c r="R8" s="11">
        <v>0</v>
      </c>
      <c r="S8" s="13" t="str">
        <f t="shared" si="0"/>
        <v>395/750</v>
      </c>
      <c r="T8" s="13" t="str">
        <f t="shared" si="1"/>
        <v>52.7%</v>
      </c>
      <c r="U8" s="13" t="str">
        <f t="shared" si="2"/>
        <v>Pass</v>
      </c>
      <c r="V8" s="12">
        <f ca="1">IFERROR(__xludf.DUMMYFUNCTION("IF(U8=""Pass"", RANK.EQ(VALUE(LEFT(T8, LEN(T8)-1)), ARRAYFORMULA(VALUE(LEFT(FILTER(T$3:T573, U$3:U573=""Pass""), LEN(FILTER(T$3:T573, U$3:U573=""Pass""))-1))), FALSE), """")
"),6)</f>
        <v>6</v>
      </c>
      <c r="W8" s="14"/>
      <c r="X8" s="14"/>
      <c r="Y8" s="14"/>
      <c r="Z8" s="14"/>
      <c r="AA8" s="14"/>
      <c r="AB8" s="14"/>
    </row>
    <row r="9" spans="1:28" ht="20.25" customHeight="1">
      <c r="A9" s="7">
        <f t="shared" si="3"/>
        <v>7</v>
      </c>
      <c r="B9" s="7">
        <v>260</v>
      </c>
      <c r="C9" s="7" t="s">
        <v>23</v>
      </c>
      <c r="D9" s="8">
        <v>40548</v>
      </c>
      <c r="E9" s="7">
        <v>14.2</v>
      </c>
      <c r="F9" s="9">
        <v>43909</v>
      </c>
      <c r="G9" s="7" t="s">
        <v>24</v>
      </c>
      <c r="H9" s="7">
        <v>3520239680047</v>
      </c>
      <c r="I9" s="10" t="s">
        <v>25</v>
      </c>
      <c r="J9" s="11">
        <v>61</v>
      </c>
      <c r="K9" s="11">
        <v>57</v>
      </c>
      <c r="L9" s="11">
        <v>70</v>
      </c>
      <c r="M9" s="11">
        <v>40</v>
      </c>
      <c r="N9" s="12">
        <v>46</v>
      </c>
      <c r="O9" s="12">
        <v>42</v>
      </c>
      <c r="P9" s="11">
        <v>42</v>
      </c>
      <c r="Q9" s="11">
        <v>29</v>
      </c>
      <c r="R9" s="11">
        <v>0</v>
      </c>
      <c r="S9" s="13" t="str">
        <f t="shared" si="0"/>
        <v>387/750</v>
      </c>
      <c r="T9" s="13" t="str">
        <f t="shared" si="1"/>
        <v>51.6%</v>
      </c>
      <c r="U9" s="13" t="str">
        <f t="shared" si="2"/>
        <v>Pass</v>
      </c>
      <c r="V9" s="12">
        <f ca="1">IFERROR(__xludf.DUMMYFUNCTION("IF(U9=""Pass"", RANK.EQ(VALUE(LEFT(T9, LEN(T9)-1)), ARRAYFORMULA(VALUE(LEFT(FILTER(T$3:T573, U$3:U573=""Pass""), LEN(FILTER(T$3:T573, U$3:U573=""Pass""))-1))), FALSE), """")
"),7)</f>
        <v>7</v>
      </c>
      <c r="W9" s="14"/>
      <c r="X9" s="14"/>
      <c r="Y9" s="14"/>
      <c r="Z9" s="14"/>
      <c r="AA9" s="14"/>
      <c r="AB9" s="14"/>
    </row>
    <row r="10" spans="1:28" ht="20.25" customHeight="1">
      <c r="A10" s="7">
        <f t="shared" si="3"/>
        <v>8</v>
      </c>
      <c r="B10" s="7">
        <v>1226</v>
      </c>
      <c r="C10" s="7" t="s">
        <v>67</v>
      </c>
      <c r="D10" s="9">
        <v>41111</v>
      </c>
      <c r="E10" s="7">
        <v>12.7</v>
      </c>
      <c r="F10" s="8">
        <v>42098</v>
      </c>
      <c r="G10" s="7" t="s">
        <v>68</v>
      </c>
      <c r="H10" s="7">
        <v>3520146640521</v>
      </c>
      <c r="I10" s="10" t="s">
        <v>25</v>
      </c>
      <c r="J10" s="11">
        <v>37</v>
      </c>
      <c r="K10" s="11">
        <v>64</v>
      </c>
      <c r="L10" s="11">
        <v>52</v>
      </c>
      <c r="M10" s="11">
        <v>43</v>
      </c>
      <c r="N10" s="11">
        <v>44</v>
      </c>
      <c r="O10" s="12">
        <v>59</v>
      </c>
      <c r="P10" s="11">
        <v>36</v>
      </c>
      <c r="Q10" s="11">
        <v>46</v>
      </c>
      <c r="R10" s="11">
        <v>0</v>
      </c>
      <c r="S10" s="13" t="str">
        <f t="shared" si="0"/>
        <v>381/750</v>
      </c>
      <c r="T10" s="13" t="str">
        <f t="shared" si="1"/>
        <v>50.8%</v>
      </c>
      <c r="U10" s="13" t="str">
        <f t="shared" si="2"/>
        <v>Pass</v>
      </c>
      <c r="V10" s="12">
        <f ca="1">IFERROR(__xludf.DUMMYFUNCTION("IF(U10=""Pass"", RANK.EQ(VALUE(LEFT(T10, LEN(T10)-1)), ARRAYFORMULA(VALUE(LEFT(FILTER(T$3:T573, U$3:U573=""Pass""), LEN(FILTER(T$3:T573, U$3:U573=""Pass""))-1))), FALSE), """")
"),8)</f>
        <v>8</v>
      </c>
      <c r="W10" s="14"/>
      <c r="X10" s="14"/>
      <c r="Y10" s="14"/>
      <c r="Z10" s="14"/>
      <c r="AA10" s="14"/>
      <c r="AB10" s="14"/>
    </row>
    <row r="11" spans="1:28" ht="20.25" customHeight="1">
      <c r="A11" s="7">
        <f t="shared" si="3"/>
        <v>9</v>
      </c>
      <c r="B11" s="7">
        <v>1215</v>
      </c>
      <c r="C11" s="7" t="s">
        <v>59</v>
      </c>
      <c r="D11" s="9">
        <v>40159</v>
      </c>
      <c r="E11" s="7">
        <v>15.2</v>
      </c>
      <c r="F11" s="9">
        <v>44481</v>
      </c>
      <c r="G11" s="7" t="s">
        <v>60</v>
      </c>
      <c r="H11" s="7">
        <v>3520238589323</v>
      </c>
      <c r="I11" s="10" t="s">
        <v>25</v>
      </c>
      <c r="J11" s="11">
        <v>46</v>
      </c>
      <c r="K11" s="11">
        <v>61</v>
      </c>
      <c r="L11" s="11">
        <v>43</v>
      </c>
      <c r="M11" s="11">
        <v>34</v>
      </c>
      <c r="N11" s="11">
        <v>57</v>
      </c>
      <c r="O11" s="12">
        <v>47</v>
      </c>
      <c r="P11" s="11">
        <v>44</v>
      </c>
      <c r="Q11" s="11">
        <v>48</v>
      </c>
      <c r="R11" s="11">
        <v>0</v>
      </c>
      <c r="S11" s="13" t="str">
        <f t="shared" si="0"/>
        <v>380/750</v>
      </c>
      <c r="T11" s="13" t="str">
        <f t="shared" si="1"/>
        <v>50.7%</v>
      </c>
      <c r="U11" s="13" t="str">
        <f t="shared" si="2"/>
        <v>Pass</v>
      </c>
      <c r="V11" s="12">
        <f ca="1">IFERROR(__xludf.DUMMYFUNCTION("IF(U11=""Pass"", RANK.EQ(VALUE(LEFT(T11, LEN(T11)-1)), ARRAYFORMULA(VALUE(LEFT(FILTER(T$3:T573, U$3:U573=""Pass""), LEN(FILTER(T$3:T573, U$3:U573=""Pass""))-1))), FALSE), """")
"),9)</f>
        <v>9</v>
      </c>
      <c r="W11" s="14"/>
      <c r="X11" s="14"/>
      <c r="Y11" s="14"/>
      <c r="Z11" s="14"/>
      <c r="AA11" s="14"/>
      <c r="AB11" s="14"/>
    </row>
    <row r="12" spans="1:28" ht="20.25" customHeight="1">
      <c r="A12" s="7">
        <f t="shared" si="3"/>
        <v>10</v>
      </c>
      <c r="B12" s="7">
        <v>1236</v>
      </c>
      <c r="C12" s="7" t="s">
        <v>87</v>
      </c>
      <c r="D12" s="8">
        <v>39760</v>
      </c>
      <c r="E12" s="7">
        <v>16.3</v>
      </c>
      <c r="F12" s="9">
        <v>45030</v>
      </c>
      <c r="G12" s="7" t="s">
        <v>88</v>
      </c>
      <c r="H12" s="7">
        <v>3520254729325</v>
      </c>
      <c r="I12" s="10" t="s">
        <v>25</v>
      </c>
      <c r="J12" s="11">
        <v>49</v>
      </c>
      <c r="K12" s="11">
        <v>51</v>
      </c>
      <c r="L12" s="11">
        <v>35</v>
      </c>
      <c r="M12" s="11">
        <v>43</v>
      </c>
      <c r="N12" s="11">
        <v>43</v>
      </c>
      <c r="O12" s="12">
        <v>58</v>
      </c>
      <c r="P12" s="11">
        <v>37</v>
      </c>
      <c r="Q12" s="11">
        <v>60</v>
      </c>
      <c r="R12" s="11">
        <v>0</v>
      </c>
      <c r="S12" s="13" t="str">
        <f t="shared" si="0"/>
        <v>376/750</v>
      </c>
      <c r="T12" s="13" t="str">
        <f t="shared" si="1"/>
        <v>50.1%</v>
      </c>
      <c r="U12" s="13" t="str">
        <f t="shared" si="2"/>
        <v>Pass</v>
      </c>
      <c r="V12" s="12">
        <f ca="1">IFERROR(__xludf.DUMMYFUNCTION("IF(U12=""Pass"", RANK.EQ(VALUE(LEFT(T12, LEN(T12)-1)), ARRAYFORMULA(VALUE(LEFT(FILTER(T$3:T573, U$3:U573=""Pass""), LEN(FILTER(T$3:T573, U$3:U573=""Pass""))-1))), FALSE), """")
"),10)</f>
        <v>10</v>
      </c>
      <c r="W12" s="14"/>
      <c r="X12" s="14"/>
      <c r="Y12" s="14"/>
      <c r="Z12" s="14"/>
      <c r="AA12" s="14"/>
      <c r="AB12" s="14"/>
    </row>
    <row r="13" spans="1:28" ht="20.25" customHeight="1">
      <c r="A13" s="7">
        <f t="shared" si="3"/>
        <v>11</v>
      </c>
      <c r="B13" s="7">
        <v>306</v>
      </c>
      <c r="C13" s="7" t="s">
        <v>28</v>
      </c>
      <c r="D13" s="9">
        <v>40040</v>
      </c>
      <c r="E13" s="7">
        <v>15.6</v>
      </c>
      <c r="F13" s="15">
        <v>45061</v>
      </c>
      <c r="G13" s="7" t="s">
        <v>29</v>
      </c>
      <c r="H13" s="7">
        <v>3520220319741</v>
      </c>
      <c r="I13" s="10" t="s">
        <v>25</v>
      </c>
      <c r="J13" s="11">
        <v>61</v>
      </c>
      <c r="K13" s="11">
        <v>55</v>
      </c>
      <c r="L13" s="11">
        <v>37</v>
      </c>
      <c r="M13" s="11">
        <v>43</v>
      </c>
      <c r="N13" s="11">
        <v>53</v>
      </c>
      <c r="O13" s="12">
        <v>43</v>
      </c>
      <c r="P13" s="11">
        <v>40</v>
      </c>
      <c r="Q13" s="11">
        <v>34</v>
      </c>
      <c r="R13" s="11">
        <v>0</v>
      </c>
      <c r="S13" s="13" t="str">
        <f t="shared" si="0"/>
        <v>366/750</v>
      </c>
      <c r="T13" s="13" t="str">
        <f t="shared" si="1"/>
        <v>48.8%</v>
      </c>
      <c r="U13" s="13" t="str">
        <f t="shared" si="2"/>
        <v>Pass</v>
      </c>
      <c r="V13" s="12">
        <f ca="1">IFERROR(__xludf.DUMMYFUNCTION("IF(U13=""Pass"", RANK.EQ(VALUE(LEFT(T13, LEN(T13)-1)), ARRAYFORMULA(VALUE(LEFT(FILTER(T$3:T573, U$3:U573=""Pass""), LEN(FILTER(T$3:T573, U$3:U573=""Pass""))-1))), FALSE), """")
"),11)</f>
        <v>11</v>
      </c>
      <c r="W13" s="14"/>
      <c r="X13" s="14"/>
      <c r="Y13" s="14"/>
      <c r="Z13" s="14"/>
      <c r="AA13" s="14"/>
      <c r="AB13" s="14"/>
    </row>
    <row r="14" spans="1:28" ht="20.25" customHeight="1">
      <c r="A14" s="7">
        <f t="shared" si="3"/>
        <v>12</v>
      </c>
      <c r="B14" s="7">
        <v>550</v>
      </c>
      <c r="C14" s="7" t="s">
        <v>34</v>
      </c>
      <c r="D14" s="9">
        <v>40463</v>
      </c>
      <c r="E14" s="7">
        <v>14.4</v>
      </c>
      <c r="F14" s="9">
        <v>43750</v>
      </c>
      <c r="G14" s="7" t="s">
        <v>35</v>
      </c>
      <c r="H14" s="7">
        <v>3460219132207</v>
      </c>
      <c r="I14" s="10" t="s">
        <v>25</v>
      </c>
      <c r="J14" s="11">
        <v>47</v>
      </c>
      <c r="K14" s="11">
        <v>45</v>
      </c>
      <c r="L14" s="11">
        <v>55</v>
      </c>
      <c r="M14" s="11">
        <v>41</v>
      </c>
      <c r="N14" s="11">
        <v>51</v>
      </c>
      <c r="O14" s="12">
        <v>47</v>
      </c>
      <c r="P14" s="11">
        <v>42</v>
      </c>
      <c r="Q14" s="11">
        <v>26</v>
      </c>
      <c r="R14" s="11">
        <v>0</v>
      </c>
      <c r="S14" s="13" t="str">
        <f t="shared" si="0"/>
        <v>354/750</v>
      </c>
      <c r="T14" s="13" t="str">
        <f t="shared" si="1"/>
        <v>47.2%</v>
      </c>
      <c r="U14" s="13" t="str">
        <f t="shared" si="2"/>
        <v>Pass</v>
      </c>
      <c r="V14" s="12">
        <f ca="1">IFERROR(__xludf.DUMMYFUNCTION("IF(U14=""Pass"", RANK.EQ(VALUE(LEFT(T14, LEN(T14)-1)), ARRAYFORMULA(VALUE(LEFT(FILTER(T$3:T573, U$3:U573=""Pass""), LEN(FILTER(T$3:T573, U$3:U573=""Pass""))-1))), FALSE), """")
"),12)</f>
        <v>12</v>
      </c>
      <c r="W14" s="14"/>
      <c r="X14" s="14"/>
      <c r="Y14" s="14"/>
      <c r="Z14" s="14"/>
      <c r="AA14" s="14"/>
      <c r="AB14" s="14"/>
    </row>
    <row r="15" spans="1:28" ht="20.25" customHeight="1">
      <c r="A15" s="7">
        <f t="shared" si="3"/>
        <v>13</v>
      </c>
      <c r="B15" s="7">
        <v>382</v>
      </c>
      <c r="C15" s="7" t="s">
        <v>30</v>
      </c>
      <c r="D15" s="8">
        <v>39450</v>
      </c>
      <c r="E15" s="7">
        <v>17.2</v>
      </c>
      <c r="F15" s="8">
        <v>44204</v>
      </c>
      <c r="G15" s="7" t="s">
        <v>31</v>
      </c>
      <c r="H15" s="7">
        <v>3520284007714</v>
      </c>
      <c r="I15" s="10" t="s">
        <v>25</v>
      </c>
      <c r="J15" s="11">
        <v>66</v>
      </c>
      <c r="K15" s="11">
        <v>43</v>
      </c>
      <c r="L15" s="11">
        <v>38</v>
      </c>
      <c r="M15" s="11">
        <v>52</v>
      </c>
      <c r="N15" s="11">
        <v>59</v>
      </c>
      <c r="O15" s="12">
        <v>49</v>
      </c>
      <c r="P15" s="11">
        <v>38</v>
      </c>
      <c r="Q15" s="11">
        <v>0</v>
      </c>
      <c r="R15" s="11">
        <v>0</v>
      </c>
      <c r="S15" s="13" t="str">
        <f t="shared" si="0"/>
        <v>345/750</v>
      </c>
      <c r="T15" s="13" t="str">
        <f t="shared" si="1"/>
        <v>46%</v>
      </c>
      <c r="U15" s="13" t="str">
        <f t="shared" si="2"/>
        <v>Pass</v>
      </c>
      <c r="V15" s="12">
        <f ca="1">IFERROR(__xludf.DUMMYFUNCTION("IF(U15=""Pass"", RANK.EQ(VALUE(LEFT(T15, LEN(T15)-1)), ARRAYFORMULA(VALUE(LEFT(FILTER(T$3:T573, U$3:U573=""Pass""), LEN(FILTER(T$3:T573, U$3:U573=""Pass""))-1))), FALSE), """")
"),14)</f>
        <v>14</v>
      </c>
      <c r="W15" s="14"/>
      <c r="X15" s="14"/>
      <c r="Y15" s="14"/>
      <c r="Z15" s="14"/>
      <c r="AA15" s="14"/>
      <c r="AB15" s="14"/>
    </row>
    <row r="16" spans="1:28" ht="20.25" customHeight="1">
      <c r="A16" s="7">
        <f t="shared" si="3"/>
        <v>14</v>
      </c>
      <c r="B16" s="7">
        <v>1232</v>
      </c>
      <c r="C16" s="7" t="s">
        <v>79</v>
      </c>
      <c r="D16" s="8">
        <v>39820</v>
      </c>
      <c r="E16" s="7">
        <v>16.100000000000001</v>
      </c>
      <c r="F16" s="8">
        <v>45267</v>
      </c>
      <c r="G16" s="7" t="s">
        <v>80</v>
      </c>
      <c r="H16" s="7">
        <v>3520250330557</v>
      </c>
      <c r="I16" s="10" t="s">
        <v>25</v>
      </c>
      <c r="J16" s="11">
        <v>49</v>
      </c>
      <c r="K16" s="11">
        <v>54</v>
      </c>
      <c r="L16" s="11">
        <v>45</v>
      </c>
      <c r="M16" s="11">
        <v>56</v>
      </c>
      <c r="N16" s="11">
        <v>45</v>
      </c>
      <c r="O16" s="12">
        <v>0</v>
      </c>
      <c r="P16" s="11">
        <v>0</v>
      </c>
      <c r="Q16" s="11">
        <v>56</v>
      </c>
      <c r="R16" s="11">
        <v>47</v>
      </c>
      <c r="S16" s="13" t="str">
        <f t="shared" si="0"/>
        <v>352/750</v>
      </c>
      <c r="T16" s="13" t="str">
        <f t="shared" si="1"/>
        <v>46.9%</v>
      </c>
      <c r="U16" s="13" t="str">
        <f t="shared" si="2"/>
        <v>Pass</v>
      </c>
      <c r="V16" s="12">
        <f ca="1">IFERROR(__xludf.DUMMYFUNCTION("IF(U16=""Pass"", RANK.EQ(VALUE(LEFT(T16, LEN(T16)-1)), ARRAYFORMULA(VALUE(LEFT(FILTER(T$3:T573, U$3:U573=""Pass""), LEN(FILTER(T$3:T573, U$3:U573=""Pass""))-1))), FALSE), """")
"),13)</f>
        <v>13</v>
      </c>
      <c r="W16" s="14"/>
      <c r="X16" s="14"/>
      <c r="Y16" s="14"/>
      <c r="Z16" s="14"/>
      <c r="AA16" s="14"/>
      <c r="AB16" s="14"/>
    </row>
    <row r="17" spans="1:28" ht="20.25" customHeight="1">
      <c r="A17" s="7">
        <f t="shared" si="3"/>
        <v>15</v>
      </c>
      <c r="B17" s="7">
        <v>545</v>
      </c>
      <c r="C17" s="7" t="s">
        <v>32</v>
      </c>
      <c r="D17" s="9">
        <v>39640</v>
      </c>
      <c r="E17" s="7">
        <v>16.7</v>
      </c>
      <c r="F17" s="9">
        <v>44511</v>
      </c>
      <c r="G17" s="7" t="s">
        <v>33</v>
      </c>
      <c r="H17" s="7">
        <v>3520227434769</v>
      </c>
      <c r="I17" s="10" t="s">
        <v>25</v>
      </c>
      <c r="J17" s="11">
        <v>66</v>
      </c>
      <c r="K17" s="11">
        <v>35</v>
      </c>
      <c r="L17" s="11">
        <v>36</v>
      </c>
      <c r="M17" s="11">
        <v>39</v>
      </c>
      <c r="N17" s="11">
        <v>53</v>
      </c>
      <c r="O17" s="12">
        <v>37</v>
      </c>
      <c r="P17" s="11">
        <v>30</v>
      </c>
      <c r="Q17" s="11">
        <v>41</v>
      </c>
      <c r="R17" s="11">
        <v>0</v>
      </c>
      <c r="S17" s="13" t="str">
        <f t="shared" si="0"/>
        <v>337/750</v>
      </c>
      <c r="T17" s="13" t="str">
        <f t="shared" si="1"/>
        <v>44.9%</v>
      </c>
      <c r="U17" s="13" t="str">
        <f t="shared" si="2"/>
        <v>Pass</v>
      </c>
      <c r="V17" s="12">
        <f ca="1">IFERROR(__xludf.DUMMYFUNCTION("IF(U17=""Pass"", RANK.EQ(VALUE(LEFT(T17, LEN(T17)-1)), ARRAYFORMULA(VALUE(LEFT(FILTER(T$3:T573, U$3:U573=""Pass""), LEN(FILTER(T$3:T573, U$3:U573=""Pass""))-1))), FALSE), """")
"),15)</f>
        <v>15</v>
      </c>
      <c r="W17" s="14"/>
      <c r="X17" s="14"/>
      <c r="Y17" s="14"/>
      <c r="Z17" s="14"/>
      <c r="AA17" s="14"/>
      <c r="AB17" s="14"/>
    </row>
    <row r="18" spans="1:28" ht="20.25" customHeight="1">
      <c r="A18" s="7">
        <f t="shared" si="3"/>
        <v>16</v>
      </c>
      <c r="B18" s="7">
        <v>1238</v>
      </c>
      <c r="C18" s="7" t="s">
        <v>91</v>
      </c>
      <c r="D18" s="8">
        <v>39906</v>
      </c>
      <c r="E18" s="7">
        <v>15.1</v>
      </c>
      <c r="F18" s="8">
        <v>42831</v>
      </c>
      <c r="G18" s="7" t="s">
        <v>92</v>
      </c>
      <c r="H18" s="7">
        <v>3520218495081</v>
      </c>
      <c r="I18" s="10" t="s">
        <v>25</v>
      </c>
      <c r="J18" s="11">
        <v>54</v>
      </c>
      <c r="K18" s="11">
        <v>51</v>
      </c>
      <c r="L18" s="11">
        <v>22</v>
      </c>
      <c r="M18" s="11">
        <v>30</v>
      </c>
      <c r="N18" s="11">
        <v>39</v>
      </c>
      <c r="O18" s="12">
        <v>63</v>
      </c>
      <c r="P18" s="11">
        <v>44</v>
      </c>
      <c r="Q18" s="11">
        <v>24</v>
      </c>
      <c r="R18" s="11">
        <v>0</v>
      </c>
      <c r="S18" s="13" t="str">
        <f t="shared" si="0"/>
        <v>327/750</v>
      </c>
      <c r="T18" s="13" t="str">
        <f t="shared" si="1"/>
        <v>43.6%</v>
      </c>
      <c r="U18" s="13" t="str">
        <f t="shared" si="2"/>
        <v>Pass</v>
      </c>
      <c r="V18" s="12">
        <f ca="1">IFERROR(__xludf.DUMMYFUNCTION("IF(U18=""Pass"", RANK.EQ(VALUE(LEFT(T18, LEN(T18)-1)), ARRAYFORMULA(VALUE(LEFT(FILTER(T$3:T573, U$3:U573=""Pass""), LEN(FILTER(T$3:T573, U$3:U573=""Pass""))-1))), FALSE), """")
"),16)</f>
        <v>16</v>
      </c>
      <c r="W18" s="14"/>
      <c r="X18" s="14"/>
      <c r="Y18" s="14"/>
      <c r="Z18" s="14"/>
      <c r="AA18" s="14"/>
      <c r="AB18" s="14"/>
    </row>
    <row r="19" spans="1:28" ht="20.25" customHeight="1">
      <c r="A19" s="7">
        <f t="shared" si="3"/>
        <v>17</v>
      </c>
      <c r="B19" s="17">
        <v>1237</v>
      </c>
      <c r="C19" s="17" t="s">
        <v>89</v>
      </c>
      <c r="D19" s="32">
        <v>39489</v>
      </c>
      <c r="E19" s="17">
        <v>17</v>
      </c>
      <c r="F19" s="32">
        <v>44999</v>
      </c>
      <c r="G19" s="17" t="s">
        <v>90</v>
      </c>
      <c r="H19" s="17">
        <v>3520297990797</v>
      </c>
      <c r="I19" s="19" t="s">
        <v>25</v>
      </c>
      <c r="J19" s="11">
        <v>31</v>
      </c>
      <c r="K19" s="11">
        <v>30</v>
      </c>
      <c r="L19" s="11">
        <v>32</v>
      </c>
      <c r="M19" s="11">
        <v>46</v>
      </c>
      <c r="N19" s="11">
        <v>47</v>
      </c>
      <c r="O19" s="12">
        <v>60</v>
      </c>
      <c r="P19" s="11">
        <v>28</v>
      </c>
      <c r="Q19" s="11">
        <v>48</v>
      </c>
      <c r="R19" s="11">
        <v>0</v>
      </c>
      <c r="S19" s="13" t="str">
        <f t="shared" si="0"/>
        <v>322/750</v>
      </c>
      <c r="T19" s="13" t="str">
        <f t="shared" si="1"/>
        <v>42.9%</v>
      </c>
      <c r="U19" s="13" t="str">
        <f t="shared" si="2"/>
        <v>Pass</v>
      </c>
      <c r="V19" s="12">
        <f ca="1">IFERROR(__xludf.DUMMYFUNCTION("IF(U19=""Pass"", RANK.EQ(VALUE(LEFT(T19, LEN(T19)-1)), ARRAYFORMULA(VALUE(LEFT(FILTER(T$3:T573, U$3:U573=""Pass""), LEN(FILTER(T$3:T573, U$3:U573=""Pass""))-1))), FALSE), """")
"),17)</f>
        <v>17</v>
      </c>
      <c r="W19" s="14"/>
      <c r="X19" s="14"/>
      <c r="Y19" s="14"/>
      <c r="Z19" s="14"/>
      <c r="AA19" s="14"/>
      <c r="AB19" s="14"/>
    </row>
    <row r="20" spans="1:28" ht="20.25" customHeight="1">
      <c r="A20" s="7">
        <f t="shared" si="3"/>
        <v>18</v>
      </c>
      <c r="B20" s="7">
        <v>1217</v>
      </c>
      <c r="C20" s="7" t="s">
        <v>63</v>
      </c>
      <c r="D20" s="8">
        <v>40092</v>
      </c>
      <c r="E20" s="7">
        <v>15.4</v>
      </c>
      <c r="F20" s="9">
        <v>44850</v>
      </c>
      <c r="G20" s="7" t="s">
        <v>64</v>
      </c>
      <c r="H20" s="7">
        <v>3520217352649</v>
      </c>
      <c r="I20" s="10" t="s">
        <v>25</v>
      </c>
      <c r="J20" s="11">
        <v>49</v>
      </c>
      <c r="K20" s="11">
        <v>36</v>
      </c>
      <c r="L20" s="11">
        <v>36</v>
      </c>
      <c r="M20" s="11">
        <v>32</v>
      </c>
      <c r="N20" s="11">
        <v>41</v>
      </c>
      <c r="O20" s="12">
        <v>46</v>
      </c>
      <c r="P20" s="11">
        <v>38</v>
      </c>
      <c r="Q20" s="11">
        <v>35</v>
      </c>
      <c r="R20" s="11">
        <v>0</v>
      </c>
      <c r="S20" s="13" t="str">
        <f t="shared" si="0"/>
        <v>313/750</v>
      </c>
      <c r="T20" s="13" t="str">
        <f t="shared" si="1"/>
        <v>41.7%</v>
      </c>
      <c r="U20" s="13" t="str">
        <f t="shared" si="2"/>
        <v>Pass</v>
      </c>
      <c r="V20" s="12">
        <f ca="1">IFERROR(__xludf.DUMMYFUNCTION("IF(U20=""Pass"", RANK.EQ(VALUE(LEFT(T20, LEN(T20)-1)), ARRAYFORMULA(VALUE(LEFT(FILTER(T$3:T573, U$3:U573=""Pass""), LEN(FILTER(T$3:T573, U$3:U573=""Pass""))-1))), FALSE), """")
"),18)</f>
        <v>18</v>
      </c>
      <c r="W20" s="14"/>
      <c r="X20" s="14"/>
      <c r="Y20" s="14"/>
      <c r="Z20" s="14"/>
      <c r="AA20" s="14"/>
      <c r="AB20" s="14"/>
    </row>
    <row r="21" spans="1:28" ht="20.25" customHeight="1">
      <c r="A21" s="7">
        <f t="shared" si="3"/>
        <v>19</v>
      </c>
      <c r="B21" s="7">
        <v>1235</v>
      </c>
      <c r="C21" s="7" t="s">
        <v>85</v>
      </c>
      <c r="D21" s="9">
        <v>41118</v>
      </c>
      <c r="E21" s="7">
        <v>12.7</v>
      </c>
      <c r="F21" s="9">
        <v>45194</v>
      </c>
      <c r="G21" s="7" t="s">
        <v>86</v>
      </c>
      <c r="H21" s="7">
        <v>3520159546509</v>
      </c>
      <c r="I21" s="10" t="s">
        <v>25</v>
      </c>
      <c r="J21" s="11">
        <v>33</v>
      </c>
      <c r="K21" s="11">
        <v>66</v>
      </c>
      <c r="L21" s="11">
        <v>20</v>
      </c>
      <c r="M21" s="11">
        <v>50</v>
      </c>
      <c r="N21" s="11">
        <v>25</v>
      </c>
      <c r="O21" s="12">
        <v>45</v>
      </c>
      <c r="P21" s="11">
        <v>33</v>
      </c>
      <c r="Q21" s="11">
        <v>41</v>
      </c>
      <c r="R21" s="11">
        <v>0</v>
      </c>
      <c r="S21" s="13" t="str">
        <f t="shared" si="0"/>
        <v>313/750</v>
      </c>
      <c r="T21" s="13" t="str">
        <f t="shared" si="1"/>
        <v>41.7%</v>
      </c>
      <c r="U21" s="13" t="str">
        <f t="shared" si="2"/>
        <v>Pass</v>
      </c>
      <c r="V21" s="12">
        <f ca="1">IFERROR(__xludf.DUMMYFUNCTION("IF(U21=""Pass"", RANK.EQ(VALUE(LEFT(T21, LEN(T21)-1)), ARRAYFORMULA(VALUE(LEFT(FILTER(T$3:T573, U$3:U573=""Pass""), LEN(FILTER(T$3:T573, U$3:U573=""Pass""))-1))), FALSE), """")
"),18)</f>
        <v>18</v>
      </c>
      <c r="W21" s="14"/>
      <c r="X21" s="14"/>
      <c r="Y21" s="14"/>
      <c r="Z21" s="14"/>
      <c r="AA21" s="14"/>
      <c r="AB21" s="14"/>
    </row>
    <row r="22" spans="1:28" ht="20.25" customHeight="1">
      <c r="A22" s="7">
        <f t="shared" si="3"/>
        <v>20</v>
      </c>
      <c r="B22" s="7">
        <v>1225</v>
      </c>
      <c r="C22" s="7" t="s">
        <v>65</v>
      </c>
      <c r="D22" s="8">
        <v>40850</v>
      </c>
      <c r="E22" s="7">
        <v>13.4</v>
      </c>
      <c r="F22" s="15">
        <v>45061</v>
      </c>
      <c r="G22" s="7" t="s">
        <v>66</v>
      </c>
      <c r="H22" s="7">
        <v>3520174537371</v>
      </c>
      <c r="I22" s="10" t="s">
        <v>25</v>
      </c>
      <c r="J22" s="11">
        <v>47</v>
      </c>
      <c r="K22" s="11">
        <v>53</v>
      </c>
      <c r="L22" s="11">
        <v>34</v>
      </c>
      <c r="M22" s="11">
        <v>50</v>
      </c>
      <c r="N22" s="11">
        <v>0</v>
      </c>
      <c r="O22" s="12">
        <v>55</v>
      </c>
      <c r="P22" s="11">
        <v>31</v>
      </c>
      <c r="Q22" s="11">
        <v>42</v>
      </c>
      <c r="R22" s="11">
        <v>0</v>
      </c>
      <c r="S22" s="13" t="str">
        <f t="shared" si="0"/>
        <v>312/750</v>
      </c>
      <c r="T22" s="13" t="str">
        <f t="shared" si="1"/>
        <v>41.6%</v>
      </c>
      <c r="U22" s="13" t="str">
        <f t="shared" si="2"/>
        <v>Pass</v>
      </c>
      <c r="V22" s="12">
        <f ca="1">IFERROR(__xludf.DUMMYFUNCTION("IF(U22=""Pass"", RANK.EQ(VALUE(LEFT(T22, LEN(T22)-1)), ARRAYFORMULA(VALUE(LEFT(FILTER(T$3:T573, U$3:U573=""Pass""), LEN(FILTER(T$3:T573, U$3:U573=""Pass""))-1))), FALSE), """")
"),20)</f>
        <v>20</v>
      </c>
      <c r="W22" s="14"/>
      <c r="X22" s="14"/>
      <c r="Y22" s="14"/>
      <c r="Z22" s="14"/>
      <c r="AA22" s="14"/>
      <c r="AB22" s="14"/>
    </row>
    <row r="23" spans="1:28" ht="20.25" customHeight="1">
      <c r="A23" s="7">
        <f t="shared" si="3"/>
        <v>21</v>
      </c>
      <c r="B23" s="7">
        <v>973</v>
      </c>
      <c r="C23" s="7" t="s">
        <v>38</v>
      </c>
      <c r="D23" s="9">
        <v>40651</v>
      </c>
      <c r="E23" s="7">
        <v>13.1</v>
      </c>
      <c r="F23" s="9">
        <v>45407</v>
      </c>
      <c r="G23" s="7" t="s">
        <v>39</v>
      </c>
      <c r="H23" s="7">
        <v>3520274795785</v>
      </c>
      <c r="I23" s="10" t="s">
        <v>25</v>
      </c>
      <c r="J23" s="11">
        <v>35</v>
      </c>
      <c r="K23" s="11">
        <v>44</v>
      </c>
      <c r="L23" s="11">
        <v>26</v>
      </c>
      <c r="M23" s="11">
        <v>33</v>
      </c>
      <c r="N23" s="11">
        <v>33</v>
      </c>
      <c r="O23" s="12">
        <v>54</v>
      </c>
      <c r="P23" s="11">
        <v>42</v>
      </c>
      <c r="Q23" s="11">
        <v>38</v>
      </c>
      <c r="R23" s="11">
        <v>0</v>
      </c>
      <c r="S23" s="13" t="str">
        <f t="shared" si="0"/>
        <v>305/750</v>
      </c>
      <c r="T23" s="13" t="str">
        <f t="shared" si="1"/>
        <v>40.7%</v>
      </c>
      <c r="U23" s="13" t="str">
        <f t="shared" si="2"/>
        <v>Pass</v>
      </c>
      <c r="V23" s="12">
        <f ca="1">IFERROR(__xludf.DUMMYFUNCTION("IF(U23=""Pass"", RANK.EQ(VALUE(LEFT(T23, LEN(T23)-1)), ARRAYFORMULA(VALUE(LEFT(FILTER(T$3:T573, U$3:U573=""Pass""), LEN(FILTER(T$3:T573, U$3:U573=""Pass""))-1))), FALSE), """")
"),21)</f>
        <v>21</v>
      </c>
      <c r="W23" s="14"/>
      <c r="X23" s="14"/>
      <c r="Y23" s="14"/>
      <c r="Z23" s="14"/>
      <c r="AA23" s="14"/>
      <c r="AB23" s="14"/>
    </row>
    <row r="24" spans="1:28" ht="20.25" customHeight="1">
      <c r="A24" s="7">
        <f t="shared" si="3"/>
        <v>22</v>
      </c>
      <c r="B24" s="7">
        <v>974</v>
      </c>
      <c r="C24" s="7" t="s">
        <v>40</v>
      </c>
      <c r="D24" s="9">
        <v>40539</v>
      </c>
      <c r="E24" s="7">
        <v>14.2</v>
      </c>
      <c r="F24" s="16">
        <v>45413</v>
      </c>
      <c r="G24" s="7" t="s">
        <v>41</v>
      </c>
      <c r="H24" s="7">
        <v>3520240544655</v>
      </c>
      <c r="I24" s="10" t="s">
        <v>25</v>
      </c>
      <c r="J24" s="11">
        <v>42</v>
      </c>
      <c r="K24" s="11">
        <v>46</v>
      </c>
      <c r="L24" s="11">
        <v>49</v>
      </c>
      <c r="M24" s="11">
        <v>42</v>
      </c>
      <c r="N24" s="11">
        <v>50</v>
      </c>
      <c r="O24" s="12">
        <v>41</v>
      </c>
      <c r="P24" s="11">
        <v>32</v>
      </c>
      <c r="Q24" s="11">
        <v>0</v>
      </c>
      <c r="R24" s="11">
        <v>0</v>
      </c>
      <c r="S24" s="13" t="str">
        <f t="shared" si="0"/>
        <v>302/750</v>
      </c>
      <c r="T24" s="13" t="str">
        <f t="shared" si="1"/>
        <v>40.3%</v>
      </c>
      <c r="U24" s="13" t="str">
        <f t="shared" si="2"/>
        <v>Pass</v>
      </c>
      <c r="V24" s="12">
        <f ca="1">IFERROR(__xludf.DUMMYFUNCTION("IF(U24=""Pass"", RANK.EQ(VALUE(LEFT(T24, LEN(T24)-1)), ARRAYFORMULA(VALUE(LEFT(FILTER(T$3:T573, U$3:U573=""Pass""), LEN(FILTER(T$3:T573, U$3:U573=""Pass""))-1))), FALSE), """")
"),22)</f>
        <v>22</v>
      </c>
      <c r="W24" s="14"/>
      <c r="X24" s="14"/>
      <c r="Y24" s="14"/>
      <c r="Z24" s="14"/>
      <c r="AA24" s="14"/>
      <c r="AB24" s="14"/>
    </row>
    <row r="25" spans="1:28" ht="20.25" customHeight="1">
      <c r="A25" s="7">
        <f t="shared" si="3"/>
        <v>23</v>
      </c>
      <c r="B25" s="7">
        <v>1231</v>
      </c>
      <c r="C25" s="7" t="s">
        <v>77</v>
      </c>
      <c r="D25" s="9">
        <v>38958</v>
      </c>
      <c r="E25" s="7">
        <v>18.600000000000001</v>
      </c>
      <c r="F25" s="9">
        <v>42107</v>
      </c>
      <c r="G25" s="7" t="s">
        <v>78</v>
      </c>
      <c r="H25" s="7">
        <v>3520217585565</v>
      </c>
      <c r="I25" s="10" t="s">
        <v>25</v>
      </c>
      <c r="J25" s="11">
        <v>38</v>
      </c>
      <c r="K25" s="11">
        <v>41</v>
      </c>
      <c r="L25" s="11">
        <v>31</v>
      </c>
      <c r="M25" s="11">
        <v>34</v>
      </c>
      <c r="N25" s="11">
        <v>37</v>
      </c>
      <c r="O25" s="12">
        <v>49</v>
      </c>
      <c r="P25" s="11">
        <v>31</v>
      </c>
      <c r="Q25" s="11">
        <v>33</v>
      </c>
      <c r="R25" s="11">
        <v>0</v>
      </c>
      <c r="S25" s="13" t="str">
        <f t="shared" si="0"/>
        <v>294/750</v>
      </c>
      <c r="T25" s="13" t="str">
        <f t="shared" si="1"/>
        <v>39.2%</v>
      </c>
      <c r="U25" s="13" t="str">
        <f t="shared" si="2"/>
        <v>Pass</v>
      </c>
      <c r="V25" s="12">
        <f ca="1">IFERROR(__xludf.DUMMYFUNCTION("IF(U25=""Pass"", RANK.EQ(VALUE(LEFT(T25, LEN(T25)-1)), ARRAYFORMULA(VALUE(LEFT(FILTER(T$3:T573, U$3:U573=""Pass""), LEN(FILTER(T$3:T573, U$3:U573=""Pass""))-1))), FALSE), """")
"),23)</f>
        <v>23</v>
      </c>
      <c r="W25" s="14"/>
      <c r="X25" s="14"/>
      <c r="Y25" s="14"/>
      <c r="Z25" s="14"/>
      <c r="AA25" s="14"/>
      <c r="AB25" s="14"/>
    </row>
    <row r="26" spans="1:28" ht="20.25" customHeight="1">
      <c r="A26" s="7">
        <f t="shared" si="3"/>
        <v>24</v>
      </c>
      <c r="B26" s="7">
        <v>1233</v>
      </c>
      <c r="C26" s="7" t="s">
        <v>81</v>
      </c>
      <c r="D26" s="9">
        <v>40085</v>
      </c>
      <c r="E26" s="7">
        <v>15.5</v>
      </c>
      <c r="F26" s="8">
        <v>42464</v>
      </c>
      <c r="G26" s="7" t="s">
        <v>82</v>
      </c>
      <c r="H26" s="7">
        <v>3520189056023</v>
      </c>
      <c r="I26" s="10" t="s">
        <v>25</v>
      </c>
      <c r="J26" s="11">
        <v>38</v>
      </c>
      <c r="K26" s="11">
        <v>34</v>
      </c>
      <c r="L26" s="11">
        <v>40</v>
      </c>
      <c r="M26" s="11">
        <v>35</v>
      </c>
      <c r="N26" s="11">
        <v>41</v>
      </c>
      <c r="O26" s="12">
        <v>38</v>
      </c>
      <c r="P26" s="11">
        <v>19</v>
      </c>
      <c r="Q26" s="11">
        <v>36</v>
      </c>
      <c r="R26" s="11">
        <v>0</v>
      </c>
      <c r="S26" s="13" t="str">
        <f t="shared" si="0"/>
        <v>281/750</v>
      </c>
      <c r="T26" s="13" t="str">
        <f t="shared" si="1"/>
        <v>37.5%</v>
      </c>
      <c r="U26" s="13" t="str">
        <f t="shared" si="2"/>
        <v>Pass</v>
      </c>
      <c r="V26" s="12">
        <f ca="1">IFERROR(__xludf.DUMMYFUNCTION("IF(U26=""Pass"", RANK.EQ(VALUE(LEFT(T26, LEN(T26)-1)), ARRAYFORMULA(VALUE(LEFT(FILTER(T$3:T573, U$3:U573=""Pass""), LEN(FILTER(T$3:T573, U$3:U573=""Pass""))-1))), FALSE), """")
"),24)</f>
        <v>24</v>
      </c>
      <c r="W26" s="14"/>
      <c r="X26" s="14"/>
      <c r="Y26" s="14"/>
      <c r="Z26" s="14"/>
      <c r="AA26" s="14"/>
      <c r="AB26" s="14"/>
    </row>
    <row r="27" spans="1:28" ht="20.25" customHeight="1">
      <c r="A27" s="7">
        <f t="shared" si="3"/>
        <v>25</v>
      </c>
      <c r="B27" s="7">
        <v>1230</v>
      </c>
      <c r="C27" s="7" t="s">
        <v>75</v>
      </c>
      <c r="D27" s="9">
        <v>40767</v>
      </c>
      <c r="E27" s="7">
        <v>13.6</v>
      </c>
      <c r="F27" s="9">
        <v>42635</v>
      </c>
      <c r="G27" s="7" t="s">
        <v>76</v>
      </c>
      <c r="H27" s="7">
        <v>3520293825901</v>
      </c>
      <c r="I27" s="10" t="s">
        <v>25</v>
      </c>
      <c r="J27" s="11">
        <v>33</v>
      </c>
      <c r="K27" s="11">
        <v>42</v>
      </c>
      <c r="L27" s="11">
        <v>36</v>
      </c>
      <c r="M27" s="11">
        <v>43</v>
      </c>
      <c r="N27" s="11">
        <v>22</v>
      </c>
      <c r="O27" s="12">
        <v>44</v>
      </c>
      <c r="P27" s="11">
        <v>20</v>
      </c>
      <c r="Q27" s="11">
        <v>33</v>
      </c>
      <c r="R27" s="11">
        <v>0</v>
      </c>
      <c r="S27" s="13" t="str">
        <f t="shared" si="0"/>
        <v>273/750</v>
      </c>
      <c r="T27" s="13" t="str">
        <f t="shared" si="1"/>
        <v>36.4%</v>
      </c>
      <c r="U27" s="13" t="str">
        <f t="shared" si="2"/>
        <v>Pass</v>
      </c>
      <c r="V27" s="12">
        <f ca="1">IFERROR(__xludf.DUMMYFUNCTION("IF(U27=""Pass"", RANK.EQ(VALUE(LEFT(T27, LEN(T27)-1)), ARRAYFORMULA(VALUE(LEFT(FILTER(T$3:T573, U$3:U573=""Pass""), LEN(FILTER(T$3:T573, U$3:U573=""Pass""))-1))), FALSE), """")
"),25)</f>
        <v>25</v>
      </c>
      <c r="W27" s="14"/>
      <c r="X27" s="14"/>
      <c r="Y27" s="14"/>
      <c r="Z27" s="14"/>
      <c r="AA27" s="14"/>
      <c r="AB27" s="14"/>
    </row>
    <row r="28" spans="1:28" ht="20.25" customHeight="1">
      <c r="A28" s="7">
        <f t="shared" si="3"/>
        <v>26</v>
      </c>
      <c r="B28" s="7">
        <v>1137</v>
      </c>
      <c r="C28" s="7" t="s">
        <v>50</v>
      </c>
      <c r="D28" s="9">
        <v>40626</v>
      </c>
      <c r="E28" s="7">
        <v>13.1</v>
      </c>
      <c r="F28" s="9">
        <v>45617</v>
      </c>
      <c r="G28" s="7" t="s">
        <v>51</v>
      </c>
      <c r="H28" s="7">
        <v>3520234666855</v>
      </c>
      <c r="I28" s="10" t="s">
        <v>25</v>
      </c>
      <c r="J28" s="11">
        <v>33</v>
      </c>
      <c r="K28" s="11">
        <v>41</v>
      </c>
      <c r="L28" s="11">
        <v>51</v>
      </c>
      <c r="M28" s="11">
        <v>27</v>
      </c>
      <c r="N28" s="11">
        <v>30</v>
      </c>
      <c r="O28" s="12">
        <v>36</v>
      </c>
      <c r="P28" s="11">
        <v>20</v>
      </c>
      <c r="Q28" s="11">
        <v>33</v>
      </c>
      <c r="R28" s="11">
        <v>0</v>
      </c>
      <c r="S28" s="13" t="str">
        <f t="shared" si="0"/>
        <v>271/750</v>
      </c>
      <c r="T28" s="13" t="str">
        <f t="shared" si="1"/>
        <v>36.1%</v>
      </c>
      <c r="U28" s="13" t="str">
        <f t="shared" si="2"/>
        <v>Pass</v>
      </c>
      <c r="V28" s="12">
        <f ca="1">IFERROR(__xludf.DUMMYFUNCTION("IF(U28=""Pass"", RANK.EQ(VALUE(LEFT(T28, LEN(T28)-1)), ARRAYFORMULA(VALUE(LEFT(FILTER(T$3:T573, U$3:U573=""Pass""), LEN(FILTER(T$3:T573, U$3:U573=""Pass""))-1))), FALSE), """")
"),26)</f>
        <v>26</v>
      </c>
      <c r="W28" s="14"/>
      <c r="X28" s="14"/>
      <c r="Y28" s="14"/>
      <c r="Z28" s="14"/>
      <c r="AA28" s="14"/>
      <c r="AB28" s="14"/>
    </row>
    <row r="29" spans="1:28" ht="20.25" customHeight="1">
      <c r="A29" s="7">
        <f t="shared" si="3"/>
        <v>27</v>
      </c>
      <c r="B29" s="7">
        <v>1208</v>
      </c>
      <c r="C29" s="7" t="s">
        <v>57</v>
      </c>
      <c r="D29" s="9">
        <v>40228</v>
      </c>
      <c r="E29" s="7">
        <v>15</v>
      </c>
      <c r="F29" s="8">
        <v>45267</v>
      </c>
      <c r="G29" s="7" t="s">
        <v>58</v>
      </c>
      <c r="H29" s="7">
        <v>3520272586481</v>
      </c>
      <c r="I29" s="10" t="s">
        <v>25</v>
      </c>
      <c r="J29" s="11">
        <v>21</v>
      </c>
      <c r="K29" s="11">
        <v>48</v>
      </c>
      <c r="L29" s="11">
        <v>39</v>
      </c>
      <c r="M29" s="11">
        <v>43</v>
      </c>
      <c r="N29" s="11">
        <v>39</v>
      </c>
      <c r="O29" s="12">
        <v>43</v>
      </c>
      <c r="P29" s="11">
        <v>19</v>
      </c>
      <c r="Q29" s="11">
        <v>14</v>
      </c>
      <c r="R29" s="11">
        <v>0</v>
      </c>
      <c r="S29" s="13" t="str">
        <f t="shared" si="0"/>
        <v>266/750</v>
      </c>
      <c r="T29" s="13" t="str">
        <f t="shared" si="1"/>
        <v>35.5%</v>
      </c>
      <c r="U29" s="13" t="str">
        <f t="shared" si="2"/>
        <v>Pass</v>
      </c>
      <c r="V29" s="12">
        <f ca="1">IFERROR(__xludf.DUMMYFUNCTION("IF(U29=""Pass"", RANK.EQ(VALUE(LEFT(T29, LEN(T29)-1)), ARRAYFORMULA(VALUE(LEFT(FILTER(T$3:T573, U$3:U573=""Pass""), LEN(FILTER(T$3:T573, U$3:U573=""Pass""))-1))), FALSE), """")
"),27)</f>
        <v>27</v>
      </c>
      <c r="W29" s="14"/>
      <c r="X29" s="14"/>
      <c r="Y29" s="14"/>
      <c r="Z29" s="14"/>
      <c r="AA29" s="14"/>
      <c r="AB29" s="14"/>
    </row>
    <row r="30" spans="1:28" ht="20.25" customHeight="1">
      <c r="A30" s="7">
        <f t="shared" si="3"/>
        <v>28</v>
      </c>
      <c r="B30" s="7">
        <v>1063</v>
      </c>
      <c r="C30" s="7" t="s">
        <v>44</v>
      </c>
      <c r="D30" s="9">
        <v>40540</v>
      </c>
      <c r="E30" s="7">
        <v>14.2</v>
      </c>
      <c r="F30" s="9">
        <v>45524</v>
      </c>
      <c r="G30" s="7" t="s">
        <v>45</v>
      </c>
      <c r="H30" s="7">
        <v>3520215963249</v>
      </c>
      <c r="I30" s="10" t="s">
        <v>25</v>
      </c>
      <c r="J30" s="11">
        <v>36</v>
      </c>
      <c r="K30" s="11">
        <v>38</v>
      </c>
      <c r="L30" s="11">
        <v>38</v>
      </c>
      <c r="M30" s="11">
        <v>37</v>
      </c>
      <c r="N30" s="11">
        <v>42</v>
      </c>
      <c r="O30" s="12">
        <v>33</v>
      </c>
      <c r="P30" s="11">
        <v>19</v>
      </c>
      <c r="Q30" s="11">
        <v>22</v>
      </c>
      <c r="R30" s="11">
        <v>0</v>
      </c>
      <c r="S30" s="13" t="str">
        <f t="shared" si="0"/>
        <v>265/750</v>
      </c>
      <c r="T30" s="13" t="str">
        <f t="shared" si="1"/>
        <v>35.3%</v>
      </c>
      <c r="U30" s="13" t="str">
        <f t="shared" si="2"/>
        <v>Pass</v>
      </c>
      <c r="V30" s="12">
        <f ca="1">IFERROR(__xludf.DUMMYFUNCTION("IF(U30=""Pass"", RANK.EQ(VALUE(LEFT(T30, LEN(T30)-1)), ARRAYFORMULA(VALUE(LEFT(FILTER(T$3:T573, U$3:U573=""Pass""), LEN(FILTER(T$3:T573, U$3:U573=""Pass""))-1))), FALSE), """")
"),28)</f>
        <v>28</v>
      </c>
      <c r="W30" s="14"/>
      <c r="X30" s="14"/>
      <c r="Y30" s="14"/>
      <c r="Z30" s="14"/>
      <c r="AA30" s="14"/>
      <c r="AB30" s="14"/>
    </row>
    <row r="31" spans="1:28" ht="20.25" customHeight="1">
      <c r="A31" s="7">
        <f t="shared" si="3"/>
        <v>29</v>
      </c>
      <c r="B31" s="7">
        <v>1229</v>
      </c>
      <c r="C31" s="7" t="s">
        <v>73</v>
      </c>
      <c r="D31" s="9">
        <v>40009</v>
      </c>
      <c r="E31" s="7">
        <v>15.7</v>
      </c>
      <c r="F31" s="8">
        <v>45267</v>
      </c>
      <c r="G31" s="7" t="s">
        <v>74</v>
      </c>
      <c r="H31" s="7">
        <v>3520246247017</v>
      </c>
      <c r="I31" s="10" t="s">
        <v>25</v>
      </c>
      <c r="J31" s="11">
        <v>22</v>
      </c>
      <c r="K31" s="11">
        <v>33</v>
      </c>
      <c r="L31" s="11">
        <v>33</v>
      </c>
      <c r="M31" s="11">
        <v>35</v>
      </c>
      <c r="N31" s="11">
        <v>49</v>
      </c>
      <c r="O31" s="12">
        <v>34</v>
      </c>
      <c r="P31" s="11">
        <v>29</v>
      </c>
      <c r="Q31" s="11">
        <v>30</v>
      </c>
      <c r="R31" s="11">
        <v>0</v>
      </c>
      <c r="S31" s="13" t="str">
        <f t="shared" si="0"/>
        <v>265/750</v>
      </c>
      <c r="T31" s="13" t="str">
        <f t="shared" si="1"/>
        <v>35.3%</v>
      </c>
      <c r="U31" s="13" t="str">
        <f t="shared" si="2"/>
        <v>Pass</v>
      </c>
      <c r="V31" s="12">
        <f ca="1">IFERROR(__xludf.DUMMYFUNCTION("IF(U31=""Pass"", RANK.EQ(VALUE(LEFT(T31, LEN(T31)-1)), ARRAYFORMULA(VALUE(LEFT(FILTER(T$3:T573, U$3:U573=""Pass""), LEN(FILTER(T$3:T573, U$3:U573=""Pass""))-1))), FALSE), """")
"),28)</f>
        <v>28</v>
      </c>
      <c r="W31" s="14"/>
      <c r="X31" s="14"/>
      <c r="Y31" s="14"/>
      <c r="Z31" s="14"/>
      <c r="AA31" s="14"/>
      <c r="AB31" s="14"/>
    </row>
    <row r="32" spans="1:28" ht="20.25" customHeight="1">
      <c r="A32" s="7">
        <f t="shared" si="3"/>
        <v>30</v>
      </c>
      <c r="B32" s="7">
        <v>1240</v>
      </c>
      <c r="C32" s="7" t="s">
        <v>93</v>
      </c>
      <c r="D32" s="9">
        <v>40178</v>
      </c>
      <c r="E32" s="7">
        <v>15.2</v>
      </c>
      <c r="F32" s="8">
        <v>45267</v>
      </c>
      <c r="G32" s="7" t="s">
        <v>94</v>
      </c>
      <c r="H32" s="7">
        <v>3540187657083</v>
      </c>
      <c r="I32" s="10" t="s">
        <v>25</v>
      </c>
      <c r="J32" s="11">
        <v>51</v>
      </c>
      <c r="K32" s="11">
        <v>33</v>
      </c>
      <c r="L32" s="11">
        <v>33</v>
      </c>
      <c r="M32" s="11">
        <v>17</v>
      </c>
      <c r="N32" s="11">
        <v>24</v>
      </c>
      <c r="O32" s="12">
        <v>41</v>
      </c>
      <c r="P32" s="11">
        <v>22</v>
      </c>
      <c r="Q32" s="11">
        <v>34</v>
      </c>
      <c r="R32" s="11">
        <v>0</v>
      </c>
      <c r="S32" s="13" t="str">
        <f t="shared" si="0"/>
        <v>255/750</v>
      </c>
      <c r="T32" s="13" t="str">
        <f t="shared" si="1"/>
        <v>34%</v>
      </c>
      <c r="U32" s="13" t="str">
        <f t="shared" si="2"/>
        <v>Pass</v>
      </c>
      <c r="V32" s="12">
        <f ca="1">IFERROR(__xludf.DUMMYFUNCTION("IF(U32=""Pass"", RANK.EQ(VALUE(LEFT(T32, LEN(T32)-1)), ARRAYFORMULA(VALUE(LEFT(FILTER(T$3:T573, U$3:U573=""Pass""), LEN(FILTER(T$3:T573, U$3:U573=""Pass""))-1))), FALSE), """")
"),31)</f>
        <v>31</v>
      </c>
      <c r="W32" s="14"/>
      <c r="X32" s="14"/>
      <c r="Y32" s="14"/>
      <c r="Z32" s="14"/>
      <c r="AA32" s="14"/>
      <c r="AB32" s="14"/>
    </row>
    <row r="33" spans="1:28" ht="20.25" customHeight="1">
      <c r="A33" s="7">
        <f t="shared" si="3"/>
        <v>31</v>
      </c>
      <c r="B33" s="7">
        <v>1164</v>
      </c>
      <c r="C33" s="7" t="s">
        <v>55</v>
      </c>
      <c r="D33" s="8">
        <v>39875</v>
      </c>
      <c r="E33" s="7">
        <v>16</v>
      </c>
      <c r="F33" s="8">
        <v>45537</v>
      </c>
      <c r="G33" s="7" t="s">
        <v>56</v>
      </c>
      <c r="H33" s="7">
        <v>3520106251545</v>
      </c>
      <c r="I33" s="10" t="s">
        <v>25</v>
      </c>
      <c r="J33" s="11">
        <v>33</v>
      </c>
      <c r="K33" s="11">
        <v>34</v>
      </c>
      <c r="L33" s="11">
        <v>39</v>
      </c>
      <c r="M33" s="11">
        <v>20</v>
      </c>
      <c r="N33" s="11">
        <v>31</v>
      </c>
      <c r="O33" s="12">
        <v>40</v>
      </c>
      <c r="P33" s="11">
        <v>23</v>
      </c>
      <c r="Q33" s="11">
        <v>38</v>
      </c>
      <c r="R33" s="11">
        <v>0</v>
      </c>
      <c r="S33" s="13" t="str">
        <f t="shared" si="0"/>
        <v>258/750</v>
      </c>
      <c r="T33" s="13" t="str">
        <f t="shared" si="1"/>
        <v>34.4%</v>
      </c>
      <c r="U33" s="13" t="str">
        <f t="shared" si="2"/>
        <v>Pass</v>
      </c>
      <c r="V33" s="12">
        <f ca="1">IFERROR(__xludf.DUMMYFUNCTION("IF(U33=""Pass"", RANK.EQ(VALUE(LEFT(T33, LEN(T33)-1)), ARRAYFORMULA(VALUE(LEFT(FILTER(T$3:T573, U$3:U573=""Pass""), LEN(FILTER(T$3:T573, U$3:U573=""Pass""))-1))), FALSE), """")
"),30)</f>
        <v>30</v>
      </c>
      <c r="W33" s="14"/>
      <c r="X33" s="14"/>
      <c r="Y33" s="14"/>
      <c r="Z33" s="14"/>
      <c r="AA33" s="14"/>
      <c r="AB33" s="14"/>
    </row>
    <row r="34" spans="1:28" ht="20.25" customHeight="1">
      <c r="A34" s="7">
        <f t="shared" si="3"/>
        <v>32</v>
      </c>
      <c r="B34" s="7">
        <v>1064</v>
      </c>
      <c r="C34" s="7" t="s">
        <v>46</v>
      </c>
      <c r="D34" s="9">
        <v>40404</v>
      </c>
      <c r="E34" s="7">
        <v>14.6</v>
      </c>
      <c r="F34" s="9">
        <v>45524</v>
      </c>
      <c r="G34" s="7" t="s">
        <v>47</v>
      </c>
      <c r="H34" s="7">
        <v>3320375312457</v>
      </c>
      <c r="I34" s="10" t="s">
        <v>25</v>
      </c>
      <c r="J34" s="11">
        <v>33</v>
      </c>
      <c r="K34" s="11">
        <v>42</v>
      </c>
      <c r="L34" s="11">
        <v>36</v>
      </c>
      <c r="M34" s="11">
        <v>26</v>
      </c>
      <c r="N34" s="11">
        <v>25</v>
      </c>
      <c r="O34" s="12">
        <v>34</v>
      </c>
      <c r="P34" s="11">
        <v>18</v>
      </c>
      <c r="Q34" s="11">
        <v>35</v>
      </c>
      <c r="R34" s="11">
        <v>0</v>
      </c>
      <c r="S34" s="13" t="str">
        <f t="shared" si="0"/>
        <v>249/750</v>
      </c>
      <c r="T34" s="13" t="str">
        <f t="shared" si="1"/>
        <v>33.2%</v>
      </c>
      <c r="U34" s="13" t="str">
        <f t="shared" si="2"/>
        <v>Pass</v>
      </c>
      <c r="V34" s="12">
        <f ca="1">IFERROR(__xludf.DUMMYFUNCTION("IF(U34=""Pass"", RANK.EQ(VALUE(LEFT(T34, LEN(T34)-1)), ARRAYFORMULA(VALUE(LEFT(FILTER(T$3:T573, U$3:U573=""Pass""), LEN(FILTER(T$3:T573, U$3:U573=""Pass""))-1))), FALSE), """")
"),32)</f>
        <v>32</v>
      </c>
      <c r="W34" s="14"/>
      <c r="X34" s="14"/>
      <c r="Y34" s="14"/>
      <c r="Z34" s="14"/>
      <c r="AA34" s="14"/>
      <c r="AB34" s="14"/>
    </row>
    <row r="35" spans="1:28" ht="20.25" customHeight="1">
      <c r="A35" s="7">
        <f t="shared" si="3"/>
        <v>33</v>
      </c>
      <c r="B35" s="7">
        <v>1228</v>
      </c>
      <c r="C35" s="7" t="s">
        <v>71</v>
      </c>
      <c r="D35" s="9">
        <v>40206</v>
      </c>
      <c r="E35" s="7">
        <v>15.1</v>
      </c>
      <c r="F35" s="8">
        <v>45267</v>
      </c>
      <c r="G35" s="7" t="s">
        <v>72</v>
      </c>
      <c r="H35" s="7">
        <v>3520296993817</v>
      </c>
      <c r="I35" s="10" t="s">
        <v>25</v>
      </c>
      <c r="J35" s="11">
        <v>33</v>
      </c>
      <c r="K35" s="11">
        <v>36</v>
      </c>
      <c r="L35" s="11">
        <v>29</v>
      </c>
      <c r="M35" s="11">
        <v>30</v>
      </c>
      <c r="N35" s="11">
        <v>46</v>
      </c>
      <c r="O35" s="12">
        <v>39</v>
      </c>
      <c r="P35" s="11">
        <v>19</v>
      </c>
      <c r="Q35" s="11">
        <v>16</v>
      </c>
      <c r="R35" s="11">
        <v>0</v>
      </c>
      <c r="S35" s="13" t="str">
        <f t="shared" si="0"/>
        <v>248/750</v>
      </c>
      <c r="T35" s="13" t="str">
        <f t="shared" si="1"/>
        <v>33.1%</v>
      </c>
      <c r="U35" s="13" t="str">
        <f t="shared" si="2"/>
        <v>Pass</v>
      </c>
      <c r="V35" s="12">
        <f ca="1">IFERROR(__xludf.DUMMYFUNCTION("IF(U35=""Pass"", RANK.EQ(VALUE(LEFT(T35, LEN(T35)-1)), ARRAYFORMULA(VALUE(LEFT(FILTER(T$3:T573, U$3:U573=""Pass""), LEN(FILTER(T$3:T573, U$3:U573=""Pass""))-1))), FALSE), """")
"),33)</f>
        <v>33</v>
      </c>
      <c r="W35" s="14"/>
      <c r="X35" s="14"/>
      <c r="Y35" s="14"/>
      <c r="Z35" s="14"/>
      <c r="AA35" s="14"/>
      <c r="AB35" s="14"/>
    </row>
  </sheetData>
  <mergeCells count="1">
    <mergeCell ref="A1:V1"/>
  </mergeCells>
  <printOptions horizontalCentered="1" gridLines="1"/>
  <pageMargins left="0.16" right="0.16" top="0.18589687417848605" bottom="0.18589687417848605" header="0" footer="0"/>
  <pageSetup paperSize="9"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B6"/>
  <sheetViews>
    <sheetView workbookViewId="0"/>
  </sheetViews>
  <sheetFormatPr defaultColWidth="12.5703125" defaultRowHeight="15.75" customHeight="1"/>
  <cols>
    <col min="1" max="1" width="3.7109375" customWidth="1"/>
    <col min="2" max="2" width="6.42578125" customWidth="1"/>
    <col min="3" max="3" width="19.140625" customWidth="1"/>
    <col min="4" max="4" width="8.7109375" customWidth="1"/>
    <col min="5" max="5" width="5.42578125" customWidth="1"/>
    <col min="6" max="6" width="9.28515625" customWidth="1"/>
    <col min="7" max="7" width="19.28515625" customWidth="1"/>
    <col min="8" max="8" width="13" customWidth="1"/>
    <col min="9" max="9" width="6.140625" customWidth="1"/>
    <col min="10" max="10" width="7" customWidth="1"/>
    <col min="11" max="11" width="4.85546875" customWidth="1"/>
    <col min="12" max="12" width="11.140625" customWidth="1"/>
    <col min="13" max="13" width="7.28515625" customWidth="1"/>
    <col min="14" max="14" width="7.7109375" customWidth="1"/>
    <col min="15" max="15" width="7.28515625" customWidth="1"/>
    <col min="16" max="16" width="10.140625" customWidth="1"/>
    <col min="17" max="17" width="8.85546875" customWidth="1"/>
    <col min="18" max="18" width="6" customWidth="1"/>
    <col min="19" max="19" width="10.140625" customWidth="1"/>
    <col min="20" max="20" width="10" customWidth="1"/>
    <col min="21" max="21" width="6.140625" customWidth="1"/>
    <col min="22" max="22" width="7.5703125" customWidth="1"/>
  </cols>
  <sheetData>
    <row r="1" spans="1:28" ht="39" customHeight="1">
      <c r="A1" s="38" t="s">
        <v>99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40"/>
      <c r="W1" s="1"/>
      <c r="X1" s="1"/>
      <c r="Y1" s="1"/>
      <c r="Z1" s="1"/>
      <c r="AA1" s="1"/>
      <c r="AB1" s="1"/>
    </row>
    <row r="2" spans="1:28" ht="39" customHeight="1">
      <c r="A2" s="33" t="s">
        <v>100</v>
      </c>
      <c r="B2" s="33" t="s">
        <v>1</v>
      </c>
      <c r="C2" s="33" t="s">
        <v>3</v>
      </c>
      <c r="D2" s="33" t="s">
        <v>4</v>
      </c>
      <c r="E2" s="33" t="s">
        <v>5</v>
      </c>
      <c r="F2" s="33" t="s">
        <v>6</v>
      </c>
      <c r="G2" s="33" t="s">
        <v>7</v>
      </c>
      <c r="H2" s="33" t="s">
        <v>8</v>
      </c>
      <c r="I2" s="34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6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6" t="s">
        <v>22</v>
      </c>
      <c r="W2" s="1"/>
      <c r="X2" s="1"/>
      <c r="Y2" s="1"/>
      <c r="Z2" s="1"/>
      <c r="AA2" s="1"/>
      <c r="AB2" s="1"/>
    </row>
    <row r="3" spans="1:28" ht="20.25" customHeight="1">
      <c r="A3" s="35">
        <f>'8th Pass'!A35+1</f>
        <v>34</v>
      </c>
      <c r="B3" s="35">
        <v>1227</v>
      </c>
      <c r="C3" s="35" t="s">
        <v>69</v>
      </c>
      <c r="D3" s="21">
        <v>40923</v>
      </c>
      <c r="E3" s="35">
        <v>13.1</v>
      </c>
      <c r="F3" s="21">
        <v>42989</v>
      </c>
      <c r="G3" s="35" t="s">
        <v>70</v>
      </c>
      <c r="H3" s="35">
        <v>3520185363143</v>
      </c>
      <c r="I3" s="36" t="s">
        <v>25</v>
      </c>
      <c r="J3" s="11">
        <v>26</v>
      </c>
      <c r="K3" s="11">
        <v>41</v>
      </c>
      <c r="L3" s="11">
        <v>38</v>
      </c>
      <c r="M3" s="11">
        <v>16</v>
      </c>
      <c r="N3" s="11">
        <v>0</v>
      </c>
      <c r="O3" s="12">
        <v>47</v>
      </c>
      <c r="P3" s="11">
        <v>39</v>
      </c>
      <c r="Q3" s="11">
        <v>24</v>
      </c>
      <c r="R3" s="11">
        <v>0</v>
      </c>
      <c r="S3" s="13" t="str">
        <f t="shared" ref="S3:S6" si="0">SUM(J3:R3) &amp; "/750"</f>
        <v>231/750</v>
      </c>
      <c r="T3" s="13" t="str">
        <f t="shared" ref="T3:T6" si="1">ROUND((SUM(J3:R3)/750)*100,1) &amp; "%"</f>
        <v>30.8%</v>
      </c>
      <c r="U3" s="13" t="str">
        <f t="shared" ref="U3:U6" si="2">IF((SUM(J3:R3)/750)*100 &gt;= 33, "Pass", "Fail")</f>
        <v>Fail</v>
      </c>
      <c r="V3" s="12" t="str">
        <f ca="1">IFERROR(__xludf.DUMMYFUNCTION("IF(U3=""Pass"", RANK.EQ(VALUE(LEFT(T3, LEN(T3)-1)), ARRAYFORMULA(VALUE(LEFT(FILTER('8th Pass'!T$3:T543, '8th Pass'!U$3:U543=""Pass""), LEN(FILTER('8th Pass'!T$3:T543, '8th Pass'!U$3:U543=""Pass""))-1))), FALSE), """")
"),"")</f>
        <v/>
      </c>
      <c r="W3" s="14"/>
      <c r="X3" s="14"/>
      <c r="Y3" s="14"/>
      <c r="Z3" s="14"/>
      <c r="AA3" s="14"/>
      <c r="AB3" s="14"/>
    </row>
    <row r="4" spans="1:28" ht="20.25" customHeight="1">
      <c r="A4" s="35">
        <v>1</v>
      </c>
      <c r="B4" s="35">
        <v>1062</v>
      </c>
      <c r="C4" s="35" t="s">
        <v>42</v>
      </c>
      <c r="D4" s="21">
        <v>39916</v>
      </c>
      <c r="E4" s="35">
        <v>15.1</v>
      </c>
      <c r="F4" s="21">
        <v>45524</v>
      </c>
      <c r="G4" s="35" t="s">
        <v>43</v>
      </c>
      <c r="H4" s="35">
        <v>3520235997051</v>
      </c>
      <c r="I4" s="36" t="s">
        <v>25</v>
      </c>
      <c r="J4" s="11">
        <v>38</v>
      </c>
      <c r="K4" s="11">
        <v>20</v>
      </c>
      <c r="L4" s="11">
        <v>27</v>
      </c>
      <c r="M4" s="11">
        <v>26</v>
      </c>
      <c r="N4" s="11">
        <v>15</v>
      </c>
      <c r="O4" s="12">
        <v>35</v>
      </c>
      <c r="P4" s="11">
        <v>13</v>
      </c>
      <c r="Q4" s="11">
        <v>26</v>
      </c>
      <c r="R4" s="11">
        <v>0</v>
      </c>
      <c r="S4" s="13" t="str">
        <f t="shared" si="0"/>
        <v>200/750</v>
      </c>
      <c r="T4" s="13" t="str">
        <f t="shared" si="1"/>
        <v>26.7%</v>
      </c>
      <c r="U4" s="13" t="str">
        <f t="shared" si="2"/>
        <v>Fail</v>
      </c>
      <c r="V4" s="12" t="str">
        <f ca="1">IFERROR(__xludf.DUMMYFUNCTION("IF(U4=""Pass"", RANK.EQ(VALUE(LEFT(T4, LEN(T4)-1)), ARRAYFORMULA(VALUE(LEFT(FILTER(T$4:T543, U$4:U543=""Pass""), LEN(FILTER(T$4:T543, U$4:U543=""Pass""))-1))), FALSE), """")
"),"")</f>
        <v/>
      </c>
      <c r="W4" s="14"/>
      <c r="X4" s="14"/>
      <c r="Y4" s="14"/>
      <c r="Z4" s="14"/>
      <c r="AA4" s="14"/>
      <c r="AB4" s="14"/>
    </row>
    <row r="5" spans="1:28" ht="20.25" customHeight="1">
      <c r="A5" s="35">
        <v>2</v>
      </c>
      <c r="B5" s="35">
        <v>1162</v>
      </c>
      <c r="C5" s="35" t="s">
        <v>54</v>
      </c>
      <c r="D5" s="37">
        <v>39996</v>
      </c>
      <c r="E5" s="35">
        <v>15.8</v>
      </c>
      <c r="F5" s="37">
        <v>45537</v>
      </c>
      <c r="G5" s="35" t="s">
        <v>53</v>
      </c>
      <c r="H5" s="35">
        <v>3520228554603</v>
      </c>
      <c r="I5" s="36" t="s">
        <v>25</v>
      </c>
      <c r="J5" s="11">
        <v>26</v>
      </c>
      <c r="K5" s="11">
        <v>27</v>
      </c>
      <c r="L5" s="11">
        <v>40</v>
      </c>
      <c r="M5" s="11">
        <v>3</v>
      </c>
      <c r="N5" s="11">
        <v>17</v>
      </c>
      <c r="O5" s="12">
        <v>0</v>
      </c>
      <c r="P5" s="11">
        <v>0</v>
      </c>
      <c r="Q5" s="11">
        <v>20</v>
      </c>
      <c r="R5" s="11">
        <v>33</v>
      </c>
      <c r="S5" s="13" t="str">
        <f t="shared" si="0"/>
        <v>166/750</v>
      </c>
      <c r="T5" s="13" t="str">
        <f t="shared" si="1"/>
        <v>22.1%</v>
      </c>
      <c r="U5" s="13" t="str">
        <f t="shared" si="2"/>
        <v>Fail</v>
      </c>
      <c r="V5" s="12" t="str">
        <f ca="1">IFERROR(__xludf.DUMMYFUNCTION("IF(U5=""Pass"", RANK.EQ(VALUE(LEFT(T5, LEN(T5)-1)), ARRAYFORMULA(VALUE(LEFT(FILTER(T$4:T543, U$4:U543=""Pass""), LEN(FILTER(T$4:T543, U$4:U543=""Pass""))-1))), FALSE), """")
"),"")</f>
        <v/>
      </c>
      <c r="W5" s="14"/>
      <c r="X5" s="14"/>
      <c r="Y5" s="14"/>
      <c r="Z5" s="14"/>
      <c r="AA5" s="14"/>
      <c r="AB5" s="14"/>
    </row>
    <row r="6" spans="1:28" ht="12.75">
      <c r="A6" s="35">
        <v>3</v>
      </c>
      <c r="B6" s="35">
        <v>1161</v>
      </c>
      <c r="C6" s="35" t="s">
        <v>52</v>
      </c>
      <c r="D6" s="21">
        <v>39475</v>
      </c>
      <c r="E6" s="35">
        <v>17.100000000000001</v>
      </c>
      <c r="F6" s="21">
        <v>45184</v>
      </c>
      <c r="G6" s="35" t="s">
        <v>53</v>
      </c>
      <c r="H6" s="35">
        <v>3520228553653</v>
      </c>
      <c r="I6" s="36" t="s">
        <v>25</v>
      </c>
      <c r="J6" s="11">
        <v>11</v>
      </c>
      <c r="K6" s="11">
        <v>21</v>
      </c>
      <c r="L6" s="11">
        <v>11</v>
      </c>
      <c r="M6" s="11">
        <v>26</v>
      </c>
      <c r="N6" s="11">
        <v>9</v>
      </c>
      <c r="O6" s="12">
        <v>0</v>
      </c>
      <c r="P6" s="11">
        <v>0</v>
      </c>
      <c r="Q6" s="11">
        <v>16</v>
      </c>
      <c r="R6" s="11">
        <v>26</v>
      </c>
      <c r="S6" s="13" t="str">
        <f t="shared" si="0"/>
        <v>120/750</v>
      </c>
      <c r="T6" s="13" t="str">
        <f t="shared" si="1"/>
        <v>16%</v>
      </c>
      <c r="U6" s="13" t="str">
        <f t="shared" si="2"/>
        <v>Fail</v>
      </c>
      <c r="V6" s="12" t="str">
        <f ca="1">IFERROR(__xludf.DUMMYFUNCTION("IF(U6=""Pass"", RANK.EQ(VALUE(LEFT(T6, LEN(T6)-1)), ARRAYFORMULA(VALUE(LEFT(FILTER(T$4:T543, U$4:U543=""Pass""), LEN(FILTER(T$4:T543, U$4:U543=""Pass""))-1))), FALSE), """")
"),"")</f>
        <v/>
      </c>
    </row>
  </sheetData>
  <mergeCells count="1">
    <mergeCell ref="A1:V1"/>
  </mergeCells>
  <printOptions horizontalCentered="1" gridLines="1"/>
  <pageMargins left="0.16" right="0.16" top="0.18589687417848605" bottom="0.1858968741784860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8-A</vt:lpstr>
      <vt:lpstr>8th Pass</vt:lpstr>
      <vt:lpstr>8th Fail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Irfan</cp:lastModifiedBy>
  <dcterms:created xsi:type="dcterms:W3CDTF">2025-03-25T06:44:08Z</dcterms:created>
  <dcterms:modified xsi:type="dcterms:W3CDTF">2025-03-25T06:44:08Z</dcterms:modified>
</cp:coreProperties>
</file>