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nemirijanyan/Desktop/Fall 2023/DSO 528.-Blended data /Case 1/Submission/"/>
    </mc:Choice>
  </mc:AlternateContent>
  <xr:revisionPtr revIDLastSave="0" documentId="13_ncr:1_{6894DD32-30ED-1747-8D84-1CA45A545815}" xr6:coauthVersionLast="47" xr6:coauthVersionMax="47" xr10:uidLastSave="{00000000-0000-0000-0000-000000000000}"/>
  <bookViews>
    <workbookView xWindow="0" yWindow="500" windowWidth="28180" windowHeight="15580" xr2:uid="{00000000-000D-0000-FFFF-FFFF00000000}"/>
  </bookViews>
  <sheets>
    <sheet name="Decision_Tree" sheetId="1" r:id="rId1"/>
    <sheet name="My_Decision_Tree" sheetId="7" r:id="rId2"/>
    <sheet name="Logistic_Regression" sheetId="10" r:id="rId3"/>
    <sheet name="My_Logistic_Regression" sheetId="11" r:id="rId4"/>
    <sheet name="Neural_Network" sheetId="12" r:id="rId5"/>
    <sheet name="My_Neural_Network" sheetId="1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7" l="1"/>
  <c r="I12" i="12"/>
  <c r="I11" i="12"/>
  <c r="B12" i="12"/>
  <c r="B11" i="12"/>
  <c r="I12" i="11"/>
  <c r="I11" i="11"/>
  <c r="B12" i="11"/>
  <c r="B11" i="11"/>
  <c r="I12" i="10"/>
  <c r="I11" i="10"/>
  <c r="B12" i="10"/>
  <c r="B11" i="10"/>
  <c r="I12" i="7"/>
  <c r="I11" i="7"/>
  <c r="B11" i="7"/>
  <c r="I12" i="1"/>
  <c r="I11" i="1"/>
  <c r="B12" i="1"/>
  <c r="B11" i="1"/>
  <c r="E19" i="13" l="1"/>
  <c r="E18" i="13"/>
  <c r="E19" i="12"/>
  <c r="E18" i="12"/>
  <c r="E19" i="10"/>
  <c r="E18" i="10"/>
  <c r="E18" i="1"/>
  <c r="E19" i="1"/>
  <c r="D20" i="10" l="1"/>
  <c r="C31" i="10" s="1"/>
  <c r="C20" i="10"/>
  <c r="D20" i="12"/>
  <c r="C31" i="12" s="1"/>
  <c r="I43" i="13"/>
  <c r="B43" i="13"/>
  <c r="I42" i="13"/>
  <c r="B42" i="13"/>
  <c r="I40" i="13"/>
  <c r="B40" i="13"/>
  <c r="I39" i="13"/>
  <c r="B39" i="13"/>
  <c r="K20" i="13"/>
  <c r="J26" i="13" s="1"/>
  <c r="J20" i="13"/>
  <c r="E20" i="13"/>
  <c r="D20" i="13"/>
  <c r="C31" i="13" s="1"/>
  <c r="C20" i="13"/>
  <c r="L19" i="13"/>
  <c r="L18" i="13"/>
  <c r="L20" i="13" s="1"/>
  <c r="I37" i="13" s="1"/>
  <c r="I11" i="13"/>
  <c r="B11" i="13"/>
  <c r="I43" i="12"/>
  <c r="B43" i="12"/>
  <c r="I42" i="12"/>
  <c r="B42" i="12"/>
  <c r="I40" i="12"/>
  <c r="B40" i="12"/>
  <c r="I39" i="12"/>
  <c r="B39" i="12"/>
  <c r="K20" i="12"/>
  <c r="J26" i="12" s="1"/>
  <c r="J20" i="12"/>
  <c r="E20" i="12"/>
  <c r="C20" i="12"/>
  <c r="L19" i="12"/>
  <c r="L18" i="12"/>
  <c r="I43" i="11"/>
  <c r="B43" i="11"/>
  <c r="I42" i="11"/>
  <c r="B42" i="11"/>
  <c r="I40" i="11"/>
  <c r="B40" i="11"/>
  <c r="I39" i="11"/>
  <c r="B39" i="11"/>
  <c r="K20" i="11"/>
  <c r="J26" i="11" s="1"/>
  <c r="J27" i="11" s="1"/>
  <c r="J20" i="11"/>
  <c r="D20" i="11"/>
  <c r="C31" i="11" s="1"/>
  <c r="C32" i="11" s="1"/>
  <c r="C20" i="11"/>
  <c r="L19" i="11"/>
  <c r="E19" i="11"/>
  <c r="E20" i="11" s="1"/>
  <c r="B37" i="11" s="1"/>
  <c r="L18" i="11"/>
  <c r="L20" i="11" s="1"/>
  <c r="I37" i="11" s="1"/>
  <c r="E18" i="11"/>
  <c r="I43" i="10"/>
  <c r="B43" i="10"/>
  <c r="I42" i="10"/>
  <c r="B42" i="10"/>
  <c r="I40" i="10"/>
  <c r="B40" i="10"/>
  <c r="I39" i="10"/>
  <c r="B39" i="10"/>
  <c r="K20" i="10"/>
  <c r="J22" i="10" s="1"/>
  <c r="J24" i="10" s="1"/>
  <c r="J20" i="10"/>
  <c r="E20" i="10"/>
  <c r="B37" i="10" s="1"/>
  <c r="L19" i="10"/>
  <c r="L18" i="10"/>
  <c r="L20" i="10" s="1"/>
  <c r="I37" i="10" s="1"/>
  <c r="J22" i="12" l="1"/>
  <c r="J24" i="12" s="1"/>
  <c r="J22" i="11"/>
  <c r="J24" i="11" s="1"/>
  <c r="J29" i="11" s="1"/>
  <c r="L20" i="12"/>
  <c r="I37" i="12" s="1"/>
  <c r="J22" i="13"/>
  <c r="J24" i="13" s="1"/>
  <c r="J29" i="13" s="1"/>
  <c r="B13" i="10"/>
  <c r="C53" i="13"/>
  <c r="J27" i="13"/>
  <c r="B53" i="13"/>
  <c r="C32" i="13"/>
  <c r="B37" i="13"/>
  <c r="B13" i="13"/>
  <c r="C27" i="13"/>
  <c r="C29" i="13" s="1"/>
  <c r="C53" i="12"/>
  <c r="J27" i="12"/>
  <c r="J29" i="12"/>
  <c r="B53" i="12"/>
  <c r="C32" i="12"/>
  <c r="B37" i="12"/>
  <c r="B13" i="12"/>
  <c r="C27" i="12"/>
  <c r="C29" i="12" s="1"/>
  <c r="C27" i="11"/>
  <c r="C29" i="11" s="1"/>
  <c r="C34" i="11" s="1"/>
  <c r="B53" i="10"/>
  <c r="C32" i="10"/>
  <c r="J26" i="10"/>
  <c r="C27" i="10"/>
  <c r="C29" i="10" s="1"/>
  <c r="C34" i="10" s="1"/>
  <c r="B40" i="1"/>
  <c r="B39" i="1"/>
  <c r="C34" i="12" l="1"/>
  <c r="C34" i="13"/>
  <c r="B47" i="13" s="1"/>
  <c r="C47" i="12"/>
  <c r="C47" i="13"/>
  <c r="B47" i="12"/>
  <c r="B47" i="10"/>
  <c r="C53" i="10"/>
  <c r="J27" i="10"/>
  <c r="J29" i="10" s="1"/>
  <c r="C47" i="10" s="1"/>
  <c r="I43" i="7"/>
  <c r="I42" i="7"/>
  <c r="I40" i="7"/>
  <c r="I39" i="7"/>
  <c r="B43" i="7"/>
  <c r="B42" i="7"/>
  <c r="B40" i="7"/>
  <c r="B39" i="7"/>
  <c r="I43" i="1"/>
  <c r="I42" i="1"/>
  <c r="I40" i="1"/>
  <c r="I39" i="1"/>
  <c r="B42" i="1"/>
  <c r="I49" i="1" l="1"/>
  <c r="P5" i="7"/>
  <c r="Q5" i="7"/>
  <c r="J49" i="1"/>
  <c r="Q6" i="7"/>
  <c r="J50" i="1"/>
  <c r="B43" i="1"/>
  <c r="K20" i="7"/>
  <c r="J20" i="7"/>
  <c r="L19" i="7"/>
  <c r="L18" i="7"/>
  <c r="D20" i="7"/>
  <c r="C20" i="7"/>
  <c r="E19" i="7"/>
  <c r="E18" i="7"/>
  <c r="K20" i="1"/>
  <c r="J20" i="1"/>
  <c r="L19" i="1"/>
  <c r="L18" i="1"/>
  <c r="E20" i="1"/>
  <c r="B13" i="1" s="1"/>
  <c r="D20" i="1"/>
  <c r="C20" i="1"/>
  <c r="L20" i="7" l="1"/>
  <c r="I37" i="7" s="1"/>
  <c r="E20" i="7"/>
  <c r="B37" i="7" s="1"/>
  <c r="I50" i="1"/>
  <c r="P6" i="7"/>
  <c r="C31" i="1"/>
  <c r="B53" i="1" s="1"/>
  <c r="I51" i="1" s="1"/>
  <c r="P7" i="7" s="1"/>
  <c r="C27" i="1"/>
  <c r="B37" i="1"/>
  <c r="L20" i="1"/>
  <c r="I37" i="1" s="1"/>
  <c r="C31" i="7"/>
  <c r="B54" i="1" s="1"/>
  <c r="C27" i="7"/>
  <c r="C29" i="7" s="1"/>
  <c r="J22" i="7"/>
  <c r="J24" i="7" s="1"/>
  <c r="C32" i="7" l="1"/>
  <c r="B54" i="10"/>
  <c r="B54" i="12"/>
  <c r="B54" i="13"/>
  <c r="I48" i="1"/>
  <c r="P4" i="7"/>
  <c r="Q4" i="7"/>
  <c r="J48" i="1"/>
  <c r="C34" i="7"/>
  <c r="B48" i="1" s="1"/>
  <c r="J26" i="7"/>
  <c r="J27" i="7" l="1"/>
  <c r="J29" i="7" s="1"/>
  <c r="C54" i="12"/>
  <c r="C54" i="13"/>
  <c r="C54" i="10"/>
  <c r="C54" i="1"/>
  <c r="B49" i="12"/>
  <c r="B49" i="10"/>
  <c r="B50" i="13"/>
  <c r="B50" i="10"/>
  <c r="B49" i="13"/>
  <c r="B50" i="12"/>
  <c r="B48" i="10"/>
  <c r="B48" i="12"/>
  <c r="B48" i="13"/>
  <c r="B50" i="1"/>
  <c r="J22" i="1"/>
  <c r="J24" i="1" s="1"/>
  <c r="C29" i="1"/>
  <c r="C48" i="10" l="1"/>
  <c r="C50" i="10"/>
  <c r="C50" i="13"/>
  <c r="C50" i="12"/>
  <c r="C49" i="13"/>
  <c r="C48" i="13"/>
  <c r="C48" i="12"/>
  <c r="C49" i="12"/>
  <c r="C49" i="10"/>
  <c r="C48" i="1"/>
  <c r="C50" i="1"/>
  <c r="J26" i="1"/>
  <c r="C32" i="1"/>
  <c r="C34" i="1" s="1"/>
  <c r="J27" i="1" l="1"/>
  <c r="J29" i="1" s="1"/>
  <c r="C47" i="1" s="1"/>
  <c r="C53" i="1"/>
  <c r="J51" i="1" s="1"/>
  <c r="Q7" i="7" s="1"/>
  <c r="B49" i="1"/>
  <c r="C49" i="1"/>
  <c r="B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aansari</author>
    <author>Windows User</author>
  </authors>
  <commentList>
    <comment ref="C18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aansari: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True Negative
</t>
        </r>
      </text>
    </comment>
    <comment ref="D18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aansari: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False Positive
</t>
        </r>
      </text>
    </comment>
    <comment ref="E18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Enter Values
</t>
        </r>
      </text>
    </comment>
    <comment ref="J18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aansari: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True Negative
</t>
        </r>
      </text>
    </comment>
    <comment ref="K18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aansari: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False Positive
</t>
        </r>
      </text>
    </comment>
    <comment ref="L18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Enter Values
</t>
        </r>
      </text>
    </comment>
    <comment ref="C19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aansari: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False Negative
</t>
        </r>
      </text>
    </comment>
    <comment ref="D1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True Positive</t>
        </r>
      </text>
    </comment>
    <comment ref="E19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is fixed, don't change it</t>
        </r>
      </text>
    </comment>
    <comment ref="J19" authorId="0" shapeId="0" xr:uid="{00000000-0006-0000-0000-00000A000000}">
      <text>
        <r>
          <rPr>
            <b/>
            <sz val="9"/>
            <color rgb="FF000000"/>
            <rFont val="Tahoma"/>
            <family val="2"/>
          </rPr>
          <t>aansari: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False Negative
</t>
        </r>
      </text>
    </comment>
    <comment ref="K19" authorId="0" shapeId="0" xr:uid="{00000000-0006-0000-0000-00000B000000}">
      <text>
        <r>
          <rPr>
            <b/>
            <sz val="9"/>
            <color rgb="FF000000"/>
            <rFont val="Tahoma"/>
            <family val="2"/>
          </rPr>
          <t>aansari: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True Positive</t>
        </r>
      </text>
    </comment>
    <comment ref="L19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is fixed, don't change it</t>
        </r>
      </text>
    </comment>
    <comment ref="D20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Fill the values from your confusion matrix
</t>
        </r>
      </text>
    </comment>
    <comment ref="E20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will be calculated 
by Excel
</t>
        </r>
      </text>
    </comment>
    <comment ref="K20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Fill the values from your confusion matrix
</t>
        </r>
      </text>
    </comment>
    <comment ref="L20" authorId="1" shapeId="0" xr:uid="{00000000-0006-0000-0000-000010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will be calculated 
</t>
        </r>
        <r>
          <rPr>
            <sz val="9"/>
            <color rgb="FF000000"/>
            <rFont val="Tahoma"/>
            <family val="2"/>
          </rPr>
          <t xml:space="preserve">by Excel
</t>
        </r>
      </text>
    </comment>
    <comment ref="C53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using training data set
Value of 112/1000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aansari</author>
    <author>Windows User</author>
  </authors>
  <commentList>
    <comment ref="C18" authorId="0" shapeId="0" xr:uid="{DEF17D85-C6CF-B444-8637-CDFD4C94E101}">
      <text>
        <r>
          <rPr>
            <b/>
            <sz val="9"/>
            <color rgb="FF000000"/>
            <rFont val="Tahoma"/>
            <family val="2"/>
          </rPr>
          <t>aansari: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True Negative
</t>
        </r>
      </text>
    </comment>
    <comment ref="D18" authorId="0" shapeId="0" xr:uid="{26DFB058-9D36-8948-A735-F9FD931ADF30}">
      <text>
        <r>
          <rPr>
            <b/>
            <sz val="9"/>
            <color rgb="FF000000"/>
            <rFont val="Tahoma"/>
            <family val="2"/>
          </rPr>
          <t>aansari: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False Positive
</t>
        </r>
      </text>
    </comment>
    <comment ref="E18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Enter Values
</t>
        </r>
      </text>
    </comment>
    <comment ref="J18" authorId="0" shapeId="0" xr:uid="{90A3C82C-E3B8-744F-BAFC-38E908B8B774}">
      <text>
        <r>
          <rPr>
            <b/>
            <sz val="9"/>
            <color rgb="FF000000"/>
            <rFont val="Tahoma"/>
            <family val="2"/>
          </rPr>
          <t>aansari: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True Negative
</t>
        </r>
      </text>
    </comment>
    <comment ref="K18" authorId="0" shapeId="0" xr:uid="{F55BDB0F-3768-2545-91CF-B927FCDEE1D0}">
      <text>
        <r>
          <rPr>
            <b/>
            <sz val="9"/>
            <color rgb="FF000000"/>
            <rFont val="Tahoma"/>
            <family val="2"/>
          </rPr>
          <t>aansari: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False Positive
</t>
        </r>
      </text>
    </comment>
    <comment ref="L18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Enter Values
</t>
        </r>
      </text>
    </comment>
    <comment ref="C19" authorId="0" shapeId="0" xr:uid="{ED68C83B-3467-D442-9676-DD9CA1844A3E}">
      <text>
        <r>
          <rPr>
            <b/>
            <sz val="9"/>
            <color rgb="FF000000"/>
            <rFont val="Tahoma"/>
            <family val="2"/>
          </rPr>
          <t>aansari: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False Negative
</t>
        </r>
      </text>
    </comment>
    <comment ref="D19" authorId="0" shapeId="0" xr:uid="{6B0B6882-D8F2-1646-A71F-795264D716B1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True Positive</t>
        </r>
      </text>
    </comment>
    <comment ref="E19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is fixed, don't change it</t>
        </r>
      </text>
    </comment>
    <comment ref="J19" authorId="0" shapeId="0" xr:uid="{B680B8C9-EC85-E44C-939A-AAC8D36341DE}">
      <text>
        <r>
          <rPr>
            <b/>
            <sz val="9"/>
            <color rgb="FF000000"/>
            <rFont val="Tahoma"/>
            <family val="2"/>
          </rPr>
          <t>aansari: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False Negative
</t>
        </r>
      </text>
    </comment>
    <comment ref="K19" authorId="0" shapeId="0" xr:uid="{F18C4967-5380-C049-A6DA-C2E6A6D884E5}">
      <text>
        <r>
          <rPr>
            <b/>
            <sz val="9"/>
            <color rgb="FF000000"/>
            <rFont val="Tahoma"/>
            <family val="2"/>
          </rPr>
          <t>aansari: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True Positive</t>
        </r>
      </text>
    </comment>
    <comment ref="L19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is fixed, don't change it</t>
        </r>
      </text>
    </comment>
    <comment ref="D20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Fill the values from your confusion matrix
</t>
        </r>
      </text>
    </comment>
    <comment ref="E20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will be calculated 
by Excel
</t>
        </r>
      </text>
    </comment>
    <comment ref="K20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Fill the values from your confusion matrix
</t>
        </r>
      </text>
    </comment>
    <comment ref="L20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will be calculated 
by Excel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aansari</author>
    <author>Windows User</author>
  </authors>
  <commentList>
    <comment ref="C1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True Negative
</t>
        </r>
      </text>
    </comment>
    <comment ref="D1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False Positive
</t>
        </r>
      </text>
    </comment>
    <comment ref="E18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Enter Values
</t>
        </r>
      </text>
    </comment>
    <comment ref="J18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True Negative
</t>
        </r>
      </text>
    </comment>
    <comment ref="K1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False Positive
</t>
        </r>
      </text>
    </comment>
    <comment ref="L18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Enter Values
</t>
        </r>
      </text>
    </comment>
    <comment ref="C1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False Negative
</t>
        </r>
      </text>
    </comment>
    <comment ref="D19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True Positive</t>
        </r>
      </text>
    </comment>
    <comment ref="E19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is fixed, don't change it</t>
        </r>
      </text>
    </comment>
    <comment ref="J19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False Negative
</t>
        </r>
      </text>
    </comment>
    <comment ref="K19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True Positive</t>
        </r>
      </text>
    </comment>
    <comment ref="L19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is fixed, don't change it</t>
        </r>
      </text>
    </comment>
    <comment ref="D20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Fill the values from your confusion matrix
</t>
        </r>
      </text>
    </comment>
    <comment ref="E20" authorId="1" shapeId="0" xr:uid="{00000000-0006-0000-0200-00000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will be calculated 
by Excel
</t>
        </r>
      </text>
    </comment>
    <comment ref="K20" authorId="1" shapeId="0" xr:uid="{00000000-0006-0000-0200-00000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Fill the values from your confusion matrix
</t>
        </r>
      </text>
    </comment>
    <comment ref="L20" authorId="1" shapeId="0" xr:uid="{00000000-0006-0000-0200-00001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will be calculated 
by Excel
</t>
        </r>
      </text>
    </comment>
    <comment ref="C53" authorId="1" shapeId="0" xr:uid="{00000000-0006-0000-0200-00001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using training data set
Value of 112/1000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aansari</author>
    <author>Windows User</author>
  </authors>
  <commentList>
    <comment ref="C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True Negative
</t>
        </r>
      </text>
    </comment>
    <comment ref="D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False Positive
</t>
        </r>
      </text>
    </comment>
    <comment ref="E18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Enter Values
</t>
        </r>
      </text>
    </comment>
    <comment ref="J18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True Negative
</t>
        </r>
      </text>
    </comment>
    <comment ref="K18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False Positive
</t>
        </r>
      </text>
    </comment>
    <comment ref="L18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Enter Values
</t>
        </r>
      </text>
    </comment>
    <comment ref="C19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False Negative
</t>
        </r>
      </text>
    </comment>
    <comment ref="D19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True Positive</t>
        </r>
      </text>
    </comment>
    <comment ref="E19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is fixed, don't change it</t>
        </r>
      </text>
    </comment>
    <comment ref="J1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False Negative
</t>
        </r>
      </text>
    </comment>
    <comment ref="K19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True Positive</t>
        </r>
      </text>
    </comment>
    <comment ref="L19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is fixed, don't change it</t>
        </r>
      </text>
    </comment>
    <comment ref="D20" authorId="1" shapeId="0" xr:uid="{00000000-0006-0000-0300-00000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Fill the values from your confusion matrix
</t>
        </r>
      </text>
    </comment>
    <comment ref="E20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will be calculated 
by Excel
</t>
        </r>
      </text>
    </comment>
    <comment ref="K20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Fill the values from your confusion matrix
</t>
        </r>
      </text>
    </comment>
    <comment ref="L20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will be calculated 
by Excel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aansari</author>
    <author>Windows User</author>
  </authors>
  <commentList>
    <comment ref="C1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True Negative
</t>
        </r>
      </text>
    </comment>
    <comment ref="D18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False Positive
</t>
        </r>
      </text>
    </comment>
    <comment ref="E18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Enter Values
</t>
        </r>
      </text>
    </comment>
    <comment ref="J18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True Negative
</t>
        </r>
      </text>
    </comment>
    <comment ref="K18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False Positive
</t>
        </r>
      </text>
    </comment>
    <comment ref="L18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Enter Values
</t>
        </r>
      </text>
    </comment>
    <comment ref="C19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False Negative
</t>
        </r>
      </text>
    </comment>
    <comment ref="D19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True Positive</t>
        </r>
      </text>
    </comment>
    <comment ref="E19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is fixed, don't change it</t>
        </r>
      </text>
    </comment>
    <comment ref="J19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False Negative
</t>
        </r>
      </text>
    </comment>
    <comment ref="K19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True Positive</t>
        </r>
      </text>
    </comment>
    <comment ref="L19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is fixed, don't change it</t>
        </r>
      </text>
    </comment>
    <comment ref="D20" authorId="1" shapeId="0" xr:uid="{00000000-0006-0000-0400-00000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Fill the values from your confusion matrix
</t>
        </r>
      </text>
    </comment>
    <comment ref="E20" authorId="1" shapeId="0" xr:uid="{00000000-0006-0000-0400-00000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will be calculated 
by Excel
</t>
        </r>
      </text>
    </comment>
    <comment ref="K20" authorId="1" shapeId="0" xr:uid="{00000000-0006-0000-0400-00000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Fill the values from your confusion matrix
</t>
        </r>
      </text>
    </comment>
    <comment ref="L20" authorId="1" shapeId="0" xr:uid="{00000000-0006-0000-0400-00001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will be calculated 
by Excel
</t>
        </r>
      </text>
    </comment>
    <comment ref="C53" authorId="1" shapeId="0" xr:uid="{00000000-0006-0000-0400-00001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using training data set
Value of 112/1000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aansari</author>
    <author>Windows User</author>
  </authors>
  <commentList>
    <comment ref="C1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True Negative
</t>
        </r>
      </text>
    </comment>
    <comment ref="D18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False Positive
</t>
        </r>
      </text>
    </comment>
    <comment ref="E18" authorId="1" shapeId="0" xr:uid="{00000000-0006-0000-05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Enter Values
</t>
        </r>
      </text>
    </comment>
    <comment ref="J18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True Negative
</t>
        </r>
      </text>
    </comment>
    <comment ref="K18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False Positive
</t>
        </r>
      </text>
    </comment>
    <comment ref="L18" authorId="1" shapeId="0" xr:uid="{00000000-0006-0000-05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Enter Values
</t>
        </r>
      </text>
    </comment>
    <comment ref="C19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False Negative
</t>
        </r>
      </text>
    </comment>
    <comment ref="D19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True Positive</t>
        </r>
      </text>
    </comment>
    <comment ref="E19" authorId="1" shapeId="0" xr:uid="{00000000-0006-0000-0500-00000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is fixed, don't change it</t>
        </r>
      </text>
    </comment>
    <comment ref="J19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False Negative
</t>
        </r>
      </text>
    </comment>
    <comment ref="K19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True Positive</t>
        </r>
      </text>
    </comment>
    <comment ref="L19" authorId="1" shapeId="0" xr:uid="{00000000-0006-0000-0500-00000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is fixed, don't change it</t>
        </r>
      </text>
    </comment>
    <comment ref="D20" authorId="1" shapeId="0" xr:uid="{00000000-0006-0000-0500-00000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Fill the values from your confusion matrix
</t>
        </r>
      </text>
    </comment>
    <comment ref="E20" authorId="1" shapeId="0" xr:uid="{00000000-0006-0000-0500-00000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will be calculated 
by Excel
</t>
        </r>
      </text>
    </comment>
    <comment ref="K20" authorId="1" shapeId="0" xr:uid="{00000000-0006-0000-0500-00000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Fill the values from your confusion matrix
</t>
        </r>
      </text>
    </comment>
    <comment ref="L20" authorId="1" shapeId="0" xr:uid="{00000000-0006-0000-0500-00001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will be calculated 
by Excel
</t>
        </r>
      </text>
    </comment>
    <comment ref="C53" authorId="1" shapeId="0" xr:uid="{00000000-0006-0000-0500-00001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using training data set
Value of 112/1000</t>
        </r>
      </text>
    </comment>
  </commentList>
</comments>
</file>

<file path=xl/sharedStrings.xml><?xml version="1.0" encoding="utf-8"?>
<sst xmlns="http://schemas.openxmlformats.org/spreadsheetml/2006/main" count="585" uniqueCount="66">
  <si>
    <t>Selling price per Product</t>
  </si>
  <si>
    <t>Cost per Product</t>
  </si>
  <si>
    <t>Salvage Value per Product</t>
  </si>
  <si>
    <t>Cost of Mailing the Product</t>
  </si>
  <si>
    <t>Cost of Returning the Product</t>
  </si>
  <si>
    <t>Profit per product sold</t>
  </si>
  <si>
    <t>Loss per product returned</t>
  </si>
  <si>
    <t>Confusion Matrix</t>
  </si>
  <si>
    <t>Fill-in your confusion Matrix</t>
  </si>
  <si>
    <t>Not Buyer</t>
  </si>
  <si>
    <t>Buyer</t>
  </si>
  <si>
    <t>Predicted</t>
  </si>
  <si>
    <t>Actual</t>
  </si>
  <si>
    <t>Predicted number of Buyer</t>
  </si>
  <si>
    <t>=</t>
  </si>
  <si>
    <t>Upper limit for packages sent</t>
  </si>
  <si>
    <t>Actual number of packages sent</t>
  </si>
  <si>
    <t>Total Profit</t>
  </si>
  <si>
    <t>Module to calculate the Total Profit</t>
  </si>
  <si>
    <t>This will be</t>
  </si>
  <si>
    <t>Automatically</t>
  </si>
  <si>
    <t>Calculated</t>
  </si>
  <si>
    <t>Fill in the values here</t>
  </si>
  <si>
    <t>These are fixed</t>
  </si>
  <si>
    <t>Values</t>
  </si>
  <si>
    <t>Testing Data Set</t>
  </si>
  <si>
    <t>Testing Data Set -  calculate the Total Profit</t>
  </si>
  <si>
    <t>Decision Tree - Training</t>
  </si>
  <si>
    <t>Value Used 
for Grading</t>
  </si>
  <si>
    <t>Logistic Regression - Training</t>
  </si>
  <si>
    <t>Other Metrics</t>
  </si>
  <si>
    <t>Accuracy %</t>
  </si>
  <si>
    <t>True Positive Rate</t>
  </si>
  <si>
    <t>False Positive Rate</t>
  </si>
  <si>
    <t>True Positive/(True Positive+False Negative)</t>
  </si>
  <si>
    <t>True Negative /(True Negative+False Positive)</t>
  </si>
  <si>
    <t>Specificity (True Negative Rate)</t>
  </si>
  <si>
    <t>Sensitivity ( True Positive Rate)</t>
  </si>
  <si>
    <t>False Positive /(True Negative+False Positive)</t>
  </si>
  <si>
    <t>Training</t>
  </si>
  <si>
    <t>Testing</t>
  </si>
  <si>
    <t>Lift with respect to Baseline - JMP Model</t>
  </si>
  <si>
    <t>Lift with respect to Baseline - My Best Model</t>
  </si>
  <si>
    <t>Lift with respect to JMP Model - My Contribution</t>
  </si>
  <si>
    <t>Baseline Profit</t>
  </si>
  <si>
    <t>Overall Lift with respect to Baseline -My Best Model</t>
  </si>
  <si>
    <t>Lift Table in Dollars</t>
  </si>
  <si>
    <t>Lift Table in Propensity</t>
  </si>
  <si>
    <t>Neural Network- Training</t>
  </si>
  <si>
    <t>Note the number
 of Packages mailed</t>
  </si>
  <si>
    <t>Propensity to buy the Package</t>
  </si>
  <si>
    <t>Propensity tonot  buy the Package</t>
  </si>
  <si>
    <t>Propensity to not  buy the Package</t>
  </si>
  <si>
    <t>KPI Chart</t>
  </si>
  <si>
    <t>R-Square</t>
  </si>
  <si>
    <t>Accuary</t>
  </si>
  <si>
    <t>Sensitivity</t>
  </si>
  <si>
    <t>Specificity</t>
  </si>
  <si>
    <t>Lift adjusted by factor of 10</t>
  </si>
  <si>
    <t>JMP_Model_Training</t>
  </si>
  <si>
    <t>JMP_Model_Testing</t>
  </si>
  <si>
    <t>MyModel_Testing</t>
  </si>
  <si>
    <t>MyModel_Training</t>
  </si>
  <si>
    <t>Lift above 1</t>
  </si>
  <si>
    <t>Fill_in Appropriate Values</t>
  </si>
  <si>
    <t xml:space="preserve">get profit higher thatn this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</si>
</sst>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3" fillId="0" borderId="3" xfId="0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164" fontId="3" fillId="0" borderId="2" xfId="1" applyFont="1" applyBorder="1" applyAlignment="1">
      <alignment horizontal="right" vertical="center"/>
    </xf>
    <xf numFmtId="164" fontId="3" fillId="0" borderId="4" xfId="1" applyFont="1" applyBorder="1" applyAlignment="1">
      <alignment horizontal="right" vertical="center"/>
    </xf>
    <xf numFmtId="164" fontId="3" fillId="0" borderId="6" xfId="1" applyFont="1" applyBorder="1" applyAlignment="1">
      <alignment horizontal="right" vertical="center"/>
    </xf>
    <xf numFmtId="164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 applyAlignment="1">
      <alignment horizontal="justify" vertical="center"/>
    </xf>
    <xf numFmtId="164" fontId="3" fillId="0" borderId="0" xfId="1" applyFont="1" applyBorder="1" applyAlignment="1">
      <alignment horizontal="right" vertical="center"/>
    </xf>
    <xf numFmtId="0" fontId="0" fillId="0" borderId="18" xfId="0" applyBorder="1"/>
    <xf numFmtId="0" fontId="0" fillId="0" borderId="19" xfId="0" applyBorder="1"/>
    <xf numFmtId="0" fontId="0" fillId="0" borderId="3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6" borderId="29" xfId="0" applyFill="1" applyBorder="1"/>
    <xf numFmtId="166" fontId="0" fillId="8" borderId="24" xfId="2" applyNumberFormat="1" applyFont="1" applyFill="1" applyBorder="1"/>
    <xf numFmtId="166" fontId="0" fillId="8" borderId="29" xfId="0" applyNumberFormat="1" applyFill="1" applyBorder="1"/>
    <xf numFmtId="165" fontId="0" fillId="7" borderId="10" xfId="0" applyNumberFormat="1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1" xfId="0" applyFill="1" applyBorder="1"/>
    <xf numFmtId="0" fontId="0" fillId="2" borderId="8" xfId="0" applyFill="1" applyBorder="1"/>
    <xf numFmtId="0" fontId="6" fillId="4" borderId="1" xfId="0" applyFont="1" applyFill="1" applyBorder="1"/>
    <xf numFmtId="0" fontId="2" fillId="0" borderId="0" xfId="0" applyFont="1"/>
    <xf numFmtId="0" fontId="2" fillId="2" borderId="17" xfId="0" applyFont="1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2" borderId="30" xfId="0" applyFill="1" applyBorder="1"/>
    <xf numFmtId="0" fontId="0" fillId="11" borderId="20" xfId="0" applyFill="1" applyBorder="1"/>
    <xf numFmtId="0" fontId="0" fillId="11" borderId="22" xfId="0" applyFill="1" applyBorder="1"/>
    <xf numFmtId="0" fontId="7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8" fillId="0" borderId="0" xfId="0" applyFont="1"/>
    <xf numFmtId="10" fontId="0" fillId="0" borderId="0" xfId="2" applyNumberFormat="1" applyFont="1"/>
    <xf numFmtId="0" fontId="6" fillId="4" borderId="18" xfId="0" applyFont="1" applyFill="1" applyBorder="1"/>
    <xf numFmtId="10" fontId="0" fillId="0" borderId="7" xfId="2" applyNumberFormat="1" applyFont="1" applyBorder="1"/>
    <xf numFmtId="0" fontId="7" fillId="0" borderId="7" xfId="0" applyFont="1" applyBorder="1"/>
    <xf numFmtId="164" fontId="3" fillId="0" borderId="36" xfId="1" applyFont="1" applyBorder="1" applyAlignment="1">
      <alignment horizontal="right" vertical="center"/>
    </xf>
    <xf numFmtId="165" fontId="3" fillId="2" borderId="1" xfId="1" applyNumberFormat="1" applyFont="1" applyFill="1" applyBorder="1" applyAlignment="1">
      <alignment horizontal="right" vertical="center"/>
    </xf>
    <xf numFmtId="0" fontId="3" fillId="2" borderId="1" xfId="1" applyNumberFormat="1" applyFont="1" applyFill="1" applyBorder="1" applyAlignment="1">
      <alignment horizontal="right" vertical="center"/>
    </xf>
    <xf numFmtId="10" fontId="0" fillId="0" borderId="7" xfId="0" applyNumberFormat="1" applyBorder="1"/>
    <xf numFmtId="0" fontId="2" fillId="0" borderId="7" xfId="0" applyFont="1" applyBorder="1"/>
    <xf numFmtId="0" fontId="9" fillId="0" borderId="0" xfId="0" applyFont="1"/>
    <xf numFmtId="0" fontId="0" fillId="2" borderId="7" xfId="0" applyFill="1" applyBorder="1"/>
    <xf numFmtId="9" fontId="0" fillId="2" borderId="7" xfId="2" applyFont="1" applyFill="1" applyBorder="1"/>
    <xf numFmtId="0" fontId="6" fillId="12" borderId="20" xfId="0" applyFont="1" applyFill="1" applyBorder="1" applyAlignment="1">
      <alignment horizontal="center" wrapText="1"/>
    </xf>
    <xf numFmtId="0" fontId="2" fillId="12" borderId="35" xfId="0" applyFont="1" applyFill="1" applyBorder="1" applyAlignment="1">
      <alignment horizontal="center"/>
    </xf>
    <xf numFmtId="0" fontId="2" fillId="12" borderId="21" xfId="0" applyFont="1" applyFill="1" applyBorder="1" applyAlignment="1">
      <alignment horizontal="center"/>
    </xf>
    <xf numFmtId="0" fontId="2" fillId="12" borderId="36" xfId="0" applyFont="1" applyFill="1" applyBorder="1" applyAlignment="1">
      <alignment horizontal="center"/>
    </xf>
    <xf numFmtId="0" fontId="2" fillId="12" borderId="22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0" fillId="10" borderId="17" xfId="0" applyFill="1" applyBorder="1" applyAlignment="1">
      <alignment horizontal="center" wrapText="1"/>
    </xf>
    <xf numFmtId="0" fontId="0" fillId="10" borderId="30" xfId="0" applyFill="1" applyBorder="1" applyAlignment="1">
      <alignment horizontal="center" wrapText="1"/>
    </xf>
    <xf numFmtId="0" fontId="6" fillId="12" borderId="35" xfId="0" applyFont="1" applyFill="1" applyBorder="1" applyAlignment="1">
      <alignment horizontal="center" wrapText="1"/>
    </xf>
    <xf numFmtId="0" fontId="6" fillId="12" borderId="21" xfId="0" applyFont="1" applyFill="1" applyBorder="1" applyAlignment="1">
      <alignment horizontal="center" wrapText="1"/>
    </xf>
    <xf numFmtId="0" fontId="6" fillId="12" borderId="36" xfId="0" applyFont="1" applyFill="1" applyBorder="1" applyAlignment="1">
      <alignment horizontal="center" wrapText="1"/>
    </xf>
    <xf numFmtId="0" fontId="6" fillId="12" borderId="22" xfId="0" applyFont="1" applyFill="1" applyBorder="1" applyAlignment="1">
      <alignment horizontal="center" wrapText="1"/>
    </xf>
    <xf numFmtId="0" fontId="6" fillId="12" borderId="4" xfId="0" applyFont="1" applyFill="1" applyBorder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Decision_Tree!$I$46</c:f>
              <c:strCache>
                <c:ptCount val="1"/>
                <c:pt idx="0">
                  <c:v>Training</c:v>
                </c:pt>
              </c:strCache>
            </c:strRef>
          </c:tx>
          <c:cat>
            <c:strRef>
              <c:f>Decision_Tree!$H$47:$H$51</c:f>
              <c:strCache>
                <c:ptCount val="5"/>
                <c:pt idx="0">
                  <c:v>R-Square</c:v>
                </c:pt>
                <c:pt idx="1">
                  <c:v>Accuary</c:v>
                </c:pt>
                <c:pt idx="2">
                  <c:v>Sensitivity</c:v>
                </c:pt>
                <c:pt idx="3">
                  <c:v>Specificity</c:v>
                </c:pt>
                <c:pt idx="4">
                  <c:v>Lift above 1</c:v>
                </c:pt>
              </c:strCache>
            </c:strRef>
          </c:cat>
          <c:val>
            <c:numRef>
              <c:f>Decision_Tree!$I$47:$I$51</c:f>
              <c:numCache>
                <c:formatCode>0.00%</c:formatCode>
                <c:ptCount val="5"/>
                <c:pt idx="0">
                  <c:v>0.105</c:v>
                </c:pt>
                <c:pt idx="1">
                  <c:v>0.82699999999999996</c:v>
                </c:pt>
                <c:pt idx="2">
                  <c:v>0.36607142857142855</c:v>
                </c:pt>
                <c:pt idx="3">
                  <c:v>0.88513513513513509</c:v>
                </c:pt>
                <c:pt idx="4" formatCode="General">
                  <c:v>1.5599400599400601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C-CF49-8DF9-F04BA5A18FB8}"/>
            </c:ext>
          </c:extLst>
        </c:ser>
        <c:ser>
          <c:idx val="1"/>
          <c:order val="1"/>
          <c:tx>
            <c:strRef>
              <c:f>Decision_Tree!$J$46</c:f>
              <c:strCache>
                <c:ptCount val="1"/>
                <c:pt idx="0">
                  <c:v>Testing</c:v>
                </c:pt>
              </c:strCache>
            </c:strRef>
          </c:tx>
          <c:cat>
            <c:strRef>
              <c:f>Decision_Tree!$H$47:$H$51</c:f>
              <c:strCache>
                <c:ptCount val="5"/>
                <c:pt idx="0">
                  <c:v>R-Square</c:v>
                </c:pt>
                <c:pt idx="1">
                  <c:v>Accuary</c:v>
                </c:pt>
                <c:pt idx="2">
                  <c:v>Sensitivity</c:v>
                </c:pt>
                <c:pt idx="3">
                  <c:v>Specificity</c:v>
                </c:pt>
                <c:pt idx="4">
                  <c:v>Lift above 1</c:v>
                </c:pt>
              </c:strCache>
            </c:strRef>
          </c:cat>
          <c:val>
            <c:numRef>
              <c:f>Decision_Tree!$J$47:$J$51</c:f>
              <c:numCache>
                <c:formatCode>0.00%</c:formatCode>
                <c:ptCount val="5"/>
                <c:pt idx="0">
                  <c:v>7.9000000000000001E-2</c:v>
                </c:pt>
                <c:pt idx="1">
                  <c:v>0.83</c:v>
                </c:pt>
                <c:pt idx="2">
                  <c:v>0.3619047619047619</c:v>
                </c:pt>
                <c:pt idx="3">
                  <c:v>0.88491620111731839</c:v>
                </c:pt>
                <c:pt idx="4" formatCode="General">
                  <c:v>1.4062816616008105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C-CF49-8DF9-F04BA5A18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864128"/>
        <c:axId val="588447040"/>
      </c:radarChart>
      <c:catAx>
        <c:axId val="6508641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588447040"/>
        <c:crosses val="autoZero"/>
        <c:auto val="1"/>
        <c:lblAlgn val="ctr"/>
        <c:lblOffset val="100"/>
        <c:noMultiLvlLbl val="0"/>
      </c:catAx>
      <c:valAx>
        <c:axId val="588447040"/>
        <c:scaling>
          <c:orientation val="minMax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crossAx val="65086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My_Decision_Tree!$P$2</c:f>
              <c:strCache>
                <c:ptCount val="1"/>
                <c:pt idx="0">
                  <c:v>JMP_Model_Training</c:v>
                </c:pt>
              </c:strCache>
            </c:strRef>
          </c:tx>
          <c:cat>
            <c:strRef>
              <c:f>My_Decision_Tree!$O$3:$O$7</c:f>
              <c:strCache>
                <c:ptCount val="5"/>
                <c:pt idx="0">
                  <c:v>R-Square</c:v>
                </c:pt>
                <c:pt idx="1">
                  <c:v>Accuary</c:v>
                </c:pt>
                <c:pt idx="2">
                  <c:v>Sensitivity</c:v>
                </c:pt>
                <c:pt idx="3">
                  <c:v>Specificity</c:v>
                </c:pt>
                <c:pt idx="4">
                  <c:v>Lift adjusted by factor of 10</c:v>
                </c:pt>
              </c:strCache>
            </c:strRef>
          </c:cat>
          <c:val>
            <c:numRef>
              <c:f>My_Decision_Tree!$P$3:$P$7</c:f>
              <c:numCache>
                <c:formatCode>0.00%</c:formatCode>
                <c:ptCount val="5"/>
                <c:pt idx="0">
                  <c:v>0.105</c:v>
                </c:pt>
                <c:pt idx="1">
                  <c:v>0.82699999999999996</c:v>
                </c:pt>
                <c:pt idx="2">
                  <c:v>0.36607142857142855</c:v>
                </c:pt>
                <c:pt idx="3">
                  <c:v>0.88513513513513509</c:v>
                </c:pt>
                <c:pt idx="4" formatCode="General">
                  <c:v>1.5599400599400601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2-B744-826D-B47A97DEA621}"/>
            </c:ext>
          </c:extLst>
        </c:ser>
        <c:ser>
          <c:idx val="1"/>
          <c:order val="1"/>
          <c:tx>
            <c:strRef>
              <c:f>My_Decision_Tree!$Q$2</c:f>
              <c:strCache>
                <c:ptCount val="1"/>
                <c:pt idx="0">
                  <c:v>JMP_Model_Testing</c:v>
                </c:pt>
              </c:strCache>
            </c:strRef>
          </c:tx>
          <c:cat>
            <c:strRef>
              <c:f>My_Decision_Tree!$O$3:$O$7</c:f>
              <c:strCache>
                <c:ptCount val="5"/>
                <c:pt idx="0">
                  <c:v>R-Square</c:v>
                </c:pt>
                <c:pt idx="1">
                  <c:v>Accuary</c:v>
                </c:pt>
                <c:pt idx="2">
                  <c:v>Sensitivity</c:v>
                </c:pt>
                <c:pt idx="3">
                  <c:v>Specificity</c:v>
                </c:pt>
                <c:pt idx="4">
                  <c:v>Lift adjusted by factor of 10</c:v>
                </c:pt>
              </c:strCache>
            </c:strRef>
          </c:cat>
          <c:val>
            <c:numRef>
              <c:f>My_Decision_Tree!$Q$3:$Q$7</c:f>
              <c:numCache>
                <c:formatCode>0.00%</c:formatCode>
                <c:ptCount val="5"/>
                <c:pt idx="0">
                  <c:v>7.9000000000000001E-2</c:v>
                </c:pt>
                <c:pt idx="1">
                  <c:v>0.83</c:v>
                </c:pt>
                <c:pt idx="2">
                  <c:v>0.3619047619047619</c:v>
                </c:pt>
                <c:pt idx="3">
                  <c:v>0.88491620111731839</c:v>
                </c:pt>
                <c:pt idx="4" formatCode="General">
                  <c:v>1.4062816616008105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2-B744-826D-B47A97DEA621}"/>
            </c:ext>
          </c:extLst>
        </c:ser>
        <c:ser>
          <c:idx val="2"/>
          <c:order val="2"/>
          <c:tx>
            <c:strRef>
              <c:f>My_Decision_Tree!$R$2</c:f>
              <c:strCache>
                <c:ptCount val="1"/>
                <c:pt idx="0">
                  <c:v>MyModel_Training</c:v>
                </c:pt>
              </c:strCache>
            </c:strRef>
          </c:tx>
          <c:cat>
            <c:strRef>
              <c:f>My_Decision_Tree!$O$3:$O$7</c:f>
              <c:strCache>
                <c:ptCount val="5"/>
                <c:pt idx="0">
                  <c:v>R-Square</c:v>
                </c:pt>
                <c:pt idx="1">
                  <c:v>Accuary</c:v>
                </c:pt>
                <c:pt idx="2">
                  <c:v>Sensitivity</c:v>
                </c:pt>
                <c:pt idx="3">
                  <c:v>Specificity</c:v>
                </c:pt>
                <c:pt idx="4">
                  <c:v>Lift adjusted by factor of 10</c:v>
                </c:pt>
              </c:strCache>
            </c:strRef>
          </c:cat>
          <c:val>
            <c:numRef>
              <c:f>My_Decision_Tree!$R$3:$R$7</c:f>
              <c:numCache>
                <c:formatCode>0%</c:formatCode>
                <c:ptCount val="5"/>
                <c:pt idx="0">
                  <c:v>0.12</c:v>
                </c:pt>
                <c:pt idx="1">
                  <c:v>0.7</c:v>
                </c:pt>
                <c:pt idx="2">
                  <c:v>0.55000000000000004</c:v>
                </c:pt>
                <c:pt idx="3">
                  <c:v>0.8</c:v>
                </c:pt>
                <c:pt idx="4" formatCode="General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C2-B744-826D-B47A97DEA621}"/>
            </c:ext>
          </c:extLst>
        </c:ser>
        <c:ser>
          <c:idx val="3"/>
          <c:order val="3"/>
          <c:tx>
            <c:strRef>
              <c:f>My_Decision_Tree!$S$2</c:f>
              <c:strCache>
                <c:ptCount val="1"/>
                <c:pt idx="0">
                  <c:v>MyModel_Testing</c:v>
                </c:pt>
              </c:strCache>
            </c:strRef>
          </c:tx>
          <c:cat>
            <c:strRef>
              <c:f>My_Decision_Tree!$O$3:$O$7</c:f>
              <c:strCache>
                <c:ptCount val="5"/>
                <c:pt idx="0">
                  <c:v>R-Square</c:v>
                </c:pt>
                <c:pt idx="1">
                  <c:v>Accuary</c:v>
                </c:pt>
                <c:pt idx="2">
                  <c:v>Sensitivity</c:v>
                </c:pt>
                <c:pt idx="3">
                  <c:v>Specificity</c:v>
                </c:pt>
                <c:pt idx="4">
                  <c:v>Lift adjusted by factor of 10</c:v>
                </c:pt>
              </c:strCache>
            </c:strRef>
          </c:cat>
          <c:val>
            <c:numRef>
              <c:f>My_Decision_Tree!$S$3:$S$7</c:f>
              <c:numCache>
                <c:formatCode>0%</c:formatCode>
                <c:ptCount val="5"/>
                <c:pt idx="0">
                  <c:v>0.1</c:v>
                </c:pt>
                <c:pt idx="1">
                  <c:v>0.6</c:v>
                </c:pt>
                <c:pt idx="2">
                  <c:v>0.52</c:v>
                </c:pt>
                <c:pt idx="3">
                  <c:v>0.83</c:v>
                </c:pt>
                <c:pt idx="4" formatCode="General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C2-B744-826D-B47A97DEA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04800"/>
        <c:axId val="651331264"/>
      </c:radarChart>
      <c:catAx>
        <c:axId val="65140480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651331264"/>
        <c:crosses val="autoZero"/>
        <c:auto val="1"/>
        <c:lblAlgn val="ctr"/>
        <c:lblOffset val="100"/>
        <c:noMultiLvlLbl val="0"/>
      </c:catAx>
      <c:valAx>
        <c:axId val="651331264"/>
        <c:scaling>
          <c:orientation val="minMax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crossAx val="65140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26</xdr:row>
      <xdr:rowOff>0</xdr:rowOff>
    </xdr:from>
    <xdr:to>
      <xdr:col>3</xdr:col>
      <xdr:colOff>565784</xdr:colOff>
      <xdr:row>34</xdr:row>
      <xdr:rowOff>9525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962399" y="4943475"/>
          <a:ext cx="365760" cy="1581150"/>
        </a:xfrm>
        <a:prstGeom prst="rightBrac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649605</xdr:colOff>
      <xdr:row>20</xdr:row>
      <xdr:rowOff>47624</xdr:rowOff>
    </xdr:from>
    <xdr:to>
      <xdr:col>3</xdr:col>
      <xdr:colOff>581025</xdr:colOff>
      <xdr:row>22</xdr:row>
      <xdr:rowOff>1904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5400000">
          <a:off x="3457575" y="4316729"/>
          <a:ext cx="344805" cy="1426845"/>
        </a:xfrm>
        <a:prstGeom prst="rightBrac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</xdr:colOff>
      <xdr:row>20</xdr:row>
      <xdr:rowOff>28578</xdr:rowOff>
    </xdr:from>
    <xdr:to>
      <xdr:col>4</xdr:col>
      <xdr:colOff>962025</xdr:colOff>
      <xdr:row>21</xdr:row>
      <xdr:rowOff>154305</xdr:rowOff>
    </xdr:to>
    <xdr:sp macro="" textlink="">
      <xdr:nvSpPr>
        <xdr:cNvPr id="8" name="Right Brac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5400000">
          <a:off x="4690112" y="4520567"/>
          <a:ext cx="325752" cy="962024"/>
        </a:xfrm>
        <a:prstGeom prst="rightBrac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28575</xdr:colOff>
      <xdr:row>23</xdr:row>
      <xdr:rowOff>85725</xdr:rowOff>
    </xdr:from>
    <xdr:to>
      <xdr:col>11</xdr:col>
      <xdr:colOff>66675</xdr:colOff>
      <xdr:row>23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 flipV="1">
          <a:off x="14058900" y="5495925"/>
          <a:ext cx="647700" cy="952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28</xdr:row>
      <xdr:rowOff>190504</xdr:rowOff>
    </xdr:from>
    <xdr:to>
      <xdr:col>9</xdr:col>
      <xdr:colOff>342900</xdr:colOff>
      <xdr:row>32</xdr:row>
      <xdr:rowOff>19050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8724900" y="6267454"/>
          <a:ext cx="9525" cy="6572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17</xdr:row>
      <xdr:rowOff>14287</xdr:rowOff>
    </xdr:from>
    <xdr:to>
      <xdr:col>21</xdr:col>
      <xdr:colOff>333375</xdr:colOff>
      <xdr:row>28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26</xdr:row>
      <xdr:rowOff>0</xdr:rowOff>
    </xdr:from>
    <xdr:to>
      <xdr:col>3</xdr:col>
      <xdr:colOff>565784</xdr:colOff>
      <xdr:row>34</xdr:row>
      <xdr:rowOff>9525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962399" y="5676900"/>
          <a:ext cx="365760" cy="1638300"/>
        </a:xfrm>
        <a:prstGeom prst="rightBrac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649605</xdr:colOff>
      <xdr:row>20</xdr:row>
      <xdr:rowOff>47624</xdr:rowOff>
    </xdr:from>
    <xdr:to>
      <xdr:col>3</xdr:col>
      <xdr:colOff>581025</xdr:colOff>
      <xdr:row>22</xdr:row>
      <xdr:rowOff>1904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rot="5400000">
          <a:off x="3452813" y="3607116"/>
          <a:ext cx="354330" cy="1426845"/>
        </a:xfrm>
        <a:prstGeom prst="rightBrac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</xdr:colOff>
      <xdr:row>20</xdr:row>
      <xdr:rowOff>28578</xdr:rowOff>
    </xdr:from>
    <xdr:to>
      <xdr:col>4</xdr:col>
      <xdr:colOff>962025</xdr:colOff>
      <xdr:row>21</xdr:row>
      <xdr:rowOff>154305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4690112" y="3806192"/>
          <a:ext cx="325752" cy="962024"/>
        </a:xfrm>
        <a:prstGeom prst="rightBrac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28575</xdr:colOff>
      <xdr:row>23</xdr:row>
      <xdr:rowOff>85725</xdr:rowOff>
    </xdr:from>
    <xdr:to>
      <xdr:col>11</xdr:col>
      <xdr:colOff>66675</xdr:colOff>
      <xdr:row>23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H="1" flipV="1">
          <a:off x="9086850" y="4781550"/>
          <a:ext cx="647700" cy="952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28</xdr:row>
      <xdr:rowOff>152404</xdr:rowOff>
    </xdr:from>
    <xdr:to>
      <xdr:col>9</xdr:col>
      <xdr:colOff>371475</xdr:colOff>
      <xdr:row>31</xdr:row>
      <xdr:rowOff>190500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V="1">
          <a:off x="8753475" y="6229354"/>
          <a:ext cx="9525" cy="6572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771525</xdr:colOff>
      <xdr:row>34</xdr:row>
      <xdr:rowOff>7</xdr:rowOff>
    </xdr:from>
    <xdr:to>
      <xdr:col>3</xdr:col>
      <xdr:colOff>600075</xdr:colOff>
      <xdr:row>35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H="1" flipV="1">
          <a:off x="3695700" y="7305682"/>
          <a:ext cx="666750" cy="31431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9</xdr:row>
      <xdr:rowOff>23812</xdr:rowOff>
    </xdr:from>
    <xdr:to>
      <xdr:col>17</xdr:col>
      <xdr:colOff>209550</xdr:colOff>
      <xdr:row>22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26</xdr:row>
      <xdr:rowOff>0</xdr:rowOff>
    </xdr:from>
    <xdr:to>
      <xdr:col>3</xdr:col>
      <xdr:colOff>565784</xdr:colOff>
      <xdr:row>34</xdr:row>
      <xdr:rowOff>9525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067299" y="5676900"/>
          <a:ext cx="365760" cy="1638300"/>
        </a:xfrm>
        <a:prstGeom prst="rightBrac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649605</xdr:colOff>
      <xdr:row>20</xdr:row>
      <xdr:rowOff>47624</xdr:rowOff>
    </xdr:from>
    <xdr:to>
      <xdr:col>3</xdr:col>
      <xdr:colOff>581025</xdr:colOff>
      <xdr:row>22</xdr:row>
      <xdr:rowOff>1904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5400000">
          <a:off x="4471988" y="3521391"/>
          <a:ext cx="354330" cy="1598295"/>
        </a:xfrm>
        <a:prstGeom prst="rightBrac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</xdr:colOff>
      <xdr:row>20</xdr:row>
      <xdr:rowOff>28578</xdr:rowOff>
    </xdr:from>
    <xdr:to>
      <xdr:col>4</xdr:col>
      <xdr:colOff>962025</xdr:colOff>
      <xdr:row>21</xdr:row>
      <xdr:rowOff>154305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 rot="5400000">
          <a:off x="5795012" y="3806192"/>
          <a:ext cx="325752" cy="962024"/>
        </a:xfrm>
        <a:prstGeom prst="rightBrac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28575</xdr:colOff>
      <xdr:row>23</xdr:row>
      <xdr:rowOff>85725</xdr:rowOff>
    </xdr:from>
    <xdr:to>
      <xdr:col>11</xdr:col>
      <xdr:colOff>66675</xdr:colOff>
      <xdr:row>23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 flipV="1">
          <a:off x="10239375" y="4781550"/>
          <a:ext cx="647700" cy="952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28</xdr:row>
      <xdr:rowOff>190504</xdr:rowOff>
    </xdr:from>
    <xdr:to>
      <xdr:col>9</xdr:col>
      <xdr:colOff>342900</xdr:colOff>
      <xdr:row>32</xdr:row>
      <xdr:rowOff>19050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9877425" y="6267454"/>
          <a:ext cx="9525" cy="6572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26</xdr:row>
      <xdr:rowOff>0</xdr:rowOff>
    </xdr:from>
    <xdr:to>
      <xdr:col>3</xdr:col>
      <xdr:colOff>565784</xdr:colOff>
      <xdr:row>34</xdr:row>
      <xdr:rowOff>9525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962399" y="5676900"/>
          <a:ext cx="365760" cy="1638300"/>
        </a:xfrm>
        <a:prstGeom prst="rightBrac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649605</xdr:colOff>
      <xdr:row>20</xdr:row>
      <xdr:rowOff>47624</xdr:rowOff>
    </xdr:from>
    <xdr:to>
      <xdr:col>3</xdr:col>
      <xdr:colOff>581025</xdr:colOff>
      <xdr:row>22</xdr:row>
      <xdr:rowOff>1904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rot="5400000">
          <a:off x="3452813" y="3607116"/>
          <a:ext cx="354330" cy="1426845"/>
        </a:xfrm>
        <a:prstGeom prst="rightBrac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</xdr:colOff>
      <xdr:row>20</xdr:row>
      <xdr:rowOff>28578</xdr:rowOff>
    </xdr:from>
    <xdr:to>
      <xdr:col>4</xdr:col>
      <xdr:colOff>962025</xdr:colOff>
      <xdr:row>21</xdr:row>
      <xdr:rowOff>154305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rot="5400000">
          <a:off x="4690112" y="3806192"/>
          <a:ext cx="325752" cy="962024"/>
        </a:xfrm>
        <a:prstGeom prst="rightBrac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28575</xdr:colOff>
      <xdr:row>23</xdr:row>
      <xdr:rowOff>85725</xdr:rowOff>
    </xdr:from>
    <xdr:to>
      <xdr:col>11</xdr:col>
      <xdr:colOff>66675</xdr:colOff>
      <xdr:row>23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H="1" flipV="1">
          <a:off x="9086850" y="4781550"/>
          <a:ext cx="647700" cy="952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28</xdr:row>
      <xdr:rowOff>152404</xdr:rowOff>
    </xdr:from>
    <xdr:to>
      <xdr:col>9</xdr:col>
      <xdr:colOff>371475</xdr:colOff>
      <xdr:row>31</xdr:row>
      <xdr:rowOff>190500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8753475" y="6229354"/>
          <a:ext cx="9525" cy="6572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771525</xdr:colOff>
      <xdr:row>34</xdr:row>
      <xdr:rowOff>7</xdr:rowOff>
    </xdr:from>
    <xdr:to>
      <xdr:col>3</xdr:col>
      <xdr:colOff>600075</xdr:colOff>
      <xdr:row>35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 flipV="1">
          <a:off x="3695700" y="7305682"/>
          <a:ext cx="666750" cy="31431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26</xdr:row>
      <xdr:rowOff>0</xdr:rowOff>
    </xdr:from>
    <xdr:to>
      <xdr:col>3</xdr:col>
      <xdr:colOff>565784</xdr:colOff>
      <xdr:row>34</xdr:row>
      <xdr:rowOff>9525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5067299" y="5676900"/>
          <a:ext cx="365760" cy="1638300"/>
        </a:xfrm>
        <a:prstGeom prst="rightBrac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649605</xdr:colOff>
      <xdr:row>20</xdr:row>
      <xdr:rowOff>47624</xdr:rowOff>
    </xdr:from>
    <xdr:to>
      <xdr:col>3</xdr:col>
      <xdr:colOff>581025</xdr:colOff>
      <xdr:row>22</xdr:row>
      <xdr:rowOff>1904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5400000">
          <a:off x="4471988" y="3521391"/>
          <a:ext cx="354330" cy="1598295"/>
        </a:xfrm>
        <a:prstGeom prst="rightBrac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</xdr:colOff>
      <xdr:row>20</xdr:row>
      <xdr:rowOff>28578</xdr:rowOff>
    </xdr:from>
    <xdr:to>
      <xdr:col>4</xdr:col>
      <xdr:colOff>962025</xdr:colOff>
      <xdr:row>21</xdr:row>
      <xdr:rowOff>154305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 rot="5400000">
          <a:off x="5795012" y="3806192"/>
          <a:ext cx="325752" cy="962024"/>
        </a:xfrm>
        <a:prstGeom prst="rightBrac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28575</xdr:colOff>
      <xdr:row>23</xdr:row>
      <xdr:rowOff>85725</xdr:rowOff>
    </xdr:from>
    <xdr:to>
      <xdr:col>11</xdr:col>
      <xdr:colOff>66675</xdr:colOff>
      <xdr:row>23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H="1" flipV="1">
          <a:off x="10239375" y="4781550"/>
          <a:ext cx="647700" cy="952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28</xdr:row>
      <xdr:rowOff>190504</xdr:rowOff>
    </xdr:from>
    <xdr:to>
      <xdr:col>9</xdr:col>
      <xdr:colOff>342900</xdr:colOff>
      <xdr:row>32</xdr:row>
      <xdr:rowOff>19050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9877425" y="6267454"/>
          <a:ext cx="9525" cy="6572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26</xdr:row>
      <xdr:rowOff>0</xdr:rowOff>
    </xdr:from>
    <xdr:to>
      <xdr:col>3</xdr:col>
      <xdr:colOff>565784</xdr:colOff>
      <xdr:row>34</xdr:row>
      <xdr:rowOff>9525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5067299" y="5676900"/>
          <a:ext cx="365760" cy="1638300"/>
        </a:xfrm>
        <a:prstGeom prst="rightBrac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649605</xdr:colOff>
      <xdr:row>20</xdr:row>
      <xdr:rowOff>47624</xdr:rowOff>
    </xdr:from>
    <xdr:to>
      <xdr:col>3</xdr:col>
      <xdr:colOff>581025</xdr:colOff>
      <xdr:row>22</xdr:row>
      <xdr:rowOff>1904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 rot="5400000">
          <a:off x="4471988" y="3521391"/>
          <a:ext cx="354330" cy="1598295"/>
        </a:xfrm>
        <a:prstGeom prst="rightBrac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</xdr:colOff>
      <xdr:row>20</xdr:row>
      <xdr:rowOff>28578</xdr:rowOff>
    </xdr:from>
    <xdr:to>
      <xdr:col>4</xdr:col>
      <xdr:colOff>962025</xdr:colOff>
      <xdr:row>21</xdr:row>
      <xdr:rowOff>154305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 rot="5400000">
          <a:off x="5795012" y="3806192"/>
          <a:ext cx="325752" cy="962024"/>
        </a:xfrm>
        <a:prstGeom prst="rightBrac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28575</xdr:colOff>
      <xdr:row>23</xdr:row>
      <xdr:rowOff>85725</xdr:rowOff>
    </xdr:from>
    <xdr:to>
      <xdr:col>11</xdr:col>
      <xdr:colOff>66675</xdr:colOff>
      <xdr:row>23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H="1" flipV="1">
          <a:off x="10239375" y="4781550"/>
          <a:ext cx="647700" cy="952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28</xdr:row>
      <xdr:rowOff>190504</xdr:rowOff>
    </xdr:from>
    <xdr:to>
      <xdr:col>9</xdr:col>
      <xdr:colOff>342900</xdr:colOff>
      <xdr:row>32</xdr:row>
      <xdr:rowOff>19050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>
        <a:xfrm flipV="1">
          <a:off x="9877425" y="6267454"/>
          <a:ext cx="9525" cy="6572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topLeftCell="A35" zoomScale="125" workbookViewId="0">
      <selection activeCell="H54" sqref="H54"/>
    </sheetView>
  </sheetViews>
  <sheetFormatPr baseColWidth="10" defaultColWidth="8.83203125" defaultRowHeight="15" x14ac:dyDescent="0.2"/>
  <cols>
    <col min="1" max="1" width="48" bestFit="1" customWidth="1"/>
    <col min="2" max="3" width="12.5" bestFit="1" customWidth="1"/>
    <col min="5" max="5" width="14.6640625" customWidth="1"/>
    <col min="6" max="6" width="3.5" customWidth="1"/>
    <col min="7" max="7" width="3.33203125" customWidth="1"/>
    <col min="8" max="8" width="29.6640625" bestFit="1" customWidth="1"/>
    <col min="9" max="9" width="9.83203125" bestFit="1" customWidth="1"/>
    <col min="10" max="10" width="10" bestFit="1" customWidth="1"/>
    <col min="13" max="13" width="2.5" customWidth="1"/>
  </cols>
  <sheetData>
    <row r="1" spans="1:13" ht="19" x14ac:dyDescent="0.25">
      <c r="A1" s="58" t="s">
        <v>27</v>
      </c>
      <c r="F1" s="21"/>
      <c r="G1" s="21"/>
      <c r="H1" s="58" t="s">
        <v>25</v>
      </c>
      <c r="M1" s="21"/>
    </row>
    <row r="2" spans="1:13" ht="19" x14ac:dyDescent="0.25">
      <c r="A2" s="77" t="s">
        <v>18</v>
      </c>
      <c r="B2" s="77"/>
      <c r="C2" s="77"/>
      <c r="D2" s="77"/>
      <c r="E2" s="77"/>
      <c r="F2" s="22"/>
      <c r="G2" s="22"/>
      <c r="H2" s="78" t="s">
        <v>26</v>
      </c>
      <c r="I2" s="78"/>
      <c r="J2" s="78"/>
      <c r="K2" s="78"/>
      <c r="L2" s="78"/>
      <c r="M2" s="22"/>
    </row>
    <row r="3" spans="1:13" x14ac:dyDescent="0.2">
      <c r="F3" s="22"/>
      <c r="G3" s="22"/>
      <c r="M3" s="22"/>
    </row>
    <row r="4" spans="1:13" ht="16" thickBot="1" x14ac:dyDescent="0.25">
      <c r="F4" s="22"/>
      <c r="G4" s="22"/>
      <c r="M4" s="22"/>
    </row>
    <row r="5" spans="1:13" ht="16" thickBot="1" x14ac:dyDescent="0.25">
      <c r="A5" s="1" t="s">
        <v>0</v>
      </c>
      <c r="B5" s="12">
        <v>60</v>
      </c>
      <c r="F5" s="22"/>
      <c r="G5" s="22"/>
      <c r="H5" s="51" t="s">
        <v>0</v>
      </c>
      <c r="I5" s="12">
        <v>60</v>
      </c>
      <c r="M5" s="22"/>
    </row>
    <row r="6" spans="1:13" ht="16" thickBot="1" x14ac:dyDescent="0.25">
      <c r="A6" s="2" t="s">
        <v>1</v>
      </c>
      <c r="B6" s="13">
        <v>10</v>
      </c>
      <c r="F6" s="22"/>
      <c r="G6" s="22"/>
      <c r="H6" s="52" t="s">
        <v>1</v>
      </c>
      <c r="I6" s="13">
        <v>10</v>
      </c>
      <c r="M6" s="22"/>
    </row>
    <row r="7" spans="1:13" ht="16" thickBot="1" x14ac:dyDescent="0.25">
      <c r="A7" s="2" t="s">
        <v>2</v>
      </c>
      <c r="B7" s="13">
        <v>15</v>
      </c>
      <c r="F7" s="22"/>
      <c r="G7" s="22"/>
      <c r="H7" s="52" t="s">
        <v>2</v>
      </c>
      <c r="I7" s="13">
        <v>15</v>
      </c>
      <c r="M7" s="22"/>
    </row>
    <row r="8" spans="1:13" ht="16" thickBot="1" x14ac:dyDescent="0.25">
      <c r="A8" s="2" t="s">
        <v>3</v>
      </c>
      <c r="B8" s="13">
        <v>4.5</v>
      </c>
      <c r="F8" s="22"/>
      <c r="G8" s="22"/>
      <c r="H8" s="52" t="s">
        <v>3</v>
      </c>
      <c r="I8" s="13">
        <v>4.5</v>
      </c>
      <c r="M8" s="22"/>
    </row>
    <row r="9" spans="1:13" ht="16" thickBot="1" x14ac:dyDescent="0.25">
      <c r="A9" s="3" t="s">
        <v>4</v>
      </c>
      <c r="B9" s="14">
        <v>4.5</v>
      </c>
      <c r="F9" s="22"/>
      <c r="G9" s="22"/>
      <c r="H9" s="53" t="s">
        <v>4</v>
      </c>
      <c r="I9" s="14">
        <v>4.5</v>
      </c>
      <c r="M9" s="22"/>
    </row>
    <row r="10" spans="1:13" ht="17" thickTop="1" thickBot="1" x14ac:dyDescent="0.25">
      <c r="B10" s="15"/>
      <c r="F10" s="22"/>
      <c r="G10" s="22"/>
      <c r="I10" s="15"/>
      <c r="M10" s="22"/>
    </row>
    <row r="11" spans="1:13" ht="16" thickBot="1" x14ac:dyDescent="0.25">
      <c r="A11" s="4" t="s">
        <v>5</v>
      </c>
      <c r="B11" s="12">
        <f>B5-B6-B8</f>
        <v>45.5</v>
      </c>
      <c r="F11" s="22"/>
      <c r="G11" s="22"/>
      <c r="H11" s="5" t="s">
        <v>5</v>
      </c>
      <c r="I11" s="12">
        <f>I5-I6-I8</f>
        <v>45.5</v>
      </c>
      <c r="M11" s="22"/>
    </row>
    <row r="12" spans="1:13" ht="16" thickBot="1" x14ac:dyDescent="0.25">
      <c r="A12" s="6" t="s">
        <v>6</v>
      </c>
      <c r="B12" s="63">
        <f>-B6-B8-B9+B7</f>
        <v>-4</v>
      </c>
      <c r="F12" s="22"/>
      <c r="G12" s="22"/>
      <c r="H12" s="7" t="s">
        <v>6</v>
      </c>
      <c r="I12" s="63">
        <f>-I6-I8-I9+I7</f>
        <v>-4</v>
      </c>
      <c r="M12" s="22"/>
    </row>
    <row r="13" spans="1:13" ht="16" thickBot="1" x14ac:dyDescent="0.25">
      <c r="A13" s="19" t="s">
        <v>44</v>
      </c>
      <c r="B13" s="64">
        <f>C28*(E19/E20)*B11+(C28*(E18/E20)*B12)</f>
        <v>154400</v>
      </c>
      <c r="C13" t="s">
        <v>65</v>
      </c>
      <c r="F13" s="22"/>
      <c r="G13" s="22"/>
      <c r="H13" s="19"/>
      <c r="I13" s="20"/>
      <c r="M13" s="22"/>
    </row>
    <row r="14" spans="1:13" ht="20" thickBot="1" x14ac:dyDescent="0.3">
      <c r="A14" s="39" t="s">
        <v>8</v>
      </c>
      <c r="F14" s="22"/>
      <c r="G14" s="22"/>
      <c r="H14" s="18"/>
      <c r="M14" s="22"/>
    </row>
    <row r="15" spans="1:13" x14ac:dyDescent="0.2">
      <c r="A15" s="40" t="s">
        <v>7</v>
      </c>
      <c r="F15" s="22"/>
      <c r="G15" s="22"/>
      <c r="H15" s="40" t="s">
        <v>7</v>
      </c>
      <c r="M15" s="22"/>
    </row>
    <row r="16" spans="1:13" x14ac:dyDescent="0.2">
      <c r="C16" s="16"/>
      <c r="D16" s="16" t="s">
        <v>11</v>
      </c>
      <c r="E16" s="16"/>
      <c r="F16" s="22"/>
      <c r="G16" s="22"/>
      <c r="J16" s="16"/>
      <c r="K16" s="16" t="s">
        <v>11</v>
      </c>
      <c r="L16" s="16"/>
      <c r="M16" s="22"/>
    </row>
    <row r="17" spans="1:13" ht="16" thickBot="1" x14ac:dyDescent="0.25">
      <c r="C17" t="s">
        <v>9</v>
      </c>
      <c r="D17" t="s">
        <v>10</v>
      </c>
      <c r="F17" s="22"/>
      <c r="G17" s="22"/>
      <c r="J17" t="s">
        <v>9</v>
      </c>
      <c r="K17" t="s">
        <v>10</v>
      </c>
      <c r="M17" s="22"/>
    </row>
    <row r="18" spans="1:13" ht="16" thickBot="1" x14ac:dyDescent="0.25">
      <c r="A18" s="17"/>
      <c r="B18" t="s">
        <v>9</v>
      </c>
      <c r="C18" s="34">
        <v>786</v>
      </c>
      <c r="D18" s="35">
        <v>102</v>
      </c>
      <c r="E18" s="42">
        <f>SUM(C18:D18)</f>
        <v>888</v>
      </c>
      <c r="F18" s="22"/>
      <c r="G18" s="22"/>
      <c r="H18" s="17"/>
      <c r="I18" t="s">
        <v>9</v>
      </c>
      <c r="J18" s="34">
        <v>792</v>
      </c>
      <c r="K18" s="35">
        <v>103</v>
      </c>
      <c r="L18" s="42">
        <f>SUM(J18:K18)</f>
        <v>895</v>
      </c>
      <c r="M18" s="22"/>
    </row>
    <row r="19" spans="1:13" ht="16" thickBot="1" x14ac:dyDescent="0.25">
      <c r="A19" s="17" t="s">
        <v>12</v>
      </c>
      <c r="B19" t="s">
        <v>10</v>
      </c>
      <c r="C19" s="36">
        <v>71</v>
      </c>
      <c r="D19" s="37">
        <v>41</v>
      </c>
      <c r="E19" s="42">
        <f>SUM(C19:D19)</f>
        <v>112</v>
      </c>
      <c r="F19" s="22"/>
      <c r="G19" s="22"/>
      <c r="H19" s="17" t="s">
        <v>12</v>
      </c>
      <c r="I19" t="s">
        <v>10</v>
      </c>
      <c r="J19" s="36">
        <v>67</v>
      </c>
      <c r="K19" s="37">
        <v>38</v>
      </c>
      <c r="L19" s="43">
        <f>SUM(J19:K19)</f>
        <v>105</v>
      </c>
      <c r="M19" s="22"/>
    </row>
    <row r="20" spans="1:13" ht="16" thickBot="1" x14ac:dyDescent="0.25">
      <c r="A20" s="17"/>
      <c r="C20" s="38">
        <f>SUM(C18:C19)</f>
        <v>857</v>
      </c>
      <c r="D20" s="38">
        <f>SUM(D18:D19)</f>
        <v>143</v>
      </c>
      <c r="E20" s="44">
        <f>SUM(E18:E19)</f>
        <v>1000</v>
      </c>
      <c r="F20" s="22"/>
      <c r="G20" s="22"/>
      <c r="H20" s="17"/>
      <c r="J20" s="38">
        <f>SUM(J18:J19)</f>
        <v>859</v>
      </c>
      <c r="K20" s="38">
        <f>SUM(K18:K19)</f>
        <v>141</v>
      </c>
      <c r="L20" s="44">
        <f>SUM(L18:L19)</f>
        <v>1000</v>
      </c>
      <c r="M20" s="22"/>
    </row>
    <row r="21" spans="1:13" ht="16" thickBot="1" x14ac:dyDescent="0.25">
      <c r="F21" s="22"/>
      <c r="G21" s="22"/>
      <c r="M21" s="22"/>
    </row>
    <row r="22" spans="1:13" ht="16" thickBot="1" x14ac:dyDescent="0.25">
      <c r="F22" s="22"/>
      <c r="G22" s="22"/>
      <c r="H22" s="54" t="s">
        <v>13</v>
      </c>
      <c r="I22" s="24" t="s">
        <v>14</v>
      </c>
      <c r="J22" s="25">
        <f>K20/1000*500000</f>
        <v>70500</v>
      </c>
      <c r="M22" s="22"/>
    </row>
    <row r="23" spans="1:13" ht="16" thickBot="1" x14ac:dyDescent="0.25">
      <c r="C23" s="41" t="s">
        <v>22</v>
      </c>
      <c r="D23" s="45"/>
      <c r="E23" s="46" t="s">
        <v>23</v>
      </c>
      <c r="F23" s="22"/>
      <c r="G23" s="22"/>
      <c r="H23" s="55" t="s">
        <v>15</v>
      </c>
      <c r="I23" s="8" t="s">
        <v>14</v>
      </c>
      <c r="J23" s="27">
        <v>100000</v>
      </c>
      <c r="M23" s="22"/>
    </row>
    <row r="24" spans="1:13" ht="16" thickBot="1" x14ac:dyDescent="0.25">
      <c r="E24" s="47" t="s">
        <v>24</v>
      </c>
      <c r="F24" s="22"/>
      <c r="G24" s="22"/>
      <c r="H24" s="56" t="s">
        <v>16</v>
      </c>
      <c r="I24" s="29" t="s">
        <v>14</v>
      </c>
      <c r="J24" s="30">
        <f>MIN(J22,J23)</f>
        <v>70500</v>
      </c>
      <c r="M24" s="22"/>
    </row>
    <row r="25" spans="1:13" ht="45.75" customHeight="1" thickBot="1" x14ac:dyDescent="0.25">
      <c r="F25" s="22"/>
      <c r="G25" s="22"/>
      <c r="K25" s="79" t="s">
        <v>49</v>
      </c>
      <c r="L25" s="80"/>
      <c r="M25" s="22"/>
    </row>
    <row r="26" spans="1:13" ht="16" thickBot="1" x14ac:dyDescent="0.25">
      <c r="F26" s="22"/>
      <c r="G26" s="22"/>
      <c r="H26" s="54" t="s">
        <v>50</v>
      </c>
      <c r="I26" s="24" t="s">
        <v>14</v>
      </c>
      <c r="J26" s="31">
        <f>K19/K20</f>
        <v>0.26950354609929078</v>
      </c>
      <c r="M26" s="22"/>
    </row>
    <row r="27" spans="1:13" ht="16" thickBot="1" x14ac:dyDescent="0.25">
      <c r="A27" s="11" t="s">
        <v>13</v>
      </c>
      <c r="B27" s="24" t="s">
        <v>14</v>
      </c>
      <c r="C27" s="25">
        <f>D20/1000*500000</f>
        <v>71500</v>
      </c>
      <c r="F27" s="22"/>
      <c r="G27" s="22"/>
      <c r="H27" s="56" t="s">
        <v>51</v>
      </c>
      <c r="I27" s="29" t="s">
        <v>14</v>
      </c>
      <c r="J27" s="32">
        <f>1-J26</f>
        <v>0.73049645390070927</v>
      </c>
      <c r="M27" s="22"/>
    </row>
    <row r="28" spans="1:13" ht="16" thickBot="1" x14ac:dyDescent="0.25">
      <c r="A28" s="26" t="s">
        <v>15</v>
      </c>
      <c r="B28" s="8" t="s">
        <v>14</v>
      </c>
      <c r="C28" s="27">
        <v>100000</v>
      </c>
      <c r="F28" s="22"/>
      <c r="G28" s="22"/>
      <c r="M28" s="22"/>
    </row>
    <row r="29" spans="1:13" ht="16" thickBot="1" x14ac:dyDescent="0.25">
      <c r="A29" s="28" t="s">
        <v>16</v>
      </c>
      <c r="B29" s="29" t="s">
        <v>14</v>
      </c>
      <c r="C29" s="30">
        <f>MIN(C27,C28)</f>
        <v>71500</v>
      </c>
      <c r="F29" s="22"/>
      <c r="G29" s="22"/>
      <c r="H29" s="57" t="s">
        <v>17</v>
      </c>
      <c r="I29" s="10" t="s">
        <v>14</v>
      </c>
      <c r="J29" s="33">
        <f>I11*(J26)*J24+I12*(J27)*J24</f>
        <v>658500</v>
      </c>
      <c r="M29" s="22"/>
    </row>
    <row r="30" spans="1:13" ht="17" thickBot="1" x14ac:dyDescent="0.25">
      <c r="E30" s="48" t="s">
        <v>19</v>
      </c>
      <c r="F30" s="22"/>
      <c r="G30" s="22"/>
      <c r="M30" s="22"/>
    </row>
    <row r="31" spans="1:13" ht="17" thickBot="1" x14ac:dyDescent="0.25">
      <c r="A31" s="11" t="s">
        <v>50</v>
      </c>
      <c r="B31" s="24" t="s">
        <v>14</v>
      </c>
      <c r="C31" s="31">
        <f>D19/D20</f>
        <v>0.28671328671328672</v>
      </c>
      <c r="E31" s="49" t="s">
        <v>20</v>
      </c>
      <c r="F31" s="23"/>
      <c r="G31" s="23"/>
      <c r="M31" s="23"/>
    </row>
    <row r="32" spans="1:13" ht="17" thickBot="1" x14ac:dyDescent="0.25">
      <c r="A32" s="28" t="s">
        <v>52</v>
      </c>
      <c r="B32" s="29" t="s">
        <v>14</v>
      </c>
      <c r="C32" s="32">
        <f>1-C31</f>
        <v>0.71328671328671334</v>
      </c>
      <c r="E32" s="50" t="s">
        <v>21</v>
      </c>
      <c r="F32" s="22"/>
      <c r="G32" s="22"/>
      <c r="M32" s="22"/>
    </row>
    <row r="33" spans="1:13" ht="15.75" customHeight="1" thickBot="1" x14ac:dyDescent="0.25">
      <c r="F33" s="22"/>
      <c r="G33" s="22"/>
      <c r="J33" s="71" t="s">
        <v>28</v>
      </c>
      <c r="K33" s="72"/>
      <c r="M33" s="22"/>
    </row>
    <row r="34" spans="1:13" ht="16" thickBot="1" x14ac:dyDescent="0.25">
      <c r="A34" s="9" t="s">
        <v>17</v>
      </c>
      <c r="B34" s="10" t="s">
        <v>14</v>
      </c>
      <c r="C34" s="33">
        <f>B11*(C31)*C29+B12*(C32)*C29</f>
        <v>728750</v>
      </c>
      <c r="F34" s="22"/>
      <c r="G34" s="22"/>
      <c r="J34" s="73"/>
      <c r="K34" s="74"/>
      <c r="M34" s="22"/>
    </row>
    <row r="35" spans="1:13" ht="16" thickBot="1" x14ac:dyDescent="0.25">
      <c r="F35" s="23"/>
      <c r="G35" s="23"/>
      <c r="J35" s="75"/>
      <c r="K35" s="76"/>
      <c r="M35" s="23"/>
    </row>
    <row r="36" spans="1:13" ht="19" x14ac:dyDescent="0.25">
      <c r="A36" s="60" t="s">
        <v>30</v>
      </c>
      <c r="H36" s="60" t="s">
        <v>30</v>
      </c>
    </row>
    <row r="37" spans="1:13" x14ac:dyDescent="0.2">
      <c r="A37" s="8" t="s">
        <v>31</v>
      </c>
      <c r="B37" s="61">
        <f>SUM(C18,D19)/E20</f>
        <v>0.82699999999999996</v>
      </c>
      <c r="H37" s="8" t="s">
        <v>31</v>
      </c>
      <c r="I37" s="61">
        <f>SUM(J18,K19)/L20</f>
        <v>0.83</v>
      </c>
    </row>
    <row r="38" spans="1:13" x14ac:dyDescent="0.2">
      <c r="A38" s="8"/>
      <c r="B38" s="8"/>
      <c r="H38" s="8"/>
      <c r="I38" s="8"/>
    </row>
    <row r="39" spans="1:13" x14ac:dyDescent="0.2">
      <c r="A39" s="8" t="s">
        <v>32</v>
      </c>
      <c r="B39" s="61">
        <f>D19/(D19+C19)</f>
        <v>0.36607142857142855</v>
      </c>
      <c r="C39" t="s">
        <v>34</v>
      </c>
      <c r="H39" s="8" t="s">
        <v>32</v>
      </c>
      <c r="I39" s="61">
        <f>K19/(K19+J19)</f>
        <v>0.3619047619047619</v>
      </c>
      <c r="J39" t="s">
        <v>34</v>
      </c>
    </row>
    <row r="40" spans="1:13" x14ac:dyDescent="0.2">
      <c r="A40" s="8" t="s">
        <v>33</v>
      </c>
      <c r="B40" s="61">
        <f>D18/(C18+D18)</f>
        <v>0.11486486486486487</v>
      </c>
      <c r="C40" t="s">
        <v>38</v>
      </c>
      <c r="H40" s="8" t="s">
        <v>33</v>
      </c>
      <c r="I40" s="61">
        <f>K18/(J18+K18)</f>
        <v>0.11508379888268157</v>
      </c>
      <c r="J40" t="s">
        <v>38</v>
      </c>
    </row>
    <row r="41" spans="1:13" x14ac:dyDescent="0.2">
      <c r="A41" s="8"/>
      <c r="B41" s="61"/>
      <c r="H41" s="8"/>
      <c r="I41" s="61"/>
    </row>
    <row r="42" spans="1:13" x14ac:dyDescent="0.2">
      <c r="A42" s="8" t="s">
        <v>37</v>
      </c>
      <c r="B42" s="61">
        <f>D19/(D19+C19)</f>
        <v>0.36607142857142855</v>
      </c>
      <c r="C42" t="s">
        <v>34</v>
      </c>
      <c r="H42" s="8" t="s">
        <v>37</v>
      </c>
      <c r="I42" s="61">
        <f>K19/(K19+J19)</f>
        <v>0.3619047619047619</v>
      </c>
      <c r="J42" t="s">
        <v>34</v>
      </c>
    </row>
    <row r="43" spans="1:13" x14ac:dyDescent="0.2">
      <c r="A43" s="8" t="s">
        <v>36</v>
      </c>
      <c r="B43" s="61">
        <f>C18/(C18+D18)</f>
        <v>0.88513513513513509</v>
      </c>
      <c r="C43" t="s">
        <v>35</v>
      </c>
      <c r="H43" s="8" t="s">
        <v>36</v>
      </c>
      <c r="I43" s="61">
        <f>J18/(J18+K18)</f>
        <v>0.88491620111731839</v>
      </c>
      <c r="J43" t="s">
        <v>35</v>
      </c>
    </row>
    <row r="46" spans="1:13" ht="16" x14ac:dyDescent="0.2">
      <c r="A46" s="62" t="s">
        <v>46</v>
      </c>
      <c r="B46" s="8" t="s">
        <v>39</v>
      </c>
      <c r="C46" s="8" t="s">
        <v>40</v>
      </c>
      <c r="H46" s="67" t="s">
        <v>53</v>
      </c>
      <c r="I46" s="67" t="s">
        <v>39</v>
      </c>
      <c r="J46" s="67" t="s">
        <v>40</v>
      </c>
    </row>
    <row r="47" spans="1:13" x14ac:dyDescent="0.2">
      <c r="A47" s="8" t="s">
        <v>41</v>
      </c>
      <c r="B47" s="8">
        <f>C34/B13</f>
        <v>4.7198834196891193</v>
      </c>
      <c r="C47" s="8">
        <f>J29/B13</f>
        <v>4.2648963730569944</v>
      </c>
      <c r="H47" s="8" t="s">
        <v>54</v>
      </c>
      <c r="I47" s="61">
        <v>0.105</v>
      </c>
      <c r="J47" s="61">
        <v>7.9000000000000001E-2</v>
      </c>
    </row>
    <row r="48" spans="1:13" x14ac:dyDescent="0.2">
      <c r="A48" s="8" t="s">
        <v>42</v>
      </c>
      <c r="B48" s="8">
        <f>My_Decision_Tree!C34/Decision_Tree!B13</f>
        <v>5.9957901554404129</v>
      </c>
      <c r="C48" s="8">
        <f>My_Decision_Tree!J29/Decision_Tree!B13</f>
        <v>5.7577720207253886</v>
      </c>
      <c r="H48" s="8" t="s">
        <v>55</v>
      </c>
      <c r="I48" s="66">
        <f>B37</f>
        <v>0.82699999999999996</v>
      </c>
      <c r="J48" s="66">
        <f>I37</f>
        <v>0.83</v>
      </c>
    </row>
    <row r="49" spans="1:10" x14ac:dyDescent="0.2">
      <c r="A49" s="8" t="s">
        <v>43</v>
      </c>
      <c r="B49" s="8">
        <f>My_Decision_Tree!C34/Decision_Tree!C34</f>
        <v>1.2703259005145795</v>
      </c>
      <c r="C49" s="8">
        <f>My_Decision_Tree!J29/Decision_Tree!C34</f>
        <v>1.2198970840480274</v>
      </c>
      <c r="H49" s="8" t="s">
        <v>56</v>
      </c>
      <c r="I49" s="66">
        <f>B42</f>
        <v>0.36607142857142855</v>
      </c>
      <c r="J49" s="66">
        <f>I42</f>
        <v>0.3619047619047619</v>
      </c>
    </row>
    <row r="50" spans="1:10" x14ac:dyDescent="0.2">
      <c r="A50" s="8" t="s">
        <v>45</v>
      </c>
      <c r="B50" s="8">
        <f>My_Decision_Tree!C34/Decision_Tree!B13</f>
        <v>5.9957901554404129</v>
      </c>
      <c r="C50" s="8">
        <f>My_Decision_Tree!J29/Decision_Tree!B13</f>
        <v>5.7577720207253886</v>
      </c>
      <c r="H50" s="8" t="s">
        <v>57</v>
      </c>
      <c r="I50" s="66">
        <f>B43</f>
        <v>0.88513513513513509</v>
      </c>
      <c r="J50" s="66">
        <f>I43</f>
        <v>0.88491620111731839</v>
      </c>
    </row>
    <row r="51" spans="1:10" x14ac:dyDescent="0.2">
      <c r="H51" s="8" t="s">
        <v>63</v>
      </c>
      <c r="I51" s="8">
        <f>B53-1</f>
        <v>1.5599400599400601</v>
      </c>
      <c r="J51" s="8">
        <f>C53-1</f>
        <v>1.4062816616008105</v>
      </c>
    </row>
    <row r="52" spans="1:10" ht="16" x14ac:dyDescent="0.2">
      <c r="A52" s="62" t="s">
        <v>47</v>
      </c>
      <c r="B52" s="8" t="s">
        <v>39</v>
      </c>
      <c r="C52" s="8" t="s">
        <v>40</v>
      </c>
    </row>
    <row r="53" spans="1:10" x14ac:dyDescent="0.2">
      <c r="A53" s="8" t="s">
        <v>41</v>
      </c>
      <c r="B53" s="8">
        <f>C31/(E19/E20)</f>
        <v>2.5599400599400601</v>
      </c>
      <c r="C53" s="8">
        <f>J26/(E19/E20)</f>
        <v>2.4062816616008105</v>
      </c>
    </row>
    <row r="54" spans="1:10" x14ac:dyDescent="0.2">
      <c r="A54" s="8" t="s">
        <v>42</v>
      </c>
      <c r="B54" s="8">
        <f>My_Decision_Tree!C31/(Decision_Tree!E19/Decision_Tree!E20)</f>
        <v>2.4518874907475943</v>
      </c>
      <c r="C54" s="8">
        <f>My_Decision_Tree!J26/(Decision_Tree!E19/Decision_Tree!E20)</f>
        <v>2.3330940416367554</v>
      </c>
    </row>
  </sheetData>
  <mergeCells count="4">
    <mergeCell ref="J33:K35"/>
    <mergeCell ref="A2:E2"/>
    <mergeCell ref="H2:L2"/>
    <mergeCell ref="K25:L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28" zoomScale="110" zoomScaleNormal="110" workbookViewId="0">
      <selection activeCell="J27" sqref="J27"/>
    </sheetView>
  </sheetViews>
  <sheetFormatPr baseColWidth="10" defaultColWidth="8.83203125" defaultRowHeight="15" x14ac:dyDescent="0.2"/>
  <cols>
    <col min="1" max="1" width="34" customWidth="1"/>
    <col min="2" max="2" width="9.83203125" bestFit="1" customWidth="1"/>
    <col min="3" max="3" width="12.5" bestFit="1" customWidth="1"/>
    <col min="5" max="5" width="14.6640625" customWidth="1"/>
    <col min="6" max="6" width="3.5" customWidth="1"/>
    <col min="7" max="7" width="3.33203125" customWidth="1"/>
    <col min="8" max="8" width="29.6640625" bestFit="1" customWidth="1"/>
    <col min="10" max="10" width="10" bestFit="1" customWidth="1"/>
    <col min="13" max="13" width="2.5" customWidth="1"/>
    <col min="15" max="15" width="26.6640625" bestFit="1" customWidth="1"/>
    <col min="16" max="16" width="20" bestFit="1" customWidth="1"/>
    <col min="17" max="17" width="19.33203125" bestFit="1" customWidth="1"/>
    <col min="18" max="19" width="17.5" bestFit="1" customWidth="1"/>
  </cols>
  <sheetData>
    <row r="1" spans="1:19" ht="19" x14ac:dyDescent="0.25">
      <c r="A1" s="58" t="s">
        <v>27</v>
      </c>
      <c r="F1" s="21"/>
      <c r="G1" s="21"/>
      <c r="H1" s="58" t="s">
        <v>25</v>
      </c>
      <c r="M1" s="21"/>
      <c r="O1" s="68" t="s">
        <v>64</v>
      </c>
      <c r="R1" s="68" t="s">
        <v>64</v>
      </c>
    </row>
    <row r="2" spans="1:19" ht="19" x14ac:dyDescent="0.25">
      <c r="A2" s="77" t="s">
        <v>18</v>
      </c>
      <c r="B2" s="77"/>
      <c r="C2" s="77"/>
      <c r="D2" s="77"/>
      <c r="E2" s="77"/>
      <c r="F2" s="22"/>
      <c r="G2" s="22"/>
      <c r="H2" s="78" t="s">
        <v>26</v>
      </c>
      <c r="I2" s="78"/>
      <c r="J2" s="78"/>
      <c r="K2" s="78"/>
      <c r="L2" s="78"/>
      <c r="M2" s="22"/>
      <c r="O2" s="67" t="s">
        <v>53</v>
      </c>
      <c r="P2" s="67" t="s">
        <v>59</v>
      </c>
      <c r="Q2" s="67" t="s">
        <v>60</v>
      </c>
      <c r="R2" s="67" t="s">
        <v>62</v>
      </c>
      <c r="S2" s="67" t="s">
        <v>61</v>
      </c>
    </row>
    <row r="3" spans="1:19" x14ac:dyDescent="0.2">
      <c r="F3" s="22"/>
      <c r="G3" s="22"/>
      <c r="M3" s="22"/>
      <c r="O3" s="8" t="s">
        <v>54</v>
      </c>
      <c r="P3" s="61">
        <v>0.105</v>
      </c>
      <c r="Q3" s="61">
        <v>7.9000000000000001E-2</v>
      </c>
      <c r="R3" s="70">
        <v>0.12</v>
      </c>
      <c r="S3" s="70">
        <v>0.1</v>
      </c>
    </row>
    <row r="4" spans="1:19" ht="16" thickBot="1" x14ac:dyDescent="0.25">
      <c r="F4" s="22"/>
      <c r="G4" s="22"/>
      <c r="M4" s="22"/>
      <c r="O4" s="8" t="s">
        <v>55</v>
      </c>
      <c r="P4" s="66">
        <f>Decision_Tree!B37</f>
        <v>0.82699999999999996</v>
      </c>
      <c r="Q4" s="66">
        <f>Decision_Tree!I37</f>
        <v>0.83</v>
      </c>
      <c r="R4" s="70">
        <v>0.7</v>
      </c>
      <c r="S4" s="70">
        <v>0.6</v>
      </c>
    </row>
    <row r="5" spans="1:19" ht="16" thickBot="1" x14ac:dyDescent="0.25">
      <c r="A5" s="1" t="s">
        <v>0</v>
      </c>
      <c r="B5" s="12">
        <v>60</v>
      </c>
      <c r="F5" s="22"/>
      <c r="G5" s="22"/>
      <c r="H5" s="51" t="s">
        <v>0</v>
      </c>
      <c r="I5" s="12">
        <v>60</v>
      </c>
      <c r="M5" s="22"/>
      <c r="O5" s="8" t="s">
        <v>56</v>
      </c>
      <c r="P5" s="66">
        <f>Decision_Tree!B42</f>
        <v>0.36607142857142855</v>
      </c>
      <c r="Q5" s="66">
        <f>Decision_Tree!I42</f>
        <v>0.3619047619047619</v>
      </c>
      <c r="R5" s="70">
        <v>0.55000000000000004</v>
      </c>
      <c r="S5" s="70">
        <v>0.52</v>
      </c>
    </row>
    <row r="6" spans="1:19" ht="16" thickBot="1" x14ac:dyDescent="0.25">
      <c r="A6" s="2" t="s">
        <v>1</v>
      </c>
      <c r="B6" s="13">
        <v>10</v>
      </c>
      <c r="F6" s="22"/>
      <c r="G6" s="22"/>
      <c r="H6" s="52" t="s">
        <v>1</v>
      </c>
      <c r="I6" s="13">
        <v>10</v>
      </c>
      <c r="M6" s="22"/>
      <c r="O6" s="8" t="s">
        <v>57</v>
      </c>
      <c r="P6" s="66">
        <f>Decision_Tree!B43</f>
        <v>0.88513513513513509</v>
      </c>
      <c r="Q6" s="66">
        <f>Decision_Tree!I43</f>
        <v>0.88491620111731839</v>
      </c>
      <c r="R6" s="70">
        <v>0.8</v>
      </c>
      <c r="S6" s="70">
        <v>0.83</v>
      </c>
    </row>
    <row r="7" spans="1:19" ht="16" thickBot="1" x14ac:dyDescent="0.25">
      <c r="A7" s="2" t="s">
        <v>2</v>
      </c>
      <c r="B7" s="13">
        <v>15</v>
      </c>
      <c r="F7" s="22"/>
      <c r="G7" s="22"/>
      <c r="H7" s="52" t="s">
        <v>2</v>
      </c>
      <c r="I7" s="13">
        <v>15</v>
      </c>
      <c r="M7" s="22"/>
      <c r="O7" s="8" t="s">
        <v>58</v>
      </c>
      <c r="P7" s="8">
        <f>Decision_Tree!I51</f>
        <v>1.5599400599400601</v>
      </c>
      <c r="Q7" s="8">
        <f>Decision_Tree!J51</f>
        <v>1.4062816616008105</v>
      </c>
      <c r="R7" s="69">
        <v>1.2</v>
      </c>
      <c r="S7" s="69">
        <v>1.1000000000000001</v>
      </c>
    </row>
    <row r="8" spans="1:19" ht="16" thickBot="1" x14ac:dyDescent="0.25">
      <c r="A8" s="2" t="s">
        <v>3</v>
      </c>
      <c r="B8" s="13">
        <v>4.5</v>
      </c>
      <c r="F8" s="22"/>
      <c r="G8" s="22"/>
      <c r="H8" s="52" t="s">
        <v>3</v>
      </c>
      <c r="I8" s="13">
        <v>4.5</v>
      </c>
      <c r="M8" s="22"/>
    </row>
    <row r="9" spans="1:19" ht="16" thickBot="1" x14ac:dyDescent="0.25">
      <c r="A9" s="3" t="s">
        <v>4</v>
      </c>
      <c r="B9" s="14">
        <v>4.5</v>
      </c>
      <c r="F9" s="22"/>
      <c r="G9" s="22"/>
      <c r="H9" s="53" t="s">
        <v>4</v>
      </c>
      <c r="I9" s="14">
        <v>4.5</v>
      </c>
      <c r="M9" s="22"/>
    </row>
    <row r="10" spans="1:19" ht="17" thickTop="1" thickBot="1" x14ac:dyDescent="0.25">
      <c r="B10" s="15"/>
      <c r="F10" s="22"/>
      <c r="G10" s="22"/>
      <c r="I10" s="15"/>
      <c r="M10" s="22"/>
    </row>
    <row r="11" spans="1:19" ht="16" thickBot="1" x14ac:dyDescent="0.25">
      <c r="A11" s="4" t="s">
        <v>5</v>
      </c>
      <c r="B11" s="12">
        <f>B5-B6-B8</f>
        <v>45.5</v>
      </c>
      <c r="F11" s="22"/>
      <c r="G11" s="22"/>
      <c r="H11" s="5" t="s">
        <v>5</v>
      </c>
      <c r="I11" s="12">
        <f>I5-I6-I8</f>
        <v>45.5</v>
      </c>
      <c r="M11" s="22"/>
    </row>
    <row r="12" spans="1:19" ht="16" thickBot="1" x14ac:dyDescent="0.25">
      <c r="A12" s="6" t="s">
        <v>6</v>
      </c>
      <c r="B12" s="63">
        <f>-B6-B8-B9+B7</f>
        <v>-4</v>
      </c>
      <c r="F12" s="22"/>
      <c r="G12" s="22"/>
      <c r="H12" s="7" t="s">
        <v>6</v>
      </c>
      <c r="I12" s="63">
        <f>-I6-I8-I9+I7</f>
        <v>-4</v>
      </c>
      <c r="M12" s="22"/>
    </row>
    <row r="13" spans="1:19" ht="16" thickBot="1" x14ac:dyDescent="0.25">
      <c r="A13" s="19"/>
      <c r="B13" s="20"/>
      <c r="F13" s="22"/>
      <c r="G13" s="22"/>
      <c r="H13" s="19"/>
      <c r="I13" s="20"/>
      <c r="M13" s="22"/>
    </row>
    <row r="14" spans="1:19" ht="20" thickBot="1" x14ac:dyDescent="0.3">
      <c r="A14" s="39" t="s">
        <v>8</v>
      </c>
      <c r="F14" s="22"/>
      <c r="G14" s="22"/>
      <c r="H14" s="18"/>
      <c r="M14" s="22"/>
    </row>
    <row r="15" spans="1:19" x14ac:dyDescent="0.2">
      <c r="A15" s="40" t="s">
        <v>7</v>
      </c>
      <c r="F15" s="22"/>
      <c r="G15" s="22"/>
      <c r="H15" s="40" t="s">
        <v>7</v>
      </c>
      <c r="M15" s="22"/>
    </row>
    <row r="16" spans="1:19" x14ac:dyDescent="0.2">
      <c r="C16" s="16"/>
      <c r="D16" s="16" t="s">
        <v>11</v>
      </c>
      <c r="E16" s="16"/>
      <c r="F16" s="22"/>
      <c r="G16" s="22"/>
      <c r="J16" s="16"/>
      <c r="K16" s="16" t="s">
        <v>11</v>
      </c>
      <c r="L16" s="16"/>
      <c r="M16" s="22"/>
    </row>
    <row r="17" spans="1:13" ht="16" thickBot="1" x14ac:dyDescent="0.25">
      <c r="C17" t="s">
        <v>9</v>
      </c>
      <c r="D17" t="s">
        <v>10</v>
      </c>
      <c r="F17" s="22"/>
      <c r="G17" s="22"/>
      <c r="J17" t="s">
        <v>9</v>
      </c>
      <c r="K17" t="s">
        <v>10</v>
      </c>
      <c r="M17" s="22"/>
    </row>
    <row r="18" spans="1:13" x14ac:dyDescent="0.2">
      <c r="A18" s="17"/>
      <c r="B18" t="s">
        <v>9</v>
      </c>
      <c r="C18" s="34">
        <v>748</v>
      </c>
      <c r="D18" s="35">
        <v>140</v>
      </c>
      <c r="E18" s="42">
        <f>SUM(C18:D18)</f>
        <v>888</v>
      </c>
      <c r="F18" s="22"/>
      <c r="G18" s="22"/>
      <c r="H18" s="17"/>
      <c r="I18" t="s">
        <v>9</v>
      </c>
      <c r="J18" s="34">
        <v>748</v>
      </c>
      <c r="K18" s="35">
        <v>147</v>
      </c>
      <c r="L18" s="42">
        <f>SUM(J18:K18)</f>
        <v>895</v>
      </c>
      <c r="M18" s="22"/>
    </row>
    <row r="19" spans="1:13" ht="16" thickBot="1" x14ac:dyDescent="0.25">
      <c r="A19" s="17" t="s">
        <v>12</v>
      </c>
      <c r="B19" t="s">
        <v>10</v>
      </c>
      <c r="C19" s="36">
        <v>59</v>
      </c>
      <c r="D19" s="37">
        <v>53</v>
      </c>
      <c r="E19" s="43">
        <f>SUM(C19:D19)</f>
        <v>112</v>
      </c>
      <c r="F19" s="22"/>
      <c r="G19" s="22"/>
      <c r="H19" s="17" t="s">
        <v>12</v>
      </c>
      <c r="I19" t="s">
        <v>10</v>
      </c>
      <c r="J19" s="36">
        <v>53</v>
      </c>
      <c r="K19" s="37">
        <v>52</v>
      </c>
      <c r="L19" s="43">
        <f>SUM(J19:K19)</f>
        <v>105</v>
      </c>
      <c r="M19" s="22"/>
    </row>
    <row r="20" spans="1:13" ht="16" thickBot="1" x14ac:dyDescent="0.25">
      <c r="A20" s="17"/>
      <c r="C20" s="38">
        <f>SUM(C18:C19)</f>
        <v>807</v>
      </c>
      <c r="D20" s="38">
        <f>SUM(D18:D19)</f>
        <v>193</v>
      </c>
      <c r="E20" s="44">
        <f>SUM(E18:E19)</f>
        <v>1000</v>
      </c>
      <c r="F20" s="22"/>
      <c r="G20" s="22"/>
      <c r="H20" s="17"/>
      <c r="J20" s="38">
        <f>SUM(J18:J19)</f>
        <v>801</v>
      </c>
      <c r="K20" s="38">
        <f>SUM(K18:K19)</f>
        <v>199</v>
      </c>
      <c r="L20" s="44">
        <f>SUM(L18:L19)</f>
        <v>1000</v>
      </c>
      <c r="M20" s="22"/>
    </row>
    <row r="21" spans="1:13" ht="16" thickBot="1" x14ac:dyDescent="0.25">
      <c r="F21" s="22"/>
      <c r="G21" s="22"/>
      <c r="M21" s="22"/>
    </row>
    <row r="22" spans="1:13" ht="16" thickBot="1" x14ac:dyDescent="0.25">
      <c r="F22" s="22"/>
      <c r="G22" s="22"/>
      <c r="H22" s="54" t="s">
        <v>13</v>
      </c>
      <c r="I22" s="24" t="s">
        <v>14</v>
      </c>
      <c r="J22" s="25">
        <f>K20/1000*500000</f>
        <v>99500</v>
      </c>
      <c r="M22" s="22"/>
    </row>
    <row r="23" spans="1:13" ht="16" thickBot="1" x14ac:dyDescent="0.25">
      <c r="C23" s="41" t="s">
        <v>22</v>
      </c>
      <c r="D23" s="45"/>
      <c r="E23" s="46" t="s">
        <v>23</v>
      </c>
      <c r="F23" s="22"/>
      <c r="G23" s="22"/>
      <c r="H23" s="55" t="s">
        <v>15</v>
      </c>
      <c r="I23" s="8" t="s">
        <v>14</v>
      </c>
      <c r="J23" s="27">
        <v>100000</v>
      </c>
      <c r="M23" s="22"/>
    </row>
    <row r="24" spans="1:13" ht="16" thickBot="1" x14ac:dyDescent="0.25">
      <c r="E24" s="47" t="s">
        <v>24</v>
      </c>
      <c r="F24" s="22"/>
      <c r="G24" s="22"/>
      <c r="H24" s="56" t="s">
        <v>16</v>
      </c>
      <c r="I24" s="29" t="s">
        <v>14</v>
      </c>
      <c r="J24" s="30">
        <f>MIN(J22,J23)</f>
        <v>99500</v>
      </c>
      <c r="M24" s="22"/>
    </row>
    <row r="25" spans="1:13" ht="45.75" customHeight="1" thickBot="1" x14ac:dyDescent="0.25">
      <c r="F25" s="22"/>
      <c r="G25" s="22"/>
      <c r="K25" s="79" t="s">
        <v>49</v>
      </c>
      <c r="L25" s="80"/>
      <c r="M25" s="22"/>
    </row>
    <row r="26" spans="1:13" ht="16" thickBot="1" x14ac:dyDescent="0.25">
      <c r="F26" s="22"/>
      <c r="G26" s="22"/>
      <c r="H26" s="54" t="s">
        <v>50</v>
      </c>
      <c r="I26" s="24" t="s">
        <v>14</v>
      </c>
      <c r="J26" s="31">
        <f>K19/K20</f>
        <v>0.2613065326633166</v>
      </c>
      <c r="M26" s="22"/>
    </row>
    <row r="27" spans="1:13" ht="16" thickBot="1" x14ac:dyDescent="0.25">
      <c r="A27" s="11" t="s">
        <v>13</v>
      </c>
      <c r="B27" s="24" t="s">
        <v>14</v>
      </c>
      <c r="C27" s="25">
        <f>D20/1000*500000</f>
        <v>96500</v>
      </c>
      <c r="F27" s="22"/>
      <c r="G27" s="22"/>
      <c r="H27" s="56" t="s">
        <v>51</v>
      </c>
      <c r="I27" s="29" t="s">
        <v>14</v>
      </c>
      <c r="J27" s="32">
        <f>1-J26</f>
        <v>0.7386934673366834</v>
      </c>
      <c r="M27" s="22"/>
    </row>
    <row r="28" spans="1:13" ht="16" thickBot="1" x14ac:dyDescent="0.25">
      <c r="A28" s="26" t="s">
        <v>15</v>
      </c>
      <c r="B28" s="8" t="s">
        <v>14</v>
      </c>
      <c r="C28" s="27">
        <v>100000</v>
      </c>
      <c r="F28" s="22"/>
      <c r="G28" s="22"/>
      <c r="M28" s="22"/>
    </row>
    <row r="29" spans="1:13" ht="16" thickBot="1" x14ac:dyDescent="0.25">
      <c r="A29" s="28" t="s">
        <v>16</v>
      </c>
      <c r="B29" s="29" t="s">
        <v>14</v>
      </c>
      <c r="C29" s="30">
        <f>MIN(C27,C28)</f>
        <v>96500</v>
      </c>
      <c r="F29" s="22"/>
      <c r="G29" s="22"/>
      <c r="H29" s="57" t="s">
        <v>17</v>
      </c>
      <c r="I29" s="10" t="s">
        <v>14</v>
      </c>
      <c r="J29" s="33">
        <f>I11*(J26)*J24+I12*(J27)*J24</f>
        <v>889000</v>
      </c>
      <c r="M29" s="22"/>
    </row>
    <row r="30" spans="1:13" ht="17" thickBot="1" x14ac:dyDescent="0.25">
      <c r="E30" s="48" t="s">
        <v>19</v>
      </c>
      <c r="F30" s="22"/>
      <c r="G30" s="22"/>
      <c r="M30" s="22"/>
    </row>
    <row r="31" spans="1:13" ht="17" thickBot="1" x14ac:dyDescent="0.25">
      <c r="A31" s="11" t="s">
        <v>50</v>
      </c>
      <c r="B31" s="24" t="s">
        <v>14</v>
      </c>
      <c r="C31" s="31">
        <f>D19/D20</f>
        <v>0.27461139896373055</v>
      </c>
      <c r="E31" s="49" t="s">
        <v>20</v>
      </c>
      <c r="F31" s="23"/>
      <c r="G31" s="23"/>
      <c r="M31" s="23"/>
    </row>
    <row r="32" spans="1:13" ht="17" thickBot="1" x14ac:dyDescent="0.25">
      <c r="A32" s="28" t="s">
        <v>52</v>
      </c>
      <c r="B32" s="29" t="s">
        <v>14</v>
      </c>
      <c r="C32" s="32">
        <f>1-C31</f>
        <v>0.72538860103626945</v>
      </c>
      <c r="E32" s="50" t="s">
        <v>21</v>
      </c>
      <c r="F32" s="22"/>
      <c r="G32" s="22"/>
      <c r="M32" s="22"/>
    </row>
    <row r="33" spans="1:13" ht="15.75" customHeight="1" thickBot="1" x14ac:dyDescent="0.25">
      <c r="F33" s="22"/>
      <c r="G33" s="22"/>
      <c r="J33" s="71" t="s">
        <v>28</v>
      </c>
      <c r="K33" s="81"/>
      <c r="M33" s="22"/>
    </row>
    <row r="34" spans="1:13" ht="16" thickBot="1" x14ac:dyDescent="0.25">
      <c r="A34" s="9" t="s">
        <v>17</v>
      </c>
      <c r="B34" s="10" t="s">
        <v>14</v>
      </c>
      <c r="C34" s="33">
        <f>B11*(C31)*C29+B12*(C32)*C29</f>
        <v>925749.99999999977</v>
      </c>
      <c r="F34" s="22"/>
      <c r="G34" s="22"/>
      <c r="J34" s="82"/>
      <c r="K34" s="83"/>
      <c r="M34" s="22"/>
    </row>
    <row r="35" spans="1:13" ht="16" thickBot="1" x14ac:dyDescent="0.25">
      <c r="E35" s="71" t="s">
        <v>28</v>
      </c>
      <c r="F35" s="81"/>
      <c r="G35" s="23"/>
      <c r="J35" s="84"/>
      <c r="K35" s="85"/>
      <c r="M35" s="23"/>
    </row>
    <row r="36" spans="1:13" ht="20" thickBot="1" x14ac:dyDescent="0.3">
      <c r="A36" s="39" t="s">
        <v>30</v>
      </c>
      <c r="E36" s="82"/>
      <c r="F36" s="83"/>
      <c r="H36" s="39" t="s">
        <v>30</v>
      </c>
    </row>
    <row r="37" spans="1:13" ht="16" thickBot="1" x14ac:dyDescent="0.25">
      <c r="A37" t="s">
        <v>31</v>
      </c>
      <c r="B37" s="59">
        <f>SUM(C18,D19)/E20</f>
        <v>0.80100000000000005</v>
      </c>
      <c r="E37" s="84"/>
      <c r="F37" s="85"/>
      <c r="H37" t="s">
        <v>31</v>
      </c>
      <c r="I37" s="59">
        <f>SUM(J18,K19)/L20</f>
        <v>0.8</v>
      </c>
    </row>
    <row r="39" spans="1:13" x14ac:dyDescent="0.2">
      <c r="A39" t="s">
        <v>32</v>
      </c>
      <c r="B39" s="59">
        <f>D19/(D19+C19)</f>
        <v>0.4732142857142857</v>
      </c>
      <c r="C39" t="s">
        <v>34</v>
      </c>
      <c r="H39" t="s">
        <v>32</v>
      </c>
      <c r="I39" s="59">
        <f>K19/(K19+J19)</f>
        <v>0.49523809523809526</v>
      </c>
      <c r="J39" t="s">
        <v>34</v>
      </c>
    </row>
    <row r="40" spans="1:13" x14ac:dyDescent="0.2">
      <c r="A40" t="s">
        <v>33</v>
      </c>
      <c r="B40" s="59">
        <f>D18/(C18+D18)</f>
        <v>0.15765765765765766</v>
      </c>
      <c r="C40" t="s">
        <v>38</v>
      </c>
      <c r="H40" t="s">
        <v>33</v>
      </c>
      <c r="I40" s="59">
        <f>K18/(J18+K18)</f>
        <v>0.16424581005586592</v>
      </c>
      <c r="J40" t="s">
        <v>38</v>
      </c>
    </row>
    <row r="41" spans="1:13" x14ac:dyDescent="0.2">
      <c r="B41" s="59"/>
      <c r="I41" s="59"/>
    </row>
    <row r="42" spans="1:13" x14ac:dyDescent="0.2">
      <c r="A42" t="s">
        <v>37</v>
      </c>
      <c r="B42" s="59">
        <f>D19/(D19+C19)</f>
        <v>0.4732142857142857</v>
      </c>
      <c r="C42" t="s">
        <v>34</v>
      </c>
      <c r="H42" t="s">
        <v>37</v>
      </c>
      <c r="I42" s="59">
        <f>K19/(K19+J19)</f>
        <v>0.49523809523809526</v>
      </c>
      <c r="J42" t="s">
        <v>34</v>
      </c>
    </row>
    <row r="43" spans="1:13" x14ac:dyDescent="0.2">
      <c r="A43" t="s">
        <v>36</v>
      </c>
      <c r="B43" s="59">
        <f>C18/(C18+D18)</f>
        <v>0.84234234234234229</v>
      </c>
      <c r="C43" t="s">
        <v>35</v>
      </c>
      <c r="H43" t="s">
        <v>36</v>
      </c>
      <c r="I43" s="59">
        <f>J18/(J18+K18)</f>
        <v>0.83575418994413408</v>
      </c>
      <c r="J43" t="s">
        <v>35</v>
      </c>
    </row>
  </sheetData>
  <mergeCells count="5">
    <mergeCell ref="A2:E2"/>
    <mergeCell ref="H2:L2"/>
    <mergeCell ref="K25:L25"/>
    <mergeCell ref="J33:K35"/>
    <mergeCell ref="E35:F37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workbookViewId="0">
      <selection activeCell="I11" sqref="I11:I12"/>
    </sheetView>
  </sheetViews>
  <sheetFormatPr baseColWidth="10" defaultColWidth="8.83203125" defaultRowHeight="15" x14ac:dyDescent="0.2"/>
  <cols>
    <col min="1" max="1" width="48" bestFit="1" customWidth="1"/>
    <col min="2" max="3" width="12.5" bestFit="1" customWidth="1"/>
    <col min="5" max="5" width="14.6640625" customWidth="1"/>
    <col min="6" max="6" width="3.5" customWidth="1"/>
    <col min="7" max="7" width="3.33203125" customWidth="1"/>
    <col min="8" max="8" width="29.6640625" bestFit="1" customWidth="1"/>
    <col min="9" max="9" width="9.83203125" bestFit="1" customWidth="1"/>
    <col min="10" max="10" width="10" bestFit="1" customWidth="1"/>
    <col min="13" max="13" width="2.5" customWidth="1"/>
  </cols>
  <sheetData>
    <row r="1" spans="1:13" ht="19" x14ac:dyDescent="0.25">
      <c r="A1" s="58" t="s">
        <v>29</v>
      </c>
      <c r="F1" s="21"/>
      <c r="G1" s="21"/>
      <c r="H1" s="58" t="s">
        <v>25</v>
      </c>
      <c r="M1" s="21"/>
    </row>
    <row r="2" spans="1:13" ht="19" x14ac:dyDescent="0.25">
      <c r="A2" s="77" t="s">
        <v>18</v>
      </c>
      <c r="B2" s="77"/>
      <c r="C2" s="77"/>
      <c r="D2" s="77"/>
      <c r="E2" s="77"/>
      <c r="F2" s="22"/>
      <c r="G2" s="22"/>
      <c r="H2" s="78" t="s">
        <v>26</v>
      </c>
      <c r="I2" s="78"/>
      <c r="J2" s="78"/>
      <c r="K2" s="78"/>
      <c r="L2" s="78"/>
      <c r="M2" s="22"/>
    </row>
    <row r="3" spans="1:13" x14ac:dyDescent="0.2">
      <c r="F3" s="22"/>
      <c r="G3" s="22"/>
      <c r="M3" s="22"/>
    </row>
    <row r="4" spans="1:13" ht="16" thickBot="1" x14ac:dyDescent="0.25">
      <c r="F4" s="22"/>
      <c r="G4" s="22"/>
      <c r="M4" s="22"/>
    </row>
    <row r="5" spans="1:13" ht="16" thickBot="1" x14ac:dyDescent="0.25">
      <c r="A5" s="1" t="s">
        <v>0</v>
      </c>
      <c r="B5" s="12">
        <v>60</v>
      </c>
      <c r="F5" s="22"/>
      <c r="G5" s="22"/>
      <c r="H5" s="51" t="s">
        <v>0</v>
      </c>
      <c r="I5" s="12">
        <v>60</v>
      </c>
      <c r="M5" s="22"/>
    </row>
    <row r="6" spans="1:13" ht="16" thickBot="1" x14ac:dyDescent="0.25">
      <c r="A6" s="2" t="s">
        <v>1</v>
      </c>
      <c r="B6" s="13">
        <v>10</v>
      </c>
      <c r="F6" s="22"/>
      <c r="G6" s="22"/>
      <c r="H6" s="52" t="s">
        <v>1</v>
      </c>
      <c r="I6" s="13">
        <v>10</v>
      </c>
      <c r="M6" s="22"/>
    </row>
    <row r="7" spans="1:13" ht="16" thickBot="1" x14ac:dyDescent="0.25">
      <c r="A7" s="2" t="s">
        <v>2</v>
      </c>
      <c r="B7" s="13">
        <v>15</v>
      </c>
      <c r="F7" s="22"/>
      <c r="G7" s="22"/>
      <c r="H7" s="52" t="s">
        <v>2</v>
      </c>
      <c r="I7" s="13">
        <v>15</v>
      </c>
      <c r="M7" s="22"/>
    </row>
    <row r="8" spans="1:13" ht="16" thickBot="1" x14ac:dyDescent="0.25">
      <c r="A8" s="2" t="s">
        <v>3</v>
      </c>
      <c r="B8" s="13">
        <v>4.5</v>
      </c>
      <c r="F8" s="22"/>
      <c r="G8" s="22"/>
      <c r="H8" s="52" t="s">
        <v>3</v>
      </c>
      <c r="I8" s="13">
        <v>4.5</v>
      </c>
      <c r="M8" s="22"/>
    </row>
    <row r="9" spans="1:13" ht="16" thickBot="1" x14ac:dyDescent="0.25">
      <c r="A9" s="3" t="s">
        <v>4</v>
      </c>
      <c r="B9" s="14">
        <v>4.5</v>
      </c>
      <c r="F9" s="22"/>
      <c r="G9" s="22"/>
      <c r="H9" s="53" t="s">
        <v>4</v>
      </c>
      <c r="I9" s="14">
        <v>4.5</v>
      </c>
      <c r="M9" s="22"/>
    </row>
    <row r="10" spans="1:13" ht="17" thickTop="1" thickBot="1" x14ac:dyDescent="0.25">
      <c r="B10" s="15"/>
      <c r="F10" s="22"/>
      <c r="G10" s="22"/>
      <c r="I10" s="15"/>
      <c r="M10" s="22"/>
    </row>
    <row r="11" spans="1:13" ht="16" thickBot="1" x14ac:dyDescent="0.25">
      <c r="A11" s="4" t="s">
        <v>5</v>
      </c>
      <c r="B11" s="12">
        <f>B5-B6-B8</f>
        <v>45.5</v>
      </c>
      <c r="F11" s="22"/>
      <c r="G11" s="22"/>
      <c r="H11" s="5" t="s">
        <v>5</v>
      </c>
      <c r="I11" s="12">
        <f>I5-I6-I8</f>
        <v>45.5</v>
      </c>
      <c r="M11" s="22"/>
    </row>
    <row r="12" spans="1:13" ht="16" thickBot="1" x14ac:dyDescent="0.25">
      <c r="A12" s="6" t="s">
        <v>6</v>
      </c>
      <c r="B12" s="63">
        <f>-B6-B8-B9+B7</f>
        <v>-4</v>
      </c>
      <c r="F12" s="22"/>
      <c r="G12" s="22"/>
      <c r="H12" s="7" t="s">
        <v>6</v>
      </c>
      <c r="I12" s="63">
        <f>-I6-I8-I9+I7</f>
        <v>-4</v>
      </c>
      <c r="M12" s="22"/>
    </row>
    <row r="13" spans="1:13" ht="16" thickBot="1" x14ac:dyDescent="0.25">
      <c r="A13" s="19" t="s">
        <v>44</v>
      </c>
      <c r="B13" s="65" t="e">
        <f>C28*(E19/E20)*B11+(C28*(E18/E20)*B12)</f>
        <v>#DIV/0!</v>
      </c>
      <c r="F13" s="22"/>
      <c r="G13" s="22"/>
      <c r="H13" s="19"/>
      <c r="I13" s="20"/>
      <c r="M13" s="22"/>
    </row>
    <row r="14" spans="1:13" ht="20" thickBot="1" x14ac:dyDescent="0.3">
      <c r="A14" s="39" t="s">
        <v>8</v>
      </c>
      <c r="F14" s="22"/>
      <c r="G14" s="22"/>
      <c r="H14" s="18"/>
      <c r="M14" s="22"/>
    </row>
    <row r="15" spans="1:13" x14ac:dyDescent="0.2">
      <c r="A15" s="40" t="s">
        <v>7</v>
      </c>
      <c r="F15" s="22"/>
      <c r="G15" s="22"/>
      <c r="H15" s="40" t="s">
        <v>7</v>
      </c>
      <c r="M15" s="22"/>
    </row>
    <row r="16" spans="1:13" x14ac:dyDescent="0.2">
      <c r="C16" s="16"/>
      <c r="D16" s="16" t="s">
        <v>11</v>
      </c>
      <c r="E16" s="16"/>
      <c r="F16" s="22"/>
      <c r="G16" s="22"/>
      <c r="J16" s="16"/>
      <c r="K16" s="16" t="s">
        <v>11</v>
      </c>
      <c r="L16" s="16"/>
      <c r="M16" s="22"/>
    </row>
    <row r="17" spans="1:13" ht="16" thickBot="1" x14ac:dyDescent="0.25">
      <c r="C17" t="s">
        <v>9</v>
      </c>
      <c r="D17" t="s">
        <v>10</v>
      </c>
      <c r="F17" s="22"/>
      <c r="G17" s="22"/>
      <c r="J17" t="s">
        <v>9</v>
      </c>
      <c r="K17" t="s">
        <v>10</v>
      </c>
      <c r="M17" s="22"/>
    </row>
    <row r="18" spans="1:13" ht="16" thickBot="1" x14ac:dyDescent="0.25">
      <c r="A18" s="17"/>
      <c r="B18" t="s">
        <v>9</v>
      </c>
      <c r="C18" s="34"/>
      <c r="D18" s="35"/>
      <c r="E18" s="42">
        <f>SUM(C18:D18)</f>
        <v>0</v>
      </c>
      <c r="F18" s="22"/>
      <c r="G18" s="22"/>
      <c r="H18" s="17"/>
      <c r="I18" t="s">
        <v>9</v>
      </c>
      <c r="J18" s="34"/>
      <c r="K18" s="35"/>
      <c r="L18" s="42">
        <f>SUM(J18:K18)</f>
        <v>0</v>
      </c>
      <c r="M18" s="22"/>
    </row>
    <row r="19" spans="1:13" ht="16" thickBot="1" x14ac:dyDescent="0.25">
      <c r="A19" s="17" t="s">
        <v>12</v>
      </c>
      <c r="B19" t="s">
        <v>10</v>
      </c>
      <c r="C19" s="36"/>
      <c r="D19" s="37"/>
      <c r="E19" s="42">
        <f>SUM(C19:D19)</f>
        <v>0</v>
      </c>
      <c r="F19" s="22"/>
      <c r="G19" s="22"/>
      <c r="H19" s="17" t="s">
        <v>12</v>
      </c>
      <c r="I19" t="s">
        <v>10</v>
      </c>
      <c r="J19" s="36"/>
      <c r="K19" s="37"/>
      <c r="L19" s="43">
        <f>SUM(J19:K19)</f>
        <v>0</v>
      </c>
      <c r="M19" s="22"/>
    </row>
    <row r="20" spans="1:13" ht="16" thickBot="1" x14ac:dyDescent="0.25">
      <c r="A20" s="17"/>
      <c r="C20" s="38">
        <f>SUM(C18:C19)</f>
        <v>0</v>
      </c>
      <c r="D20" s="38">
        <f>SUM(D18:D19)</f>
        <v>0</v>
      </c>
      <c r="E20" s="44">
        <f>SUM(E18:E19)</f>
        <v>0</v>
      </c>
      <c r="F20" s="22"/>
      <c r="G20" s="22"/>
      <c r="H20" s="17"/>
      <c r="J20" s="38">
        <f>SUM(J18:J19)</f>
        <v>0</v>
      </c>
      <c r="K20" s="38">
        <f>SUM(K18:K19)</f>
        <v>0</v>
      </c>
      <c r="L20" s="44">
        <f>SUM(L18:L19)</f>
        <v>0</v>
      </c>
      <c r="M20" s="22"/>
    </row>
    <row r="21" spans="1:13" ht="16" thickBot="1" x14ac:dyDescent="0.25">
      <c r="F21" s="22"/>
      <c r="G21" s="22"/>
      <c r="M21" s="22"/>
    </row>
    <row r="22" spans="1:13" ht="16" thickBot="1" x14ac:dyDescent="0.25">
      <c r="F22" s="22"/>
      <c r="G22" s="22"/>
      <c r="H22" s="54" t="s">
        <v>13</v>
      </c>
      <c r="I22" s="24" t="s">
        <v>14</v>
      </c>
      <c r="J22" s="25">
        <f>K20/1000*500000</f>
        <v>0</v>
      </c>
      <c r="M22" s="22"/>
    </row>
    <row r="23" spans="1:13" ht="16" thickBot="1" x14ac:dyDescent="0.25">
      <c r="C23" s="41" t="s">
        <v>22</v>
      </c>
      <c r="D23" s="45"/>
      <c r="E23" s="46" t="s">
        <v>23</v>
      </c>
      <c r="F23" s="22"/>
      <c r="G23" s="22"/>
      <c r="H23" s="55" t="s">
        <v>15</v>
      </c>
      <c r="I23" s="8" t="s">
        <v>14</v>
      </c>
      <c r="J23" s="27">
        <v>100000</v>
      </c>
      <c r="M23" s="22"/>
    </row>
    <row r="24" spans="1:13" ht="16" thickBot="1" x14ac:dyDescent="0.25">
      <c r="E24" s="47" t="s">
        <v>24</v>
      </c>
      <c r="F24" s="22"/>
      <c r="G24" s="22"/>
      <c r="H24" s="56" t="s">
        <v>16</v>
      </c>
      <c r="I24" s="29" t="s">
        <v>14</v>
      </c>
      <c r="J24" s="30">
        <f>MIN(J22,J23)</f>
        <v>0</v>
      </c>
      <c r="M24" s="22"/>
    </row>
    <row r="25" spans="1:13" ht="45.75" customHeight="1" thickBot="1" x14ac:dyDescent="0.25">
      <c r="F25" s="22"/>
      <c r="G25" s="22"/>
      <c r="K25" s="79" t="s">
        <v>49</v>
      </c>
      <c r="L25" s="80"/>
      <c r="M25" s="22"/>
    </row>
    <row r="26" spans="1:13" ht="16" thickBot="1" x14ac:dyDescent="0.25">
      <c r="F26" s="22"/>
      <c r="G26" s="22"/>
      <c r="H26" s="54" t="s">
        <v>50</v>
      </c>
      <c r="I26" s="24" t="s">
        <v>14</v>
      </c>
      <c r="J26" s="31" t="e">
        <f>K19/K20</f>
        <v>#DIV/0!</v>
      </c>
      <c r="M26" s="22"/>
    </row>
    <row r="27" spans="1:13" ht="16" thickBot="1" x14ac:dyDescent="0.25">
      <c r="A27" s="11" t="s">
        <v>13</v>
      </c>
      <c r="B27" s="24" t="s">
        <v>14</v>
      </c>
      <c r="C27" s="25">
        <f>D20/1000*500000</f>
        <v>0</v>
      </c>
      <c r="F27" s="22"/>
      <c r="G27" s="22"/>
      <c r="H27" s="56" t="s">
        <v>51</v>
      </c>
      <c r="I27" s="29" t="s">
        <v>14</v>
      </c>
      <c r="J27" s="32" t="e">
        <f>1-J26</f>
        <v>#DIV/0!</v>
      </c>
      <c r="M27" s="22"/>
    </row>
    <row r="28" spans="1:13" ht="16" thickBot="1" x14ac:dyDescent="0.25">
      <c r="A28" s="26" t="s">
        <v>15</v>
      </c>
      <c r="B28" s="8" t="s">
        <v>14</v>
      </c>
      <c r="C28" s="27">
        <v>100000</v>
      </c>
      <c r="F28" s="22"/>
      <c r="G28" s="22"/>
      <c r="M28" s="22"/>
    </row>
    <row r="29" spans="1:13" ht="16" thickBot="1" x14ac:dyDescent="0.25">
      <c r="A29" s="28" t="s">
        <v>16</v>
      </c>
      <c r="B29" s="29" t="s">
        <v>14</v>
      </c>
      <c r="C29" s="30">
        <f>MIN(C27,C28)</f>
        <v>0</v>
      </c>
      <c r="F29" s="22"/>
      <c r="G29" s="22"/>
      <c r="H29" s="57" t="s">
        <v>17</v>
      </c>
      <c r="I29" s="10" t="s">
        <v>14</v>
      </c>
      <c r="J29" s="33" t="e">
        <f>I11*(J26)*J24+I12*(J27)*J24</f>
        <v>#DIV/0!</v>
      </c>
      <c r="M29" s="22"/>
    </row>
    <row r="30" spans="1:13" ht="17" thickBot="1" x14ac:dyDescent="0.25">
      <c r="E30" s="48" t="s">
        <v>19</v>
      </c>
      <c r="F30" s="22"/>
      <c r="G30" s="22"/>
      <c r="M30" s="22"/>
    </row>
    <row r="31" spans="1:13" ht="17" thickBot="1" x14ac:dyDescent="0.25">
      <c r="A31" s="11" t="s">
        <v>50</v>
      </c>
      <c r="B31" s="24" t="s">
        <v>14</v>
      </c>
      <c r="C31" s="31" t="e">
        <f>D19/D20</f>
        <v>#DIV/0!</v>
      </c>
      <c r="E31" s="49" t="s">
        <v>20</v>
      </c>
      <c r="F31" s="23"/>
      <c r="G31" s="23"/>
      <c r="M31" s="23"/>
    </row>
    <row r="32" spans="1:13" ht="17" thickBot="1" x14ac:dyDescent="0.25">
      <c r="A32" s="28" t="s">
        <v>52</v>
      </c>
      <c r="B32" s="29" t="s">
        <v>14</v>
      </c>
      <c r="C32" s="32" t="e">
        <f>1-C31</f>
        <v>#DIV/0!</v>
      </c>
      <c r="E32" s="50" t="s">
        <v>21</v>
      </c>
      <c r="F32" s="22"/>
      <c r="G32" s="22"/>
      <c r="M32" s="22"/>
    </row>
    <row r="33" spans="1:13" ht="15.75" customHeight="1" thickBot="1" x14ac:dyDescent="0.25">
      <c r="F33" s="22"/>
      <c r="G33" s="22"/>
      <c r="J33" s="71" t="s">
        <v>28</v>
      </c>
      <c r="K33" s="72"/>
      <c r="M33" s="22"/>
    </row>
    <row r="34" spans="1:13" ht="16" thickBot="1" x14ac:dyDescent="0.25">
      <c r="A34" s="9" t="s">
        <v>17</v>
      </c>
      <c r="B34" s="10" t="s">
        <v>14</v>
      </c>
      <c r="C34" s="33" t="e">
        <f>B11*(C31)*C29+B12*(C32)*C29</f>
        <v>#DIV/0!</v>
      </c>
      <c r="F34" s="22"/>
      <c r="G34" s="22"/>
      <c r="J34" s="73"/>
      <c r="K34" s="74"/>
      <c r="M34" s="22"/>
    </row>
    <row r="35" spans="1:13" ht="16" thickBot="1" x14ac:dyDescent="0.25">
      <c r="F35" s="23"/>
      <c r="G35" s="23"/>
      <c r="J35" s="75"/>
      <c r="K35" s="76"/>
      <c r="M35" s="23"/>
    </row>
    <row r="36" spans="1:13" ht="19" x14ac:dyDescent="0.25">
      <c r="A36" s="60" t="s">
        <v>30</v>
      </c>
      <c r="H36" s="60" t="s">
        <v>30</v>
      </c>
    </row>
    <row r="37" spans="1:13" x14ac:dyDescent="0.2">
      <c r="A37" s="8" t="s">
        <v>31</v>
      </c>
      <c r="B37" s="61" t="e">
        <f>SUM(C18,D19)/E20</f>
        <v>#DIV/0!</v>
      </c>
      <c r="H37" s="8" t="s">
        <v>31</v>
      </c>
      <c r="I37" s="61" t="e">
        <f>SUM(J18,K19)/L20</f>
        <v>#DIV/0!</v>
      </c>
    </row>
    <row r="38" spans="1:13" x14ac:dyDescent="0.2">
      <c r="A38" s="8"/>
      <c r="B38" s="8"/>
      <c r="H38" s="8"/>
      <c r="I38" s="8"/>
    </row>
    <row r="39" spans="1:13" x14ac:dyDescent="0.2">
      <c r="A39" s="8" t="s">
        <v>32</v>
      </c>
      <c r="B39" s="61" t="e">
        <f>D19/(D19+C19)</f>
        <v>#DIV/0!</v>
      </c>
      <c r="C39" t="s">
        <v>34</v>
      </c>
      <c r="H39" s="8" t="s">
        <v>32</v>
      </c>
      <c r="I39" s="61" t="e">
        <f>K19/(K19+J19)</f>
        <v>#DIV/0!</v>
      </c>
      <c r="J39" t="s">
        <v>34</v>
      </c>
    </row>
    <row r="40" spans="1:13" x14ac:dyDescent="0.2">
      <c r="A40" s="8" t="s">
        <v>33</v>
      </c>
      <c r="B40" s="61" t="e">
        <f>D18/(C18+D18)</f>
        <v>#DIV/0!</v>
      </c>
      <c r="C40" t="s">
        <v>38</v>
      </c>
      <c r="H40" s="8" t="s">
        <v>33</v>
      </c>
      <c r="I40" s="61" t="e">
        <f>K18/(J18+K18)</f>
        <v>#DIV/0!</v>
      </c>
      <c r="J40" t="s">
        <v>38</v>
      </c>
    </row>
    <row r="41" spans="1:13" x14ac:dyDescent="0.2">
      <c r="A41" s="8"/>
      <c r="B41" s="61"/>
      <c r="H41" s="8"/>
      <c r="I41" s="61"/>
    </row>
    <row r="42" spans="1:13" x14ac:dyDescent="0.2">
      <c r="A42" s="8" t="s">
        <v>37</v>
      </c>
      <c r="B42" s="61" t="e">
        <f>D19/(D19+C19)</f>
        <v>#DIV/0!</v>
      </c>
      <c r="C42" t="s">
        <v>34</v>
      </c>
      <c r="H42" s="8" t="s">
        <v>37</v>
      </c>
      <c r="I42" s="61" t="e">
        <f>K19/(K19+J19)</f>
        <v>#DIV/0!</v>
      </c>
      <c r="J42" t="s">
        <v>34</v>
      </c>
    </row>
    <row r="43" spans="1:13" x14ac:dyDescent="0.2">
      <c r="A43" s="8" t="s">
        <v>36</v>
      </c>
      <c r="B43" s="61" t="e">
        <f>C18/(C18+D18)</f>
        <v>#DIV/0!</v>
      </c>
      <c r="C43" t="s">
        <v>35</v>
      </c>
      <c r="H43" s="8" t="s">
        <v>36</v>
      </c>
      <c r="I43" s="61" t="e">
        <f>J18/(J18+K18)</f>
        <v>#DIV/0!</v>
      </c>
      <c r="J43" t="s">
        <v>35</v>
      </c>
    </row>
    <row r="46" spans="1:13" ht="16" x14ac:dyDescent="0.2">
      <c r="A46" s="62" t="s">
        <v>46</v>
      </c>
      <c r="B46" s="8" t="s">
        <v>39</v>
      </c>
      <c r="C46" s="8" t="s">
        <v>40</v>
      </c>
    </row>
    <row r="47" spans="1:13" x14ac:dyDescent="0.2">
      <c r="A47" s="8" t="s">
        <v>41</v>
      </c>
      <c r="B47" s="8" t="e">
        <f>C34/B13</f>
        <v>#DIV/0!</v>
      </c>
      <c r="C47" s="8" t="e">
        <f>J29/B13</f>
        <v>#DIV/0!</v>
      </c>
    </row>
    <row r="48" spans="1:13" x14ac:dyDescent="0.2">
      <c r="A48" s="8" t="s">
        <v>42</v>
      </c>
      <c r="B48" s="8" t="e">
        <f>My_Decision_Tree!C34/Logistic_Regression!B13</f>
        <v>#DIV/0!</v>
      </c>
      <c r="C48" s="8" t="e">
        <f>My_Decision_Tree!J29/Logistic_Regression!B13</f>
        <v>#DIV/0!</v>
      </c>
    </row>
    <row r="49" spans="1:3" x14ac:dyDescent="0.2">
      <c r="A49" s="8" t="s">
        <v>43</v>
      </c>
      <c r="B49" s="8" t="e">
        <f>My_Decision_Tree!C34/Logistic_Regression!C34</f>
        <v>#DIV/0!</v>
      </c>
      <c r="C49" s="8" t="e">
        <f>My_Decision_Tree!J29/Logistic_Regression!C34</f>
        <v>#DIV/0!</v>
      </c>
    </row>
    <row r="50" spans="1:3" x14ac:dyDescent="0.2">
      <c r="A50" s="8" t="s">
        <v>45</v>
      </c>
      <c r="B50" s="8" t="e">
        <f>My_Decision_Tree!C34/Logistic_Regression!B13</f>
        <v>#DIV/0!</v>
      </c>
      <c r="C50" s="8" t="e">
        <f>My_Decision_Tree!J29/Logistic_Regression!B13</f>
        <v>#DIV/0!</v>
      </c>
    </row>
    <row r="52" spans="1:3" ht="16" x14ac:dyDescent="0.2">
      <c r="A52" s="62" t="s">
        <v>47</v>
      </c>
      <c r="B52" s="8" t="s">
        <v>39</v>
      </c>
      <c r="C52" s="8" t="s">
        <v>40</v>
      </c>
    </row>
    <row r="53" spans="1:3" x14ac:dyDescent="0.2">
      <c r="A53" s="8" t="s">
        <v>41</v>
      </c>
      <c r="B53" s="8" t="e">
        <f>C31/(E19/E20)</f>
        <v>#DIV/0!</v>
      </c>
      <c r="C53" s="8" t="e">
        <f>J26/(E19/E20)</f>
        <v>#DIV/0!</v>
      </c>
    </row>
    <row r="54" spans="1:3" x14ac:dyDescent="0.2">
      <c r="A54" s="8" t="s">
        <v>42</v>
      </c>
      <c r="B54" s="8" t="e">
        <f>My_Decision_Tree!C31/(Logistic_Regression!E19/Logistic_Regression!E20)</f>
        <v>#DIV/0!</v>
      </c>
      <c r="C54" s="8" t="e">
        <f>My_Decision_Tree!J26/(Logistic_Regression!E19/Logistic_Regression!E20)</f>
        <v>#DIV/0!</v>
      </c>
    </row>
  </sheetData>
  <mergeCells count="4">
    <mergeCell ref="A2:E2"/>
    <mergeCell ref="H2:L2"/>
    <mergeCell ref="K25:L25"/>
    <mergeCell ref="J33:K35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3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34" customWidth="1"/>
    <col min="2" max="2" width="9.83203125" bestFit="1" customWidth="1"/>
    <col min="3" max="3" width="12.5" bestFit="1" customWidth="1"/>
    <col min="5" max="5" width="14.6640625" customWidth="1"/>
    <col min="6" max="6" width="3.5" customWidth="1"/>
    <col min="7" max="7" width="3.33203125" customWidth="1"/>
    <col min="8" max="8" width="29.6640625" bestFit="1" customWidth="1"/>
    <col min="10" max="10" width="10" bestFit="1" customWidth="1"/>
    <col min="13" max="13" width="2.5" customWidth="1"/>
  </cols>
  <sheetData>
    <row r="1" spans="1:13" ht="19" x14ac:dyDescent="0.25">
      <c r="A1" s="58" t="s">
        <v>29</v>
      </c>
      <c r="F1" s="21"/>
      <c r="G1" s="21"/>
      <c r="H1" s="58" t="s">
        <v>25</v>
      </c>
      <c r="M1" s="21"/>
    </row>
    <row r="2" spans="1:13" ht="19" x14ac:dyDescent="0.25">
      <c r="A2" s="77" t="s">
        <v>18</v>
      </c>
      <c r="B2" s="77"/>
      <c r="C2" s="77"/>
      <c r="D2" s="77"/>
      <c r="E2" s="77"/>
      <c r="F2" s="22"/>
      <c r="G2" s="22"/>
      <c r="H2" s="78" t="s">
        <v>26</v>
      </c>
      <c r="I2" s="78"/>
      <c r="J2" s="78"/>
      <c r="K2" s="78"/>
      <c r="L2" s="78"/>
      <c r="M2" s="22"/>
    </row>
    <row r="3" spans="1:13" x14ac:dyDescent="0.2">
      <c r="F3" s="22"/>
      <c r="G3" s="22"/>
      <c r="M3" s="22"/>
    </row>
    <row r="4" spans="1:13" ht="16" thickBot="1" x14ac:dyDescent="0.25">
      <c r="F4" s="22"/>
      <c r="G4" s="22"/>
      <c r="M4" s="22"/>
    </row>
    <row r="5" spans="1:13" ht="16" thickBot="1" x14ac:dyDescent="0.25">
      <c r="A5" s="1" t="s">
        <v>0</v>
      </c>
      <c r="B5" s="12">
        <v>60</v>
      </c>
      <c r="F5" s="22"/>
      <c r="G5" s="22"/>
      <c r="H5" s="51" t="s">
        <v>0</v>
      </c>
      <c r="I5" s="12">
        <v>60</v>
      </c>
      <c r="M5" s="22"/>
    </row>
    <row r="6" spans="1:13" ht="16" thickBot="1" x14ac:dyDescent="0.25">
      <c r="A6" s="2" t="s">
        <v>1</v>
      </c>
      <c r="B6" s="13">
        <v>10</v>
      </c>
      <c r="F6" s="22"/>
      <c r="G6" s="22"/>
      <c r="H6" s="52" t="s">
        <v>1</v>
      </c>
      <c r="I6" s="13">
        <v>10</v>
      </c>
      <c r="M6" s="22"/>
    </row>
    <row r="7" spans="1:13" ht="16" thickBot="1" x14ac:dyDescent="0.25">
      <c r="A7" s="2" t="s">
        <v>2</v>
      </c>
      <c r="B7" s="13">
        <v>15</v>
      </c>
      <c r="F7" s="22"/>
      <c r="G7" s="22"/>
      <c r="H7" s="52" t="s">
        <v>2</v>
      </c>
      <c r="I7" s="13">
        <v>15</v>
      </c>
      <c r="M7" s="22"/>
    </row>
    <row r="8" spans="1:13" ht="16" thickBot="1" x14ac:dyDescent="0.25">
      <c r="A8" s="2" t="s">
        <v>3</v>
      </c>
      <c r="B8" s="13">
        <v>4.5</v>
      </c>
      <c r="F8" s="22"/>
      <c r="G8" s="22"/>
      <c r="H8" s="52" t="s">
        <v>3</v>
      </c>
      <c r="I8" s="13">
        <v>4.5</v>
      </c>
      <c r="M8" s="22"/>
    </row>
    <row r="9" spans="1:13" ht="16" thickBot="1" x14ac:dyDescent="0.25">
      <c r="A9" s="3" t="s">
        <v>4</v>
      </c>
      <c r="B9" s="14">
        <v>4.5</v>
      </c>
      <c r="F9" s="22"/>
      <c r="G9" s="22"/>
      <c r="H9" s="53" t="s">
        <v>4</v>
      </c>
      <c r="I9" s="14">
        <v>4.5</v>
      </c>
      <c r="M9" s="22"/>
    </row>
    <row r="10" spans="1:13" ht="17" thickTop="1" thickBot="1" x14ac:dyDescent="0.25">
      <c r="B10" s="15"/>
      <c r="F10" s="22"/>
      <c r="G10" s="22"/>
      <c r="I10" s="15"/>
      <c r="M10" s="22"/>
    </row>
    <row r="11" spans="1:13" ht="16" thickBot="1" x14ac:dyDescent="0.25">
      <c r="A11" s="4" t="s">
        <v>5</v>
      </c>
      <c r="B11" s="12">
        <f>B5-B6-B8</f>
        <v>45.5</v>
      </c>
      <c r="F11" s="22"/>
      <c r="G11" s="22"/>
      <c r="H11" s="5" t="s">
        <v>5</v>
      </c>
      <c r="I11" s="12">
        <f>I5-I6-I8</f>
        <v>45.5</v>
      </c>
      <c r="M11" s="22"/>
    </row>
    <row r="12" spans="1:13" ht="16" thickBot="1" x14ac:dyDescent="0.25">
      <c r="A12" s="6" t="s">
        <v>6</v>
      </c>
      <c r="B12" s="63">
        <f>-B6-B8-B9+B7</f>
        <v>-4</v>
      </c>
      <c r="F12" s="22"/>
      <c r="G12" s="22"/>
      <c r="H12" s="7" t="s">
        <v>6</v>
      </c>
      <c r="I12" s="63">
        <f>-I6-I8-I9+I7</f>
        <v>-4</v>
      </c>
      <c r="M12" s="22"/>
    </row>
    <row r="13" spans="1:13" ht="16" thickBot="1" x14ac:dyDescent="0.25">
      <c r="A13" s="19"/>
      <c r="B13" s="20"/>
      <c r="F13" s="22"/>
      <c r="G13" s="22"/>
      <c r="H13" s="19"/>
      <c r="I13" s="20"/>
      <c r="M13" s="22"/>
    </row>
    <row r="14" spans="1:13" ht="20" thickBot="1" x14ac:dyDescent="0.3">
      <c r="A14" s="39" t="s">
        <v>8</v>
      </c>
      <c r="F14" s="22"/>
      <c r="G14" s="22"/>
      <c r="H14" s="18"/>
      <c r="M14" s="22"/>
    </row>
    <row r="15" spans="1:13" x14ac:dyDescent="0.2">
      <c r="A15" s="40" t="s">
        <v>7</v>
      </c>
      <c r="F15" s="22"/>
      <c r="G15" s="22"/>
      <c r="H15" s="40" t="s">
        <v>7</v>
      </c>
      <c r="M15" s="22"/>
    </row>
    <row r="16" spans="1:13" x14ac:dyDescent="0.2">
      <c r="C16" s="16"/>
      <c r="D16" s="16" t="s">
        <v>11</v>
      </c>
      <c r="E16" s="16"/>
      <c r="F16" s="22"/>
      <c r="G16" s="22"/>
      <c r="J16" s="16"/>
      <c r="K16" s="16" t="s">
        <v>11</v>
      </c>
      <c r="L16" s="16"/>
      <c r="M16" s="22"/>
    </row>
    <row r="17" spans="1:13" ht="16" thickBot="1" x14ac:dyDescent="0.25">
      <c r="C17" t="s">
        <v>9</v>
      </c>
      <c r="D17" t="s">
        <v>10</v>
      </c>
      <c r="F17" s="22"/>
      <c r="G17" s="22"/>
      <c r="J17" t="s">
        <v>9</v>
      </c>
      <c r="K17" t="s">
        <v>10</v>
      </c>
      <c r="M17" s="22"/>
    </row>
    <row r="18" spans="1:13" x14ac:dyDescent="0.2">
      <c r="A18" s="17"/>
      <c r="B18" t="s">
        <v>9</v>
      </c>
      <c r="C18" s="34"/>
      <c r="D18" s="35"/>
      <c r="E18" s="42">
        <f>SUM(C18:D18)</f>
        <v>0</v>
      </c>
      <c r="F18" s="22"/>
      <c r="G18" s="22"/>
      <c r="H18" s="17"/>
      <c r="I18" t="s">
        <v>9</v>
      </c>
      <c r="J18" s="34"/>
      <c r="K18" s="35"/>
      <c r="L18" s="42">
        <f>SUM(J18:K18)</f>
        <v>0</v>
      </c>
      <c r="M18" s="22"/>
    </row>
    <row r="19" spans="1:13" ht="16" thickBot="1" x14ac:dyDescent="0.25">
      <c r="A19" s="17" t="s">
        <v>12</v>
      </c>
      <c r="B19" t="s">
        <v>10</v>
      </c>
      <c r="C19" s="36"/>
      <c r="D19" s="37"/>
      <c r="E19" s="43">
        <f>SUM(C19:D19)</f>
        <v>0</v>
      </c>
      <c r="F19" s="22"/>
      <c r="G19" s="22"/>
      <c r="H19" s="17" t="s">
        <v>12</v>
      </c>
      <c r="I19" t="s">
        <v>10</v>
      </c>
      <c r="J19" s="36"/>
      <c r="K19" s="37"/>
      <c r="L19" s="43">
        <f>SUM(J19:K19)</f>
        <v>0</v>
      </c>
      <c r="M19" s="22"/>
    </row>
    <row r="20" spans="1:13" ht="16" thickBot="1" x14ac:dyDescent="0.25">
      <c r="A20" s="17"/>
      <c r="C20" s="38">
        <f>SUM(C18:C19)</f>
        <v>0</v>
      </c>
      <c r="D20" s="38">
        <f>SUM(D18:D19)</f>
        <v>0</v>
      </c>
      <c r="E20" s="44">
        <f>SUM(E18:E19)</f>
        <v>0</v>
      </c>
      <c r="F20" s="22"/>
      <c r="G20" s="22"/>
      <c r="H20" s="17"/>
      <c r="J20" s="38">
        <f>SUM(J18:J19)</f>
        <v>0</v>
      </c>
      <c r="K20" s="38">
        <f>SUM(K18:K19)</f>
        <v>0</v>
      </c>
      <c r="L20" s="44">
        <f>SUM(L18:L19)</f>
        <v>0</v>
      </c>
      <c r="M20" s="22"/>
    </row>
    <row r="21" spans="1:13" ht="16" thickBot="1" x14ac:dyDescent="0.25">
      <c r="F21" s="22"/>
      <c r="G21" s="22"/>
      <c r="M21" s="22"/>
    </row>
    <row r="22" spans="1:13" ht="16" thickBot="1" x14ac:dyDescent="0.25">
      <c r="F22" s="22"/>
      <c r="G22" s="22"/>
      <c r="H22" s="54" t="s">
        <v>13</v>
      </c>
      <c r="I22" s="24" t="s">
        <v>14</v>
      </c>
      <c r="J22" s="25">
        <f>K20/1000*500000</f>
        <v>0</v>
      </c>
      <c r="M22" s="22"/>
    </row>
    <row r="23" spans="1:13" ht="16" thickBot="1" x14ac:dyDescent="0.25">
      <c r="C23" s="41" t="s">
        <v>22</v>
      </c>
      <c r="D23" s="45"/>
      <c r="E23" s="46" t="s">
        <v>23</v>
      </c>
      <c r="F23" s="22"/>
      <c r="G23" s="22"/>
      <c r="H23" s="55" t="s">
        <v>15</v>
      </c>
      <c r="I23" s="8" t="s">
        <v>14</v>
      </c>
      <c r="J23" s="27">
        <v>100000</v>
      </c>
      <c r="M23" s="22"/>
    </row>
    <row r="24" spans="1:13" ht="16" thickBot="1" x14ac:dyDescent="0.25">
      <c r="E24" s="47" t="s">
        <v>24</v>
      </c>
      <c r="F24" s="22"/>
      <c r="G24" s="22"/>
      <c r="H24" s="56" t="s">
        <v>16</v>
      </c>
      <c r="I24" s="29" t="s">
        <v>14</v>
      </c>
      <c r="J24" s="30">
        <f>MIN(J22,J23)</f>
        <v>0</v>
      </c>
      <c r="M24" s="22"/>
    </row>
    <row r="25" spans="1:13" ht="45.75" customHeight="1" thickBot="1" x14ac:dyDescent="0.25">
      <c r="F25" s="22"/>
      <c r="G25" s="22"/>
      <c r="K25" s="79" t="s">
        <v>49</v>
      </c>
      <c r="L25" s="80"/>
      <c r="M25" s="22"/>
    </row>
    <row r="26" spans="1:13" ht="16" thickBot="1" x14ac:dyDescent="0.25">
      <c r="F26" s="22"/>
      <c r="G26" s="22"/>
      <c r="H26" s="54" t="s">
        <v>50</v>
      </c>
      <c r="I26" s="24" t="s">
        <v>14</v>
      </c>
      <c r="J26" s="31" t="e">
        <f>K19/K20</f>
        <v>#DIV/0!</v>
      </c>
      <c r="M26" s="22"/>
    </row>
    <row r="27" spans="1:13" ht="16" thickBot="1" x14ac:dyDescent="0.25">
      <c r="A27" s="11" t="s">
        <v>13</v>
      </c>
      <c r="B27" s="24" t="s">
        <v>14</v>
      </c>
      <c r="C27" s="25">
        <f>D20/1000*500000</f>
        <v>0</v>
      </c>
      <c r="F27" s="22"/>
      <c r="G27" s="22"/>
      <c r="H27" s="56" t="s">
        <v>51</v>
      </c>
      <c r="I27" s="29" t="s">
        <v>14</v>
      </c>
      <c r="J27" s="32" t="e">
        <f>1-J26</f>
        <v>#DIV/0!</v>
      </c>
      <c r="M27" s="22"/>
    </row>
    <row r="28" spans="1:13" ht="16" thickBot="1" x14ac:dyDescent="0.25">
      <c r="A28" s="26" t="s">
        <v>15</v>
      </c>
      <c r="B28" s="8" t="s">
        <v>14</v>
      </c>
      <c r="C28" s="27">
        <v>100000</v>
      </c>
      <c r="F28" s="22"/>
      <c r="G28" s="22"/>
      <c r="M28" s="22"/>
    </row>
    <row r="29" spans="1:13" ht="16" thickBot="1" x14ac:dyDescent="0.25">
      <c r="A29" s="28" t="s">
        <v>16</v>
      </c>
      <c r="B29" s="29" t="s">
        <v>14</v>
      </c>
      <c r="C29" s="30">
        <f>MIN(C27,C28)</f>
        <v>0</v>
      </c>
      <c r="F29" s="22"/>
      <c r="G29" s="22"/>
      <c r="H29" s="57" t="s">
        <v>17</v>
      </c>
      <c r="I29" s="10" t="s">
        <v>14</v>
      </c>
      <c r="J29" s="33" t="e">
        <f>I11*(J26)*J24+I12*(J27)*J24</f>
        <v>#DIV/0!</v>
      </c>
      <c r="M29" s="22"/>
    </row>
    <row r="30" spans="1:13" ht="17" thickBot="1" x14ac:dyDescent="0.25">
      <c r="E30" s="48" t="s">
        <v>19</v>
      </c>
      <c r="F30" s="22"/>
      <c r="G30" s="22"/>
      <c r="M30" s="22"/>
    </row>
    <row r="31" spans="1:13" ht="17" thickBot="1" x14ac:dyDescent="0.25">
      <c r="A31" s="11" t="s">
        <v>50</v>
      </c>
      <c r="B31" s="24" t="s">
        <v>14</v>
      </c>
      <c r="C31" s="31" t="e">
        <f>D19/D20</f>
        <v>#DIV/0!</v>
      </c>
      <c r="E31" s="49" t="s">
        <v>20</v>
      </c>
      <c r="F31" s="23"/>
      <c r="G31" s="23"/>
      <c r="M31" s="23"/>
    </row>
    <row r="32" spans="1:13" ht="17" thickBot="1" x14ac:dyDescent="0.25">
      <c r="A32" s="28" t="s">
        <v>52</v>
      </c>
      <c r="B32" s="29" t="s">
        <v>14</v>
      </c>
      <c r="C32" s="32" t="e">
        <f>1-C31</f>
        <v>#DIV/0!</v>
      </c>
      <c r="E32" s="50" t="s">
        <v>21</v>
      </c>
      <c r="F32" s="22"/>
      <c r="G32" s="22"/>
      <c r="M32" s="22"/>
    </row>
    <row r="33" spans="1:13" ht="15.75" customHeight="1" thickBot="1" x14ac:dyDescent="0.25">
      <c r="F33" s="22"/>
      <c r="G33" s="22"/>
      <c r="J33" s="71" t="s">
        <v>28</v>
      </c>
      <c r="K33" s="81"/>
      <c r="M33" s="22"/>
    </row>
    <row r="34" spans="1:13" ht="16" thickBot="1" x14ac:dyDescent="0.25">
      <c r="A34" s="9" t="s">
        <v>17</v>
      </c>
      <c r="B34" s="10" t="s">
        <v>14</v>
      </c>
      <c r="C34" s="33" t="e">
        <f>B11*(C31)*C29+B12*(C32)*C29</f>
        <v>#DIV/0!</v>
      </c>
      <c r="F34" s="22"/>
      <c r="G34" s="22"/>
      <c r="J34" s="82"/>
      <c r="K34" s="83"/>
      <c r="M34" s="22"/>
    </row>
    <row r="35" spans="1:13" ht="16" thickBot="1" x14ac:dyDescent="0.25">
      <c r="E35" s="71" t="s">
        <v>28</v>
      </c>
      <c r="F35" s="81"/>
      <c r="G35" s="23"/>
      <c r="J35" s="84"/>
      <c r="K35" s="85"/>
      <c r="M35" s="23"/>
    </row>
    <row r="36" spans="1:13" ht="20" thickBot="1" x14ac:dyDescent="0.3">
      <c r="A36" s="39" t="s">
        <v>30</v>
      </c>
      <c r="E36" s="82"/>
      <c r="F36" s="83"/>
      <c r="H36" s="39" t="s">
        <v>30</v>
      </c>
    </row>
    <row r="37" spans="1:13" ht="16" thickBot="1" x14ac:dyDescent="0.25">
      <c r="A37" t="s">
        <v>31</v>
      </c>
      <c r="B37" s="59" t="e">
        <f>SUM(C18,D19)/E20</f>
        <v>#DIV/0!</v>
      </c>
      <c r="E37" s="84"/>
      <c r="F37" s="85"/>
      <c r="H37" t="s">
        <v>31</v>
      </c>
      <c r="I37" s="59" t="e">
        <f>SUM(J18,K19)/L20</f>
        <v>#DIV/0!</v>
      </c>
    </row>
    <row r="39" spans="1:13" x14ac:dyDescent="0.2">
      <c r="A39" t="s">
        <v>32</v>
      </c>
      <c r="B39" s="59" t="e">
        <f>D19/(D19+C19)</f>
        <v>#DIV/0!</v>
      </c>
      <c r="C39" t="s">
        <v>34</v>
      </c>
      <c r="H39" t="s">
        <v>32</v>
      </c>
      <c r="I39" s="59" t="e">
        <f>K19/(K19+J19)</f>
        <v>#DIV/0!</v>
      </c>
      <c r="J39" t="s">
        <v>34</v>
      </c>
    </row>
    <row r="40" spans="1:13" x14ac:dyDescent="0.2">
      <c r="A40" t="s">
        <v>33</v>
      </c>
      <c r="B40" s="59" t="e">
        <f>D18/(C18+D18)</f>
        <v>#DIV/0!</v>
      </c>
      <c r="C40" t="s">
        <v>38</v>
      </c>
      <c r="H40" t="s">
        <v>33</v>
      </c>
      <c r="I40" s="59" t="e">
        <f>K18/(J18+K18)</f>
        <v>#DIV/0!</v>
      </c>
      <c r="J40" t="s">
        <v>38</v>
      </c>
    </row>
    <row r="41" spans="1:13" x14ac:dyDescent="0.2">
      <c r="B41" s="59"/>
      <c r="I41" s="59"/>
    </row>
    <row r="42" spans="1:13" x14ac:dyDescent="0.2">
      <c r="A42" t="s">
        <v>37</v>
      </c>
      <c r="B42" s="59" t="e">
        <f>D19/(D19+C19)</f>
        <v>#DIV/0!</v>
      </c>
      <c r="C42" t="s">
        <v>34</v>
      </c>
      <c r="H42" t="s">
        <v>37</v>
      </c>
      <c r="I42" s="59" t="e">
        <f>K19/(K19+J19)</f>
        <v>#DIV/0!</v>
      </c>
      <c r="J42" t="s">
        <v>34</v>
      </c>
    </row>
    <row r="43" spans="1:13" x14ac:dyDescent="0.2">
      <c r="A43" t="s">
        <v>36</v>
      </c>
      <c r="B43" s="59" t="e">
        <f>C18/(C18+D18)</f>
        <v>#DIV/0!</v>
      </c>
      <c r="C43" t="s">
        <v>35</v>
      </c>
      <c r="H43" t="s">
        <v>36</v>
      </c>
      <c r="I43" s="59" t="e">
        <f>J18/(J18+K18)</f>
        <v>#DIV/0!</v>
      </c>
      <c r="J43" t="s">
        <v>35</v>
      </c>
    </row>
  </sheetData>
  <mergeCells count="5">
    <mergeCell ref="A2:E2"/>
    <mergeCell ref="H2:L2"/>
    <mergeCell ref="K25:L25"/>
    <mergeCell ref="J33:K35"/>
    <mergeCell ref="E35:F37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4"/>
  <sheetViews>
    <sheetView topLeftCell="A7" workbookViewId="0">
      <selection activeCell="I11" sqref="I11:I12"/>
    </sheetView>
  </sheetViews>
  <sheetFormatPr baseColWidth="10" defaultColWidth="8.83203125" defaultRowHeight="15" x14ac:dyDescent="0.2"/>
  <cols>
    <col min="1" max="1" width="48" bestFit="1" customWidth="1"/>
    <col min="2" max="3" width="12.5" bestFit="1" customWidth="1"/>
    <col min="5" max="5" width="14.6640625" customWidth="1"/>
    <col min="6" max="6" width="3.5" customWidth="1"/>
    <col min="7" max="7" width="3.33203125" customWidth="1"/>
    <col min="8" max="8" width="29.6640625" bestFit="1" customWidth="1"/>
    <col min="9" max="9" width="9.83203125" bestFit="1" customWidth="1"/>
    <col min="10" max="10" width="10" bestFit="1" customWidth="1"/>
    <col min="13" max="13" width="2.5" customWidth="1"/>
  </cols>
  <sheetData>
    <row r="1" spans="1:13" ht="19" x14ac:dyDescent="0.25">
      <c r="A1" s="58" t="s">
        <v>48</v>
      </c>
      <c r="F1" s="21"/>
      <c r="G1" s="21"/>
      <c r="H1" s="58" t="s">
        <v>25</v>
      </c>
      <c r="M1" s="21"/>
    </row>
    <row r="2" spans="1:13" ht="19" x14ac:dyDescent="0.25">
      <c r="A2" s="77" t="s">
        <v>18</v>
      </c>
      <c r="B2" s="77"/>
      <c r="C2" s="77"/>
      <c r="D2" s="77"/>
      <c r="E2" s="77"/>
      <c r="F2" s="22"/>
      <c r="G2" s="22"/>
      <c r="H2" s="78" t="s">
        <v>26</v>
      </c>
      <c r="I2" s="78"/>
      <c r="J2" s="78"/>
      <c r="K2" s="78"/>
      <c r="L2" s="78"/>
      <c r="M2" s="22"/>
    </row>
    <row r="3" spans="1:13" x14ac:dyDescent="0.2">
      <c r="F3" s="22"/>
      <c r="G3" s="22"/>
      <c r="M3" s="22"/>
    </row>
    <row r="4" spans="1:13" ht="16" thickBot="1" x14ac:dyDescent="0.25">
      <c r="F4" s="22"/>
      <c r="G4" s="22"/>
      <c r="M4" s="22"/>
    </row>
    <row r="5" spans="1:13" ht="16" thickBot="1" x14ac:dyDescent="0.25">
      <c r="A5" s="1" t="s">
        <v>0</v>
      </c>
      <c r="B5" s="12">
        <v>60</v>
      </c>
      <c r="F5" s="22"/>
      <c r="G5" s="22"/>
      <c r="H5" s="51" t="s">
        <v>0</v>
      </c>
      <c r="I5" s="12">
        <v>60</v>
      </c>
      <c r="M5" s="22"/>
    </row>
    <row r="6" spans="1:13" ht="16" thickBot="1" x14ac:dyDescent="0.25">
      <c r="A6" s="2" t="s">
        <v>1</v>
      </c>
      <c r="B6" s="13">
        <v>10</v>
      </c>
      <c r="F6" s="22"/>
      <c r="G6" s="22"/>
      <c r="H6" s="52" t="s">
        <v>1</v>
      </c>
      <c r="I6" s="13">
        <v>10</v>
      </c>
      <c r="M6" s="22"/>
    </row>
    <row r="7" spans="1:13" ht="16" thickBot="1" x14ac:dyDescent="0.25">
      <c r="A7" s="2" t="s">
        <v>2</v>
      </c>
      <c r="B7" s="13">
        <v>15</v>
      </c>
      <c r="F7" s="22"/>
      <c r="G7" s="22"/>
      <c r="H7" s="52" t="s">
        <v>2</v>
      </c>
      <c r="I7" s="13">
        <v>15</v>
      </c>
      <c r="M7" s="22"/>
    </row>
    <row r="8" spans="1:13" ht="16" thickBot="1" x14ac:dyDescent="0.25">
      <c r="A8" s="2" t="s">
        <v>3</v>
      </c>
      <c r="B8" s="13">
        <v>4.5</v>
      </c>
      <c r="F8" s="22"/>
      <c r="G8" s="22"/>
      <c r="H8" s="52" t="s">
        <v>3</v>
      </c>
      <c r="I8" s="13">
        <v>4.5</v>
      </c>
      <c r="M8" s="22"/>
    </row>
    <row r="9" spans="1:13" ht="16" thickBot="1" x14ac:dyDescent="0.25">
      <c r="A9" s="3" t="s">
        <v>4</v>
      </c>
      <c r="B9" s="14">
        <v>4.5</v>
      </c>
      <c r="F9" s="22"/>
      <c r="G9" s="22"/>
      <c r="H9" s="53" t="s">
        <v>4</v>
      </c>
      <c r="I9" s="14">
        <v>4.5</v>
      </c>
      <c r="M9" s="22"/>
    </row>
    <row r="10" spans="1:13" ht="17" thickTop="1" thickBot="1" x14ac:dyDescent="0.25">
      <c r="B10" s="15"/>
      <c r="F10" s="22"/>
      <c r="G10" s="22"/>
      <c r="I10" s="15"/>
      <c r="M10" s="22"/>
    </row>
    <row r="11" spans="1:13" ht="16" thickBot="1" x14ac:dyDescent="0.25">
      <c r="A11" s="4" t="s">
        <v>5</v>
      </c>
      <c r="B11" s="12">
        <f>B5-B6-B8</f>
        <v>45.5</v>
      </c>
      <c r="F11" s="22"/>
      <c r="G11" s="22"/>
      <c r="H11" s="5" t="s">
        <v>5</v>
      </c>
      <c r="I11" s="12">
        <f>I5-I6-I8</f>
        <v>45.5</v>
      </c>
      <c r="M11" s="22"/>
    </row>
    <row r="12" spans="1:13" ht="16" thickBot="1" x14ac:dyDescent="0.25">
      <c r="A12" s="6" t="s">
        <v>6</v>
      </c>
      <c r="B12" s="63">
        <f>-B6-B8-B9+B7</f>
        <v>-4</v>
      </c>
      <c r="F12" s="22"/>
      <c r="G12" s="22"/>
      <c r="H12" s="7" t="s">
        <v>6</v>
      </c>
      <c r="I12" s="63">
        <f>-I6-I8-I9+I7</f>
        <v>-4</v>
      </c>
      <c r="M12" s="22"/>
    </row>
    <row r="13" spans="1:13" ht="16" thickBot="1" x14ac:dyDescent="0.25">
      <c r="A13" s="19" t="s">
        <v>44</v>
      </c>
      <c r="B13" s="64" t="e">
        <f>C28*(E19/E20)*B11+(C28*(E18/E20)*B12)</f>
        <v>#DIV/0!</v>
      </c>
      <c r="F13" s="22"/>
      <c r="G13" s="22"/>
      <c r="H13" s="19"/>
      <c r="I13" s="20"/>
      <c r="M13" s="22"/>
    </row>
    <row r="14" spans="1:13" ht="20" thickBot="1" x14ac:dyDescent="0.3">
      <c r="A14" s="39" t="s">
        <v>8</v>
      </c>
      <c r="F14" s="22"/>
      <c r="G14" s="22"/>
      <c r="H14" s="18"/>
      <c r="M14" s="22"/>
    </row>
    <row r="15" spans="1:13" x14ac:dyDescent="0.2">
      <c r="A15" s="40" t="s">
        <v>7</v>
      </c>
      <c r="F15" s="22"/>
      <c r="G15" s="22"/>
      <c r="H15" s="40" t="s">
        <v>7</v>
      </c>
      <c r="M15" s="22"/>
    </row>
    <row r="16" spans="1:13" x14ac:dyDescent="0.2">
      <c r="C16" s="16"/>
      <c r="D16" s="16" t="s">
        <v>11</v>
      </c>
      <c r="E16" s="16"/>
      <c r="F16" s="22"/>
      <c r="G16" s="22"/>
      <c r="J16" s="16"/>
      <c r="K16" s="16" t="s">
        <v>11</v>
      </c>
      <c r="L16" s="16"/>
      <c r="M16" s="22"/>
    </row>
    <row r="17" spans="1:13" ht="16" thickBot="1" x14ac:dyDescent="0.25">
      <c r="C17" t="s">
        <v>9</v>
      </c>
      <c r="D17" t="s">
        <v>10</v>
      </c>
      <c r="F17" s="22"/>
      <c r="G17" s="22"/>
      <c r="J17" t="s">
        <v>9</v>
      </c>
      <c r="K17" t="s">
        <v>10</v>
      </c>
      <c r="M17" s="22"/>
    </row>
    <row r="18" spans="1:13" ht="16" thickBot="1" x14ac:dyDescent="0.25">
      <c r="A18" s="17"/>
      <c r="B18" t="s">
        <v>9</v>
      </c>
      <c r="C18" s="34"/>
      <c r="D18" s="35"/>
      <c r="E18" s="42">
        <f>SUM(C18:D18)</f>
        <v>0</v>
      </c>
      <c r="F18" s="22"/>
      <c r="G18" s="22"/>
      <c r="H18" s="17"/>
      <c r="I18" t="s">
        <v>9</v>
      </c>
      <c r="J18" s="34"/>
      <c r="K18" s="35"/>
      <c r="L18" s="42">
        <f>SUM(J18:K18)</f>
        <v>0</v>
      </c>
      <c r="M18" s="22"/>
    </row>
    <row r="19" spans="1:13" ht="16" thickBot="1" x14ac:dyDescent="0.25">
      <c r="A19" s="17" t="s">
        <v>12</v>
      </c>
      <c r="B19" t="s">
        <v>10</v>
      </c>
      <c r="C19" s="36"/>
      <c r="D19" s="37"/>
      <c r="E19" s="42">
        <f>SUM(C19:D19)</f>
        <v>0</v>
      </c>
      <c r="F19" s="22"/>
      <c r="G19" s="22"/>
      <c r="H19" s="17" t="s">
        <v>12</v>
      </c>
      <c r="I19" t="s">
        <v>10</v>
      </c>
      <c r="J19" s="36"/>
      <c r="K19" s="37"/>
      <c r="L19" s="43">
        <f>SUM(J19:K19)</f>
        <v>0</v>
      </c>
      <c r="M19" s="22"/>
    </row>
    <row r="20" spans="1:13" ht="16" thickBot="1" x14ac:dyDescent="0.25">
      <c r="A20" s="17"/>
      <c r="C20" s="38">
        <f>SUM(C18:C19)</f>
        <v>0</v>
      </c>
      <c r="D20" s="38">
        <f>SUM(D18:D19)</f>
        <v>0</v>
      </c>
      <c r="E20" s="44">
        <f>SUM(E18:E19)</f>
        <v>0</v>
      </c>
      <c r="F20" s="22"/>
      <c r="G20" s="22"/>
      <c r="H20" s="17"/>
      <c r="J20" s="38">
        <f>SUM(J18:J19)</f>
        <v>0</v>
      </c>
      <c r="K20" s="38">
        <f>SUM(K18:K19)</f>
        <v>0</v>
      </c>
      <c r="L20" s="44">
        <f>SUM(L18:L19)</f>
        <v>0</v>
      </c>
      <c r="M20" s="22"/>
    </row>
    <row r="21" spans="1:13" ht="16" thickBot="1" x14ac:dyDescent="0.25">
      <c r="F21" s="22"/>
      <c r="G21" s="22"/>
      <c r="M21" s="22"/>
    </row>
    <row r="22" spans="1:13" ht="16" thickBot="1" x14ac:dyDescent="0.25">
      <c r="F22" s="22"/>
      <c r="G22" s="22"/>
      <c r="H22" s="54" t="s">
        <v>13</v>
      </c>
      <c r="I22" s="24" t="s">
        <v>14</v>
      </c>
      <c r="J22" s="25">
        <f>K20/1000*500000</f>
        <v>0</v>
      </c>
      <c r="M22" s="22"/>
    </row>
    <row r="23" spans="1:13" ht="16" thickBot="1" x14ac:dyDescent="0.25">
      <c r="C23" s="41" t="s">
        <v>22</v>
      </c>
      <c r="D23" s="45"/>
      <c r="E23" s="46" t="s">
        <v>23</v>
      </c>
      <c r="F23" s="22"/>
      <c r="G23" s="22"/>
      <c r="H23" s="55" t="s">
        <v>15</v>
      </c>
      <c r="I23" s="8" t="s">
        <v>14</v>
      </c>
      <c r="J23" s="27">
        <v>100000</v>
      </c>
      <c r="M23" s="22"/>
    </row>
    <row r="24" spans="1:13" ht="16" thickBot="1" x14ac:dyDescent="0.25">
      <c r="E24" s="47" t="s">
        <v>24</v>
      </c>
      <c r="F24" s="22"/>
      <c r="G24" s="22"/>
      <c r="H24" s="56" t="s">
        <v>16</v>
      </c>
      <c r="I24" s="29" t="s">
        <v>14</v>
      </c>
      <c r="J24" s="30">
        <f>MIN(J22,J23)</f>
        <v>0</v>
      </c>
      <c r="M24" s="22"/>
    </row>
    <row r="25" spans="1:13" ht="45.75" customHeight="1" thickBot="1" x14ac:dyDescent="0.25">
      <c r="F25" s="22"/>
      <c r="G25" s="22"/>
      <c r="K25" s="79" t="s">
        <v>49</v>
      </c>
      <c r="L25" s="80"/>
      <c r="M25" s="22"/>
    </row>
    <row r="26" spans="1:13" ht="16" thickBot="1" x14ac:dyDescent="0.25">
      <c r="F26" s="22"/>
      <c r="G26" s="22"/>
      <c r="H26" s="54" t="s">
        <v>50</v>
      </c>
      <c r="I26" s="24" t="s">
        <v>14</v>
      </c>
      <c r="J26" s="31" t="e">
        <f>K19/K20</f>
        <v>#DIV/0!</v>
      </c>
      <c r="M26" s="22"/>
    </row>
    <row r="27" spans="1:13" ht="16" thickBot="1" x14ac:dyDescent="0.25">
      <c r="A27" s="11" t="s">
        <v>13</v>
      </c>
      <c r="B27" s="24" t="s">
        <v>14</v>
      </c>
      <c r="C27" s="25">
        <f>D20/1000*500000</f>
        <v>0</v>
      </c>
      <c r="F27" s="22"/>
      <c r="G27" s="22"/>
      <c r="H27" s="56" t="s">
        <v>51</v>
      </c>
      <c r="I27" s="29" t="s">
        <v>14</v>
      </c>
      <c r="J27" s="32" t="e">
        <f>1-J26</f>
        <v>#DIV/0!</v>
      </c>
      <c r="M27" s="22"/>
    </row>
    <row r="28" spans="1:13" ht="16" thickBot="1" x14ac:dyDescent="0.25">
      <c r="A28" s="26" t="s">
        <v>15</v>
      </c>
      <c r="B28" s="8" t="s">
        <v>14</v>
      </c>
      <c r="C28" s="27">
        <v>100000</v>
      </c>
      <c r="F28" s="22"/>
      <c r="G28" s="22"/>
      <c r="M28" s="22"/>
    </row>
    <row r="29" spans="1:13" ht="16" thickBot="1" x14ac:dyDescent="0.25">
      <c r="A29" s="28" t="s">
        <v>16</v>
      </c>
      <c r="B29" s="29" t="s">
        <v>14</v>
      </c>
      <c r="C29" s="30">
        <f>MIN(C27,C28)</f>
        <v>0</v>
      </c>
      <c r="F29" s="22"/>
      <c r="G29" s="22"/>
      <c r="H29" s="57" t="s">
        <v>17</v>
      </c>
      <c r="I29" s="10" t="s">
        <v>14</v>
      </c>
      <c r="J29" s="33" t="e">
        <f>I11*(J26)*J24+I12*(J27)*J24</f>
        <v>#DIV/0!</v>
      </c>
      <c r="M29" s="22"/>
    </row>
    <row r="30" spans="1:13" ht="17" thickBot="1" x14ac:dyDescent="0.25">
      <c r="E30" s="48" t="s">
        <v>19</v>
      </c>
      <c r="F30" s="22"/>
      <c r="G30" s="22"/>
      <c r="M30" s="22"/>
    </row>
    <row r="31" spans="1:13" ht="17" thickBot="1" x14ac:dyDescent="0.25">
      <c r="A31" s="11" t="s">
        <v>50</v>
      </c>
      <c r="B31" s="24" t="s">
        <v>14</v>
      </c>
      <c r="C31" s="31" t="e">
        <f>D19/D20</f>
        <v>#DIV/0!</v>
      </c>
      <c r="E31" s="49" t="s">
        <v>20</v>
      </c>
      <c r="F31" s="23"/>
      <c r="G31" s="23"/>
      <c r="M31" s="23"/>
    </row>
    <row r="32" spans="1:13" ht="17" thickBot="1" x14ac:dyDescent="0.25">
      <c r="A32" s="28" t="s">
        <v>52</v>
      </c>
      <c r="B32" s="29" t="s">
        <v>14</v>
      </c>
      <c r="C32" s="32" t="e">
        <f>1-C31</f>
        <v>#DIV/0!</v>
      </c>
      <c r="E32" s="50" t="s">
        <v>21</v>
      </c>
      <c r="F32" s="22"/>
      <c r="G32" s="22"/>
      <c r="M32" s="22"/>
    </row>
    <row r="33" spans="1:13" ht="15.75" customHeight="1" thickBot="1" x14ac:dyDescent="0.25">
      <c r="F33" s="22"/>
      <c r="G33" s="22"/>
      <c r="J33" s="71" t="s">
        <v>28</v>
      </c>
      <c r="K33" s="72"/>
      <c r="M33" s="22"/>
    </row>
    <row r="34" spans="1:13" ht="16" thickBot="1" x14ac:dyDescent="0.25">
      <c r="A34" s="9" t="s">
        <v>17</v>
      </c>
      <c r="B34" s="10" t="s">
        <v>14</v>
      </c>
      <c r="C34" s="33" t="e">
        <f>B11*(C31)*C29+B12*(C32)*C29</f>
        <v>#DIV/0!</v>
      </c>
      <c r="F34" s="22"/>
      <c r="G34" s="22"/>
      <c r="J34" s="73"/>
      <c r="K34" s="74"/>
      <c r="M34" s="22"/>
    </row>
    <row r="35" spans="1:13" ht="16" thickBot="1" x14ac:dyDescent="0.25">
      <c r="F35" s="23"/>
      <c r="G35" s="23"/>
      <c r="J35" s="75"/>
      <c r="K35" s="76"/>
      <c r="M35" s="23"/>
    </row>
    <row r="36" spans="1:13" ht="19" x14ac:dyDescent="0.25">
      <c r="A36" s="60" t="s">
        <v>30</v>
      </c>
      <c r="H36" s="60" t="s">
        <v>30</v>
      </c>
    </row>
    <row r="37" spans="1:13" x14ac:dyDescent="0.2">
      <c r="A37" s="8" t="s">
        <v>31</v>
      </c>
      <c r="B37" s="61" t="e">
        <f>SUM(C18,D19)/E20</f>
        <v>#DIV/0!</v>
      </c>
      <c r="H37" s="8" t="s">
        <v>31</v>
      </c>
      <c r="I37" s="61" t="e">
        <f>SUM(J18,K19)/L20</f>
        <v>#DIV/0!</v>
      </c>
    </row>
    <row r="38" spans="1:13" x14ac:dyDescent="0.2">
      <c r="A38" s="8"/>
      <c r="B38" s="8"/>
      <c r="H38" s="8"/>
      <c r="I38" s="8"/>
    </row>
    <row r="39" spans="1:13" x14ac:dyDescent="0.2">
      <c r="A39" s="8" t="s">
        <v>32</v>
      </c>
      <c r="B39" s="61" t="e">
        <f>D19/(D19+C19)</f>
        <v>#DIV/0!</v>
      </c>
      <c r="C39" t="s">
        <v>34</v>
      </c>
      <c r="H39" s="8" t="s">
        <v>32</v>
      </c>
      <c r="I39" s="61" t="e">
        <f>K19/(K19+J19)</f>
        <v>#DIV/0!</v>
      </c>
      <c r="J39" t="s">
        <v>34</v>
      </c>
    </row>
    <row r="40" spans="1:13" x14ac:dyDescent="0.2">
      <c r="A40" s="8" t="s">
        <v>33</v>
      </c>
      <c r="B40" s="61" t="e">
        <f>D18/(C18+D18)</f>
        <v>#DIV/0!</v>
      </c>
      <c r="C40" t="s">
        <v>38</v>
      </c>
      <c r="H40" s="8" t="s">
        <v>33</v>
      </c>
      <c r="I40" s="61" t="e">
        <f>K18/(J18+K18)</f>
        <v>#DIV/0!</v>
      </c>
      <c r="J40" t="s">
        <v>38</v>
      </c>
    </row>
    <row r="41" spans="1:13" x14ac:dyDescent="0.2">
      <c r="A41" s="8"/>
      <c r="B41" s="61"/>
      <c r="H41" s="8"/>
      <c r="I41" s="61"/>
    </row>
    <row r="42" spans="1:13" x14ac:dyDescent="0.2">
      <c r="A42" s="8" t="s">
        <v>37</v>
      </c>
      <c r="B42" s="61" t="e">
        <f>D19/(D19+C19)</f>
        <v>#DIV/0!</v>
      </c>
      <c r="C42" t="s">
        <v>34</v>
      </c>
      <c r="H42" s="8" t="s">
        <v>37</v>
      </c>
      <c r="I42" s="61" t="e">
        <f>K19/(K19+J19)</f>
        <v>#DIV/0!</v>
      </c>
      <c r="J42" t="s">
        <v>34</v>
      </c>
    </row>
    <row r="43" spans="1:13" x14ac:dyDescent="0.2">
      <c r="A43" s="8" t="s">
        <v>36</v>
      </c>
      <c r="B43" s="61" t="e">
        <f>C18/(C18+D18)</f>
        <v>#DIV/0!</v>
      </c>
      <c r="C43" t="s">
        <v>35</v>
      </c>
      <c r="H43" s="8" t="s">
        <v>36</v>
      </c>
      <c r="I43" s="61" t="e">
        <f>J18/(J18+K18)</f>
        <v>#DIV/0!</v>
      </c>
      <c r="J43" t="s">
        <v>35</v>
      </c>
    </row>
    <row r="46" spans="1:13" ht="16" x14ac:dyDescent="0.2">
      <c r="A46" s="62" t="s">
        <v>46</v>
      </c>
      <c r="B46" s="8" t="s">
        <v>39</v>
      </c>
      <c r="C46" s="8" t="s">
        <v>40</v>
      </c>
    </row>
    <row r="47" spans="1:13" x14ac:dyDescent="0.2">
      <c r="A47" s="8" t="s">
        <v>41</v>
      </c>
      <c r="B47" s="8" t="e">
        <f>C34/B13</f>
        <v>#DIV/0!</v>
      </c>
      <c r="C47" s="8" t="e">
        <f>J29/B13</f>
        <v>#DIV/0!</v>
      </c>
    </row>
    <row r="48" spans="1:13" x14ac:dyDescent="0.2">
      <c r="A48" s="8" t="s">
        <v>42</v>
      </c>
      <c r="B48" s="8" t="e">
        <f>My_Decision_Tree!C34/Neural_Network!B13</f>
        <v>#DIV/0!</v>
      </c>
      <c r="C48" s="8" t="e">
        <f>My_Decision_Tree!J29/Neural_Network!B13</f>
        <v>#DIV/0!</v>
      </c>
    </row>
    <row r="49" spans="1:3" x14ac:dyDescent="0.2">
      <c r="A49" s="8" t="s">
        <v>43</v>
      </c>
      <c r="B49" s="8" t="e">
        <f>My_Decision_Tree!C34/Neural_Network!C34</f>
        <v>#DIV/0!</v>
      </c>
      <c r="C49" s="8" t="e">
        <f>My_Decision_Tree!J29/Neural_Network!C34</f>
        <v>#DIV/0!</v>
      </c>
    </row>
    <row r="50" spans="1:3" x14ac:dyDescent="0.2">
      <c r="A50" s="8" t="s">
        <v>45</v>
      </c>
      <c r="B50" s="8" t="e">
        <f>My_Decision_Tree!C34/Neural_Network!B13</f>
        <v>#DIV/0!</v>
      </c>
      <c r="C50" s="8" t="e">
        <f>My_Decision_Tree!J29/Neural_Network!B13</f>
        <v>#DIV/0!</v>
      </c>
    </row>
    <row r="52" spans="1:3" ht="16" x14ac:dyDescent="0.2">
      <c r="A52" s="62" t="s">
        <v>47</v>
      </c>
      <c r="B52" s="8" t="s">
        <v>39</v>
      </c>
      <c r="C52" s="8" t="s">
        <v>40</v>
      </c>
    </row>
    <row r="53" spans="1:3" x14ac:dyDescent="0.2">
      <c r="A53" s="8" t="s">
        <v>41</v>
      </c>
      <c r="B53" s="8" t="e">
        <f>C31/(E19/E20)</f>
        <v>#DIV/0!</v>
      </c>
      <c r="C53" s="8" t="e">
        <f>J26/(E19/E20)</f>
        <v>#DIV/0!</v>
      </c>
    </row>
    <row r="54" spans="1:3" x14ac:dyDescent="0.2">
      <c r="A54" s="8" t="s">
        <v>42</v>
      </c>
      <c r="B54" s="8" t="e">
        <f>My_Decision_Tree!C31/(Neural_Network!E19/Neural_Network!E20)</f>
        <v>#DIV/0!</v>
      </c>
      <c r="C54" s="8" t="e">
        <f>My_Decision_Tree!J26/(Neural_Network!E19/Neural_Network!E20)</f>
        <v>#DIV/0!</v>
      </c>
    </row>
  </sheetData>
  <mergeCells count="4">
    <mergeCell ref="A2:E2"/>
    <mergeCell ref="H2:L2"/>
    <mergeCell ref="K25:L25"/>
    <mergeCell ref="J33:K3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4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48" bestFit="1" customWidth="1"/>
    <col min="2" max="3" width="12.5" bestFit="1" customWidth="1"/>
    <col min="5" max="5" width="14.6640625" customWidth="1"/>
    <col min="6" max="6" width="3.5" customWidth="1"/>
    <col min="7" max="7" width="3.33203125" customWidth="1"/>
    <col min="8" max="8" width="29.6640625" bestFit="1" customWidth="1"/>
    <col min="9" max="9" width="9.83203125" bestFit="1" customWidth="1"/>
    <col min="10" max="10" width="10" bestFit="1" customWidth="1"/>
    <col min="13" max="13" width="2.5" customWidth="1"/>
  </cols>
  <sheetData>
    <row r="1" spans="1:13" ht="19" x14ac:dyDescent="0.25">
      <c r="A1" s="58" t="s">
        <v>48</v>
      </c>
      <c r="F1" s="21"/>
      <c r="G1" s="21"/>
      <c r="H1" s="58" t="s">
        <v>25</v>
      </c>
      <c r="M1" s="21"/>
    </row>
    <row r="2" spans="1:13" ht="19" x14ac:dyDescent="0.25">
      <c r="A2" s="77" t="s">
        <v>18</v>
      </c>
      <c r="B2" s="77"/>
      <c r="C2" s="77"/>
      <c r="D2" s="77"/>
      <c r="E2" s="77"/>
      <c r="F2" s="22"/>
      <c r="G2" s="22"/>
      <c r="H2" s="78" t="s">
        <v>26</v>
      </c>
      <c r="I2" s="78"/>
      <c r="J2" s="78"/>
      <c r="K2" s="78"/>
      <c r="L2" s="78"/>
      <c r="M2" s="22"/>
    </row>
    <row r="3" spans="1:13" x14ac:dyDescent="0.2">
      <c r="F3" s="22"/>
      <c r="G3" s="22"/>
      <c r="M3" s="22"/>
    </row>
    <row r="4" spans="1:13" ht="16" thickBot="1" x14ac:dyDescent="0.25">
      <c r="F4" s="22"/>
      <c r="G4" s="22"/>
      <c r="M4" s="22"/>
    </row>
    <row r="5" spans="1:13" ht="16" thickBot="1" x14ac:dyDescent="0.25">
      <c r="A5" s="1" t="s">
        <v>0</v>
      </c>
      <c r="B5" s="12">
        <v>60</v>
      </c>
      <c r="F5" s="22"/>
      <c r="G5" s="22"/>
      <c r="H5" s="51" t="s">
        <v>0</v>
      </c>
      <c r="I5" s="12">
        <v>60</v>
      </c>
      <c r="M5" s="22"/>
    </row>
    <row r="6" spans="1:13" ht="16" thickBot="1" x14ac:dyDescent="0.25">
      <c r="A6" s="2" t="s">
        <v>1</v>
      </c>
      <c r="B6" s="13">
        <v>10</v>
      </c>
      <c r="F6" s="22"/>
      <c r="G6" s="22"/>
      <c r="H6" s="52" t="s">
        <v>1</v>
      </c>
      <c r="I6" s="13">
        <v>10</v>
      </c>
      <c r="M6" s="22"/>
    </row>
    <row r="7" spans="1:13" ht="16" thickBot="1" x14ac:dyDescent="0.25">
      <c r="A7" s="2" t="s">
        <v>2</v>
      </c>
      <c r="B7" s="13">
        <v>15</v>
      </c>
      <c r="F7" s="22"/>
      <c r="G7" s="22"/>
      <c r="H7" s="52" t="s">
        <v>2</v>
      </c>
      <c r="I7" s="13">
        <v>15</v>
      </c>
      <c r="M7" s="22"/>
    </row>
    <row r="8" spans="1:13" ht="16" thickBot="1" x14ac:dyDescent="0.25">
      <c r="A8" s="2" t="s">
        <v>3</v>
      </c>
      <c r="B8" s="13">
        <v>4.5</v>
      </c>
      <c r="F8" s="22"/>
      <c r="G8" s="22"/>
      <c r="H8" s="52" t="s">
        <v>3</v>
      </c>
      <c r="I8" s="13">
        <v>4.5</v>
      </c>
      <c r="M8" s="22"/>
    </row>
    <row r="9" spans="1:13" ht="16" thickBot="1" x14ac:dyDescent="0.25">
      <c r="A9" s="3" t="s">
        <v>4</v>
      </c>
      <c r="B9" s="14">
        <v>4.5</v>
      </c>
      <c r="F9" s="22"/>
      <c r="G9" s="22"/>
      <c r="H9" s="53" t="s">
        <v>4</v>
      </c>
      <c r="I9" s="14">
        <v>4.5</v>
      </c>
      <c r="M9" s="22"/>
    </row>
    <row r="10" spans="1:13" ht="17" thickTop="1" thickBot="1" x14ac:dyDescent="0.25">
      <c r="B10" s="15"/>
      <c r="F10" s="22"/>
      <c r="G10" s="22"/>
      <c r="I10" s="15"/>
      <c r="M10" s="22"/>
    </row>
    <row r="11" spans="1:13" ht="16" thickBot="1" x14ac:dyDescent="0.25">
      <c r="A11" s="4" t="s">
        <v>5</v>
      </c>
      <c r="B11" s="12">
        <f>45.5</f>
        <v>45.5</v>
      </c>
      <c r="F11" s="22"/>
      <c r="G11" s="22"/>
      <c r="H11" s="5" t="s">
        <v>5</v>
      </c>
      <c r="I11" s="12">
        <f>45.5</f>
        <v>45.5</v>
      </c>
      <c r="M11" s="22"/>
    </row>
    <row r="12" spans="1:13" ht="16" thickBot="1" x14ac:dyDescent="0.25">
      <c r="A12" s="6" t="s">
        <v>6</v>
      </c>
      <c r="B12" s="63">
        <v>-4</v>
      </c>
      <c r="F12" s="22"/>
      <c r="G12" s="22"/>
      <c r="H12" s="7" t="s">
        <v>6</v>
      </c>
      <c r="I12" s="13">
        <v>-4</v>
      </c>
      <c r="M12" s="22"/>
    </row>
    <row r="13" spans="1:13" ht="16" thickBot="1" x14ac:dyDescent="0.25">
      <c r="A13" s="19" t="s">
        <v>44</v>
      </c>
      <c r="B13" s="64" t="e">
        <f>C28*(E19/E20)*B11+(C28*(E18/E20)*B12)</f>
        <v>#DIV/0!</v>
      </c>
      <c r="F13" s="22"/>
      <c r="G13" s="22"/>
      <c r="H13" s="19"/>
      <c r="I13" s="20"/>
      <c r="M13" s="22"/>
    </row>
    <row r="14" spans="1:13" ht="20" thickBot="1" x14ac:dyDescent="0.3">
      <c r="A14" s="39" t="s">
        <v>8</v>
      </c>
      <c r="F14" s="22"/>
      <c r="G14" s="22"/>
      <c r="H14" s="18"/>
      <c r="M14" s="22"/>
    </row>
    <row r="15" spans="1:13" x14ac:dyDescent="0.2">
      <c r="A15" s="40" t="s">
        <v>7</v>
      </c>
      <c r="F15" s="22"/>
      <c r="G15" s="22"/>
      <c r="H15" s="40" t="s">
        <v>7</v>
      </c>
      <c r="M15" s="22"/>
    </row>
    <row r="16" spans="1:13" x14ac:dyDescent="0.2">
      <c r="C16" s="16"/>
      <c r="D16" s="16" t="s">
        <v>11</v>
      </c>
      <c r="E16" s="16"/>
      <c r="F16" s="22"/>
      <c r="G16" s="22"/>
      <c r="J16" s="16"/>
      <c r="K16" s="16" t="s">
        <v>11</v>
      </c>
      <c r="L16" s="16"/>
      <c r="M16" s="22"/>
    </row>
    <row r="17" spans="1:13" ht="16" thickBot="1" x14ac:dyDescent="0.25">
      <c r="C17" t="s">
        <v>9</v>
      </c>
      <c r="D17" t="s">
        <v>10</v>
      </c>
      <c r="F17" s="22"/>
      <c r="G17" s="22"/>
      <c r="J17" t="s">
        <v>9</v>
      </c>
      <c r="K17" t="s">
        <v>10</v>
      </c>
      <c r="M17" s="22"/>
    </row>
    <row r="18" spans="1:13" ht="16" thickBot="1" x14ac:dyDescent="0.25">
      <c r="A18" s="17"/>
      <c r="B18" t="s">
        <v>9</v>
      </c>
      <c r="C18" s="34"/>
      <c r="D18" s="35"/>
      <c r="E18" s="42">
        <f>SUM(C18:D18)</f>
        <v>0</v>
      </c>
      <c r="F18" s="22"/>
      <c r="G18" s="22"/>
      <c r="H18" s="17"/>
      <c r="I18" t="s">
        <v>9</v>
      </c>
      <c r="J18" s="34"/>
      <c r="K18" s="35"/>
      <c r="L18" s="42">
        <f>SUM(J18:K18)</f>
        <v>0</v>
      </c>
      <c r="M18" s="22"/>
    </row>
    <row r="19" spans="1:13" ht="16" thickBot="1" x14ac:dyDescent="0.25">
      <c r="A19" s="17" t="s">
        <v>12</v>
      </c>
      <c r="B19" t="s">
        <v>10</v>
      </c>
      <c r="C19" s="36"/>
      <c r="D19" s="37"/>
      <c r="E19" s="42">
        <f>SUM(C19:D19)</f>
        <v>0</v>
      </c>
      <c r="F19" s="22"/>
      <c r="G19" s="22"/>
      <c r="H19" s="17" t="s">
        <v>12</v>
      </c>
      <c r="I19" t="s">
        <v>10</v>
      </c>
      <c r="J19" s="36"/>
      <c r="K19" s="37"/>
      <c r="L19" s="43">
        <f>SUM(J19:K19)</f>
        <v>0</v>
      </c>
      <c r="M19" s="22"/>
    </row>
    <row r="20" spans="1:13" ht="16" thickBot="1" x14ac:dyDescent="0.25">
      <c r="A20" s="17"/>
      <c r="C20" s="38">
        <f>SUM(C18:C19)</f>
        <v>0</v>
      </c>
      <c r="D20" s="38">
        <f>SUM(D18:D19)</f>
        <v>0</v>
      </c>
      <c r="E20" s="44">
        <f>SUM(E18:E19)</f>
        <v>0</v>
      </c>
      <c r="F20" s="22"/>
      <c r="G20" s="22"/>
      <c r="H20" s="17"/>
      <c r="J20" s="38">
        <f>SUM(J18:J19)</f>
        <v>0</v>
      </c>
      <c r="K20" s="38">
        <f>SUM(K18:K19)</f>
        <v>0</v>
      </c>
      <c r="L20" s="44">
        <f>SUM(L18:L19)</f>
        <v>0</v>
      </c>
      <c r="M20" s="22"/>
    </row>
    <row r="21" spans="1:13" ht="16" thickBot="1" x14ac:dyDescent="0.25">
      <c r="F21" s="22"/>
      <c r="G21" s="22"/>
      <c r="M21" s="22"/>
    </row>
    <row r="22" spans="1:13" ht="16" thickBot="1" x14ac:dyDescent="0.25">
      <c r="F22" s="22"/>
      <c r="G22" s="22"/>
      <c r="H22" s="54" t="s">
        <v>13</v>
      </c>
      <c r="I22" s="24" t="s">
        <v>14</v>
      </c>
      <c r="J22" s="25">
        <f>K20/1000*500000</f>
        <v>0</v>
      </c>
      <c r="M22" s="22"/>
    </row>
    <row r="23" spans="1:13" ht="16" thickBot="1" x14ac:dyDescent="0.25">
      <c r="C23" s="41" t="s">
        <v>22</v>
      </c>
      <c r="D23" s="45"/>
      <c r="E23" s="46" t="s">
        <v>23</v>
      </c>
      <c r="F23" s="22"/>
      <c r="G23" s="22"/>
      <c r="H23" s="55" t="s">
        <v>15</v>
      </c>
      <c r="I23" s="8" t="s">
        <v>14</v>
      </c>
      <c r="J23" s="27">
        <v>100000</v>
      </c>
      <c r="M23" s="22"/>
    </row>
    <row r="24" spans="1:13" ht="16" thickBot="1" x14ac:dyDescent="0.25">
      <c r="E24" s="47" t="s">
        <v>24</v>
      </c>
      <c r="F24" s="22"/>
      <c r="G24" s="22"/>
      <c r="H24" s="56" t="s">
        <v>16</v>
      </c>
      <c r="I24" s="29" t="s">
        <v>14</v>
      </c>
      <c r="J24" s="30">
        <f>MIN(J22,J23)</f>
        <v>0</v>
      </c>
      <c r="M24" s="22"/>
    </row>
    <row r="25" spans="1:13" ht="45.75" customHeight="1" thickBot="1" x14ac:dyDescent="0.25">
      <c r="F25" s="22"/>
      <c r="G25" s="22"/>
      <c r="K25" s="79" t="s">
        <v>49</v>
      </c>
      <c r="L25" s="80"/>
      <c r="M25" s="22"/>
    </row>
    <row r="26" spans="1:13" ht="16" thickBot="1" x14ac:dyDescent="0.25">
      <c r="F26" s="22"/>
      <c r="G26" s="22"/>
      <c r="H26" s="54" t="s">
        <v>50</v>
      </c>
      <c r="I26" s="24" t="s">
        <v>14</v>
      </c>
      <c r="J26" s="31" t="e">
        <f>K19/K20</f>
        <v>#DIV/0!</v>
      </c>
      <c r="M26" s="22"/>
    </row>
    <row r="27" spans="1:13" ht="16" thickBot="1" x14ac:dyDescent="0.25">
      <c r="A27" s="11" t="s">
        <v>13</v>
      </c>
      <c r="B27" s="24" t="s">
        <v>14</v>
      </c>
      <c r="C27" s="25">
        <f>D20/1000*500000</f>
        <v>0</v>
      </c>
      <c r="F27" s="22"/>
      <c r="G27" s="22"/>
      <c r="H27" s="56" t="s">
        <v>51</v>
      </c>
      <c r="I27" s="29" t="s">
        <v>14</v>
      </c>
      <c r="J27" s="32" t="e">
        <f>1-J26</f>
        <v>#DIV/0!</v>
      </c>
      <c r="M27" s="22"/>
    </row>
    <row r="28" spans="1:13" ht="16" thickBot="1" x14ac:dyDescent="0.25">
      <c r="A28" s="26" t="s">
        <v>15</v>
      </c>
      <c r="B28" s="8" t="s">
        <v>14</v>
      </c>
      <c r="C28" s="27">
        <v>100000</v>
      </c>
      <c r="F28" s="22"/>
      <c r="G28" s="22"/>
      <c r="M28" s="22"/>
    </row>
    <row r="29" spans="1:13" ht="16" thickBot="1" x14ac:dyDescent="0.25">
      <c r="A29" s="28" t="s">
        <v>16</v>
      </c>
      <c r="B29" s="29" t="s">
        <v>14</v>
      </c>
      <c r="C29" s="30">
        <f>MIN(C27,C28)</f>
        <v>0</v>
      </c>
      <c r="F29" s="22"/>
      <c r="G29" s="22"/>
      <c r="H29" s="57" t="s">
        <v>17</v>
      </c>
      <c r="I29" s="10" t="s">
        <v>14</v>
      </c>
      <c r="J29" s="33" t="e">
        <f>I11*(J26)*J24+I12*(J27)*J24</f>
        <v>#DIV/0!</v>
      </c>
      <c r="M29" s="22"/>
    </row>
    <row r="30" spans="1:13" ht="17" thickBot="1" x14ac:dyDescent="0.25">
      <c r="E30" s="48" t="s">
        <v>19</v>
      </c>
      <c r="F30" s="22"/>
      <c r="G30" s="22"/>
      <c r="M30" s="22"/>
    </row>
    <row r="31" spans="1:13" ht="17" thickBot="1" x14ac:dyDescent="0.25">
      <c r="A31" s="11" t="s">
        <v>50</v>
      </c>
      <c r="B31" s="24" t="s">
        <v>14</v>
      </c>
      <c r="C31" s="31" t="e">
        <f>D19/D20</f>
        <v>#DIV/0!</v>
      </c>
      <c r="E31" s="49" t="s">
        <v>20</v>
      </c>
      <c r="F31" s="23"/>
      <c r="G31" s="23"/>
      <c r="M31" s="23"/>
    </row>
    <row r="32" spans="1:13" ht="17" thickBot="1" x14ac:dyDescent="0.25">
      <c r="A32" s="28" t="s">
        <v>52</v>
      </c>
      <c r="B32" s="29" t="s">
        <v>14</v>
      </c>
      <c r="C32" s="32" t="e">
        <f>1-C31</f>
        <v>#DIV/0!</v>
      </c>
      <c r="E32" s="50" t="s">
        <v>21</v>
      </c>
      <c r="F32" s="22"/>
      <c r="G32" s="22"/>
      <c r="M32" s="22"/>
    </row>
    <row r="33" spans="1:13" ht="15.75" customHeight="1" thickBot="1" x14ac:dyDescent="0.25">
      <c r="F33" s="22"/>
      <c r="G33" s="22"/>
      <c r="J33" s="71" t="s">
        <v>28</v>
      </c>
      <c r="K33" s="72"/>
      <c r="M33" s="22"/>
    </row>
    <row r="34" spans="1:13" ht="16" thickBot="1" x14ac:dyDescent="0.25">
      <c r="A34" s="9" t="s">
        <v>17</v>
      </c>
      <c r="B34" s="10" t="s">
        <v>14</v>
      </c>
      <c r="C34" s="33" t="e">
        <f>B11*(C31)*C29+B12*(C32)*C29</f>
        <v>#DIV/0!</v>
      </c>
      <c r="F34" s="22"/>
      <c r="G34" s="22"/>
      <c r="J34" s="73"/>
      <c r="K34" s="74"/>
      <c r="M34" s="22"/>
    </row>
    <row r="35" spans="1:13" ht="16" thickBot="1" x14ac:dyDescent="0.25">
      <c r="F35" s="23"/>
      <c r="G35" s="23"/>
      <c r="J35" s="75"/>
      <c r="K35" s="76"/>
      <c r="M35" s="23"/>
    </row>
    <row r="36" spans="1:13" ht="19" x14ac:dyDescent="0.25">
      <c r="A36" s="60" t="s">
        <v>30</v>
      </c>
      <c r="H36" s="60" t="s">
        <v>30</v>
      </c>
    </row>
    <row r="37" spans="1:13" x14ac:dyDescent="0.2">
      <c r="A37" s="8" t="s">
        <v>31</v>
      </c>
      <c r="B37" s="61" t="e">
        <f>SUM(C18,D19)/E20</f>
        <v>#DIV/0!</v>
      </c>
      <c r="H37" s="8" t="s">
        <v>31</v>
      </c>
      <c r="I37" s="61" t="e">
        <f>SUM(J18,K19)/L20</f>
        <v>#DIV/0!</v>
      </c>
    </row>
    <row r="38" spans="1:13" x14ac:dyDescent="0.2">
      <c r="A38" s="8"/>
      <c r="B38" s="8"/>
      <c r="H38" s="8"/>
      <c r="I38" s="8"/>
    </row>
    <row r="39" spans="1:13" x14ac:dyDescent="0.2">
      <c r="A39" s="8" t="s">
        <v>32</v>
      </c>
      <c r="B39" s="61" t="e">
        <f>D19/(D19+C19)</f>
        <v>#DIV/0!</v>
      </c>
      <c r="C39" t="s">
        <v>34</v>
      </c>
      <c r="H39" s="8" t="s">
        <v>32</v>
      </c>
      <c r="I39" s="61" t="e">
        <f>K19/(K19+J19)</f>
        <v>#DIV/0!</v>
      </c>
      <c r="J39" t="s">
        <v>34</v>
      </c>
    </row>
    <row r="40" spans="1:13" x14ac:dyDescent="0.2">
      <c r="A40" s="8" t="s">
        <v>33</v>
      </c>
      <c r="B40" s="61" t="e">
        <f>D18/(C18+D18)</f>
        <v>#DIV/0!</v>
      </c>
      <c r="C40" t="s">
        <v>38</v>
      </c>
      <c r="H40" s="8" t="s">
        <v>33</v>
      </c>
      <c r="I40" s="61" t="e">
        <f>K18/(J18+K18)</f>
        <v>#DIV/0!</v>
      </c>
      <c r="J40" t="s">
        <v>38</v>
      </c>
    </row>
    <row r="41" spans="1:13" x14ac:dyDescent="0.2">
      <c r="A41" s="8"/>
      <c r="B41" s="61"/>
      <c r="H41" s="8"/>
      <c r="I41" s="61"/>
    </row>
    <row r="42" spans="1:13" x14ac:dyDescent="0.2">
      <c r="A42" s="8" t="s">
        <v>37</v>
      </c>
      <c r="B42" s="61" t="e">
        <f>D19/(D19+C19)</f>
        <v>#DIV/0!</v>
      </c>
      <c r="C42" t="s">
        <v>34</v>
      </c>
      <c r="H42" s="8" t="s">
        <v>37</v>
      </c>
      <c r="I42" s="61" t="e">
        <f>K19/(K19+J19)</f>
        <v>#DIV/0!</v>
      </c>
      <c r="J42" t="s">
        <v>34</v>
      </c>
    </row>
    <row r="43" spans="1:13" x14ac:dyDescent="0.2">
      <c r="A43" s="8" t="s">
        <v>36</v>
      </c>
      <c r="B43" s="61" t="e">
        <f>C18/(C18+D18)</f>
        <v>#DIV/0!</v>
      </c>
      <c r="C43" t="s">
        <v>35</v>
      </c>
      <c r="H43" s="8" t="s">
        <v>36</v>
      </c>
      <c r="I43" s="61" t="e">
        <f>J18/(J18+K18)</f>
        <v>#DIV/0!</v>
      </c>
      <c r="J43" t="s">
        <v>35</v>
      </c>
    </row>
    <row r="46" spans="1:13" ht="16" x14ac:dyDescent="0.2">
      <c r="A46" s="62" t="s">
        <v>46</v>
      </c>
      <c r="B46" s="8" t="s">
        <v>39</v>
      </c>
      <c r="C46" s="8" t="s">
        <v>40</v>
      </c>
    </row>
    <row r="47" spans="1:13" x14ac:dyDescent="0.2">
      <c r="A47" s="8" t="s">
        <v>41</v>
      </c>
      <c r="B47" s="8" t="e">
        <f>C34/B13</f>
        <v>#DIV/0!</v>
      </c>
      <c r="C47" s="8" t="e">
        <f>J29/B13</f>
        <v>#DIV/0!</v>
      </c>
    </row>
    <row r="48" spans="1:13" x14ac:dyDescent="0.2">
      <c r="A48" s="8" t="s">
        <v>42</v>
      </c>
      <c r="B48" s="8" t="e">
        <f>My_Decision_Tree!C34/My_Neural_Network!B13</f>
        <v>#DIV/0!</v>
      </c>
      <c r="C48" s="8" t="e">
        <f>My_Decision_Tree!J29/My_Neural_Network!B13</f>
        <v>#DIV/0!</v>
      </c>
    </row>
    <row r="49" spans="1:3" x14ac:dyDescent="0.2">
      <c r="A49" s="8" t="s">
        <v>43</v>
      </c>
      <c r="B49" s="8" t="e">
        <f>My_Decision_Tree!C34/My_Neural_Network!C34</f>
        <v>#DIV/0!</v>
      </c>
      <c r="C49" s="8" t="e">
        <f>My_Decision_Tree!J29/My_Neural_Network!C34</f>
        <v>#DIV/0!</v>
      </c>
    </row>
    <row r="50" spans="1:3" x14ac:dyDescent="0.2">
      <c r="A50" s="8" t="s">
        <v>45</v>
      </c>
      <c r="B50" s="8" t="e">
        <f>My_Decision_Tree!C34/My_Neural_Network!B13</f>
        <v>#DIV/0!</v>
      </c>
      <c r="C50" s="8" t="e">
        <f>My_Decision_Tree!J29/My_Neural_Network!B13</f>
        <v>#DIV/0!</v>
      </c>
    </row>
    <row r="52" spans="1:3" ht="16" x14ac:dyDescent="0.2">
      <c r="A52" s="62" t="s">
        <v>47</v>
      </c>
      <c r="B52" s="8" t="s">
        <v>39</v>
      </c>
      <c r="C52" s="8" t="s">
        <v>40</v>
      </c>
    </row>
    <row r="53" spans="1:3" x14ac:dyDescent="0.2">
      <c r="A53" s="8" t="s">
        <v>41</v>
      </c>
      <c r="B53" s="8" t="e">
        <f>C31/(E19/E20)</f>
        <v>#DIV/0!</v>
      </c>
      <c r="C53" s="8" t="e">
        <f>J26/(E19/E20)</f>
        <v>#DIV/0!</v>
      </c>
    </row>
    <row r="54" spans="1:3" x14ac:dyDescent="0.2">
      <c r="A54" s="8" t="s">
        <v>42</v>
      </c>
      <c r="B54" s="8" t="e">
        <f>My_Decision_Tree!C31/(My_Neural_Network!E19/My_Neural_Network!E20)</f>
        <v>#DIV/0!</v>
      </c>
      <c r="C54" s="8" t="e">
        <f>My_Decision_Tree!J26/(My_Neural_Network!E19/My_Neural_Network!E20)</f>
        <v>#DIV/0!</v>
      </c>
    </row>
  </sheetData>
  <mergeCells count="4">
    <mergeCell ref="A2:E2"/>
    <mergeCell ref="H2:L2"/>
    <mergeCell ref="K25:L25"/>
    <mergeCell ref="J33:K3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Decision_Tree</vt:lpstr>
      <vt:lpstr>My_Decision_Tree</vt:lpstr>
      <vt:lpstr>Logistic_Regression</vt:lpstr>
      <vt:lpstr>My_Logistic_Regression</vt:lpstr>
      <vt:lpstr>Neural_Network</vt:lpstr>
      <vt:lpstr>My_Neural_Network</vt:lpstr>
    </vt:vector>
  </TitlesOfParts>
  <Company>USC- Marshall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Mane Mirijanyan</cp:lastModifiedBy>
  <dcterms:created xsi:type="dcterms:W3CDTF">2011-10-25T17:31:36Z</dcterms:created>
  <dcterms:modified xsi:type="dcterms:W3CDTF">2022-09-30T02:29:33Z</dcterms:modified>
</cp:coreProperties>
</file>