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d.docs.live.net/f3c13a1aefb3cfcf/SZKOŁA/VUC Lyngby/Matma/"/>
    </mc:Choice>
  </mc:AlternateContent>
  <xr:revisionPtr revIDLastSave="5" documentId="10_ncr:100000_{1822C3B8-9778-4048-938E-4E105F10FC2B}" xr6:coauthVersionLast="47" xr6:coauthVersionMax="47" xr10:uidLastSave="{08E66DD8-B420-48C8-AE0B-F4D22BAD62E5}"/>
  <bookViews>
    <workbookView xWindow="10632" yWindow="2676" windowWidth="26988" windowHeight="12204" firstSheet="5" activeTab="12" xr2:uid="{00000000-000D-0000-FFFF-FFFF00000000}"/>
  </bookViews>
  <sheets>
    <sheet name="Eksempler" sheetId="16" r:id="rId1"/>
    <sheet name="Målsøgning" sheetId="17" r:id="rId2"/>
    <sheet name="Opgave 1" sheetId="11" r:id="rId3"/>
    <sheet name="Opgave 2" sheetId="12" r:id="rId4"/>
    <sheet name="Opgave 3" sheetId="13" r:id="rId5"/>
    <sheet name="Opgave 4" sheetId="7" r:id="rId6"/>
    <sheet name="Opgave 5" sheetId="8" r:id="rId7"/>
    <sheet name="Opgave 6" sheetId="5" r:id="rId8"/>
    <sheet name="Opgave 7" sheetId="3" r:id="rId9"/>
    <sheet name="Opgave 8" sheetId="14" r:id="rId10"/>
    <sheet name="Opgave 9" sheetId="18" r:id="rId11"/>
    <sheet name="Opgave 10" sheetId="19" r:id="rId12"/>
    <sheet name="Facitliste" sheetId="15"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7" i="12" l="1"/>
  <c r="H21" i="12"/>
  <c r="F21" i="12"/>
  <c r="E22" i="11"/>
  <c r="M28" i="19" l="1"/>
  <c r="J26" i="19"/>
  <c r="J23" i="19"/>
  <c r="J22" i="19"/>
  <c r="E16" i="19"/>
  <c r="E11" i="19"/>
  <c r="E6" i="19"/>
  <c r="C45" i="18"/>
  <c r="C39" i="18"/>
  <c r="C32" i="18"/>
  <c r="C23" i="18"/>
  <c r="C16" i="18"/>
  <c r="C9" i="18"/>
  <c r="C29" i="14"/>
  <c r="F29" i="14" s="1"/>
  <c r="D34" i="14" s="1"/>
  <c r="C21" i="14"/>
  <c r="C22" i="14"/>
  <c r="F22" i="14" s="1"/>
  <c r="F21" i="14"/>
  <c r="B16" i="14"/>
  <c r="D18" i="14" s="1"/>
  <c r="D35" i="14" s="1"/>
  <c r="D37" i="14" s="1"/>
  <c r="F37" i="14" l="1"/>
  <c r="B37" i="14"/>
  <c r="B38" i="14"/>
  <c r="G16" i="14"/>
  <c r="G18" i="14" s="1"/>
  <c r="G35" i="14" s="1"/>
  <c r="D38" i="14" s="1"/>
  <c r="H28" i="3"/>
  <c r="G27" i="3"/>
  <c r="K13" i="3"/>
  <c r="C6" i="3"/>
  <c r="F29" i="5"/>
  <c r="G25" i="5"/>
  <c r="G24" i="5"/>
  <c r="F18" i="5"/>
  <c r="K7" i="5"/>
  <c r="D19" i="8"/>
  <c r="D20" i="8" s="1"/>
  <c r="C9" i="8"/>
  <c r="G6" i="8" s="1"/>
  <c r="K7" i="7"/>
  <c r="K8" i="7" s="1"/>
  <c r="F38" i="14" l="1"/>
  <c r="C12" i="13" l="1"/>
  <c r="C13" i="13" s="1"/>
  <c r="H9" i="12"/>
  <c r="H13" i="12"/>
  <c r="H8" i="12"/>
  <c r="F8" i="12"/>
  <c r="C29" i="11"/>
  <c r="E10" i="12"/>
  <c r="H10" i="12" s="1"/>
  <c r="C22" i="11"/>
  <c r="G22" i="11"/>
  <c r="E15" i="11"/>
  <c r="C15" i="11"/>
  <c r="G15" i="11"/>
  <c r="C8" i="11"/>
  <c r="H23" i="12" l="1"/>
  <c r="H22" i="12"/>
  <c r="J12" i="17" l="1"/>
  <c r="C24" i="17" l="1"/>
  <c r="F27" i="12" l="1"/>
  <c r="F23" i="12"/>
  <c r="F22" i="12"/>
  <c r="F13" i="12"/>
  <c r="F10" i="12"/>
  <c r="F9" i="12"/>
</calcChain>
</file>

<file path=xl/sharedStrings.xml><?xml version="1.0" encoding="utf-8"?>
<sst xmlns="http://schemas.openxmlformats.org/spreadsheetml/2006/main" count="580" uniqueCount="251">
  <si>
    <t>Herons formel</t>
  </si>
  <si>
    <t>Trekant</t>
  </si>
  <si>
    <t>Grundlinje</t>
  </si>
  <si>
    <t>Højde</t>
  </si>
  <si>
    <t>Trekantens areal</t>
  </si>
  <si>
    <t>cm</t>
  </si>
  <si>
    <t xml:space="preserve">cylinder </t>
  </si>
  <si>
    <t>Kugle</t>
  </si>
  <si>
    <t>Opgave 2</t>
  </si>
  <si>
    <t>Opgave 1</t>
  </si>
  <si>
    <t>Opgave 4</t>
  </si>
  <si>
    <t>a</t>
  </si>
  <si>
    <t>b</t>
  </si>
  <si>
    <t>c</t>
  </si>
  <si>
    <t>sidelængde</t>
  </si>
  <si>
    <t>siden</t>
  </si>
  <si>
    <t xml:space="preserve">cm </t>
  </si>
  <si>
    <t>Opgave 5</t>
  </si>
  <si>
    <t>Opgave 3</t>
  </si>
  <si>
    <t>side</t>
  </si>
  <si>
    <t>f</t>
  </si>
  <si>
    <t>g</t>
  </si>
  <si>
    <t>h</t>
  </si>
  <si>
    <t>længde</t>
  </si>
  <si>
    <t>Opgave 6</t>
  </si>
  <si>
    <t>Figurer med samme areal</t>
  </si>
  <si>
    <t>Størrelse</t>
  </si>
  <si>
    <t>57-59</t>
  </si>
  <si>
    <t>63,5-66</t>
  </si>
  <si>
    <t>Omkreds i cm</t>
  </si>
  <si>
    <t>Piger op til 15 år.
Drenge op til 12 år.</t>
  </si>
  <si>
    <t>Dame- og herrehunior
Dame- og herresemior</t>
  </si>
  <si>
    <t>Drenge og piger op til 7 år</t>
  </si>
  <si>
    <t>Oplysninger om fodbolde</t>
  </si>
  <si>
    <t>Hvem bruger bolden?</t>
  </si>
  <si>
    <t>Opgave 7</t>
  </si>
  <si>
    <t>Areal af rombe</t>
  </si>
  <si>
    <t>halvering</t>
  </si>
  <si>
    <t>fordobling</t>
  </si>
  <si>
    <t>3-dobling</t>
  </si>
  <si>
    <r>
      <t>cm</t>
    </r>
    <r>
      <rPr>
        <b/>
        <vertAlign val="superscript"/>
        <sz val="11"/>
        <color theme="1"/>
        <rFont val="Comic Sans MS"/>
        <family val="4"/>
      </rPr>
      <t>2</t>
    </r>
  </si>
  <si>
    <t>Fordobling af grundlinjen og halvering af højden</t>
  </si>
  <si>
    <t>Højden halveres</t>
  </si>
  <si>
    <t>Højden fordobles</t>
  </si>
  <si>
    <t>Højden 3-dobles</t>
  </si>
  <si>
    <t>Samlede overflade</t>
  </si>
  <si>
    <t xml:space="preserve">Kegle </t>
  </si>
  <si>
    <t>Overfladeareal af rumlige figurer med lige stort rumfang</t>
  </si>
  <si>
    <t>Lukket kasse</t>
  </si>
  <si>
    <t>Opgave 8</t>
  </si>
  <si>
    <t>Overfladeareal af fodbolde</t>
  </si>
  <si>
    <t>a)</t>
  </si>
  <si>
    <t>b)</t>
  </si>
  <si>
    <t>c)</t>
  </si>
  <si>
    <t>d)</t>
  </si>
  <si>
    <t>e)</t>
  </si>
  <si>
    <t>Ved ændringer af højden:</t>
  </si>
  <si>
    <t>Ved ændringer af grundlinjen:</t>
  </si>
  <si>
    <t>Ved samtidig ændring af både højde og grundlinje:</t>
  </si>
  <si>
    <t xml:space="preserve">Når man halverer højden og grundlinjen er uændret, så halverer man også arealet. </t>
  </si>
  <si>
    <t>Når man fordobler højden og grundlinjen er uændret, så fordobler man også arealet.</t>
  </si>
  <si>
    <t>Når man 3-dobler højden og grundlinjen er uændret, så 3-dobles også arealet</t>
  </si>
  <si>
    <t xml:space="preserve">Når man halverer grundlinjen og højden er uændret, så halverer man også arealet. </t>
  </si>
  <si>
    <t>Når man fordobler grundlinjen og højden er uændret, så fordobler man også arealet.</t>
  </si>
  <si>
    <t>Når man 3-dobler grundlinjen og højden er uændret, så 3-dobles også arealet</t>
  </si>
  <si>
    <t>Når man halverer højden og fordobler grundlinjen, så bliver arealet uændret.</t>
  </si>
  <si>
    <r>
      <t>Samlede overflade ved 400 cm</t>
    </r>
    <r>
      <rPr>
        <b/>
        <vertAlign val="superscript"/>
        <sz val="11"/>
        <color theme="1"/>
        <rFont val="Calibri"/>
        <family val="2"/>
        <scheme val="minor"/>
      </rPr>
      <t>3</t>
    </r>
  </si>
  <si>
    <r>
      <t>Samlede overflade ved 222 cm</t>
    </r>
    <r>
      <rPr>
        <b/>
        <vertAlign val="superscript"/>
        <sz val="11"/>
        <color theme="1"/>
        <rFont val="Calibri"/>
        <family val="2"/>
        <scheme val="minor"/>
      </rPr>
      <t>3</t>
    </r>
  </si>
  <si>
    <t>Konklusion:</t>
  </si>
  <si>
    <t>Det ser  ud til altid at gælde, at kuglen får det mindste overfladeareal, og derefter kommer, cylinderen, kassen og keglen.</t>
  </si>
  <si>
    <t xml:space="preserve">Arealet kan ikke beregnes, da trekanten ikke eksisterer. </t>
  </si>
  <si>
    <t>Trekanten kan ikke tegnes fordi g+h kun giver 12 cm - de to mindste sider skal være længere end den længst side i trekanten.</t>
  </si>
  <si>
    <t>Jeg har valgt h= 8 cm.</t>
  </si>
  <si>
    <t>Der er uendelig mange løsninger.</t>
  </si>
  <si>
    <t>længde fx</t>
  </si>
  <si>
    <t>bredde fx</t>
  </si>
  <si>
    <t>Uendelig mange muligheder</t>
  </si>
  <si>
    <t>Rektangel</t>
  </si>
  <si>
    <t>Kvadrat</t>
  </si>
  <si>
    <t>kun én mulighed!</t>
  </si>
  <si>
    <t>højde</t>
  </si>
  <si>
    <t>grundlinje</t>
  </si>
  <si>
    <t>Minimum</t>
  </si>
  <si>
    <t>Maksimum</t>
  </si>
  <si>
    <r>
      <t>Overfladeareal i cm</t>
    </r>
    <r>
      <rPr>
        <b/>
        <vertAlign val="superscript"/>
        <sz val="11"/>
        <color theme="1"/>
        <rFont val="Comic Sans MS"/>
        <family val="4"/>
      </rPr>
      <t>2</t>
    </r>
  </si>
  <si>
    <t>Fodbold str. 5</t>
  </si>
  <si>
    <t>Eksempel 1</t>
  </si>
  <si>
    <t>Areal</t>
  </si>
  <si>
    <t>Areal af trekant</t>
  </si>
  <si>
    <t>Overfladeareal af cylinder</t>
  </si>
  <si>
    <t>radius</t>
  </si>
  <si>
    <t>Areal krumme overflade</t>
  </si>
  <si>
    <t>Areal af top og bund</t>
  </si>
  <si>
    <t>Samlede overfladeareal</t>
  </si>
  <si>
    <t>Eksempel 3</t>
  </si>
  <si>
    <t>Eksempel 4</t>
  </si>
  <si>
    <t>bredde</t>
  </si>
  <si>
    <t>m</t>
  </si>
  <si>
    <t>Areal overflade 1</t>
  </si>
  <si>
    <t>Areal overflade 2</t>
  </si>
  <si>
    <t>Areal overflade 3</t>
  </si>
  <si>
    <t>Overfladeareal i alt</t>
  </si>
  <si>
    <t>Det kan være en god ide at få fat på en lille kasse og ved hjælp af den at finde frem til hvilke mål, du skal bruge for at udregne overfladearealet.</t>
  </si>
  <si>
    <t>Kan du se, at hver overflade forekommer to gange?</t>
  </si>
  <si>
    <t>Længden og højden på kassen udgør fx de to første overflader.(siderne i kassen)</t>
  </si>
  <si>
    <t>Bredden og højden udgør de 2 næste overflader.(siderne i kassen)</t>
  </si>
  <si>
    <t>Længden og bredden udgør de 2 sidste overflader.(top og bund i kassen)</t>
  </si>
  <si>
    <t>Areal af trekant - Herons formel</t>
  </si>
  <si>
    <t>sidelængde 1</t>
  </si>
  <si>
    <t>sidelængde 2</t>
  </si>
  <si>
    <t>sidelængde 3</t>
  </si>
  <si>
    <t>Trekantens omkreds</t>
  </si>
  <si>
    <t>Den halve omkreds  s</t>
  </si>
  <si>
    <t>Når du ikke kender en af højderne i en trekant, så kan du i stedet vælge at bruge Herons formel til udregning af arealet.</t>
  </si>
  <si>
    <t>Du skal kende alle 3 sidelængder for at kunne bruge Herons formel.</t>
  </si>
  <si>
    <t>Læg de 3 sider sammen</t>
  </si>
  <si>
    <t>Divider omkredsen med 2</t>
  </si>
  <si>
    <t>Målsøgning</t>
  </si>
  <si>
    <t>Trapez</t>
  </si>
  <si>
    <r>
      <t>cm</t>
    </r>
    <r>
      <rPr>
        <vertAlign val="superscript"/>
        <sz val="11"/>
        <color theme="1"/>
        <rFont val="Comic Sans MS"/>
        <family val="4"/>
      </rPr>
      <t>2</t>
    </r>
  </si>
  <si>
    <t>Opgave 9</t>
  </si>
  <si>
    <t xml:space="preserve">Rektangel </t>
  </si>
  <si>
    <t>Længde</t>
  </si>
  <si>
    <t>Bredde</t>
  </si>
  <si>
    <t>Parallellogram</t>
  </si>
  <si>
    <t>Rombe</t>
  </si>
  <si>
    <r>
      <t>d</t>
    </r>
    <r>
      <rPr>
        <vertAlign val="subscript"/>
        <sz val="11"/>
        <color theme="1"/>
        <rFont val="Comic Sans MS"/>
        <family val="4"/>
      </rPr>
      <t>1</t>
    </r>
  </si>
  <si>
    <r>
      <t>d</t>
    </r>
    <r>
      <rPr>
        <vertAlign val="subscript"/>
        <sz val="11"/>
        <color theme="1"/>
        <rFont val="Comic Sans MS"/>
        <family val="4"/>
      </rPr>
      <t>2</t>
    </r>
    <r>
      <rPr>
        <sz val="11"/>
        <color theme="1"/>
        <rFont val="Calibri"/>
        <family val="2"/>
        <scheme val="minor"/>
      </rPr>
      <t/>
    </r>
  </si>
  <si>
    <t>Cirkel</t>
  </si>
  <si>
    <t>Opgave 10</t>
  </si>
  <si>
    <t>f)</t>
  </si>
  <si>
    <t>Målsøgning cirkler</t>
  </si>
  <si>
    <t>Alle resultater er cirkatal</t>
  </si>
  <si>
    <t>Målsøgning  arealopgaver</t>
  </si>
  <si>
    <t>Overflade areal af lukket kasse</t>
  </si>
  <si>
    <t>Eksempel 2</t>
  </si>
  <si>
    <t>Undertiden kender man ikke en af højderne i trekanten, men kun siderne. I de tilfælde kan man bruge Herons formel.</t>
  </si>
  <si>
    <r>
      <t>Find bredden af et rektanglet med længden på 8 cm og arealet 44 cm</t>
    </r>
    <r>
      <rPr>
        <vertAlign val="superscript"/>
        <sz val="11"/>
        <color theme="1"/>
        <rFont val="Comic Sans MS"/>
        <family val="4"/>
      </rPr>
      <t>2</t>
    </r>
    <r>
      <rPr>
        <sz val="11"/>
        <color theme="1"/>
        <rFont val="Comic Sans MS"/>
        <family val="4"/>
      </rPr>
      <t>.</t>
    </r>
  </si>
  <si>
    <r>
      <t>Find højden i en trekant som har grundlinjen 9,5 cm og et areal på 38 cm</t>
    </r>
    <r>
      <rPr>
        <vertAlign val="superscript"/>
        <sz val="11"/>
        <color theme="1"/>
        <rFont val="Comic Sans MS"/>
        <family val="4"/>
      </rPr>
      <t>2</t>
    </r>
    <r>
      <rPr>
        <sz val="11"/>
        <color theme="1"/>
        <rFont val="Comic Sans MS"/>
        <family val="4"/>
      </rPr>
      <t>.</t>
    </r>
  </si>
  <si>
    <r>
      <t>Find højden i et parallellogram som har grundlinjen 9,5 cm og et areal på 38 cm</t>
    </r>
    <r>
      <rPr>
        <vertAlign val="superscript"/>
        <sz val="11"/>
        <color theme="1"/>
        <rFont val="Comic Sans MS"/>
        <family val="4"/>
      </rPr>
      <t>2</t>
    </r>
    <r>
      <rPr>
        <sz val="11"/>
        <color theme="1"/>
        <rFont val="Comic Sans MS"/>
        <family val="4"/>
      </rPr>
      <t>.</t>
    </r>
  </si>
  <si>
    <r>
      <t>Find højden i et trapez hvor de parallelle sider har målene 5 og 9 cm og et areal på 38,5 cm</t>
    </r>
    <r>
      <rPr>
        <vertAlign val="superscript"/>
        <sz val="11"/>
        <color theme="1"/>
        <rFont val="Comic Sans MS"/>
        <family val="4"/>
      </rPr>
      <t>2</t>
    </r>
    <r>
      <rPr>
        <sz val="11"/>
        <color theme="1"/>
        <rFont val="Comic Sans MS"/>
        <family val="4"/>
      </rPr>
      <t>.</t>
    </r>
  </si>
  <si>
    <r>
      <t>Find diagonalen d</t>
    </r>
    <r>
      <rPr>
        <vertAlign val="subscript"/>
        <sz val="11"/>
        <color theme="1"/>
        <rFont val="Comic Sans MS"/>
        <family val="4"/>
      </rPr>
      <t>1</t>
    </r>
    <r>
      <rPr>
        <sz val="11"/>
        <color theme="1"/>
        <rFont val="Comic Sans MS"/>
        <family val="4"/>
      </rPr>
      <t xml:space="preserve"> i en rombe hvor diagonalen d</t>
    </r>
    <r>
      <rPr>
        <vertAlign val="subscript"/>
        <sz val="11"/>
        <color theme="1"/>
        <rFont val="Comic Sans MS"/>
        <family val="4"/>
      </rPr>
      <t>2</t>
    </r>
    <r>
      <rPr>
        <sz val="11"/>
        <color theme="1"/>
        <rFont val="Comic Sans MS"/>
        <family val="4"/>
      </rPr>
      <t xml:space="preserve"> er 11,5 cm og arealet er 38,5 cm².</t>
    </r>
  </si>
  <si>
    <t>Find radius i en cirkel med arealet  38,5 cm².</t>
  </si>
  <si>
    <t xml:space="preserve"> Hvor stor er radius i halvcirklerne?</t>
  </si>
  <si>
    <t xml:space="preserve">En skiløber løber i halvcirkler ned af et bjerg. </t>
  </si>
  <si>
    <t>Når skiløberen har gennemløbet 2 halvcirkler, har hun løbet en strækning på ca. 94 m.</t>
  </si>
  <si>
    <r>
      <t>En cirkel med radius 4 m har et areal på ca. 50 m</t>
    </r>
    <r>
      <rPr>
        <vertAlign val="superscript"/>
        <sz val="11"/>
        <color theme="1"/>
        <rFont val="Comic Sans MS"/>
        <family val="4"/>
      </rPr>
      <t xml:space="preserve">². </t>
    </r>
  </si>
  <si>
    <t>Find radius for en cirkel med det dobbelte areal.</t>
  </si>
  <si>
    <t>Hvad er radius i bedet?</t>
  </si>
  <si>
    <t xml:space="preserve">Et blomsterbed er halvcirkelformet og har en omkreds på 12,5 m. </t>
  </si>
  <si>
    <t>Beregn trekantens areal</t>
  </si>
  <si>
    <r>
      <t xml:space="preserve">Undersøg hvad der sker med arealet, når </t>
    </r>
    <r>
      <rPr>
        <b/>
        <sz val="11"/>
        <color theme="1"/>
        <rFont val="Comic Sans MS"/>
        <family val="4"/>
      </rPr>
      <t>højden</t>
    </r>
    <r>
      <rPr>
        <sz val="11"/>
        <color theme="1"/>
        <rFont val="Comic Sans MS"/>
        <family val="4"/>
      </rPr>
      <t xml:space="preserve"> i den oprindelige trekant halveres, fordobles osv. og grundlinjen er uændret</t>
    </r>
  </si>
  <si>
    <r>
      <t xml:space="preserve">Undersøg hvad der sker med arealet, når </t>
    </r>
    <r>
      <rPr>
        <b/>
        <sz val="11"/>
        <color theme="1"/>
        <rFont val="Comic Sans MS"/>
        <family val="4"/>
      </rPr>
      <t>grundlinjen</t>
    </r>
    <r>
      <rPr>
        <sz val="11"/>
        <color theme="1"/>
        <rFont val="Comic Sans MS"/>
        <family val="4"/>
      </rPr>
      <t xml:space="preserve"> i den oprindelige trekant halveres, fordobles osv. og højden er uændret</t>
    </r>
  </si>
  <si>
    <r>
      <t xml:space="preserve">Undersøg hvad der sker med arealet, når man </t>
    </r>
    <r>
      <rPr>
        <b/>
        <sz val="11"/>
        <color theme="1"/>
        <rFont val="Comic Sans MS"/>
        <family val="4"/>
      </rPr>
      <t>fordobler grundlinjen</t>
    </r>
    <r>
      <rPr>
        <sz val="11"/>
        <color theme="1"/>
        <rFont val="Comic Sans MS"/>
        <family val="4"/>
      </rPr>
      <t xml:space="preserve"> og </t>
    </r>
    <r>
      <rPr>
        <b/>
        <sz val="11"/>
        <color theme="1"/>
        <rFont val="Comic Sans MS"/>
        <family val="4"/>
      </rPr>
      <t>halverer højden</t>
    </r>
  </si>
  <si>
    <t>Formuler en eller flere regler om trekantens areal ud fra din undersøgelse.</t>
  </si>
  <si>
    <r>
      <t>Figurerne har alle det samme rumfang - nemlig 222 cm</t>
    </r>
    <r>
      <rPr>
        <vertAlign val="superscript"/>
        <sz val="11"/>
        <color theme="1"/>
        <rFont val="Comic Sans MS"/>
        <family val="4"/>
      </rPr>
      <t>3</t>
    </r>
  </si>
  <si>
    <r>
      <t>Du ændrer rumfanget i tabellen herunder ved at ændre på højden, radius eller sidelinjen. Prøv dig frem indtil rumfanget bliver 400 cm</t>
    </r>
    <r>
      <rPr>
        <vertAlign val="superscript"/>
        <sz val="11"/>
        <color theme="1"/>
        <rFont val="Comic Sans MS"/>
        <family val="4"/>
      </rPr>
      <t>3</t>
    </r>
  </si>
  <si>
    <t>Undersøg hvilken af disse rumlige figurer, som har det mindste (samlede) overfladeareal</t>
  </si>
  <si>
    <r>
      <t>Overvej først - og undersøg derefter - om resultatet vil blive det samme, hvis figurerne havde et andet rumfang - fx 400 cm</t>
    </r>
    <r>
      <rPr>
        <vertAlign val="superscript"/>
        <sz val="11"/>
        <color theme="1"/>
        <rFont val="Comic Sans MS"/>
        <family val="4"/>
      </rPr>
      <t>3.</t>
    </r>
  </si>
  <si>
    <t xml:space="preserve">Cylinder </t>
  </si>
  <si>
    <t>Længde i cm</t>
  </si>
  <si>
    <t>Bredde i cm</t>
  </si>
  <si>
    <t>Højde i cm</t>
  </si>
  <si>
    <t>Radius i cm</t>
  </si>
  <si>
    <t>Sidelinjen i cm</t>
  </si>
  <si>
    <t>Find arealet af trekant ABC</t>
  </si>
  <si>
    <t>Beregn arealet ef trekanten herunder.</t>
  </si>
  <si>
    <t xml:space="preserve">Beregn arealet af trekant FGH med følgende sidelængder. </t>
  </si>
  <si>
    <t>Overvej, hvorfor du fik det resultat, som du gjorde i spørgsmål a.</t>
  </si>
  <si>
    <t>Vælg en anden længde af siden h, så det bliver muligt at beregne arealet af trekanten.</t>
  </si>
  <si>
    <t>Beregn arealet af trapezet på tegningen.</t>
  </si>
  <si>
    <t>Hvilke mål kan et rektangel have, hvis det skal have samme areal som trapezet i spørgsmål a?</t>
  </si>
  <si>
    <t>Hvilke mål kan et kvadrat have, hvis det skal have samme areal som trapez i spørgsmål a?</t>
  </si>
  <si>
    <t>Hvilken længde kan højden og grundlinjen i en trekant have, hvis den skal have samme arteal, som trapezet i spørgsmål a?</t>
  </si>
  <si>
    <t>Beregn arealet af romben på tegningen herunder. Punktet E er diagonalernes skæringspunkt.</t>
  </si>
  <si>
    <t>Hvad er sidelængden i romben på tegningen?</t>
  </si>
  <si>
    <t>Beregn arealet af en rombe, hvor de to diagonaler måler 12 cm og 8 cm</t>
  </si>
  <si>
    <t>Hvor mange gange større er overfladeareal af en fodbold størrelse 5 i forhold til størrelse 3?</t>
  </si>
  <si>
    <t>Find overfladearealet af en fodbold størrelse 5.</t>
  </si>
  <si>
    <t>Find overfladearealet af en fodbold, som bruges af piger på 13 år.</t>
  </si>
  <si>
    <t>Find overfladearealet af en fodbold, som bruges af børn på 6 år.</t>
  </si>
  <si>
    <t>Facitliste</t>
  </si>
  <si>
    <r>
      <t>Overfladeareal i cm</t>
    </r>
    <r>
      <rPr>
        <vertAlign val="superscript"/>
        <sz val="11"/>
        <color theme="1"/>
        <rFont val="Calibri"/>
        <family val="2"/>
        <scheme val="minor"/>
      </rPr>
      <t>2</t>
    </r>
  </si>
  <si>
    <r>
      <t>cm</t>
    </r>
    <r>
      <rPr>
        <vertAlign val="superscript"/>
        <sz val="11"/>
        <color theme="1"/>
        <rFont val="Calibri"/>
        <family val="2"/>
        <scheme val="minor"/>
      </rPr>
      <t>2</t>
    </r>
  </si>
  <si>
    <r>
      <t>Arealet bliver så 26,9 cm</t>
    </r>
    <r>
      <rPr>
        <vertAlign val="superscript"/>
        <sz val="11"/>
        <color theme="1"/>
        <rFont val="Calibri"/>
        <family val="2"/>
        <scheme val="minor"/>
      </rPr>
      <t>2</t>
    </r>
  </si>
  <si>
    <r>
      <t>Rumfang i cm</t>
    </r>
    <r>
      <rPr>
        <b/>
        <vertAlign val="superscript"/>
        <sz val="11"/>
        <color theme="1"/>
        <rFont val="Comic Sans MS"/>
        <family val="4"/>
      </rPr>
      <t>3</t>
    </r>
  </si>
  <si>
    <t>Eksempler</t>
  </si>
  <si>
    <t>Eksempel - Målsøgning</t>
  </si>
  <si>
    <t xml:space="preserve">Et blomsterbed er cirkelformet og har en omkreds på 12,5 m. </t>
  </si>
  <si>
    <t xml:space="preserve">En fodbold str. 5 har ca. 1,5 gange større overfladeareal end en fodbold størrelse 3 med en omkreds på 57 cm. </t>
  </si>
  <si>
    <t>Du må ikke selv skrive noget i celle F21, F22 og F23.</t>
  </si>
  <si>
    <t>Indtast en formel i celle C6, som kan udregne arealet af trekanten.</t>
  </si>
  <si>
    <t>Husk benævnelse i celle D6.</t>
  </si>
  <si>
    <t>Indtast en formel i celle C15, som kan udregne areal af den krumme overflade. (se formelsamling)</t>
  </si>
  <si>
    <t>Indtast Herons formel i celle C40</t>
  </si>
  <si>
    <t>Indtast en formel i celle C16 som kan udregne arealet af de 2 cirkler som udgør cylinderens top og bund.</t>
  </si>
  <si>
    <t>s=</t>
  </si>
  <si>
    <t>A=</t>
  </si>
  <si>
    <t>cm2</t>
  </si>
  <si>
    <t>Hvis h=</t>
  </si>
  <si>
    <t>)</t>
  </si>
  <si>
    <t>12 (ac+)h</t>
  </si>
  <si>
    <t>a=</t>
  </si>
  <si>
    <t>c=</t>
  </si>
  <si>
    <t>h=</t>
  </si>
  <si>
    <t>B=</t>
  </si>
  <si>
    <t>11*2=</t>
  </si>
  <si>
    <t>Højden kunne godt være 2cm og grundlinjen 11cm.</t>
  </si>
  <si>
    <t>g*h=</t>
  </si>
  <si>
    <t>Sv.</t>
  </si>
  <si>
    <t>d1=</t>
  </si>
  <si>
    <t>d2=</t>
  </si>
  <si>
    <t>=</t>
  </si>
  <si>
    <t>x^2</t>
  </si>
  <si>
    <t>x=</t>
  </si>
  <si>
    <t>3^2+2^2</t>
  </si>
  <si>
    <t>r=</t>
  </si>
  <si>
    <t>2PIr</t>
  </si>
  <si>
    <t>(57/2)/PI()</t>
  </si>
  <si>
    <t>Hvis O=2PIr, betyder det, at:</t>
  </si>
  <si>
    <t>r</t>
  </si>
  <si>
    <t>(59/2)/PI()</t>
  </si>
  <si>
    <t>og</t>
  </si>
  <si>
    <t>O=</t>
  </si>
  <si>
    <t>mellem</t>
  </si>
  <si>
    <t>r1=</t>
  </si>
  <si>
    <t>r2=</t>
  </si>
  <si>
    <t>Sv. Overfladarealet er lige mellem 1284 og 1387.</t>
  </si>
  <si>
    <t>O1=</t>
  </si>
  <si>
    <t>O2=</t>
  </si>
  <si>
    <t>Sv. Overfladarealet er 1283 cm2.</t>
  </si>
  <si>
    <t>Str. 5 Overflade=</t>
  </si>
  <si>
    <t>Str. 3 Overflade= mellem</t>
  </si>
  <si>
    <t>:</t>
  </si>
  <si>
    <t>Sv. Overfladeareal af fodbold str 5 er 1,16-1,24 gange større end fodbold str 3.</t>
  </si>
  <si>
    <t>Rektangel A=a*b</t>
  </si>
  <si>
    <t>A=1/2*g*h</t>
  </si>
  <si>
    <t>A=g*h</t>
  </si>
  <si>
    <t>A=1/2*h*(a+b)</t>
  </si>
  <si>
    <t>A=1/2*d1*d2</t>
  </si>
  <si>
    <t>a=pi*R^2</t>
  </si>
  <si>
    <t>a=Pi*r^2</t>
  </si>
  <si>
    <t>m2</t>
  </si>
  <si>
    <t>O=2Pi*r</t>
  </si>
  <si>
    <t>O=(2Pi*r)/2</t>
  </si>
  <si>
    <t>94:2=</t>
  </si>
  <si>
    <t>47*2=</t>
  </si>
  <si>
    <t>dvs. O=94m</t>
  </si>
  <si>
    <t>O=2*Pi*r</t>
  </si>
  <si>
    <t xml:space="preserve">Sv. Radius i halvcirklerne er lige </t>
  </si>
  <si>
    <t>Når man forændrer mål på et trekant det er helt ligegydlig om man forændrede højde eller grundlinjen. Det er fordi at formul for trekants areal er "1/2*g*h" dvs. der er ikke nogel forskel på at gange 3 med 5 eller 5 med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</si>
</sst>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k_r_._-;\-* #,##0.00\ _k_r_._-;_-* &quot;-&quot;??\ _k_r_._-;_-@_-"/>
    <numFmt numFmtId="165" formatCode="0.0"/>
    <numFmt numFmtId="166" formatCode="_ * #,##0_ ;_ * \-#,##0_ ;_ * &quot;-&quot;??_ ;_ @_ "/>
    <numFmt numFmtId="167" formatCode="#,##0_ ;\-#,##0\ "/>
    <numFmt numFmtId="168" formatCode="0.00000"/>
    <numFmt numFmtId="169" formatCode="0.000"/>
    <numFmt numFmtId="170" formatCode="_-* #,##0\ _k_r_._-;\-* #,##0\ _k_r_._-;_-* &quot;-&quot;??\ _k_r_._-;_-@_-"/>
  </numFmts>
  <fonts count="16">
    <font>
      <sz val="11"/>
      <color theme="1"/>
      <name val="Calibri"/>
      <family val="2"/>
      <scheme val="minor"/>
    </font>
    <font>
      <b/>
      <sz val="11"/>
      <color theme="1"/>
      <name val="Calibri"/>
      <family val="2"/>
      <scheme val="minor"/>
    </font>
    <font>
      <sz val="11"/>
      <color theme="1"/>
      <name val="Comic Sans MS"/>
      <family val="4"/>
    </font>
    <font>
      <vertAlign val="superscript"/>
      <sz val="11"/>
      <color theme="1"/>
      <name val="Calibri"/>
      <family val="2"/>
      <scheme val="minor"/>
    </font>
    <font>
      <b/>
      <sz val="14"/>
      <color theme="1"/>
      <name val="Comic Sans MS"/>
      <family val="4"/>
    </font>
    <font>
      <b/>
      <sz val="11"/>
      <color theme="1"/>
      <name val="Comic Sans MS"/>
      <family val="4"/>
    </font>
    <font>
      <b/>
      <vertAlign val="superscript"/>
      <sz val="11"/>
      <color theme="1"/>
      <name val="Comic Sans MS"/>
      <family val="4"/>
    </font>
    <font>
      <b/>
      <vertAlign val="superscript"/>
      <sz val="11"/>
      <color theme="1"/>
      <name val="Calibri"/>
      <family val="2"/>
      <scheme val="minor"/>
    </font>
    <font>
      <sz val="11"/>
      <color rgb="FFFF0000"/>
      <name val="Comic Sans MS"/>
      <family val="4"/>
    </font>
    <font>
      <vertAlign val="superscript"/>
      <sz val="11"/>
      <color theme="1"/>
      <name val="Comic Sans MS"/>
      <family val="4"/>
    </font>
    <font>
      <vertAlign val="subscript"/>
      <sz val="11"/>
      <color theme="1"/>
      <name val="Comic Sans MS"/>
      <family val="4"/>
    </font>
    <font>
      <sz val="14"/>
      <color theme="1"/>
      <name val="Comic Sans MS"/>
      <family val="4"/>
    </font>
    <font>
      <b/>
      <sz val="11"/>
      <name val="Comic Sans MS"/>
      <family val="4"/>
    </font>
    <font>
      <sz val="10"/>
      <color rgb="FF302F2A"/>
      <name val="MathJax_Math-italic"/>
    </font>
    <font>
      <sz val="10"/>
      <color rgb="FF302F2A"/>
      <name val="MathJax_Main"/>
    </font>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4" fontId="15" fillId="0" borderId="0" applyFont="0" applyFill="0" applyBorder="0" applyAlignment="0" applyProtection="0"/>
  </cellStyleXfs>
  <cellXfs count="124">
    <xf numFmtId="0" fontId="0" fillId="0" borderId="0" xfId="0"/>
    <xf numFmtId="0" fontId="2" fillId="0" borderId="0" xfId="0" applyFont="1"/>
    <xf numFmtId="0" fontId="1" fillId="0" borderId="0" xfId="0" applyFont="1"/>
    <xf numFmtId="0" fontId="0" fillId="0" borderId="0" xfId="0" applyFont="1"/>
    <xf numFmtId="0" fontId="2" fillId="0" borderId="4" xfId="0" applyFont="1" applyBorder="1" applyAlignment="1">
      <alignment horizontal="center" vertical="center"/>
    </xf>
    <xf numFmtId="0" fontId="2" fillId="0" borderId="4" xfId="0" applyFont="1" applyBorder="1" applyAlignment="1">
      <alignment horizontal="left" vertical="center"/>
    </xf>
    <xf numFmtId="0" fontId="2" fillId="0" borderId="4" xfId="0" applyFont="1" applyBorder="1" applyAlignment="1">
      <alignment horizontal="left" vertical="center" wrapText="1"/>
    </xf>
    <xf numFmtId="0" fontId="5" fillId="0" borderId="0" xfId="0" applyFont="1"/>
    <xf numFmtId="165" fontId="5" fillId="0" borderId="0" xfId="0" applyNumberFormat="1" applyFont="1"/>
    <xf numFmtId="0" fontId="5" fillId="0" borderId="4" xfId="0" applyFont="1" applyBorder="1"/>
    <xf numFmtId="0" fontId="2" fillId="0" borderId="4" xfId="0" applyFont="1" applyBorder="1"/>
    <xf numFmtId="0" fontId="2" fillId="0" borderId="0" xfId="0" applyFont="1" applyBorder="1"/>
    <xf numFmtId="0" fontId="8" fillId="0" borderId="0" xfId="0" applyFont="1"/>
    <xf numFmtId="0" fontId="4" fillId="0" borderId="0" xfId="0" applyFont="1" applyBorder="1" applyAlignment="1">
      <alignment horizontal="center"/>
    </xf>
    <xf numFmtId="0" fontId="2" fillId="0" borderId="4" xfId="0" applyFont="1" applyFill="1" applyBorder="1"/>
    <xf numFmtId="165" fontId="0" fillId="0" borderId="4" xfId="0" applyNumberFormat="1" applyBorder="1"/>
    <xf numFmtId="0" fontId="5" fillId="0" borderId="0" xfId="0" applyFont="1" applyAlignment="1">
      <alignment horizontal="right"/>
    </xf>
    <xf numFmtId="0" fontId="5" fillId="0" borderId="4" xfId="0" applyFont="1" applyBorder="1" applyAlignment="1">
      <alignment horizontal="center"/>
    </xf>
    <xf numFmtId="2" fontId="2" fillId="0" borderId="0" xfId="0" applyNumberFormat="1" applyFont="1"/>
    <xf numFmtId="0" fontId="2" fillId="0" borderId="0" xfId="0" applyFont="1" applyAlignment="1">
      <alignment vertic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1" fontId="2" fillId="0" borderId="0" xfId="0" applyNumberFormat="1" applyFont="1"/>
    <xf numFmtId="1" fontId="5" fillId="0" borderId="0" xfId="0" applyNumberFormat="1" applyFont="1"/>
    <xf numFmtId="165" fontId="2" fillId="0" borderId="0" xfId="0" applyNumberFormat="1" applyFont="1"/>
    <xf numFmtId="0" fontId="5" fillId="0" borderId="0" xfId="0" applyFont="1" applyAlignment="1">
      <alignment horizontal="center"/>
    </xf>
    <xf numFmtId="0" fontId="2" fillId="0" borderId="0" xfId="0" applyFont="1" applyAlignment="1">
      <alignment horizontal="left" wrapText="1"/>
    </xf>
    <xf numFmtId="0" fontId="2" fillId="2" borderId="4" xfId="0" applyFont="1" applyFill="1" applyBorder="1"/>
    <xf numFmtId="0" fontId="5" fillId="2" borderId="4" xfId="0" applyFont="1" applyFill="1" applyBorder="1"/>
    <xf numFmtId="1" fontId="2" fillId="0" borderId="4" xfId="0" applyNumberFormat="1" applyFont="1" applyBorder="1"/>
    <xf numFmtId="165" fontId="5" fillId="0" borderId="4" xfId="0" applyNumberFormat="1" applyFont="1" applyBorder="1"/>
    <xf numFmtId="2" fontId="2" fillId="0" borderId="4" xfId="0" applyNumberFormat="1" applyFont="1" applyBorder="1"/>
    <xf numFmtId="0" fontId="5" fillId="2" borderId="4" xfId="0" applyFont="1" applyFill="1" applyBorder="1" applyAlignment="1">
      <alignment horizontal="center"/>
    </xf>
    <xf numFmtId="1" fontId="5" fillId="2" borderId="4" xfId="0" applyNumberFormat="1" applyFont="1" applyFill="1" applyBorder="1" applyAlignment="1">
      <alignment horizontal="center"/>
    </xf>
    <xf numFmtId="1" fontId="5" fillId="2" borderId="4" xfId="0" applyNumberFormat="1" applyFont="1" applyFill="1" applyBorder="1"/>
    <xf numFmtId="0" fontId="2" fillId="0" borderId="5" xfId="0" applyFont="1" applyBorder="1"/>
    <xf numFmtId="0" fontId="4" fillId="0" borderId="0" xfId="0" applyFont="1" applyAlignment="1">
      <alignment horizontal="center"/>
    </xf>
    <xf numFmtId="0" fontId="5" fillId="2" borderId="4" xfId="0" applyFont="1" applyFill="1" applyBorder="1" applyAlignment="1">
      <alignment wrapText="1"/>
    </xf>
    <xf numFmtId="0" fontId="5" fillId="0" borderId="0" xfId="0" applyFont="1" applyAlignment="1">
      <alignment horizontal="left"/>
    </xf>
    <xf numFmtId="165" fontId="0" fillId="0" borderId="0" xfId="0" applyNumberFormat="1"/>
    <xf numFmtId="168" fontId="0" fillId="0" borderId="0" xfId="0" applyNumberFormat="1"/>
    <xf numFmtId="1" fontId="0" fillId="0" borderId="0" xfId="0" applyNumberFormat="1"/>
    <xf numFmtId="0" fontId="12" fillId="0" borderId="0" xfId="0" applyFont="1"/>
    <xf numFmtId="3" fontId="2" fillId="0" borderId="4" xfId="0" applyNumberFormat="1" applyFont="1" applyBorder="1"/>
    <xf numFmtId="166" fontId="2" fillId="0" borderId="4" xfId="0" applyNumberFormat="1" applyFont="1" applyBorder="1"/>
    <xf numFmtId="0" fontId="2" fillId="0" borderId="0" xfId="0" applyFont="1" applyAlignment="1">
      <alignment horizontal="right"/>
    </xf>
    <xf numFmtId="0" fontId="2" fillId="0" borderId="4" xfId="0" applyFont="1" applyBorder="1"/>
    <xf numFmtId="2" fontId="2" fillId="0" borderId="4" xfId="0" applyNumberFormat="1" applyFont="1" applyBorder="1"/>
    <xf numFmtId="0" fontId="2" fillId="0" borderId="4" xfId="0" applyFont="1" applyBorder="1"/>
    <xf numFmtId="0" fontId="2" fillId="0" borderId="0" xfId="0" applyFont="1" applyAlignment="1">
      <alignment horizontal="left" wrapText="1"/>
    </xf>
    <xf numFmtId="165" fontId="5" fillId="0" borderId="4" xfId="0" applyNumberFormat="1" applyFont="1" applyBorder="1" applyAlignment="1">
      <alignment wrapText="1"/>
    </xf>
    <xf numFmtId="0" fontId="13" fillId="0" borderId="0" xfId="0" applyFont="1"/>
    <xf numFmtId="0" fontId="14" fillId="0" borderId="0" xfId="0" applyFont="1"/>
    <xf numFmtId="169" fontId="2" fillId="0" borderId="4" xfId="0" applyNumberFormat="1" applyFont="1" applyBorder="1"/>
    <xf numFmtId="164" fontId="2" fillId="0" borderId="0" xfId="1" applyFont="1"/>
    <xf numFmtId="2" fontId="2" fillId="0" borderId="0" xfId="0" applyNumberFormat="1" applyFont="1" applyAlignment="1">
      <alignment horizontal="left"/>
    </xf>
    <xf numFmtId="0" fontId="2" fillId="0" borderId="6" xfId="0" applyFont="1" applyBorder="1"/>
    <xf numFmtId="0" fontId="2" fillId="0" borderId="7" xfId="0" applyFont="1" applyBorder="1"/>
    <xf numFmtId="0" fontId="2" fillId="0" borderId="7" xfId="0" applyFont="1" applyBorder="1" applyAlignment="1">
      <alignment horizontal="center"/>
    </xf>
    <xf numFmtId="0" fontId="2" fillId="0" borderId="8" xfId="0" applyFont="1" applyBorder="1" applyAlignment="1">
      <alignment horizontal="left"/>
    </xf>
    <xf numFmtId="0" fontId="2" fillId="0" borderId="9" xfId="0" applyFont="1" applyBorder="1"/>
    <xf numFmtId="0" fontId="2" fillId="0" borderId="0" xfId="0" applyFont="1" applyBorder="1" applyAlignment="1">
      <alignment horizontal="left"/>
    </xf>
    <xf numFmtId="0" fontId="2" fillId="0" borderId="0" xfId="0" applyFont="1" applyBorder="1" applyAlignment="1">
      <alignment horizontal="center"/>
    </xf>
    <xf numFmtId="0" fontId="2" fillId="0" borderId="10" xfId="0" applyFont="1" applyBorder="1" applyAlignment="1">
      <alignment horizontal="left"/>
    </xf>
    <xf numFmtId="169" fontId="2" fillId="0" borderId="11" xfId="0" applyNumberFormat="1" applyFont="1" applyBorder="1"/>
    <xf numFmtId="0" fontId="2" fillId="0" borderId="12" xfId="0" applyFont="1" applyBorder="1"/>
    <xf numFmtId="0" fontId="2" fillId="0" borderId="12" xfId="0" applyFont="1" applyBorder="1" applyAlignment="1">
      <alignment horizontal="center"/>
    </xf>
    <xf numFmtId="0" fontId="2" fillId="0" borderId="13" xfId="0" applyFont="1" applyBorder="1" applyAlignment="1">
      <alignment horizontal="left"/>
    </xf>
    <xf numFmtId="0" fontId="2" fillId="0" borderId="0" xfId="0" applyFont="1" applyBorder="1" applyAlignment="1"/>
    <xf numFmtId="0" fontId="2" fillId="0" borderId="11" xfId="0" applyFont="1" applyBorder="1"/>
    <xf numFmtId="0" fontId="2" fillId="0" borderId="1" xfId="0" applyFont="1" applyBorder="1" applyAlignment="1">
      <alignment horizontal="right"/>
    </xf>
    <xf numFmtId="0" fontId="2" fillId="0" borderId="2" xfId="0" applyFont="1" applyBorder="1" applyAlignment="1">
      <alignment horizontal="right"/>
    </xf>
    <xf numFmtId="0" fontId="2" fillId="0" borderId="2" xfId="0" applyFont="1" applyBorder="1"/>
    <xf numFmtId="0" fontId="2" fillId="0" borderId="3" xfId="0" applyFont="1" applyBorder="1"/>
    <xf numFmtId="165" fontId="2" fillId="0" borderId="2" xfId="0" applyNumberFormat="1" applyFont="1" applyBorder="1"/>
    <xf numFmtId="1" fontId="2" fillId="0" borderId="2" xfId="0" applyNumberFormat="1" applyFont="1" applyBorder="1"/>
    <xf numFmtId="0" fontId="2" fillId="0" borderId="6" xfId="0" applyFont="1" applyBorder="1" applyAlignment="1">
      <alignment horizontal="right"/>
    </xf>
    <xf numFmtId="0" fontId="2" fillId="0" borderId="11" xfId="0" applyFont="1" applyBorder="1" applyAlignment="1">
      <alignment horizontal="right"/>
    </xf>
    <xf numFmtId="0" fontId="5" fillId="0" borderId="0" xfId="0" applyFont="1" applyAlignment="1">
      <alignment horizontal="right" vertical="center"/>
    </xf>
    <xf numFmtId="0" fontId="2" fillId="0" borderId="8" xfId="0" applyFont="1" applyBorder="1"/>
    <xf numFmtId="1" fontId="2" fillId="0" borderId="12" xfId="0" applyNumberFormat="1" applyFont="1" applyBorder="1"/>
    <xf numFmtId="0" fontId="2" fillId="0" borderId="13" xfId="0" applyFont="1" applyBorder="1"/>
    <xf numFmtId="164" fontId="2" fillId="0" borderId="7" xfId="1" applyFont="1" applyBorder="1"/>
    <xf numFmtId="0" fontId="2" fillId="0" borderId="7" xfId="0" applyFont="1" applyBorder="1" applyAlignment="1">
      <alignment horizontal="left"/>
    </xf>
    <xf numFmtId="0" fontId="2" fillId="0" borderId="7" xfId="0" applyFont="1" applyBorder="1" applyAlignment="1">
      <alignment horizontal="right"/>
    </xf>
    <xf numFmtId="170" fontId="2" fillId="0" borderId="7" xfId="1" applyNumberFormat="1" applyFont="1" applyBorder="1"/>
    <xf numFmtId="164" fontId="2" fillId="0" borderId="12" xfId="1" applyFont="1" applyBorder="1"/>
    <xf numFmtId="0" fontId="2" fillId="0" borderId="12" xfId="0" applyFont="1" applyBorder="1" applyAlignment="1">
      <alignment horizontal="right"/>
    </xf>
    <xf numFmtId="170" fontId="2" fillId="0" borderId="12" xfId="1" applyNumberFormat="1" applyFont="1" applyBorder="1"/>
    <xf numFmtId="0" fontId="2" fillId="0" borderId="2" xfId="0" applyFont="1" applyBorder="1" applyAlignment="1">
      <alignment horizontal="right" wrapText="1"/>
    </xf>
    <xf numFmtId="1" fontId="2" fillId="0" borderId="7" xfId="0" applyNumberFormat="1" applyFont="1" applyBorder="1"/>
    <xf numFmtId="1" fontId="2" fillId="0" borderId="6" xfId="0" applyNumberFormat="1" applyFont="1" applyBorder="1"/>
    <xf numFmtId="1" fontId="2" fillId="0" borderId="11" xfId="0" applyNumberFormat="1" applyFont="1" applyBorder="1"/>
    <xf numFmtId="2" fontId="2" fillId="0" borderId="8" xfId="0" applyNumberFormat="1" applyFont="1" applyBorder="1"/>
    <xf numFmtId="2" fontId="2" fillId="0" borderId="13" xfId="0" applyNumberFormat="1" applyFont="1" applyBorder="1"/>
    <xf numFmtId="0" fontId="2" fillId="0" borderId="9" xfId="0" applyFont="1" applyBorder="1" applyAlignment="1">
      <alignment horizontal="right"/>
    </xf>
    <xf numFmtId="2" fontId="2" fillId="0" borderId="10" xfId="0" applyNumberFormat="1" applyFont="1" applyBorder="1"/>
    <xf numFmtId="1" fontId="5" fillId="0" borderId="4" xfId="0" applyNumberFormat="1" applyFont="1" applyBorder="1"/>
    <xf numFmtId="0" fontId="4" fillId="0" borderId="0" xfId="0" applyFont="1" applyAlignment="1">
      <alignment horizontal="center"/>
    </xf>
    <xf numFmtId="0" fontId="5" fillId="2" borderId="4" xfId="0" applyFont="1" applyFill="1" applyBorder="1" applyAlignment="1">
      <alignment horizontal="center"/>
    </xf>
    <xf numFmtId="0" fontId="5" fillId="0" borderId="4" xfId="0" applyFont="1" applyBorder="1" applyAlignment="1">
      <alignment horizontal="center"/>
    </xf>
    <xf numFmtId="0" fontId="4" fillId="0" borderId="0" xfId="0" applyFont="1" applyBorder="1" applyAlignment="1">
      <alignment horizontal="center"/>
    </xf>
    <xf numFmtId="0" fontId="11" fillId="0" borderId="0" xfId="0" applyFont="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2" fillId="0" borderId="0" xfId="0" applyFont="1" applyBorder="1" applyAlignment="1">
      <alignment horizontal="left" wrapText="1"/>
    </xf>
    <xf numFmtId="0" fontId="2" fillId="0" borderId="0" xfId="0" applyFont="1" applyAlignment="1">
      <alignment horizontal="left" wrapText="1"/>
    </xf>
    <xf numFmtId="0" fontId="5" fillId="0" borderId="0" xfId="0" applyFont="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0" xfId="0" applyFont="1" applyAlignment="1">
      <alignment horizontal="center" vertical="center" wrapText="1"/>
    </xf>
    <xf numFmtId="0" fontId="2" fillId="0" borderId="8" xfId="0" applyFont="1" applyBorder="1" applyAlignment="1">
      <alignment horizontal="center"/>
    </xf>
    <xf numFmtId="0" fontId="2" fillId="0" borderId="13" xfId="0" applyFont="1" applyBorder="1" applyAlignment="1">
      <alignment horizontal="center"/>
    </xf>
    <xf numFmtId="0" fontId="2" fillId="0" borderId="4" xfId="0" applyFont="1" applyBorder="1" applyAlignment="1">
      <alignment horizontal="center"/>
    </xf>
    <xf numFmtId="167" fontId="2" fillId="0" borderId="1" xfId="0" applyNumberFormat="1" applyFont="1" applyBorder="1" applyAlignment="1">
      <alignment horizontal="center"/>
    </xf>
    <xf numFmtId="167" fontId="2" fillId="0" borderId="3" xfId="0" applyNumberFormat="1" applyFont="1" applyBorder="1" applyAlignment="1">
      <alignment horizontal="center"/>
    </xf>
    <xf numFmtId="0" fontId="5" fillId="0" borderId="1" xfId="0" applyFont="1" applyBorder="1" applyAlignment="1">
      <alignment horizontal="center"/>
    </xf>
    <xf numFmtId="0" fontId="5" fillId="0" borderId="3" xfId="0" applyFont="1" applyBorder="1" applyAlignment="1">
      <alignment horizontal="center"/>
    </xf>
    <xf numFmtId="0" fontId="2" fillId="0" borderId="1" xfId="0" applyFont="1" applyBorder="1" applyAlignment="1">
      <alignment horizontal="center"/>
    </xf>
    <xf numFmtId="0" fontId="2" fillId="0" borderId="3"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3</xdr:row>
      <xdr:rowOff>85725</xdr:rowOff>
    </xdr:from>
    <xdr:to>
      <xdr:col>6</xdr:col>
      <xdr:colOff>409091</xdr:colOff>
      <xdr:row>17</xdr:row>
      <xdr:rowOff>28232</xdr:rowOff>
    </xdr:to>
    <xdr:pic>
      <xdr:nvPicPr>
        <xdr:cNvPr id="2" name="Billed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38100" y="771525"/>
          <a:ext cx="3876191" cy="2742857"/>
        </a:xfrm>
        <a:prstGeom prst="rect">
          <a:avLst/>
        </a:prstGeom>
      </xdr:spPr>
    </xdr:pic>
    <xdr:clientData/>
  </xdr:twoCellAnchor>
  <xdr:twoCellAnchor>
    <xdr:from>
      <xdr:col>5</xdr:col>
      <xdr:colOff>19050</xdr:colOff>
      <xdr:row>18</xdr:row>
      <xdr:rowOff>190498</xdr:rowOff>
    </xdr:from>
    <xdr:to>
      <xdr:col>12</xdr:col>
      <xdr:colOff>295275</xdr:colOff>
      <xdr:row>27</xdr:row>
      <xdr:rowOff>47625</xdr:rowOff>
    </xdr:to>
    <xdr:sp macro="" textlink="">
      <xdr:nvSpPr>
        <xdr:cNvPr id="3" name="Tekstboks 2">
          <a:extLst>
            <a:ext uri="{FF2B5EF4-FFF2-40B4-BE49-F238E27FC236}">
              <a16:creationId xmlns:a16="http://schemas.microsoft.com/office/drawing/2014/main" id="{00000000-0008-0000-0100-000003000000}"/>
            </a:ext>
          </a:extLst>
        </xdr:cNvPr>
        <xdr:cNvSpPr txBox="1"/>
      </xdr:nvSpPr>
      <xdr:spPr>
        <a:xfrm>
          <a:off x="2914650" y="3752848"/>
          <a:ext cx="4543425" cy="1704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latin typeface="Comic Sans MS" pitchFamily="66" charset="0"/>
            </a:rPr>
            <a:t>De oplysninger som jeg kender, taster jeg ind i regnearket.</a:t>
          </a:r>
          <a:r>
            <a:rPr lang="da-DK" sz="1100" baseline="0">
              <a:latin typeface="Comic Sans MS" pitchFamily="66" charset="0"/>
            </a:rPr>
            <a:t> </a:t>
          </a:r>
        </a:p>
        <a:p>
          <a:r>
            <a:rPr lang="da-DK" sz="1100">
              <a:latin typeface="Comic Sans MS" pitchFamily="66" charset="0"/>
            </a:rPr>
            <a:t>Højden på  5 cm er mit gæt. </a:t>
          </a:r>
          <a:br>
            <a:rPr lang="da-DK" sz="1100">
              <a:latin typeface="Comic Sans MS" pitchFamily="66" charset="0"/>
            </a:rPr>
          </a:br>
          <a:r>
            <a:rPr lang="da-DK" sz="1100">
              <a:latin typeface="Comic Sans MS" pitchFamily="66" charset="0"/>
            </a:rPr>
            <a:t>I celle C24 har jeg indtastet en formel, som kan udregne arealet af trapezet. </a:t>
          </a:r>
        </a:p>
        <a:p>
          <a:r>
            <a:rPr lang="da-DK" sz="1100">
              <a:latin typeface="Comic Sans MS" pitchFamily="66" charset="0"/>
            </a:rPr>
            <a:t>Jeg gættede på, at højden skulle være 5 cm. Det viser sig nu, at det ikke er rigtigt, for arealet bliver kun 32,5 cm</a:t>
          </a:r>
          <a:r>
            <a:rPr lang="da-DK" sz="1100" baseline="30000">
              <a:latin typeface="Comic Sans MS" pitchFamily="66" charset="0"/>
            </a:rPr>
            <a:t>2. </a:t>
          </a:r>
          <a:r>
            <a:rPr lang="da-DK" sz="1100" baseline="0">
              <a:latin typeface="Comic Sans MS" pitchFamily="66" charset="0"/>
            </a:rPr>
            <a:t> </a:t>
          </a:r>
        </a:p>
        <a:p>
          <a:r>
            <a:rPr lang="da-DK" sz="1100">
              <a:solidFill>
                <a:schemeClr val="dk1"/>
              </a:solidFill>
              <a:effectLst/>
              <a:latin typeface="Comic Sans MS" pitchFamily="66" charset="0"/>
              <a:ea typeface="+mn-ea"/>
              <a:cs typeface="+mn-cs"/>
            </a:rPr>
            <a:t>Ved at anvende målsøgning kan jeg få Excel til at ‘prøve sig frem’ med forskellige værdier for højden - indtil arealet bliver 65 cm</a:t>
          </a:r>
          <a:r>
            <a:rPr lang="da-DK" sz="1100" baseline="30000">
              <a:solidFill>
                <a:schemeClr val="dk1"/>
              </a:solidFill>
              <a:effectLst/>
              <a:latin typeface="Comic Sans MS" pitchFamily="66" charset="0"/>
              <a:ea typeface="+mn-ea"/>
              <a:cs typeface="+mn-cs"/>
            </a:rPr>
            <a:t>2</a:t>
          </a:r>
          <a:endParaRPr lang="da-DK" sz="1100" baseline="0">
            <a:latin typeface="Comic Sans MS" pitchFamily="66" charset="0"/>
          </a:endParaRPr>
        </a:p>
        <a:p>
          <a:endParaRPr lang="da-DK" sz="1100" baseline="30000"/>
        </a:p>
      </xdr:txBody>
    </xdr:sp>
    <xdr:clientData/>
  </xdr:twoCellAnchor>
  <xdr:twoCellAnchor>
    <xdr:from>
      <xdr:col>5</xdr:col>
      <xdr:colOff>47625</xdr:colOff>
      <xdr:row>30</xdr:row>
      <xdr:rowOff>142875</xdr:rowOff>
    </xdr:from>
    <xdr:to>
      <xdr:col>12</xdr:col>
      <xdr:colOff>304800</xdr:colOff>
      <xdr:row>38</xdr:row>
      <xdr:rowOff>104775</xdr:rowOff>
    </xdr:to>
    <xdr:sp macro="" textlink="">
      <xdr:nvSpPr>
        <xdr:cNvPr id="4" name="Tekstboks 3">
          <a:extLst>
            <a:ext uri="{FF2B5EF4-FFF2-40B4-BE49-F238E27FC236}">
              <a16:creationId xmlns:a16="http://schemas.microsoft.com/office/drawing/2014/main" id="{00000000-0008-0000-0100-000004000000}"/>
            </a:ext>
          </a:extLst>
        </xdr:cNvPr>
        <xdr:cNvSpPr txBox="1"/>
      </xdr:nvSpPr>
      <xdr:spPr>
        <a:xfrm>
          <a:off x="2943225" y="6124575"/>
          <a:ext cx="45243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a-DK" sz="1100">
              <a:solidFill>
                <a:schemeClr val="dk1"/>
              </a:solidFill>
              <a:effectLst/>
              <a:latin typeface="Comic Sans MS" pitchFamily="66" charset="0"/>
              <a:ea typeface="+mn-ea"/>
              <a:cs typeface="+mn-cs"/>
            </a:rPr>
            <a:t>Jeg bruger fra fanen </a:t>
          </a:r>
          <a:r>
            <a:rPr lang="da-DK" sz="1100" b="1">
              <a:solidFill>
                <a:schemeClr val="dk1"/>
              </a:solidFill>
              <a:effectLst/>
              <a:latin typeface="Comic Sans MS" pitchFamily="66" charset="0"/>
              <a:ea typeface="+mn-ea"/>
              <a:cs typeface="+mn-cs"/>
            </a:rPr>
            <a:t>Data</a:t>
          </a:r>
          <a:r>
            <a:rPr lang="da-DK" sz="1100">
              <a:solidFill>
                <a:schemeClr val="dk1"/>
              </a:solidFill>
              <a:effectLst/>
              <a:latin typeface="Comic Sans MS" pitchFamily="66" charset="0"/>
              <a:ea typeface="+mn-ea"/>
              <a:cs typeface="+mn-cs"/>
            </a:rPr>
            <a:t> – </a:t>
          </a:r>
          <a:r>
            <a:rPr lang="da-DK" sz="1100" b="1">
              <a:solidFill>
                <a:schemeClr val="dk1"/>
              </a:solidFill>
              <a:effectLst/>
              <a:latin typeface="Comic Sans MS" pitchFamily="66" charset="0"/>
              <a:ea typeface="+mn-ea"/>
              <a:cs typeface="+mn-cs"/>
            </a:rPr>
            <a:t>Hvad hvis-analyse</a:t>
          </a:r>
          <a:r>
            <a:rPr lang="da-DK" sz="1100">
              <a:solidFill>
                <a:schemeClr val="dk1"/>
              </a:solidFill>
              <a:effectLst/>
              <a:latin typeface="Comic Sans MS" pitchFamily="66" charset="0"/>
              <a:ea typeface="+mn-ea"/>
              <a:cs typeface="+mn-cs"/>
            </a:rPr>
            <a:t> – </a:t>
          </a:r>
          <a:r>
            <a:rPr lang="da-DK" sz="1100" b="1">
              <a:solidFill>
                <a:schemeClr val="dk1"/>
              </a:solidFill>
              <a:effectLst/>
              <a:latin typeface="Comic Sans MS" pitchFamily="66" charset="0"/>
              <a:ea typeface="+mn-ea"/>
              <a:cs typeface="+mn-cs"/>
            </a:rPr>
            <a:t>Målsøgning…</a:t>
          </a:r>
        </a:p>
        <a:p>
          <a:r>
            <a:rPr lang="da-DK" sz="1100" b="1">
              <a:solidFill>
                <a:schemeClr val="dk1"/>
              </a:solidFill>
              <a:effectLst/>
              <a:latin typeface="Comic Sans MS" pitchFamily="66" charset="0"/>
              <a:ea typeface="+mn-ea"/>
              <a:cs typeface="+mn-cs"/>
            </a:rPr>
            <a:t>Angiv celle:</a:t>
          </a:r>
          <a:r>
            <a:rPr lang="da-DK" sz="1100">
              <a:solidFill>
                <a:schemeClr val="dk1"/>
              </a:solidFill>
              <a:effectLst/>
              <a:latin typeface="Comic Sans MS" pitchFamily="66" charset="0"/>
              <a:ea typeface="+mn-ea"/>
              <a:cs typeface="+mn-cs"/>
            </a:rPr>
            <a:t> Jeg skal angive, hvilken celle jeg vil finde en bestemt værdi i. I dette tilfælde er det celle C24. </a:t>
          </a:r>
        </a:p>
        <a:p>
          <a:r>
            <a:rPr lang="da-DK" sz="1100" b="1">
              <a:solidFill>
                <a:schemeClr val="dk1"/>
              </a:solidFill>
              <a:effectLst/>
              <a:latin typeface="Comic Sans MS" pitchFamily="66" charset="0"/>
              <a:ea typeface="+mn-ea"/>
              <a:cs typeface="+mn-cs"/>
            </a:rPr>
            <a:t>Til værdi: </a:t>
          </a:r>
          <a:r>
            <a:rPr lang="da-DK" sz="1100">
              <a:solidFill>
                <a:schemeClr val="dk1"/>
              </a:solidFill>
              <a:effectLst/>
              <a:latin typeface="Comic Sans MS" pitchFamily="66" charset="0"/>
              <a:ea typeface="+mn-ea"/>
              <a:cs typeface="+mn-cs"/>
            </a:rPr>
            <a:t>Den værdi Excel skal finde i C24 – altså 65 i dette tilfælde.</a:t>
          </a:r>
        </a:p>
        <a:p>
          <a:r>
            <a:rPr lang="da-DK" sz="1100" b="1">
              <a:solidFill>
                <a:schemeClr val="dk1"/>
              </a:solidFill>
              <a:effectLst/>
              <a:latin typeface="Comic Sans MS" pitchFamily="66" charset="0"/>
              <a:ea typeface="+mn-ea"/>
              <a:cs typeface="+mn-cs"/>
            </a:rPr>
            <a:t>Ved ændring af celle:</a:t>
          </a:r>
          <a:r>
            <a:rPr lang="da-DK" sz="1100">
              <a:solidFill>
                <a:schemeClr val="dk1"/>
              </a:solidFill>
              <a:effectLst/>
              <a:latin typeface="Comic Sans MS" pitchFamily="66" charset="0"/>
              <a:ea typeface="+mn-ea"/>
              <a:cs typeface="+mn-cs"/>
            </a:rPr>
            <a:t> Ved at ændre på højden, som står i celle C21.</a:t>
          </a:r>
        </a:p>
        <a:p>
          <a:endParaRPr lang="da-DK" sz="1100">
            <a:solidFill>
              <a:schemeClr val="dk1"/>
            </a:solidFill>
            <a:effectLst/>
            <a:latin typeface="Comic Sans MS" pitchFamily="66"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b="0">
            <a:solidFill>
              <a:schemeClr val="dk1"/>
            </a:solidFill>
            <a:effectLst/>
            <a:latin typeface="+mn-lt"/>
            <a:ea typeface="+mn-ea"/>
            <a:cs typeface="+mn-cs"/>
          </a:endParaRPr>
        </a:p>
        <a:p>
          <a:endParaRPr lang="da-DK" sz="1100"/>
        </a:p>
      </xdr:txBody>
    </xdr:sp>
    <xdr:clientData/>
  </xdr:twoCellAnchor>
  <xdr:twoCellAnchor>
    <xdr:from>
      <xdr:col>5</xdr:col>
      <xdr:colOff>28574</xdr:colOff>
      <xdr:row>46</xdr:row>
      <xdr:rowOff>66676</xdr:rowOff>
    </xdr:from>
    <xdr:to>
      <xdr:col>12</xdr:col>
      <xdr:colOff>297374</xdr:colOff>
      <xdr:row>48</xdr:row>
      <xdr:rowOff>38100</xdr:rowOff>
    </xdr:to>
    <xdr:sp macro="" textlink="">
      <xdr:nvSpPr>
        <xdr:cNvPr id="11" name="Tekstboks 10">
          <a:extLst>
            <a:ext uri="{FF2B5EF4-FFF2-40B4-BE49-F238E27FC236}">
              <a16:creationId xmlns:a16="http://schemas.microsoft.com/office/drawing/2014/main" id="{00000000-0008-0000-0100-00000B000000}"/>
            </a:ext>
          </a:extLst>
        </xdr:cNvPr>
        <xdr:cNvSpPr txBox="1"/>
      </xdr:nvSpPr>
      <xdr:spPr>
        <a:xfrm>
          <a:off x="3533774" y="9267826"/>
          <a:ext cx="4536000" cy="352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latin typeface="Comic Sans MS" pitchFamily="66" charset="0"/>
            </a:rPr>
            <a:t>Excel finder højden til 10 cm.</a:t>
          </a:r>
        </a:p>
      </xdr:txBody>
    </xdr:sp>
    <xdr:clientData/>
  </xdr:twoCellAnchor>
  <xdr:twoCellAnchor editAs="oneCell">
    <xdr:from>
      <xdr:col>1</xdr:col>
      <xdr:colOff>314325</xdr:colOff>
      <xdr:row>28</xdr:row>
      <xdr:rowOff>66675</xdr:rowOff>
    </xdr:from>
    <xdr:to>
      <xdr:col>4</xdr:col>
      <xdr:colOff>44325</xdr:colOff>
      <xdr:row>39</xdr:row>
      <xdr:rowOff>151902</xdr:rowOff>
    </xdr:to>
    <xdr:pic>
      <xdr:nvPicPr>
        <xdr:cNvPr id="13" name="Picture 3">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23925" y="5838825"/>
          <a:ext cx="2016000" cy="2180727"/>
        </a:xfrm>
        <a:prstGeom prst="rect">
          <a:avLst/>
        </a:prstGeom>
        <a:noFill/>
        <a:ln w="1">
          <a:noFill/>
          <a:miter lim="800000"/>
          <a:headEnd/>
          <a:tailEnd type="none" w="med" len="med"/>
        </a:ln>
        <a:effectLst/>
      </xdr:spPr>
    </xdr:pic>
    <xdr:clientData/>
  </xdr:twoCellAnchor>
  <xdr:twoCellAnchor editAs="oneCell">
    <xdr:from>
      <xdr:col>1</xdr:col>
      <xdr:colOff>342899</xdr:colOff>
      <xdr:row>42</xdr:row>
      <xdr:rowOff>28576</xdr:rowOff>
    </xdr:from>
    <xdr:to>
      <xdr:col>4</xdr:col>
      <xdr:colOff>72899</xdr:colOff>
      <xdr:row>52</xdr:row>
      <xdr:rowOff>87629</xdr:rowOff>
    </xdr:to>
    <xdr:pic>
      <xdr:nvPicPr>
        <xdr:cNvPr id="2049" name="Picture 1">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3" cstate="print"/>
        <a:srcRect l="2362"/>
        <a:stretch>
          <a:fillRect/>
        </a:stretch>
      </xdr:blipFill>
      <xdr:spPr bwMode="auto">
        <a:xfrm>
          <a:off x="952499" y="8467726"/>
          <a:ext cx="2016000" cy="1964053"/>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400050</xdr:colOff>
      <xdr:row>5</xdr:row>
      <xdr:rowOff>66674</xdr:rowOff>
    </xdr:from>
    <xdr:to>
      <xdr:col>11</xdr:col>
      <xdr:colOff>333375</xdr:colOff>
      <xdr:row>15</xdr:row>
      <xdr:rowOff>152400</xdr:rowOff>
    </xdr:to>
    <xdr:grpSp>
      <xdr:nvGrpSpPr>
        <xdr:cNvPr id="5" name="Gruppe 4">
          <a:extLst>
            <a:ext uri="{FF2B5EF4-FFF2-40B4-BE49-F238E27FC236}">
              <a16:creationId xmlns:a16="http://schemas.microsoft.com/office/drawing/2014/main" id="{00000000-0008-0000-0400-000005000000}"/>
            </a:ext>
          </a:extLst>
        </xdr:cNvPr>
        <xdr:cNvGrpSpPr/>
      </xdr:nvGrpSpPr>
      <xdr:grpSpPr>
        <a:xfrm>
          <a:off x="4362450" y="1278254"/>
          <a:ext cx="4360545" cy="2143126"/>
          <a:chOff x="4248150" y="1381124"/>
          <a:chExt cx="4200525" cy="2371726"/>
        </a:xfrm>
      </xdr:grpSpPr>
      <xdr:pic>
        <xdr:nvPicPr>
          <xdr:cNvPr id="2" name="Billed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cstate="print"/>
          <a:srcRect t="10362"/>
          <a:stretch/>
        </xdr:blipFill>
        <xdr:spPr>
          <a:xfrm>
            <a:off x="4248150" y="1381124"/>
            <a:ext cx="4190476" cy="1895211"/>
          </a:xfrm>
          <a:prstGeom prst="rect">
            <a:avLst/>
          </a:prstGeom>
        </xdr:spPr>
      </xdr:pic>
      <xdr:sp macro="" textlink="">
        <xdr:nvSpPr>
          <xdr:cNvPr id="3" name="Tekstboks 2">
            <a:extLst>
              <a:ext uri="{FF2B5EF4-FFF2-40B4-BE49-F238E27FC236}">
                <a16:creationId xmlns:a16="http://schemas.microsoft.com/office/drawing/2014/main" id="{00000000-0008-0000-0400-000003000000}"/>
              </a:ext>
            </a:extLst>
          </xdr:cNvPr>
          <xdr:cNvSpPr txBox="1"/>
        </xdr:nvSpPr>
        <xdr:spPr>
          <a:xfrm>
            <a:off x="4257675" y="3295650"/>
            <a:ext cx="41910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latin typeface="Comic Sans MS" pitchFamily="66" charset="0"/>
              </a:rPr>
              <a:t>Skitse af trekant ABC</a:t>
            </a:r>
          </a:p>
        </xdr:txBody>
      </xdr:sp>
    </xdr:grpSp>
    <xdr:clientData/>
  </xdr:twoCellAnchor>
  <xdr:twoCellAnchor editAs="oneCell">
    <xdr:from>
      <xdr:col>13</xdr:col>
      <xdr:colOff>0</xdr:colOff>
      <xdr:row>4</xdr:row>
      <xdr:rowOff>0</xdr:rowOff>
    </xdr:from>
    <xdr:to>
      <xdr:col>13</xdr:col>
      <xdr:colOff>304800</xdr:colOff>
      <xdr:row>5</xdr:row>
      <xdr:rowOff>88900</xdr:rowOff>
    </xdr:to>
    <xdr:sp macro="" textlink="">
      <xdr:nvSpPr>
        <xdr:cNvPr id="2049" name="AutoShape 1" descr="s=frac{1}{2}*(a+b+c)">
          <a:extLst>
            <a:ext uri="{FF2B5EF4-FFF2-40B4-BE49-F238E27FC236}">
              <a16:creationId xmlns:a16="http://schemas.microsoft.com/office/drawing/2014/main" id="{64305240-F666-4086-878D-011C03F12875}"/>
            </a:ext>
          </a:extLst>
        </xdr:cNvPr>
        <xdr:cNvSpPr>
          <a:spLocks noChangeAspect="1" noChangeArrowheads="1"/>
        </xdr:cNvSpPr>
      </xdr:nvSpPr>
      <xdr:spPr bwMode="auto">
        <a:xfrm>
          <a:off x="9804400" y="103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4</xdr:row>
      <xdr:rowOff>57149</xdr:rowOff>
    </xdr:from>
    <xdr:to>
      <xdr:col>9</xdr:col>
      <xdr:colOff>9525</xdr:colOff>
      <xdr:row>12</xdr:row>
      <xdr:rowOff>209550</xdr:rowOff>
    </xdr:to>
    <xdr:pic>
      <xdr:nvPicPr>
        <xdr:cNvPr id="3" name="Billede 2" descr="C:\Users\vfla\AppData\Local\Temp\geogebra.png">
          <a:extLst>
            <a:ext uri="{FF2B5EF4-FFF2-40B4-BE49-F238E27FC236}">
              <a16:creationId xmlns:a16="http://schemas.microsoft.com/office/drawing/2014/main" id="{00000000-0008-0000-05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60" r="62449" b="73996"/>
        <a:stretch/>
      </xdr:blipFill>
      <xdr:spPr bwMode="auto">
        <a:xfrm>
          <a:off x="28575" y="1009649"/>
          <a:ext cx="4857750" cy="1981201"/>
        </a:xfrm>
        <a:prstGeom prst="rect">
          <a:avLst/>
        </a:prstGeom>
        <a:solidFill>
          <a:schemeClr val="bg1"/>
        </a:solidFill>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466725</xdr:colOff>
      <xdr:row>1</xdr:row>
      <xdr:rowOff>228600</xdr:rowOff>
    </xdr:from>
    <xdr:to>
      <xdr:col>17</xdr:col>
      <xdr:colOff>313736</xdr:colOff>
      <xdr:row>13</xdr:row>
      <xdr:rowOff>0</xdr:rowOff>
    </xdr:to>
    <xdr:grpSp>
      <xdr:nvGrpSpPr>
        <xdr:cNvPr id="6" name="Gruppe 5">
          <a:extLst>
            <a:ext uri="{FF2B5EF4-FFF2-40B4-BE49-F238E27FC236}">
              <a16:creationId xmlns:a16="http://schemas.microsoft.com/office/drawing/2014/main" id="{00000000-0008-0000-0600-000006000000}"/>
            </a:ext>
          </a:extLst>
        </xdr:cNvPr>
        <xdr:cNvGrpSpPr/>
      </xdr:nvGrpSpPr>
      <xdr:grpSpPr>
        <a:xfrm>
          <a:off x="6486525" y="495300"/>
          <a:ext cx="4906691" cy="2301240"/>
          <a:chOff x="6610350" y="457200"/>
          <a:chExt cx="4723811" cy="2571750"/>
        </a:xfrm>
      </xdr:grpSpPr>
      <xdr:sp macro="" textlink="">
        <xdr:nvSpPr>
          <xdr:cNvPr id="3" name="Tekstboks 2">
            <a:extLst>
              <a:ext uri="{FF2B5EF4-FFF2-40B4-BE49-F238E27FC236}">
                <a16:creationId xmlns:a16="http://schemas.microsoft.com/office/drawing/2014/main" id="{00000000-0008-0000-0600-000003000000}"/>
              </a:ext>
            </a:extLst>
          </xdr:cNvPr>
          <xdr:cNvSpPr txBox="1"/>
        </xdr:nvSpPr>
        <xdr:spPr>
          <a:xfrm>
            <a:off x="6610350" y="2606568"/>
            <a:ext cx="4716000" cy="4223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Skitse af trekant FGH</a:t>
            </a:r>
          </a:p>
        </xdr:txBody>
      </xdr:sp>
      <xdr:pic>
        <xdr:nvPicPr>
          <xdr:cNvPr id="5" name="Billed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1" cstate="print"/>
          <a:stretch>
            <a:fillRect/>
          </a:stretch>
        </xdr:blipFill>
        <xdr:spPr>
          <a:xfrm>
            <a:off x="6619875" y="457200"/>
            <a:ext cx="4714286" cy="220000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133350</xdr:colOff>
      <xdr:row>5</xdr:row>
      <xdr:rowOff>0</xdr:rowOff>
    </xdr:from>
    <xdr:to>
      <xdr:col>8</xdr:col>
      <xdr:colOff>120650</xdr:colOff>
      <xdr:row>11</xdr:row>
      <xdr:rowOff>190500</xdr:rowOff>
    </xdr:to>
    <xdr:pic>
      <xdr:nvPicPr>
        <xdr:cNvPr id="2" name="Billede 1" descr="C:\Users\vfla\AppData\Local\Temp\geogebra.png">
          <a:extLst>
            <a:ext uri="{FF2B5EF4-FFF2-40B4-BE49-F238E27FC236}">
              <a16:creationId xmlns:a16="http://schemas.microsoft.com/office/drawing/2014/main" id="{00000000-0008-0000-07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4507" b="79206"/>
        <a:stretch/>
      </xdr:blipFill>
      <xdr:spPr bwMode="auto">
        <a:xfrm>
          <a:off x="133350" y="1143000"/>
          <a:ext cx="4381500" cy="1562100"/>
        </a:xfrm>
        <a:prstGeom prst="rect">
          <a:avLst/>
        </a:prstGeom>
        <a:solidFill>
          <a:schemeClr val="bg1"/>
        </a:solidFill>
        <a:ln>
          <a:noFill/>
        </a:ln>
        <a:effectLst>
          <a:outerShdw blurRad="50800" dist="50800" dir="5400000" algn="ctr" rotWithShape="0">
            <a:schemeClr val="bg1"/>
          </a:outerShdw>
        </a:effectLst>
        <a:extLst>
          <a:ext uri="{53640926-AAD7-44D8-BBD7-CCE9431645EC}">
            <a14:shadowObscured xmlns:a14="http://schemas.microsoft.com/office/drawing/2010/main"/>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38100</xdr:colOff>
      <xdr:row>9</xdr:row>
      <xdr:rowOff>142875</xdr:rowOff>
    </xdr:from>
    <xdr:to>
      <xdr:col>8</xdr:col>
      <xdr:colOff>88900</xdr:colOff>
      <xdr:row>23</xdr:row>
      <xdr:rowOff>104775</xdr:rowOff>
    </xdr:to>
    <xdr:pic>
      <xdr:nvPicPr>
        <xdr:cNvPr id="1025" name="Picture 1">
          <a:extLst>
            <a:ext uri="{FF2B5EF4-FFF2-40B4-BE49-F238E27FC236}">
              <a16:creationId xmlns:a16="http://schemas.microsoft.com/office/drawing/2014/main" id="{00000000-0008-0000-08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7700" y="2314575"/>
          <a:ext cx="4505325" cy="3162300"/>
        </a:xfrm>
        <a:prstGeom prst="rect">
          <a:avLst/>
        </a:prstGeom>
        <a:solidFill>
          <a:schemeClr val="bg1"/>
        </a:solid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361950</xdr:colOff>
      <xdr:row>22</xdr:row>
      <xdr:rowOff>38100</xdr:rowOff>
    </xdr:from>
    <xdr:to>
      <xdr:col>7</xdr:col>
      <xdr:colOff>190500</xdr:colOff>
      <xdr:row>33</xdr:row>
      <xdr:rowOff>124782</xdr:rowOff>
    </xdr:to>
    <xdr:pic>
      <xdr:nvPicPr>
        <xdr:cNvPr id="3" name="Billed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stretch>
          <a:fillRect/>
        </a:stretch>
      </xdr:blipFill>
      <xdr:spPr>
        <a:xfrm>
          <a:off x="971550" y="4019550"/>
          <a:ext cx="3486150" cy="25631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opLeftCell="A23" workbookViewId="0">
      <selection activeCell="B8" sqref="B8"/>
    </sheetView>
  </sheetViews>
  <sheetFormatPr defaultColWidth="9.21875" defaultRowHeight="16.2"/>
  <cols>
    <col min="1" max="1" width="12.77734375" style="39" customWidth="1"/>
    <col min="2" max="2" width="24.21875" style="1" customWidth="1"/>
    <col min="3" max="16384" width="9.21875" style="1"/>
  </cols>
  <sheetData>
    <row r="1" spans="1:9" ht="21">
      <c r="A1" s="99" t="s">
        <v>186</v>
      </c>
      <c r="B1" s="99"/>
      <c r="C1" s="99"/>
      <c r="D1" s="99"/>
      <c r="E1" s="99"/>
      <c r="F1" s="99"/>
      <c r="G1" s="99"/>
      <c r="H1" s="99"/>
      <c r="I1" s="99"/>
    </row>
    <row r="2" spans="1:9" ht="21">
      <c r="A2" s="39" t="s">
        <v>86</v>
      </c>
      <c r="B2" s="37"/>
      <c r="C2" s="37"/>
      <c r="D2" s="37"/>
      <c r="E2" s="37"/>
      <c r="F2" s="37"/>
      <c r="G2" s="37"/>
      <c r="H2" s="37"/>
      <c r="I2" s="37"/>
    </row>
    <row r="3" spans="1:9">
      <c r="B3" s="100" t="s">
        <v>88</v>
      </c>
      <c r="C3" s="100"/>
      <c r="D3" s="100"/>
      <c r="E3" s="11"/>
    </row>
    <row r="4" spans="1:9">
      <c r="B4" s="9" t="s">
        <v>3</v>
      </c>
      <c r="C4" s="10">
        <v>5</v>
      </c>
      <c r="D4" s="10" t="s">
        <v>5</v>
      </c>
      <c r="E4" s="11"/>
    </row>
    <row r="5" spans="1:9">
      <c r="B5" s="9" t="s">
        <v>2</v>
      </c>
      <c r="C5" s="10">
        <v>7</v>
      </c>
      <c r="D5" s="10" t="s">
        <v>5</v>
      </c>
      <c r="E5" s="11"/>
    </row>
    <row r="6" spans="1:9">
      <c r="B6" s="9" t="s">
        <v>87</v>
      </c>
      <c r="C6" s="10"/>
      <c r="D6" s="10"/>
      <c r="E6" s="11"/>
    </row>
    <row r="7" spans="1:9">
      <c r="B7" s="12" t="s">
        <v>191</v>
      </c>
    </row>
    <row r="8" spans="1:9">
      <c r="B8" s="12" t="s">
        <v>192</v>
      </c>
    </row>
    <row r="9" spans="1:9">
      <c r="B9" s="12"/>
    </row>
    <row r="10" spans="1:9">
      <c r="B10" s="12"/>
    </row>
    <row r="11" spans="1:9">
      <c r="A11" s="39" t="s">
        <v>135</v>
      </c>
    </row>
    <row r="12" spans="1:9">
      <c r="B12" s="100" t="s">
        <v>89</v>
      </c>
      <c r="C12" s="100"/>
      <c r="D12" s="100"/>
    </row>
    <row r="13" spans="1:9">
      <c r="B13" s="29" t="s">
        <v>90</v>
      </c>
      <c r="C13" s="10"/>
      <c r="D13" s="10" t="s">
        <v>5</v>
      </c>
    </row>
    <row r="14" spans="1:9">
      <c r="B14" s="29" t="s">
        <v>80</v>
      </c>
      <c r="C14" s="10"/>
      <c r="D14" s="10" t="s">
        <v>5</v>
      </c>
    </row>
    <row r="15" spans="1:9" ht="32.4">
      <c r="B15" s="38" t="s">
        <v>91</v>
      </c>
      <c r="C15" s="10"/>
      <c r="D15" s="10"/>
    </row>
    <row r="16" spans="1:9">
      <c r="B16" s="38" t="s">
        <v>92</v>
      </c>
      <c r="C16" s="10"/>
      <c r="D16" s="10"/>
    </row>
    <row r="17" spans="1:5">
      <c r="B17" s="38" t="s">
        <v>93</v>
      </c>
      <c r="C17" s="10"/>
      <c r="D17" s="10"/>
    </row>
    <row r="18" spans="1:5">
      <c r="B18" s="12" t="s">
        <v>193</v>
      </c>
    </row>
    <row r="19" spans="1:5">
      <c r="B19" s="12" t="s">
        <v>195</v>
      </c>
    </row>
    <row r="20" spans="1:5">
      <c r="B20" s="12"/>
    </row>
    <row r="21" spans="1:5">
      <c r="B21" s="12"/>
    </row>
    <row r="22" spans="1:5">
      <c r="A22" s="39" t="s">
        <v>94</v>
      </c>
    </row>
    <row r="23" spans="1:5">
      <c r="B23" s="100" t="s">
        <v>134</v>
      </c>
      <c r="C23" s="100"/>
      <c r="D23" s="100"/>
    </row>
    <row r="24" spans="1:5">
      <c r="B24" s="9" t="s">
        <v>23</v>
      </c>
      <c r="C24" s="10">
        <v>2</v>
      </c>
      <c r="D24" s="10" t="s">
        <v>97</v>
      </c>
    </row>
    <row r="25" spans="1:5">
      <c r="B25" s="9" t="s">
        <v>96</v>
      </c>
      <c r="C25" s="10">
        <v>3</v>
      </c>
      <c r="D25" s="10" t="s">
        <v>97</v>
      </c>
      <c r="E25" s="12" t="s">
        <v>102</v>
      </c>
    </row>
    <row r="26" spans="1:5">
      <c r="B26" s="9" t="s">
        <v>80</v>
      </c>
      <c r="C26" s="10">
        <v>1.5</v>
      </c>
      <c r="D26" s="10" t="s">
        <v>97</v>
      </c>
      <c r="E26" s="12" t="s">
        <v>103</v>
      </c>
    </row>
    <row r="27" spans="1:5">
      <c r="B27" s="9" t="s">
        <v>98</v>
      </c>
      <c r="C27" s="10"/>
      <c r="D27" s="10"/>
      <c r="E27" s="12" t="s">
        <v>104</v>
      </c>
    </row>
    <row r="28" spans="1:5">
      <c r="B28" s="9" t="s">
        <v>99</v>
      </c>
      <c r="C28" s="10"/>
      <c r="D28" s="10"/>
      <c r="E28" s="12" t="s">
        <v>105</v>
      </c>
    </row>
    <row r="29" spans="1:5">
      <c r="B29" s="9" t="s">
        <v>100</v>
      </c>
      <c r="C29" s="10"/>
      <c r="D29" s="10"/>
      <c r="E29" s="12" t="s">
        <v>106</v>
      </c>
    </row>
    <row r="30" spans="1:5">
      <c r="B30" s="9" t="s">
        <v>101</v>
      </c>
      <c r="C30" s="10"/>
      <c r="D30" s="10"/>
    </row>
    <row r="31" spans="1:5">
      <c r="B31" s="11"/>
      <c r="C31" s="11"/>
      <c r="D31" s="11"/>
    </row>
    <row r="32" spans="1:5">
      <c r="B32" s="11"/>
      <c r="C32" s="11"/>
      <c r="D32" s="11"/>
    </row>
    <row r="33" spans="1:5">
      <c r="A33" s="39" t="s">
        <v>95</v>
      </c>
    </row>
    <row r="34" spans="1:5">
      <c r="B34" s="100" t="s">
        <v>107</v>
      </c>
      <c r="C34" s="100"/>
      <c r="D34" s="100"/>
      <c r="E34" s="12" t="s">
        <v>113</v>
      </c>
    </row>
    <row r="35" spans="1:5">
      <c r="B35" s="29" t="s">
        <v>108</v>
      </c>
      <c r="C35" s="10">
        <v>10</v>
      </c>
      <c r="D35" s="10" t="s">
        <v>5</v>
      </c>
      <c r="E35" s="12" t="s">
        <v>114</v>
      </c>
    </row>
    <row r="36" spans="1:5">
      <c r="B36" s="29" t="s">
        <v>109</v>
      </c>
      <c r="C36" s="10">
        <v>4</v>
      </c>
      <c r="D36" s="10" t="s">
        <v>5</v>
      </c>
      <c r="E36" s="12"/>
    </row>
    <row r="37" spans="1:5">
      <c r="B37" s="29" t="s">
        <v>110</v>
      </c>
      <c r="C37" s="10">
        <v>8</v>
      </c>
      <c r="D37" s="10" t="s">
        <v>5</v>
      </c>
      <c r="E37" s="12"/>
    </row>
    <row r="38" spans="1:5">
      <c r="B38" s="29" t="s">
        <v>111</v>
      </c>
      <c r="C38" s="10"/>
      <c r="D38" s="10"/>
      <c r="E38" s="12" t="s">
        <v>115</v>
      </c>
    </row>
    <row r="39" spans="1:5">
      <c r="B39" s="29" t="s">
        <v>112</v>
      </c>
      <c r="C39" s="10"/>
      <c r="D39" s="10"/>
      <c r="E39" s="12" t="s">
        <v>116</v>
      </c>
    </row>
    <row r="40" spans="1:5">
      <c r="B40" s="29" t="s">
        <v>4</v>
      </c>
      <c r="C40" s="10"/>
      <c r="D40" s="10"/>
      <c r="E40" s="12" t="s">
        <v>194</v>
      </c>
    </row>
  </sheetData>
  <mergeCells count="5">
    <mergeCell ref="A1:I1"/>
    <mergeCell ref="B34:D34"/>
    <mergeCell ref="B3:D3"/>
    <mergeCell ref="B12:D12"/>
    <mergeCell ref="B23:D2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opLeftCell="A17" workbookViewId="0">
      <selection activeCell="A4" sqref="A4"/>
    </sheetView>
  </sheetViews>
  <sheetFormatPr defaultRowHeight="14.4"/>
  <cols>
    <col min="2" max="2" width="16" customWidth="1"/>
  </cols>
  <sheetData>
    <row r="1" spans="1:11" ht="21">
      <c r="A1" s="102" t="s">
        <v>117</v>
      </c>
      <c r="B1" s="102"/>
      <c r="C1" s="102"/>
      <c r="D1" s="102"/>
      <c r="E1" s="102"/>
      <c r="F1" s="102"/>
      <c r="G1" s="102"/>
      <c r="H1" s="102"/>
      <c r="I1" s="102"/>
    </row>
    <row r="2" spans="1:11" ht="19.8">
      <c r="A2" s="103" t="s">
        <v>187</v>
      </c>
      <c r="B2" s="103"/>
      <c r="C2" s="103"/>
      <c r="D2" s="103"/>
      <c r="E2" s="103"/>
      <c r="F2" s="103"/>
      <c r="G2" s="103"/>
      <c r="H2" s="103"/>
      <c r="I2" s="103"/>
    </row>
    <row r="8" spans="1:11" ht="16.2">
      <c r="I8" s="101" t="s">
        <v>118</v>
      </c>
      <c r="J8" s="101"/>
      <c r="K8" s="101"/>
    </row>
    <row r="9" spans="1:11" ht="15.6">
      <c r="I9" s="10" t="s">
        <v>22</v>
      </c>
      <c r="J9" s="10"/>
      <c r="K9" s="10" t="s">
        <v>5</v>
      </c>
    </row>
    <row r="10" spans="1:11" ht="15.6">
      <c r="I10" s="10" t="s">
        <v>11</v>
      </c>
      <c r="J10" s="10"/>
      <c r="K10" s="10" t="s">
        <v>5</v>
      </c>
    </row>
    <row r="11" spans="1:11" ht="15.6">
      <c r="I11" s="10" t="s">
        <v>12</v>
      </c>
      <c r="J11" s="10"/>
      <c r="K11" s="10" t="s">
        <v>5</v>
      </c>
    </row>
    <row r="12" spans="1:11" ht="17.399999999999999">
      <c r="I12" s="10" t="s">
        <v>87</v>
      </c>
      <c r="J12" s="10">
        <f>0.5*J9*(J10+J11)</f>
        <v>0</v>
      </c>
      <c r="K12" s="10" t="s">
        <v>119</v>
      </c>
    </row>
    <row r="20" spans="2:4" ht="16.2">
      <c r="B20" s="101" t="s">
        <v>118</v>
      </c>
      <c r="C20" s="101"/>
      <c r="D20" s="101"/>
    </row>
    <row r="21" spans="2:4" ht="15.6">
      <c r="B21" s="10" t="s">
        <v>22</v>
      </c>
      <c r="C21" s="10">
        <v>5</v>
      </c>
      <c r="D21" s="10" t="s">
        <v>5</v>
      </c>
    </row>
    <row r="22" spans="2:4" ht="15.6">
      <c r="B22" s="10" t="s">
        <v>11</v>
      </c>
      <c r="C22" s="10">
        <v>5</v>
      </c>
      <c r="D22" s="10" t="s">
        <v>5</v>
      </c>
    </row>
    <row r="23" spans="2:4" ht="15.6">
      <c r="B23" s="10" t="s">
        <v>12</v>
      </c>
      <c r="C23" s="10">
        <v>8</v>
      </c>
      <c r="D23" s="10" t="s">
        <v>5</v>
      </c>
    </row>
    <row r="24" spans="2:4" ht="17.399999999999999">
      <c r="B24" s="10" t="s">
        <v>87</v>
      </c>
      <c r="C24" s="10">
        <f>0.5*C21*(C22+C23)</f>
        <v>32.5</v>
      </c>
      <c r="D24" s="10" t="s">
        <v>119</v>
      </c>
    </row>
  </sheetData>
  <mergeCells count="4">
    <mergeCell ref="B20:D20"/>
    <mergeCell ref="A1:I1"/>
    <mergeCell ref="A2:I2"/>
    <mergeCell ref="I8:K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2"/>
  <sheetViews>
    <sheetView topLeftCell="A19" workbookViewId="0">
      <selection activeCell="B35" sqref="B35"/>
    </sheetView>
  </sheetViews>
  <sheetFormatPr defaultRowHeight="16.2"/>
  <cols>
    <col min="1" max="1" width="9.21875" style="16"/>
    <col min="2" max="2" width="26" customWidth="1"/>
    <col min="3" max="3" width="17" customWidth="1"/>
    <col min="5" max="5" width="18.44140625" customWidth="1"/>
    <col min="6" max="6" width="10" customWidth="1"/>
    <col min="7" max="7" width="17.21875" customWidth="1"/>
  </cols>
  <sheetData>
    <row r="1" spans="1:10" ht="21">
      <c r="A1" s="102" t="s">
        <v>9</v>
      </c>
      <c r="B1" s="102"/>
      <c r="C1" s="102"/>
      <c r="D1" s="102"/>
      <c r="E1" s="102"/>
      <c r="F1" s="102"/>
      <c r="G1" s="102"/>
      <c r="H1" s="102"/>
      <c r="I1" s="102"/>
    </row>
    <row r="2" spans="1:10" ht="21">
      <c r="A2" s="102" t="s">
        <v>4</v>
      </c>
      <c r="B2" s="102"/>
      <c r="C2" s="102"/>
      <c r="D2" s="102"/>
      <c r="E2" s="102"/>
      <c r="F2" s="102"/>
      <c r="G2" s="102"/>
      <c r="H2" s="102"/>
      <c r="I2" s="102"/>
    </row>
    <row r="3" spans="1:10" ht="21">
      <c r="A3" s="13"/>
      <c r="B3" s="13"/>
      <c r="C3" s="13"/>
      <c r="D3" s="13"/>
      <c r="E3" s="13"/>
      <c r="F3" s="13"/>
      <c r="G3" s="13"/>
      <c r="H3" s="13"/>
      <c r="I3" s="13"/>
    </row>
    <row r="4" spans="1:10">
      <c r="A4" s="16" t="s">
        <v>51</v>
      </c>
      <c r="B4" s="22" t="s">
        <v>150</v>
      </c>
    </row>
    <row r="5" spans="1:10">
      <c r="B5" s="1" t="s">
        <v>1</v>
      </c>
      <c r="C5" s="1"/>
      <c r="D5" s="1"/>
      <c r="E5" s="1"/>
      <c r="F5" s="1"/>
      <c r="G5" s="1"/>
      <c r="H5" s="1"/>
      <c r="I5" s="1"/>
      <c r="J5" s="1"/>
    </row>
    <row r="6" spans="1:10">
      <c r="B6" s="1" t="s">
        <v>2</v>
      </c>
      <c r="C6" s="1">
        <v>4</v>
      </c>
      <c r="D6" s="1" t="s">
        <v>5</v>
      </c>
      <c r="E6" s="1"/>
      <c r="F6" s="1"/>
      <c r="G6" s="1"/>
      <c r="H6" s="1"/>
      <c r="I6" s="1"/>
      <c r="J6" s="1"/>
    </row>
    <row r="7" spans="1:10">
      <c r="B7" s="1" t="s">
        <v>3</v>
      </c>
      <c r="C7" s="1">
        <v>7</v>
      </c>
      <c r="D7" s="1" t="s">
        <v>5</v>
      </c>
      <c r="E7" s="1"/>
      <c r="F7" s="1"/>
      <c r="G7" s="1"/>
      <c r="H7" s="1"/>
      <c r="I7" s="1"/>
      <c r="J7" s="1"/>
    </row>
    <row r="8" spans="1:10" ht="18">
      <c r="B8" s="1" t="s">
        <v>4</v>
      </c>
      <c r="C8" s="7">
        <f>(C6*C7)/2</f>
        <v>14</v>
      </c>
      <c r="D8" s="7" t="s">
        <v>40</v>
      </c>
      <c r="E8" s="1"/>
      <c r="F8" s="1"/>
      <c r="G8" s="1"/>
      <c r="H8" s="1"/>
      <c r="I8" s="1"/>
      <c r="J8" s="1"/>
    </row>
    <row r="9" spans="1:10">
      <c r="B9" s="1"/>
      <c r="C9" s="7"/>
      <c r="D9" s="7"/>
      <c r="E9" s="1"/>
      <c r="F9" s="1"/>
      <c r="G9" s="1"/>
      <c r="H9" s="1"/>
      <c r="I9" s="1"/>
      <c r="J9" s="1"/>
    </row>
    <row r="10" spans="1:10">
      <c r="B10" s="1"/>
      <c r="C10" s="1"/>
      <c r="D10" s="1"/>
      <c r="E10" s="1"/>
      <c r="F10" s="1"/>
      <c r="G10" s="1"/>
      <c r="H10" s="1"/>
      <c r="I10" s="1"/>
      <c r="J10" s="1"/>
    </row>
    <row r="11" spans="1:10">
      <c r="A11" s="16" t="s">
        <v>52</v>
      </c>
      <c r="B11" s="22" t="s">
        <v>151</v>
      </c>
      <c r="C11" s="1"/>
      <c r="D11" s="1"/>
      <c r="E11" s="1"/>
      <c r="F11" s="1"/>
      <c r="G11" s="1"/>
      <c r="H11" s="1"/>
      <c r="I11" s="1"/>
      <c r="J11" s="1"/>
    </row>
    <row r="12" spans="1:10">
      <c r="B12" s="29" t="s">
        <v>1</v>
      </c>
      <c r="C12" s="29" t="s">
        <v>42</v>
      </c>
      <c r="D12" s="29"/>
      <c r="E12" s="29" t="s">
        <v>43</v>
      </c>
      <c r="F12" s="29"/>
      <c r="G12" s="29" t="s">
        <v>44</v>
      </c>
      <c r="H12" s="29"/>
      <c r="I12" s="1"/>
      <c r="J12" s="1"/>
    </row>
    <row r="13" spans="1:10">
      <c r="B13" s="29" t="s">
        <v>2</v>
      </c>
      <c r="C13" s="10">
        <v>4</v>
      </c>
      <c r="D13" s="10" t="s">
        <v>5</v>
      </c>
      <c r="E13" s="10">
        <v>4</v>
      </c>
      <c r="F13" s="10" t="s">
        <v>5</v>
      </c>
      <c r="G13" s="10">
        <v>4</v>
      </c>
      <c r="H13" s="10" t="s">
        <v>5</v>
      </c>
      <c r="I13" s="1"/>
      <c r="J13" s="1"/>
    </row>
    <row r="14" spans="1:10">
      <c r="B14" s="29" t="s">
        <v>3</v>
      </c>
      <c r="C14" s="10">
        <v>3.5</v>
      </c>
      <c r="D14" s="10" t="s">
        <v>5</v>
      </c>
      <c r="E14" s="10">
        <v>14</v>
      </c>
      <c r="F14" s="10" t="s">
        <v>5</v>
      </c>
      <c r="G14" s="10">
        <v>21</v>
      </c>
      <c r="H14" s="10" t="s">
        <v>5</v>
      </c>
      <c r="I14" s="1"/>
      <c r="J14" s="1"/>
    </row>
    <row r="15" spans="1:10" ht="18">
      <c r="B15" s="29" t="s">
        <v>4</v>
      </c>
      <c r="C15" s="9">
        <f>(C13*C14)/2</f>
        <v>7</v>
      </c>
      <c r="D15" s="9" t="s">
        <v>40</v>
      </c>
      <c r="E15" s="9">
        <f>(E13*E14)/2</f>
        <v>28</v>
      </c>
      <c r="F15" s="9" t="s">
        <v>40</v>
      </c>
      <c r="G15" s="9">
        <f>(G13*G14)/2</f>
        <v>42</v>
      </c>
      <c r="H15" s="9" t="s">
        <v>40</v>
      </c>
      <c r="I15" s="1"/>
      <c r="J15" s="1"/>
    </row>
    <row r="16" spans="1:10">
      <c r="B16" s="1"/>
      <c r="C16" s="7"/>
      <c r="D16" s="7"/>
      <c r="E16" s="7"/>
      <c r="F16" s="7"/>
      <c r="G16" s="7"/>
      <c r="H16" s="7"/>
      <c r="I16" s="1"/>
      <c r="J16" s="1"/>
    </row>
    <row r="17" spans="1:13">
      <c r="B17" s="1"/>
      <c r="C17" s="1"/>
      <c r="D17" s="1"/>
      <c r="E17" s="1"/>
      <c r="F17" s="1"/>
      <c r="G17" s="1"/>
      <c r="H17" s="1"/>
      <c r="I17" s="1"/>
      <c r="J17" s="1"/>
      <c r="M17" s="1"/>
    </row>
    <row r="18" spans="1:13">
      <c r="A18" s="16" t="s">
        <v>53</v>
      </c>
      <c r="B18" s="22" t="s">
        <v>152</v>
      </c>
      <c r="C18" s="1"/>
      <c r="D18" s="1"/>
      <c r="E18" s="1"/>
      <c r="F18" s="1"/>
      <c r="G18" s="1"/>
      <c r="H18" s="1"/>
      <c r="I18" s="1"/>
      <c r="J18" s="1"/>
    </row>
    <row r="19" spans="1:13">
      <c r="B19" s="29" t="s">
        <v>1</v>
      </c>
      <c r="C19" s="29" t="s">
        <v>37</v>
      </c>
      <c r="D19" s="29"/>
      <c r="E19" s="29" t="s">
        <v>38</v>
      </c>
      <c r="F19" s="29"/>
      <c r="G19" s="29" t="s">
        <v>39</v>
      </c>
      <c r="H19" s="29"/>
      <c r="I19" s="1"/>
      <c r="J19" s="1"/>
    </row>
    <row r="20" spans="1:13">
      <c r="B20" s="29" t="s">
        <v>2</v>
      </c>
      <c r="C20" s="10">
        <v>2</v>
      </c>
      <c r="D20" s="10" t="s">
        <v>5</v>
      </c>
      <c r="E20" s="10">
        <v>8</v>
      </c>
      <c r="F20" s="10" t="s">
        <v>5</v>
      </c>
      <c r="G20" s="10">
        <v>12</v>
      </c>
      <c r="H20" s="10" t="s">
        <v>5</v>
      </c>
      <c r="I20" s="1"/>
      <c r="J20" s="1"/>
    </row>
    <row r="21" spans="1:13">
      <c r="B21" s="29" t="s">
        <v>3</v>
      </c>
      <c r="C21" s="10">
        <v>7</v>
      </c>
      <c r="D21" s="10" t="s">
        <v>5</v>
      </c>
      <c r="E21" s="10">
        <v>7</v>
      </c>
      <c r="F21" s="10" t="s">
        <v>5</v>
      </c>
      <c r="G21" s="10">
        <v>7</v>
      </c>
      <c r="H21" s="10" t="s">
        <v>5</v>
      </c>
      <c r="I21" s="1"/>
      <c r="J21" s="1"/>
    </row>
    <row r="22" spans="1:13" ht="18">
      <c r="B22" s="29" t="s">
        <v>4</v>
      </c>
      <c r="C22" s="9">
        <f>(C20*C21)/2</f>
        <v>7</v>
      </c>
      <c r="D22" s="9" t="s">
        <v>40</v>
      </c>
      <c r="E22" s="10">
        <f>(E20*E21)/2</f>
        <v>28</v>
      </c>
      <c r="F22" s="9" t="s">
        <v>40</v>
      </c>
      <c r="G22" s="10">
        <f>(G20*G21)/2</f>
        <v>42</v>
      </c>
      <c r="H22" s="9" t="s">
        <v>40</v>
      </c>
      <c r="I22" s="1"/>
      <c r="J22" s="1"/>
    </row>
    <row r="23" spans="1:13">
      <c r="B23" s="1"/>
      <c r="C23" s="1"/>
      <c r="D23" s="1"/>
      <c r="E23" s="1"/>
      <c r="F23" s="1"/>
      <c r="G23" s="1"/>
      <c r="H23" s="1"/>
      <c r="I23" s="1"/>
      <c r="J23" s="1"/>
    </row>
    <row r="24" spans="1:13">
      <c r="B24" s="1"/>
      <c r="C24" s="1"/>
      <c r="D24" s="1"/>
      <c r="E24" s="1"/>
      <c r="F24" s="1"/>
      <c r="G24" s="1"/>
      <c r="H24" s="1"/>
      <c r="I24" s="1"/>
      <c r="J24" s="1"/>
    </row>
    <row r="25" spans="1:13">
      <c r="A25" s="16" t="s">
        <v>54</v>
      </c>
      <c r="B25" s="22" t="s">
        <v>153</v>
      </c>
      <c r="C25" s="1"/>
      <c r="D25" s="1"/>
      <c r="E25" s="1"/>
      <c r="F25" s="1"/>
      <c r="G25" s="1"/>
      <c r="H25" s="1"/>
      <c r="I25" s="1"/>
      <c r="J25" s="1"/>
    </row>
    <row r="26" spans="1:13">
      <c r="B26" s="29" t="s">
        <v>1</v>
      </c>
      <c r="C26" s="104" t="s">
        <v>41</v>
      </c>
      <c r="D26" s="105"/>
      <c r="E26" s="105"/>
      <c r="F26" s="106"/>
      <c r="G26" s="1"/>
      <c r="H26" s="1"/>
      <c r="I26" s="1"/>
      <c r="J26" s="1"/>
    </row>
    <row r="27" spans="1:13">
      <c r="B27" s="29" t="s">
        <v>2</v>
      </c>
      <c r="C27" s="36">
        <v>8</v>
      </c>
      <c r="D27" s="36" t="s">
        <v>5</v>
      </c>
      <c r="E27" s="1"/>
      <c r="F27" s="1"/>
      <c r="G27" s="1"/>
      <c r="H27" s="1"/>
      <c r="I27" s="1"/>
      <c r="J27" s="1"/>
    </row>
    <row r="28" spans="1:13">
      <c r="B28" s="29" t="s">
        <v>3</v>
      </c>
      <c r="C28" s="10">
        <v>3.5</v>
      </c>
      <c r="D28" s="10" t="s">
        <v>5</v>
      </c>
      <c r="E28" s="1"/>
      <c r="F28" s="1"/>
      <c r="G28" s="1"/>
      <c r="H28" s="1"/>
      <c r="I28" s="1"/>
      <c r="J28" s="1"/>
    </row>
    <row r="29" spans="1:13" ht="18">
      <c r="B29" s="29" t="s">
        <v>4</v>
      </c>
      <c r="C29" s="9">
        <f>(C27*C28)/2</f>
        <v>14</v>
      </c>
      <c r="D29" s="9" t="s">
        <v>40</v>
      </c>
      <c r="E29" s="1"/>
      <c r="F29" s="1"/>
      <c r="G29" s="1"/>
      <c r="H29" s="1"/>
      <c r="I29" s="1"/>
      <c r="J29" s="1"/>
    </row>
    <row r="30" spans="1:13">
      <c r="B30" s="1"/>
      <c r="C30" s="1"/>
      <c r="D30" s="1"/>
      <c r="E30" s="1"/>
      <c r="F30" s="1"/>
      <c r="G30" s="1"/>
      <c r="H30" s="1"/>
      <c r="I30" s="1"/>
      <c r="J30" s="1"/>
    </row>
    <row r="31" spans="1:13">
      <c r="B31" s="1"/>
      <c r="C31" s="1"/>
      <c r="D31" s="1"/>
      <c r="E31" s="1"/>
      <c r="F31" s="1"/>
      <c r="G31" s="1"/>
      <c r="H31" s="1"/>
      <c r="I31" s="1"/>
      <c r="J31" s="1"/>
    </row>
    <row r="32" spans="1:13">
      <c r="A32" s="16" t="s">
        <v>55</v>
      </c>
      <c r="B32" s="22" t="s">
        <v>154</v>
      </c>
      <c r="C32" s="1"/>
      <c r="D32" s="1"/>
      <c r="E32" s="1"/>
      <c r="F32" s="1"/>
      <c r="G32" s="1"/>
      <c r="H32" s="1"/>
      <c r="I32" s="1"/>
      <c r="J32" s="1"/>
    </row>
    <row r="33" spans="2:10">
      <c r="B33" s="1"/>
      <c r="C33" s="1"/>
      <c r="D33" s="1"/>
      <c r="E33" s="1"/>
      <c r="F33" s="1"/>
      <c r="G33" s="1"/>
      <c r="H33" s="1"/>
      <c r="I33" s="1"/>
      <c r="J33" s="1"/>
    </row>
    <row r="34" spans="2:10">
      <c r="B34" s="2" t="s">
        <v>250</v>
      </c>
    </row>
    <row r="38" spans="2:10">
      <c r="B38" s="2"/>
    </row>
    <row r="42" spans="2:10">
      <c r="B42" s="2"/>
    </row>
  </sheetData>
  <mergeCells count="3">
    <mergeCell ref="A1:I1"/>
    <mergeCell ref="A2:I2"/>
    <mergeCell ref="C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1"/>
  <sheetViews>
    <sheetView topLeftCell="A17" zoomScaleNormal="100" workbookViewId="0">
      <selection activeCell="H27" sqref="H27"/>
    </sheetView>
  </sheetViews>
  <sheetFormatPr defaultColWidth="9.21875" defaultRowHeight="15.6"/>
  <cols>
    <col min="1" max="1" width="9.21875" style="1"/>
    <col min="2" max="2" width="14.77734375" style="1" customWidth="1"/>
    <col min="3" max="3" width="13.77734375" style="1" customWidth="1"/>
    <col min="4" max="4" width="13.21875" style="1" customWidth="1"/>
    <col min="5" max="5" width="17.21875" style="1" customWidth="1"/>
    <col min="6" max="6" width="16.21875" style="1" customWidth="1"/>
    <col min="7" max="7" width="9.21875" style="1"/>
    <col min="8" max="8" width="18.77734375" style="1" customWidth="1"/>
    <col min="9" max="9" width="19.21875" style="1" bestFit="1" customWidth="1"/>
    <col min="10" max="10" width="22.77734375" style="1" bestFit="1" customWidth="1"/>
    <col min="11" max="11" width="23.21875" style="1" bestFit="1" customWidth="1"/>
    <col min="12" max="12" width="34.21875" style="1" bestFit="1" customWidth="1"/>
    <col min="13" max="16384" width="9.21875" style="1"/>
  </cols>
  <sheetData>
    <row r="1" spans="1:19" ht="22.5" customHeight="1">
      <c r="A1" s="102" t="s">
        <v>8</v>
      </c>
      <c r="B1" s="102"/>
      <c r="C1" s="102"/>
      <c r="D1" s="102"/>
      <c r="E1" s="102"/>
      <c r="F1" s="102"/>
      <c r="G1" s="102"/>
      <c r="H1" s="102"/>
      <c r="I1" s="102"/>
    </row>
    <row r="2" spans="1:19" ht="22.5" customHeight="1">
      <c r="A2" s="102" t="s">
        <v>47</v>
      </c>
      <c r="B2" s="102"/>
      <c r="C2" s="102"/>
      <c r="D2" s="102"/>
      <c r="E2" s="102"/>
      <c r="F2" s="102"/>
      <c r="G2" s="102"/>
      <c r="H2" s="102"/>
      <c r="I2" s="102"/>
    </row>
    <row r="3" spans="1:19" ht="21">
      <c r="B3" s="13"/>
      <c r="C3" s="13"/>
      <c r="D3" s="13"/>
      <c r="E3" s="13"/>
      <c r="F3" s="13"/>
      <c r="G3" s="13"/>
      <c r="H3" s="13"/>
      <c r="I3" s="52"/>
    </row>
    <row r="4" spans="1:19" ht="17.399999999999999">
      <c r="B4" s="1" t="s">
        <v>155</v>
      </c>
      <c r="I4" s="53"/>
    </row>
    <row r="5" spans="1:19" ht="16.2">
      <c r="A5" s="16" t="s">
        <v>51</v>
      </c>
      <c r="B5" s="1" t="s">
        <v>157</v>
      </c>
    </row>
    <row r="6" spans="1:19" ht="16.2">
      <c r="A6" s="16"/>
    </row>
    <row r="7" spans="1:19" ht="18">
      <c r="A7" s="16"/>
      <c r="B7" s="29"/>
      <c r="C7" s="33" t="s">
        <v>162</v>
      </c>
      <c r="D7" s="33" t="s">
        <v>163</v>
      </c>
      <c r="E7" s="34" t="s">
        <v>164</v>
      </c>
      <c r="F7" s="33" t="s">
        <v>185</v>
      </c>
      <c r="G7" s="28"/>
      <c r="H7" s="29" t="s">
        <v>45</v>
      </c>
      <c r="I7" s="28"/>
    </row>
    <row r="8" spans="1:19" ht="18">
      <c r="A8" s="16"/>
      <c r="B8" s="29" t="s">
        <v>159</v>
      </c>
      <c r="C8" s="10">
        <v>7.85</v>
      </c>
      <c r="D8" s="10">
        <v>3</v>
      </c>
      <c r="E8" s="10"/>
      <c r="F8" s="30">
        <f>PI()*D8^2*C8</f>
        <v>221.95352097611888</v>
      </c>
      <c r="G8" s="10"/>
      <c r="H8" s="51">
        <f>(2*PI()*D8*C8)+2*(PI()*D8^2)</f>
        <v>204.51768174869554</v>
      </c>
      <c r="I8" s="9" t="s">
        <v>40</v>
      </c>
    </row>
    <row r="9" spans="1:19" ht="18">
      <c r="A9" s="16"/>
      <c r="B9" s="29" t="s">
        <v>7</v>
      </c>
      <c r="C9" s="10"/>
      <c r="D9" s="54">
        <v>3.7549999999999999</v>
      </c>
      <c r="E9" s="10"/>
      <c r="F9" s="30">
        <f>4/3*PI()*D9^3</f>
        <v>221.77798501019828</v>
      </c>
      <c r="G9" s="10"/>
      <c r="H9" s="31">
        <f>4*PI()*D9^2</f>
        <v>177.18613982172968</v>
      </c>
      <c r="I9" s="9" t="s">
        <v>40</v>
      </c>
    </row>
    <row r="10" spans="1:19" ht="18">
      <c r="A10" s="16"/>
      <c r="B10" s="29" t="s">
        <v>46</v>
      </c>
      <c r="C10" s="10">
        <v>7</v>
      </c>
      <c r="D10" s="10">
        <v>5.5</v>
      </c>
      <c r="E10" s="32">
        <f>SQRT(C10^2+D10^2)</f>
        <v>8.9022469073824286</v>
      </c>
      <c r="F10" s="30">
        <f>1/3*PI()*D10^2*C10</f>
        <v>221.74408146587956</v>
      </c>
      <c r="G10" s="10"/>
      <c r="H10" s="31">
        <f>PI()*D10*(E10+D10)</f>
        <v>248.85296193680423</v>
      </c>
      <c r="I10" s="9" t="s">
        <v>40</v>
      </c>
      <c r="J10" s="52"/>
      <c r="R10" s="23"/>
    </row>
    <row r="11" spans="1:19" ht="16.2">
      <c r="A11" s="16"/>
      <c r="H11" s="23"/>
      <c r="R11" s="24"/>
      <c r="S11" s="7"/>
    </row>
    <row r="12" spans="1:19" ht="16.2">
      <c r="B12" s="28"/>
      <c r="C12" s="33" t="s">
        <v>160</v>
      </c>
      <c r="D12" s="33" t="s">
        <v>161</v>
      </c>
      <c r="E12" s="33" t="s">
        <v>162</v>
      </c>
      <c r="F12" s="28"/>
      <c r="G12" s="28"/>
      <c r="H12" s="28"/>
      <c r="I12" s="28"/>
    </row>
    <row r="13" spans="1:19" ht="18">
      <c r="A13" s="16"/>
      <c r="B13" s="29" t="s">
        <v>48</v>
      </c>
      <c r="C13" s="10">
        <v>7.21</v>
      </c>
      <c r="D13" s="10">
        <v>4.74</v>
      </c>
      <c r="E13" s="10">
        <v>6.5</v>
      </c>
      <c r="F13" s="30">
        <f>C13*D13*E13</f>
        <v>222.14010000000002</v>
      </c>
      <c r="G13" s="10"/>
      <c r="H13" s="31">
        <f>2*(D13*E13+C13*D13+C13*E13)</f>
        <v>223.70080000000002</v>
      </c>
      <c r="I13" s="9" t="s">
        <v>40</v>
      </c>
      <c r="J13" s="53"/>
    </row>
    <row r="14" spans="1:19" ht="16.2">
      <c r="A14" s="16"/>
      <c r="H14" s="23"/>
    </row>
    <row r="15" spans="1:19" ht="16.2">
      <c r="A15" s="16"/>
      <c r="O15" s="23"/>
      <c r="R15" s="23"/>
    </row>
    <row r="16" spans="1:19" ht="24" customHeight="1">
      <c r="A16" s="16" t="s">
        <v>52</v>
      </c>
      <c r="B16" s="21" t="s">
        <v>158</v>
      </c>
      <c r="C16" s="21"/>
      <c r="D16" s="21"/>
      <c r="E16" s="21"/>
      <c r="F16" s="21"/>
      <c r="R16" s="24"/>
      <c r="S16" s="7"/>
    </row>
    <row r="17" spans="1:19" ht="18">
      <c r="A17" s="16"/>
      <c r="B17" s="1" t="s">
        <v>156</v>
      </c>
      <c r="P17" s="23"/>
      <c r="R17" s="23"/>
    </row>
    <row r="18" spans="1:19" ht="16.2">
      <c r="A18" s="16"/>
      <c r="B18" s="43" t="s">
        <v>190</v>
      </c>
      <c r="P18" s="23"/>
      <c r="R18" s="23"/>
    </row>
    <row r="19" spans="1:19" ht="16.2">
      <c r="A19" s="16"/>
      <c r="B19" s="7"/>
      <c r="P19" s="23"/>
      <c r="R19" s="23"/>
    </row>
    <row r="20" spans="1:19" ht="18">
      <c r="A20" s="16"/>
      <c r="B20" s="29"/>
      <c r="C20" s="29" t="s">
        <v>162</v>
      </c>
      <c r="D20" s="29" t="s">
        <v>163</v>
      </c>
      <c r="E20" s="35" t="s">
        <v>164</v>
      </c>
      <c r="F20" s="29" t="s">
        <v>185</v>
      </c>
      <c r="G20" s="29"/>
      <c r="H20" s="29" t="s">
        <v>45</v>
      </c>
      <c r="I20" s="29"/>
      <c r="R20" s="23"/>
    </row>
    <row r="21" spans="1:19" ht="18">
      <c r="A21" s="16"/>
      <c r="B21" s="29" t="s">
        <v>159</v>
      </c>
      <c r="C21" s="47">
        <v>10.5</v>
      </c>
      <c r="D21" s="48">
        <v>3.4822538193849368</v>
      </c>
      <c r="E21" s="47"/>
      <c r="F21" s="30">
        <f>PI()*D21^2*C21</f>
        <v>400.00002508248838</v>
      </c>
      <c r="G21" s="10"/>
      <c r="H21" s="31">
        <f>2*(PI()*D21*(D21+C21))</f>
        <v>305.92676432330205</v>
      </c>
      <c r="I21" s="9" t="s">
        <v>40</v>
      </c>
      <c r="R21" s="23"/>
    </row>
    <row r="22" spans="1:19" ht="18">
      <c r="A22" s="16"/>
      <c r="B22" s="29" t="s">
        <v>7</v>
      </c>
      <c r="C22" s="47"/>
      <c r="D22" s="48">
        <v>4.5707817247991365</v>
      </c>
      <c r="E22" s="47"/>
      <c r="F22" s="30">
        <f>4/3*PI()*D22^3</f>
        <v>400.00005971626047</v>
      </c>
      <c r="G22" s="10"/>
      <c r="H22" s="31">
        <f>4*PI()*D22^2</f>
        <v>262.53718759705498</v>
      </c>
      <c r="I22" s="9" t="s">
        <v>40</v>
      </c>
      <c r="R22" s="24"/>
      <c r="S22" s="7"/>
    </row>
    <row r="23" spans="1:19" ht="18">
      <c r="A23" s="16"/>
      <c r="B23" s="29" t="s">
        <v>46</v>
      </c>
      <c r="C23" s="47">
        <v>7</v>
      </c>
      <c r="D23" s="48">
        <v>7.3869753781912211</v>
      </c>
      <c r="E23" s="48">
        <v>8.9</v>
      </c>
      <c r="F23" s="30">
        <f>1/3*PI()*D23^2*C23</f>
        <v>399.99997198272638</v>
      </c>
      <c r="G23" s="10"/>
      <c r="H23" s="98">
        <f>PI()*D23*E23+PI()*D23^2</f>
        <v>377.96968088649908</v>
      </c>
      <c r="I23" s="9" t="s">
        <v>40</v>
      </c>
    </row>
    <row r="24" spans="1:19" ht="16.2">
      <c r="A24" s="16"/>
      <c r="E24" s="18"/>
      <c r="F24" s="23"/>
      <c r="H24" s="8"/>
      <c r="I24" s="7"/>
    </row>
    <row r="25" spans="1:19" ht="16.2">
      <c r="A25" s="16"/>
    </row>
    <row r="26" spans="1:19" ht="16.2">
      <c r="A26" s="16"/>
      <c r="B26" s="29"/>
      <c r="C26" s="33" t="s">
        <v>160</v>
      </c>
      <c r="D26" s="33" t="s">
        <v>161</v>
      </c>
      <c r="E26" s="33" t="s">
        <v>162</v>
      </c>
      <c r="F26" s="28"/>
      <c r="G26" s="28"/>
      <c r="H26" s="28"/>
      <c r="I26" s="28"/>
    </row>
    <row r="27" spans="1:19" ht="18">
      <c r="A27" s="16"/>
      <c r="B27" s="29" t="s">
        <v>48</v>
      </c>
      <c r="C27" s="48">
        <v>12.982797792924373</v>
      </c>
      <c r="D27" s="49">
        <v>4.74</v>
      </c>
      <c r="E27" s="49">
        <v>6.5</v>
      </c>
      <c r="F27" s="30">
        <f>C27*D27*E27</f>
        <v>399.99999999999994</v>
      </c>
      <c r="G27" s="10"/>
      <c r="H27" s="31">
        <f>2*(C27*D27+C27*E27+D27*E27)</f>
        <v>353.47329438493989</v>
      </c>
      <c r="I27" s="9" t="s">
        <v>40</v>
      </c>
    </row>
    <row r="28" spans="1:19" ht="16.2">
      <c r="A28" s="16"/>
    </row>
    <row r="29" spans="1:19" ht="16.2">
      <c r="A29" s="16"/>
      <c r="B29" s="7" t="s">
        <v>68</v>
      </c>
    </row>
    <row r="30" spans="1:19" ht="16.2">
      <c r="A30" s="16"/>
      <c r="B30" s="7" t="s">
        <v>69</v>
      </c>
    </row>
    <row r="31" spans="1:19" ht="16.2">
      <c r="A31" s="16"/>
    </row>
    <row r="32" spans="1:19" ht="16.2">
      <c r="A32" s="16"/>
    </row>
    <row r="33" spans="1:14" ht="16.2">
      <c r="A33" s="16"/>
      <c r="N33" s="25"/>
    </row>
    <row r="34" spans="1:14" ht="16.2">
      <c r="A34" s="16"/>
    </row>
    <row r="35" spans="1:14" ht="16.2">
      <c r="A35" s="16"/>
    </row>
    <row r="40" spans="1:14" ht="16.2">
      <c r="L40" s="7"/>
    </row>
    <row r="41" spans="1:14" ht="16.2">
      <c r="H41" s="23"/>
      <c r="I41" s="23"/>
      <c r="L41" s="24"/>
    </row>
    <row r="43" spans="1:14" ht="16.2">
      <c r="H43" s="23"/>
      <c r="I43" s="23"/>
      <c r="L43" s="24"/>
    </row>
    <row r="44" spans="1:14" ht="16.2">
      <c r="H44" s="23"/>
      <c r="L44" s="7"/>
    </row>
    <row r="45" spans="1:14" ht="16.2">
      <c r="H45" s="18"/>
      <c r="I45" s="23"/>
      <c r="J45" s="23"/>
      <c r="K45" s="23"/>
      <c r="L45" s="24"/>
    </row>
    <row r="46" spans="1:14">
      <c r="H46" s="18"/>
      <c r="I46" s="23"/>
      <c r="J46" s="23"/>
    </row>
    <row r="48" spans="1:14" ht="16.2">
      <c r="I48" s="23"/>
      <c r="J48" s="23"/>
      <c r="L48" s="24"/>
    </row>
    <row r="49" spans="10:10">
      <c r="J49" s="23"/>
    </row>
    <row r="50" spans="10:10">
      <c r="J50" s="23"/>
    </row>
    <row r="51" spans="10:10" ht="16.2">
      <c r="J51" s="24"/>
    </row>
  </sheetData>
  <mergeCells count="2">
    <mergeCell ref="A1:I1"/>
    <mergeCell ref="A2: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3"/>
  <sheetViews>
    <sheetView topLeftCell="A3" workbookViewId="0">
      <selection activeCell="C12" sqref="C12"/>
    </sheetView>
  </sheetViews>
  <sheetFormatPr defaultColWidth="9.21875" defaultRowHeight="16.2"/>
  <cols>
    <col min="1" max="1" width="9.21875" style="16"/>
    <col min="2" max="2" width="20.77734375" style="1" customWidth="1"/>
    <col min="3" max="3" width="18.5546875" style="1" customWidth="1"/>
    <col min="4" max="16384" width="9.21875" style="1"/>
  </cols>
  <sheetData>
    <row r="1" spans="1:14" ht="21">
      <c r="A1" s="102" t="s">
        <v>18</v>
      </c>
      <c r="B1" s="102"/>
      <c r="C1" s="102"/>
      <c r="D1" s="102"/>
      <c r="E1" s="102"/>
      <c r="F1" s="102"/>
      <c r="G1" s="102"/>
      <c r="H1" s="102"/>
      <c r="I1" s="102"/>
    </row>
    <row r="2" spans="1:14" ht="21">
      <c r="A2" s="102" t="s">
        <v>0</v>
      </c>
      <c r="B2" s="102"/>
      <c r="C2" s="102"/>
      <c r="D2" s="102"/>
      <c r="E2" s="102"/>
      <c r="F2" s="102"/>
      <c r="G2" s="102"/>
      <c r="H2" s="102"/>
      <c r="I2" s="102"/>
    </row>
    <row r="3" spans="1:14" ht="21">
      <c r="A3" s="13"/>
      <c r="B3" s="13"/>
      <c r="C3" s="13"/>
      <c r="D3" s="13"/>
      <c r="E3" s="13"/>
      <c r="F3" s="13"/>
      <c r="G3" s="13"/>
      <c r="H3" s="13"/>
      <c r="I3" s="13"/>
    </row>
    <row r="4" spans="1:14">
      <c r="B4" s="107" t="s">
        <v>136</v>
      </c>
      <c r="C4" s="107"/>
      <c r="D4" s="107"/>
      <c r="E4" s="107"/>
      <c r="F4" s="107"/>
      <c r="G4" s="107"/>
      <c r="H4" s="107"/>
      <c r="I4" s="107"/>
    </row>
    <row r="5" spans="1:14">
      <c r="B5" s="108"/>
      <c r="C5" s="108"/>
      <c r="D5" s="108"/>
      <c r="E5" s="108"/>
      <c r="F5" s="108"/>
      <c r="G5" s="108"/>
      <c r="H5" s="108"/>
      <c r="I5" s="108"/>
      <c r="N5"/>
    </row>
    <row r="6" spans="1:14">
      <c r="A6" s="16" t="s">
        <v>51</v>
      </c>
      <c r="B6" s="1" t="s">
        <v>165</v>
      </c>
    </row>
    <row r="7" spans="1:14">
      <c r="B7" s="26" t="s">
        <v>15</v>
      </c>
      <c r="C7" s="26" t="s">
        <v>14</v>
      </c>
    </row>
    <row r="8" spans="1:14">
      <c r="B8" s="20" t="s">
        <v>11</v>
      </c>
      <c r="C8" s="20">
        <v>7</v>
      </c>
      <c r="D8" s="1" t="s">
        <v>16</v>
      </c>
    </row>
    <row r="9" spans="1:14">
      <c r="B9" s="20" t="s">
        <v>12</v>
      </c>
      <c r="C9" s="20">
        <v>4</v>
      </c>
      <c r="D9" s="1" t="s">
        <v>16</v>
      </c>
    </row>
    <row r="10" spans="1:14">
      <c r="B10" s="20" t="s">
        <v>13</v>
      </c>
      <c r="C10" s="20">
        <v>8</v>
      </c>
      <c r="D10" s="1" t="s">
        <v>16</v>
      </c>
    </row>
    <row r="11" spans="1:14">
      <c r="B11" s="22"/>
      <c r="C11" s="20"/>
    </row>
    <row r="12" spans="1:14">
      <c r="B12" s="46" t="s">
        <v>196</v>
      </c>
      <c r="C12" s="22">
        <f>(C8+C9+C10)/2</f>
        <v>9.5</v>
      </c>
    </row>
    <row r="13" spans="1:14">
      <c r="B13" s="46" t="s">
        <v>197</v>
      </c>
      <c r="C13" s="24">
        <f>(C12*(C12-C8)*(C12-C9)*(C12-C10))^(1/2)</f>
        <v>13.997767679169419</v>
      </c>
      <c r="D13" s="7" t="s">
        <v>198</v>
      </c>
    </row>
  </sheetData>
  <mergeCells count="3">
    <mergeCell ref="B4:I5"/>
    <mergeCell ref="A1:I1"/>
    <mergeCell ref="A2:I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topLeftCell="D3" workbookViewId="0">
      <selection activeCell="L9" sqref="L9"/>
    </sheetView>
  </sheetViews>
  <sheetFormatPr defaultColWidth="9.21875" defaultRowHeight="16.2"/>
  <cols>
    <col min="1" max="1" width="9.21875" style="7"/>
    <col min="2" max="10" width="9.21875" style="1"/>
    <col min="11" max="11" width="12.21875" style="1" bestFit="1" customWidth="1"/>
    <col min="12" max="16384" width="9.21875" style="1"/>
  </cols>
  <sheetData>
    <row r="1" spans="1:12" ht="21">
      <c r="A1" s="102" t="s">
        <v>10</v>
      </c>
      <c r="B1" s="102"/>
      <c r="C1" s="102"/>
      <c r="D1" s="102"/>
      <c r="E1" s="102"/>
      <c r="F1" s="102"/>
      <c r="G1" s="102"/>
      <c r="H1" s="102"/>
      <c r="I1" s="102"/>
    </row>
    <row r="2" spans="1:12" ht="21">
      <c r="A2" s="102" t="s">
        <v>0</v>
      </c>
      <c r="B2" s="102"/>
      <c r="C2" s="102"/>
      <c r="D2" s="102"/>
      <c r="E2" s="102"/>
      <c r="F2" s="102"/>
      <c r="G2" s="102"/>
      <c r="H2" s="102"/>
      <c r="I2" s="102"/>
    </row>
    <row r="4" spans="1:12">
      <c r="A4" s="16" t="s">
        <v>51</v>
      </c>
      <c r="B4" s="22" t="s">
        <v>166</v>
      </c>
      <c r="J4" s="1" t="s">
        <v>11</v>
      </c>
      <c r="K4" s="1">
        <v>4</v>
      </c>
      <c r="L4" s="22" t="s">
        <v>5</v>
      </c>
    </row>
    <row r="5" spans="1:12">
      <c r="J5" s="1" t="s">
        <v>12</v>
      </c>
      <c r="K5" s="1">
        <v>3</v>
      </c>
      <c r="L5" s="22" t="s">
        <v>5</v>
      </c>
    </row>
    <row r="6" spans="1:12">
      <c r="J6" s="1" t="s">
        <v>13</v>
      </c>
      <c r="K6" s="1">
        <v>6</v>
      </c>
      <c r="L6" s="22" t="s">
        <v>5</v>
      </c>
    </row>
    <row r="7" spans="1:12">
      <c r="J7" s="46" t="s">
        <v>196</v>
      </c>
      <c r="K7" s="46">
        <f>1/2*(K4+K5+K6)</f>
        <v>6.5</v>
      </c>
    </row>
    <row r="8" spans="1:12">
      <c r="J8" s="46" t="s">
        <v>197</v>
      </c>
      <c r="K8" s="18">
        <f>(K7*(K7-K4)*(K7-K5)*(K7-K6))^(1/2)</f>
        <v>5.3326822519253856</v>
      </c>
      <c r="L8" s="22" t="s">
        <v>198</v>
      </c>
    </row>
  </sheetData>
  <mergeCells count="2">
    <mergeCell ref="A1:I1"/>
    <mergeCell ref="A2:I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B4" workbookViewId="0">
      <selection activeCell="H21" sqref="H21"/>
    </sheetView>
  </sheetViews>
  <sheetFormatPr defaultColWidth="9.21875" defaultRowHeight="16.2"/>
  <cols>
    <col min="1" max="1" width="9.21875" style="16"/>
    <col min="2" max="3" width="9.21875" style="1"/>
    <col min="4" max="4" width="14" style="1" bestFit="1" customWidth="1"/>
    <col min="5" max="16384" width="9.21875" style="1"/>
  </cols>
  <sheetData>
    <row r="1" spans="1:9" ht="21">
      <c r="A1" s="102" t="s">
        <v>17</v>
      </c>
      <c r="B1" s="102"/>
      <c r="C1" s="102"/>
      <c r="D1" s="102"/>
      <c r="E1" s="102"/>
      <c r="F1" s="102"/>
      <c r="G1" s="102"/>
      <c r="H1" s="102"/>
      <c r="I1" s="102"/>
    </row>
    <row r="2" spans="1:9" ht="21">
      <c r="A2" s="102" t="s">
        <v>0</v>
      </c>
      <c r="B2" s="102"/>
      <c r="C2" s="102"/>
      <c r="D2" s="102"/>
      <c r="E2" s="102"/>
      <c r="F2" s="102"/>
      <c r="G2" s="102"/>
      <c r="H2" s="102"/>
      <c r="I2" s="102"/>
    </row>
    <row r="4" spans="1:9">
      <c r="A4" s="16" t="s">
        <v>51</v>
      </c>
      <c r="B4" s="1" t="s">
        <v>167</v>
      </c>
    </row>
    <row r="5" spans="1:9">
      <c r="B5" s="26" t="s">
        <v>19</v>
      </c>
      <c r="C5" s="26" t="s">
        <v>23</v>
      </c>
    </row>
    <row r="6" spans="1:9">
      <c r="B6" s="1" t="s">
        <v>20</v>
      </c>
      <c r="C6" s="1">
        <v>12</v>
      </c>
      <c r="D6" s="1" t="s">
        <v>5</v>
      </c>
      <c r="F6" s="46" t="s">
        <v>197</v>
      </c>
      <c r="G6" s="1">
        <f>(C9*(C9-C6)*(C9-C7)*(C9-C8))^(1/2)</f>
        <v>0</v>
      </c>
      <c r="H6" s="22" t="s">
        <v>198</v>
      </c>
    </row>
    <row r="7" spans="1:9">
      <c r="B7" s="1" t="s">
        <v>21</v>
      </c>
      <c r="C7" s="1">
        <v>7</v>
      </c>
      <c r="D7" s="1" t="s">
        <v>5</v>
      </c>
    </row>
    <row r="8" spans="1:9">
      <c r="B8" s="1" t="s">
        <v>22</v>
      </c>
      <c r="C8" s="1">
        <v>5</v>
      </c>
      <c r="D8" s="1" t="s">
        <v>5</v>
      </c>
    </row>
    <row r="9" spans="1:9">
      <c r="B9" s="46" t="s">
        <v>196</v>
      </c>
      <c r="C9" s="1">
        <f>1/2*(C6+C7+C8)</f>
        <v>12</v>
      </c>
    </row>
    <row r="11" spans="1:9">
      <c r="A11" s="16" t="s">
        <v>52</v>
      </c>
      <c r="B11" s="1" t="s">
        <v>168</v>
      </c>
    </row>
    <row r="15" spans="1:9">
      <c r="A15" s="16" t="s">
        <v>53</v>
      </c>
      <c r="B15" s="108" t="s">
        <v>169</v>
      </c>
      <c r="C15" s="108"/>
      <c r="D15" s="108"/>
      <c r="E15" s="108"/>
      <c r="F15" s="108"/>
      <c r="G15" s="108"/>
      <c r="H15" s="108"/>
      <c r="I15" s="108"/>
    </row>
    <row r="16" spans="1:9">
      <c r="B16" s="108"/>
      <c r="C16" s="108"/>
      <c r="D16" s="108"/>
      <c r="E16" s="108"/>
      <c r="F16" s="108"/>
      <c r="G16" s="108"/>
      <c r="H16" s="108"/>
      <c r="I16" s="108"/>
    </row>
    <row r="18" spans="3:5">
      <c r="C18" s="46" t="s">
        <v>199</v>
      </c>
      <c r="D18" s="55">
        <v>6.0066450822103281</v>
      </c>
    </row>
    <row r="19" spans="3:5">
      <c r="C19" s="46" t="s">
        <v>196</v>
      </c>
      <c r="D19" s="55">
        <f>1/2*(C6+C7+D18)</f>
        <v>12.503322541105163</v>
      </c>
    </row>
    <row r="20" spans="3:5">
      <c r="C20" s="46" t="s">
        <v>197</v>
      </c>
      <c r="D20" s="55">
        <f>(D19*(D19-C6)*(D19-C7)*(D19-D18))^(1/2)</f>
        <v>15.000096186013032</v>
      </c>
      <c r="E20" s="1" t="s">
        <v>198</v>
      </c>
    </row>
  </sheetData>
  <mergeCells count="3">
    <mergeCell ref="A1:I1"/>
    <mergeCell ref="A2:I2"/>
    <mergeCell ref="B15:I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1"/>
  <sheetViews>
    <sheetView topLeftCell="A14" workbookViewId="0">
      <selection activeCell="G30" sqref="G30"/>
    </sheetView>
  </sheetViews>
  <sheetFormatPr defaultColWidth="9.21875" defaultRowHeight="16.2"/>
  <cols>
    <col min="1" max="1" width="9.21875" style="16"/>
    <col min="2" max="2" width="9.21875" style="1"/>
    <col min="3" max="3" width="11" style="1" bestFit="1" customWidth="1"/>
    <col min="4" max="16384" width="9.21875" style="1"/>
  </cols>
  <sheetData>
    <row r="1" spans="1:12" ht="21">
      <c r="A1" s="102" t="s">
        <v>24</v>
      </c>
      <c r="B1" s="102"/>
      <c r="C1" s="102"/>
      <c r="D1" s="102"/>
      <c r="E1" s="102"/>
      <c r="F1" s="102"/>
      <c r="G1" s="102"/>
      <c r="H1" s="102"/>
      <c r="I1" s="102"/>
    </row>
    <row r="2" spans="1:12" ht="21">
      <c r="A2" s="102" t="s">
        <v>25</v>
      </c>
      <c r="B2" s="102"/>
      <c r="C2" s="102"/>
      <c r="D2" s="102"/>
      <c r="E2" s="102"/>
      <c r="F2" s="102"/>
      <c r="G2" s="102"/>
      <c r="H2" s="102"/>
      <c r="I2" s="102"/>
    </row>
    <row r="3" spans="1:12">
      <c r="I3" s="1" t="s">
        <v>200</v>
      </c>
      <c r="J3" s="1" t="s">
        <v>201</v>
      </c>
    </row>
    <row r="4" spans="1:12">
      <c r="A4" s="16" t="s">
        <v>51</v>
      </c>
      <c r="B4" s="1" t="s">
        <v>170</v>
      </c>
      <c r="J4" s="46" t="s">
        <v>202</v>
      </c>
      <c r="K4" s="1">
        <v>3</v>
      </c>
      <c r="L4" s="22" t="s">
        <v>5</v>
      </c>
    </row>
    <row r="5" spans="1:12">
      <c r="J5" s="46" t="s">
        <v>203</v>
      </c>
      <c r="K5" s="1">
        <v>8</v>
      </c>
      <c r="L5" s="22" t="s">
        <v>5</v>
      </c>
    </row>
    <row r="6" spans="1:12">
      <c r="J6" s="46" t="s">
        <v>204</v>
      </c>
      <c r="K6" s="1">
        <v>2</v>
      </c>
      <c r="L6" s="22" t="s">
        <v>5</v>
      </c>
    </row>
    <row r="7" spans="1:12">
      <c r="J7" s="46" t="s">
        <v>197</v>
      </c>
      <c r="K7" s="1">
        <f>1/2*(K4+K5)*K6</f>
        <v>11</v>
      </c>
      <c r="L7" s="22" t="s">
        <v>198</v>
      </c>
    </row>
    <row r="16" spans="1:12">
      <c r="A16" s="16" t="s">
        <v>52</v>
      </c>
      <c r="B16" s="108" t="s">
        <v>171</v>
      </c>
      <c r="C16" s="108"/>
      <c r="D16" s="108"/>
      <c r="E16" s="108"/>
      <c r="F16" s="108"/>
      <c r="G16" s="108"/>
      <c r="H16" s="108"/>
      <c r="I16" s="108"/>
      <c r="J16" s="108"/>
    </row>
    <row r="17" spans="1:10">
      <c r="B17" s="108"/>
      <c r="C17" s="108"/>
      <c r="D17" s="108"/>
      <c r="E17" s="108"/>
      <c r="F17" s="108"/>
      <c r="G17" s="108"/>
      <c r="H17" s="108"/>
      <c r="I17" s="108"/>
      <c r="J17" s="108"/>
    </row>
    <row r="18" spans="1:10">
      <c r="B18" s="46" t="s">
        <v>202</v>
      </c>
      <c r="C18" s="1">
        <v>3</v>
      </c>
      <c r="D18" s="22" t="s">
        <v>5</v>
      </c>
      <c r="E18" s="46" t="s">
        <v>197</v>
      </c>
      <c r="F18" s="1">
        <f>C18*C19</f>
        <v>11</v>
      </c>
      <c r="G18" s="1" t="s">
        <v>198</v>
      </c>
    </row>
    <row r="19" spans="1:10">
      <c r="B19" s="46" t="s">
        <v>204</v>
      </c>
      <c r="C19" s="18">
        <v>3.6666666666666665</v>
      </c>
      <c r="D19" s="22" t="s">
        <v>5</v>
      </c>
    </row>
    <row r="21" spans="1:10">
      <c r="A21" s="16" t="s">
        <v>53</v>
      </c>
      <c r="B21" s="108" t="s">
        <v>172</v>
      </c>
      <c r="C21" s="108"/>
      <c r="D21" s="108"/>
      <c r="E21" s="108"/>
      <c r="F21" s="108"/>
      <c r="G21" s="108"/>
      <c r="H21" s="108"/>
      <c r="I21" s="108"/>
      <c r="J21" s="108"/>
    </row>
    <row r="22" spans="1:10">
      <c r="B22" s="108"/>
      <c r="C22" s="108"/>
      <c r="D22" s="108"/>
      <c r="E22" s="108"/>
      <c r="F22" s="108"/>
      <c r="G22" s="108"/>
      <c r="H22" s="108"/>
      <c r="I22" s="108"/>
      <c r="J22" s="108"/>
    </row>
    <row r="23" spans="1:10">
      <c r="B23" s="27"/>
      <c r="C23" s="27"/>
      <c r="D23" s="27"/>
      <c r="E23" s="27"/>
      <c r="F23" s="27"/>
      <c r="G23" s="27"/>
      <c r="H23" s="27"/>
      <c r="I23" s="27"/>
      <c r="J23" s="27"/>
    </row>
    <row r="24" spans="1:10">
      <c r="B24" s="46" t="s">
        <v>197</v>
      </c>
      <c r="C24" s="1">
        <v>11</v>
      </c>
      <c r="D24" s="1" t="s">
        <v>198</v>
      </c>
      <c r="F24" s="1" t="s">
        <v>197</v>
      </c>
      <c r="G24" s="1">
        <f>C24^(1/2)</f>
        <v>3.3166247903553998</v>
      </c>
    </row>
    <row r="25" spans="1:10">
      <c r="F25" s="1" t="s">
        <v>205</v>
      </c>
      <c r="G25" s="1">
        <f>C24^(1/2)</f>
        <v>3.3166247903553998</v>
      </c>
    </row>
    <row r="26" spans="1:10">
      <c r="A26" s="16" t="s">
        <v>54</v>
      </c>
      <c r="B26" s="108" t="s">
        <v>173</v>
      </c>
      <c r="C26" s="108"/>
      <c r="D26" s="108"/>
      <c r="E26" s="108"/>
      <c r="F26" s="108"/>
      <c r="G26" s="108"/>
      <c r="H26" s="108"/>
      <c r="I26" s="108"/>
      <c r="J26" s="108"/>
    </row>
    <row r="27" spans="1:10">
      <c r="B27" s="108"/>
      <c r="C27" s="108"/>
      <c r="D27" s="108"/>
      <c r="E27" s="108"/>
      <c r="F27" s="108"/>
      <c r="G27" s="108"/>
      <c r="H27" s="108"/>
      <c r="I27" s="108"/>
      <c r="J27" s="108"/>
    </row>
    <row r="29" spans="1:10">
      <c r="B29" s="46" t="s">
        <v>197</v>
      </c>
      <c r="C29" s="1">
        <v>11</v>
      </c>
      <c r="D29" s="1" t="s">
        <v>198</v>
      </c>
      <c r="E29" s="46" t="s">
        <v>208</v>
      </c>
      <c r="F29" s="1">
        <f>C29*2</f>
        <v>22</v>
      </c>
      <c r="G29" s="1" t="s">
        <v>5</v>
      </c>
    </row>
    <row r="30" spans="1:10">
      <c r="E30" s="46" t="s">
        <v>206</v>
      </c>
      <c r="F30" s="1">
        <v>22</v>
      </c>
      <c r="G30" s="1" t="s">
        <v>5</v>
      </c>
    </row>
    <row r="31" spans="1:10">
      <c r="A31" s="16" t="s">
        <v>209</v>
      </c>
      <c r="B31" s="1" t="s">
        <v>207</v>
      </c>
    </row>
  </sheetData>
  <mergeCells count="5">
    <mergeCell ref="B26:J27"/>
    <mergeCell ref="B21:J22"/>
    <mergeCell ref="B16:J17"/>
    <mergeCell ref="A1:I1"/>
    <mergeCell ref="A2:I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8"/>
  <sheetViews>
    <sheetView topLeftCell="A12" workbookViewId="0">
      <selection activeCell="I28" sqref="I28"/>
    </sheetView>
  </sheetViews>
  <sheetFormatPr defaultColWidth="9.21875" defaultRowHeight="16.2"/>
  <cols>
    <col min="1" max="1" width="9.21875" style="16"/>
    <col min="2" max="3" width="9.21875" style="1"/>
    <col min="4" max="4" width="11.5546875" style="1" customWidth="1"/>
    <col min="5" max="7" width="9.21875" style="1"/>
    <col min="8" max="8" width="9.5546875" style="1" bestFit="1" customWidth="1"/>
    <col min="9" max="10" width="9.21875" style="1"/>
    <col min="11" max="11" width="10.33203125" style="1" bestFit="1" customWidth="1"/>
    <col min="12" max="16384" width="9.21875" style="1"/>
  </cols>
  <sheetData>
    <row r="1" spans="1:12" ht="21">
      <c r="A1" s="102" t="s">
        <v>35</v>
      </c>
      <c r="B1" s="102"/>
      <c r="C1" s="102"/>
      <c r="D1" s="102"/>
      <c r="E1" s="102"/>
      <c r="F1" s="102"/>
      <c r="G1" s="102"/>
      <c r="H1" s="102"/>
      <c r="I1" s="102"/>
    </row>
    <row r="2" spans="1:12" ht="21">
      <c r="A2" s="102" t="s">
        <v>36</v>
      </c>
      <c r="B2" s="102"/>
      <c r="C2" s="102"/>
      <c r="D2" s="102"/>
      <c r="E2" s="102"/>
      <c r="F2" s="102"/>
      <c r="G2" s="102"/>
      <c r="H2" s="102"/>
      <c r="I2" s="102"/>
    </row>
    <row r="4" spans="1:12">
      <c r="A4" s="16" t="s">
        <v>51</v>
      </c>
      <c r="B4" s="1" t="s">
        <v>176</v>
      </c>
    </row>
    <row r="5" spans="1:12">
      <c r="D5" s="109"/>
      <c r="E5" s="109"/>
    </row>
    <row r="6" spans="1:12">
      <c r="B6" s="46" t="s">
        <v>197</v>
      </c>
      <c r="C6" s="1">
        <f>1/2*12*8</f>
        <v>48</v>
      </c>
      <c r="D6" s="1" t="s">
        <v>198</v>
      </c>
    </row>
    <row r="8" spans="1:12">
      <c r="A8" s="16" t="s">
        <v>52</v>
      </c>
      <c r="B8" s="108" t="s">
        <v>174</v>
      </c>
      <c r="C8" s="108"/>
      <c r="D8" s="108"/>
      <c r="E8" s="108"/>
      <c r="F8" s="108"/>
      <c r="G8" s="108"/>
      <c r="H8" s="108"/>
      <c r="I8" s="108"/>
    </row>
    <row r="9" spans="1:12">
      <c r="B9" s="108"/>
      <c r="C9" s="108"/>
      <c r="D9" s="108"/>
      <c r="E9" s="108"/>
      <c r="F9" s="108"/>
      <c r="G9" s="108"/>
      <c r="H9" s="108"/>
      <c r="I9" s="108"/>
    </row>
    <row r="10" spans="1:12">
      <c r="J10" s="46" t="s">
        <v>210</v>
      </c>
      <c r="K10" s="46">
        <v>6</v>
      </c>
      <c r="L10" s="1" t="s">
        <v>5</v>
      </c>
    </row>
    <row r="11" spans="1:12">
      <c r="J11" s="46" t="s">
        <v>211</v>
      </c>
      <c r="K11" s="46">
        <v>4</v>
      </c>
      <c r="L11" s="1" t="s">
        <v>5</v>
      </c>
    </row>
    <row r="13" spans="1:12">
      <c r="J13" s="46" t="s">
        <v>197</v>
      </c>
      <c r="K13" s="1">
        <f>K10*K11*1/2</f>
        <v>12</v>
      </c>
      <c r="L13" s="1" t="s">
        <v>198</v>
      </c>
    </row>
    <row r="26" spans="1:9">
      <c r="G26" s="1" t="s">
        <v>215</v>
      </c>
      <c r="H26" s="20" t="s">
        <v>212</v>
      </c>
      <c r="I26" s="22" t="s">
        <v>213</v>
      </c>
    </row>
    <row r="27" spans="1:9">
      <c r="A27" s="16" t="s">
        <v>53</v>
      </c>
      <c r="B27" s="1" t="s">
        <v>175</v>
      </c>
      <c r="G27" s="1">
        <f>3^2+2^2</f>
        <v>13</v>
      </c>
      <c r="H27" s="20" t="s">
        <v>212</v>
      </c>
      <c r="I27" s="22" t="s">
        <v>213</v>
      </c>
    </row>
    <row r="28" spans="1:9">
      <c r="G28" s="46" t="s">
        <v>214</v>
      </c>
      <c r="H28" s="56">
        <f>13^(1/2)</f>
        <v>3.6055512754639891</v>
      </c>
    </row>
  </sheetData>
  <mergeCells count="4">
    <mergeCell ref="B8:I9"/>
    <mergeCell ref="D5:E5"/>
    <mergeCell ref="A1:I1"/>
    <mergeCell ref="A2:I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0"/>
  <sheetViews>
    <sheetView topLeftCell="A31" workbookViewId="0">
      <selection activeCell="B41" sqref="B41"/>
    </sheetView>
  </sheetViews>
  <sheetFormatPr defaultColWidth="9.21875" defaultRowHeight="16.2"/>
  <cols>
    <col min="1" max="1" width="9.21875" style="16"/>
    <col min="2" max="2" width="12.5546875" style="1" customWidth="1"/>
    <col min="3" max="3" width="15.77734375" style="1" customWidth="1"/>
    <col min="4" max="4" width="27.77734375" style="1" customWidth="1"/>
    <col min="5" max="5" width="6.77734375" style="1" customWidth="1"/>
    <col min="6" max="6" width="18" style="1" customWidth="1"/>
    <col min="7" max="7" width="18.21875" style="1" customWidth="1"/>
    <col min="8" max="8" width="9.77734375" style="1" bestFit="1" customWidth="1"/>
    <col min="9" max="9" width="10.77734375" style="1" bestFit="1" customWidth="1"/>
    <col min="10" max="16384" width="9.21875" style="1"/>
  </cols>
  <sheetData>
    <row r="1" spans="1:10" ht="21">
      <c r="A1" s="102" t="s">
        <v>49</v>
      </c>
      <c r="B1" s="102"/>
      <c r="C1" s="102"/>
      <c r="D1" s="102"/>
      <c r="E1" s="102"/>
      <c r="F1" s="102"/>
      <c r="G1" s="102"/>
      <c r="H1" s="102"/>
      <c r="I1" s="102"/>
    </row>
    <row r="2" spans="1:10" ht="21">
      <c r="A2" s="102" t="s">
        <v>50</v>
      </c>
      <c r="B2" s="102"/>
      <c r="C2" s="102"/>
      <c r="D2" s="102"/>
      <c r="E2" s="102"/>
      <c r="F2" s="102"/>
      <c r="G2" s="102"/>
      <c r="H2" s="102"/>
      <c r="I2" s="102"/>
    </row>
    <row r="5" spans="1:10">
      <c r="B5" s="101" t="s">
        <v>33</v>
      </c>
      <c r="C5" s="101"/>
      <c r="D5" s="101"/>
    </row>
    <row r="6" spans="1:10">
      <c r="B6" s="17" t="s">
        <v>26</v>
      </c>
      <c r="C6" s="17" t="s">
        <v>29</v>
      </c>
      <c r="D6" s="17" t="s">
        <v>34</v>
      </c>
    </row>
    <row r="7" spans="1:10">
      <c r="B7" s="4">
        <v>3</v>
      </c>
      <c r="C7" s="4" t="s">
        <v>27</v>
      </c>
      <c r="D7" s="5" t="s">
        <v>32</v>
      </c>
    </row>
    <row r="8" spans="1:10" ht="42" customHeight="1">
      <c r="B8" s="4">
        <v>4</v>
      </c>
      <c r="C8" s="4" t="s">
        <v>28</v>
      </c>
      <c r="D8" s="6" t="s">
        <v>30</v>
      </c>
      <c r="F8" s="25"/>
    </row>
    <row r="9" spans="1:10" ht="36.75" customHeight="1">
      <c r="B9" s="4">
        <v>5</v>
      </c>
      <c r="C9" s="4">
        <v>69.5</v>
      </c>
      <c r="D9" s="6" t="s">
        <v>31</v>
      </c>
      <c r="F9" s="25"/>
    </row>
    <row r="11" spans="1:10">
      <c r="A11" s="16" t="s">
        <v>51</v>
      </c>
      <c r="B11" s="1" t="s">
        <v>180</v>
      </c>
    </row>
    <row r="13" spans="1:10">
      <c r="B13" s="1" t="s">
        <v>219</v>
      </c>
    </row>
    <row r="14" spans="1:10">
      <c r="B14" s="57">
        <v>57</v>
      </c>
      <c r="C14" s="58" t="s">
        <v>5</v>
      </c>
      <c r="D14" s="59" t="s">
        <v>212</v>
      </c>
      <c r="E14" s="60" t="s">
        <v>217</v>
      </c>
      <c r="G14" s="57">
        <v>59</v>
      </c>
      <c r="H14" s="58" t="s">
        <v>5</v>
      </c>
      <c r="I14" s="59" t="s">
        <v>212</v>
      </c>
      <c r="J14" s="60" t="s">
        <v>217</v>
      </c>
    </row>
    <row r="15" spans="1:10">
      <c r="B15" s="61"/>
      <c r="C15" s="62" t="s">
        <v>218</v>
      </c>
      <c r="D15" s="63" t="s">
        <v>212</v>
      </c>
      <c r="E15" s="64" t="s">
        <v>220</v>
      </c>
      <c r="F15" s="20" t="s">
        <v>222</v>
      </c>
      <c r="G15" s="61"/>
      <c r="H15" s="69" t="s">
        <v>221</v>
      </c>
      <c r="I15" s="63" t="s">
        <v>212</v>
      </c>
      <c r="J15" s="64" t="s">
        <v>220</v>
      </c>
    </row>
    <row r="16" spans="1:10">
      <c r="B16" s="65">
        <f>(57/2)/PI()</f>
        <v>9.0718317562380353</v>
      </c>
      <c r="C16" s="66" t="s">
        <v>5</v>
      </c>
      <c r="D16" s="67" t="s">
        <v>212</v>
      </c>
      <c r="E16" s="68" t="s">
        <v>220</v>
      </c>
      <c r="G16" s="70">
        <f>(59/2)/PI()</f>
        <v>9.3901416424218258</v>
      </c>
      <c r="H16" s="66" t="s">
        <v>5</v>
      </c>
      <c r="I16" s="67" t="s">
        <v>212</v>
      </c>
      <c r="J16" s="68" t="s">
        <v>220</v>
      </c>
    </row>
    <row r="18" spans="1:8">
      <c r="B18" s="71" t="s">
        <v>223</v>
      </c>
      <c r="C18" s="72" t="s">
        <v>224</v>
      </c>
      <c r="D18" s="75">
        <f>4*PI()*(B16^2)</f>
        <v>1034.1888202111361</v>
      </c>
      <c r="E18" s="73" t="s">
        <v>198</v>
      </c>
      <c r="F18" s="73" t="s">
        <v>222</v>
      </c>
      <c r="G18" s="76">
        <f>4*PI()*(G16^2)</f>
        <v>1108.0367138057754</v>
      </c>
      <c r="H18" s="74" t="s">
        <v>198</v>
      </c>
    </row>
    <row r="20" spans="1:8">
      <c r="A20" s="16" t="s">
        <v>52</v>
      </c>
      <c r="B20" s="1" t="s">
        <v>179</v>
      </c>
    </row>
    <row r="21" spans="1:8">
      <c r="B21" s="77" t="s">
        <v>225</v>
      </c>
      <c r="C21" s="83">
        <f>(63.5/2)/PI()</f>
        <v>10.106338886335354</v>
      </c>
      <c r="D21" s="84" t="s">
        <v>198</v>
      </c>
      <c r="E21" s="85" t="s">
        <v>228</v>
      </c>
      <c r="F21" s="86">
        <f>4*PI()*(C21^2)</f>
        <v>1283.50503856459</v>
      </c>
      <c r="G21" s="80" t="s">
        <v>198</v>
      </c>
    </row>
    <row r="22" spans="1:8">
      <c r="B22" s="78" t="s">
        <v>226</v>
      </c>
      <c r="C22" s="87">
        <f>(66/2)/PI()</f>
        <v>10.504226244065093</v>
      </c>
      <c r="D22" s="66" t="s">
        <v>198</v>
      </c>
      <c r="E22" s="88" t="s">
        <v>229</v>
      </c>
      <c r="F22" s="89">
        <f>4*PI()*(C22^2)</f>
        <v>1386.5578642165922</v>
      </c>
      <c r="G22" s="82" t="s">
        <v>198</v>
      </c>
    </row>
    <row r="23" spans="1:8" ht="16.95" customHeight="1"/>
    <row r="24" spans="1:8">
      <c r="B24" s="1" t="s">
        <v>227</v>
      </c>
    </row>
    <row r="27" spans="1:8">
      <c r="A27" s="16" t="s">
        <v>53</v>
      </c>
      <c r="B27" s="1" t="s">
        <v>178</v>
      </c>
    </row>
    <row r="28" spans="1:8">
      <c r="E28" s="50"/>
    </row>
    <row r="29" spans="1:8">
      <c r="B29" s="71" t="s">
        <v>216</v>
      </c>
      <c r="C29" s="73">
        <f>(63.5/2)/PI()</f>
        <v>10.106338886335354</v>
      </c>
      <c r="D29" s="73" t="s">
        <v>198</v>
      </c>
      <c r="E29" s="90" t="s">
        <v>223</v>
      </c>
      <c r="F29" s="73">
        <f>4*PI()*(C29^2)</f>
        <v>1283.50503856459</v>
      </c>
      <c r="G29" s="74" t="s">
        <v>198</v>
      </c>
    </row>
    <row r="30" spans="1:8">
      <c r="B30" s="1" t="s">
        <v>230</v>
      </c>
    </row>
    <row r="31" spans="1:8">
      <c r="C31" s="50"/>
      <c r="D31" s="50"/>
    </row>
    <row r="33" spans="1:8" ht="148.94999999999999" customHeight="1">
      <c r="A33" s="79" t="s">
        <v>54</v>
      </c>
      <c r="B33" s="114" t="s">
        <v>177</v>
      </c>
      <c r="C33" s="114"/>
      <c r="D33" s="19"/>
    </row>
    <row r="34" spans="1:8">
      <c r="B34" s="110" t="s">
        <v>231</v>
      </c>
      <c r="C34" s="111"/>
      <c r="D34" s="91">
        <f>F29</f>
        <v>1283.50503856459</v>
      </c>
      <c r="E34" s="58" t="s">
        <v>198</v>
      </c>
      <c r="F34" s="58"/>
      <c r="G34" s="58"/>
      <c r="H34" s="80"/>
    </row>
    <row r="35" spans="1:8">
      <c r="B35" s="112" t="s">
        <v>232</v>
      </c>
      <c r="C35" s="113"/>
      <c r="D35" s="81">
        <f>D18</f>
        <v>1034.1888202111361</v>
      </c>
      <c r="E35" s="66" t="s">
        <v>198</v>
      </c>
      <c r="F35" s="67" t="s">
        <v>222</v>
      </c>
      <c r="G35" s="81">
        <f>G18</f>
        <v>1108.0367138057754</v>
      </c>
      <c r="H35" s="82" t="s">
        <v>198</v>
      </c>
    </row>
    <row r="37" spans="1:8">
      <c r="B37" s="92">
        <f>D34</f>
        <v>1283.50503856459</v>
      </c>
      <c r="C37" s="59" t="s">
        <v>233</v>
      </c>
      <c r="D37" s="91">
        <f>D35</f>
        <v>1034.1888202111361</v>
      </c>
      <c r="E37" s="59" t="s">
        <v>212</v>
      </c>
      <c r="F37" s="94">
        <f>D34/D35</f>
        <v>1.2410741766697444</v>
      </c>
    </row>
    <row r="38" spans="1:8">
      <c r="B38" s="93">
        <f>D34</f>
        <v>1283.50503856459</v>
      </c>
      <c r="C38" s="67" t="s">
        <v>233</v>
      </c>
      <c r="D38" s="81">
        <f>G35</f>
        <v>1108.0367138057754</v>
      </c>
      <c r="E38" s="67" t="s">
        <v>212</v>
      </c>
      <c r="F38" s="95">
        <f>B38/D38</f>
        <v>1.1583596667624245</v>
      </c>
    </row>
    <row r="40" spans="1:8">
      <c r="B40" s="1" t="s">
        <v>234</v>
      </c>
    </row>
  </sheetData>
  <mergeCells count="6">
    <mergeCell ref="B34:C34"/>
    <mergeCell ref="B35:C35"/>
    <mergeCell ref="B5:D5"/>
    <mergeCell ref="A1:I1"/>
    <mergeCell ref="A2:I2"/>
    <mergeCell ref="B33:C33"/>
  </mergeCells>
  <pageMargins left="0.7" right="0.7" top="0.75" bottom="0.75" header="0.3" footer="0.3"/>
  <pageSetup paperSize="9" scale="63" fitToWidth="0"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5"/>
  <sheetViews>
    <sheetView topLeftCell="A28" workbookViewId="0">
      <selection activeCell="C45" sqref="C45"/>
    </sheetView>
  </sheetViews>
  <sheetFormatPr defaultRowHeight="16.2"/>
  <cols>
    <col min="1" max="1" width="9.21875" style="16"/>
    <col min="2" max="2" width="11.44140625" customWidth="1"/>
    <col min="9" max="9" width="10" customWidth="1"/>
  </cols>
  <sheetData>
    <row r="1" spans="1:9" ht="21">
      <c r="A1" s="102" t="s">
        <v>120</v>
      </c>
      <c r="B1" s="102"/>
      <c r="C1" s="102"/>
      <c r="D1" s="102"/>
      <c r="E1" s="102"/>
      <c r="F1" s="102"/>
      <c r="G1" s="102"/>
      <c r="H1" s="102"/>
      <c r="I1" s="102"/>
    </row>
    <row r="2" spans="1:9" ht="21">
      <c r="A2" s="102" t="s">
        <v>133</v>
      </c>
      <c r="B2" s="102"/>
      <c r="C2" s="102"/>
      <c r="D2" s="102"/>
      <c r="E2" s="102"/>
      <c r="F2" s="102"/>
      <c r="G2" s="102"/>
      <c r="H2" s="102"/>
      <c r="I2" s="102"/>
    </row>
    <row r="3" spans="1:9" ht="21">
      <c r="B3" s="13"/>
      <c r="C3" s="13"/>
      <c r="D3" s="13"/>
      <c r="E3" s="13"/>
      <c r="F3" s="13"/>
      <c r="G3" s="13"/>
      <c r="H3" s="13"/>
      <c r="I3" s="13"/>
    </row>
    <row r="4" spans="1:9" ht="18">
      <c r="A4" s="16" t="s">
        <v>51</v>
      </c>
      <c r="B4" s="1" t="s">
        <v>137</v>
      </c>
      <c r="C4" s="1"/>
      <c r="D4" s="1"/>
    </row>
    <row r="6" spans="1:9">
      <c r="B6" s="101" t="s">
        <v>121</v>
      </c>
      <c r="C6" s="101"/>
      <c r="D6" s="101"/>
      <c r="F6" t="s">
        <v>235</v>
      </c>
    </row>
    <row r="7" spans="1:9">
      <c r="B7" s="10" t="s">
        <v>122</v>
      </c>
      <c r="C7" s="10">
        <v>8</v>
      </c>
      <c r="D7" s="10" t="s">
        <v>5</v>
      </c>
    </row>
    <row r="8" spans="1:9">
      <c r="B8" s="10" t="s">
        <v>123</v>
      </c>
      <c r="C8" s="10">
        <v>5.5</v>
      </c>
      <c r="D8" s="10" t="s">
        <v>5</v>
      </c>
    </row>
    <row r="9" spans="1:9" ht="18">
      <c r="B9" s="10" t="s">
        <v>87</v>
      </c>
      <c r="C9" s="10">
        <f>C7*C8</f>
        <v>44</v>
      </c>
      <c r="D9" s="10" t="s">
        <v>119</v>
      </c>
    </row>
    <row r="11" spans="1:9" ht="18">
      <c r="A11" s="16" t="s">
        <v>52</v>
      </c>
      <c r="B11" s="1" t="s">
        <v>138</v>
      </c>
    </row>
    <row r="13" spans="1:9">
      <c r="B13" s="101" t="s">
        <v>1</v>
      </c>
      <c r="C13" s="101"/>
      <c r="D13" s="101"/>
      <c r="F13" t="s">
        <v>236</v>
      </c>
    </row>
    <row r="14" spans="1:9">
      <c r="B14" s="10" t="s">
        <v>2</v>
      </c>
      <c r="C14" s="10">
        <v>9.5</v>
      </c>
      <c r="D14" s="10" t="s">
        <v>5</v>
      </c>
    </row>
    <row r="15" spans="1:9">
      <c r="B15" s="10" t="s">
        <v>3</v>
      </c>
      <c r="C15" s="10">
        <v>7.9999999999999991</v>
      </c>
      <c r="D15" s="10" t="s">
        <v>5</v>
      </c>
    </row>
    <row r="16" spans="1:9" ht="18">
      <c r="B16" s="10" t="s">
        <v>87</v>
      </c>
      <c r="C16" s="10">
        <f>1/2*C14*C15</f>
        <v>37.999999999999993</v>
      </c>
      <c r="D16" s="10" t="s">
        <v>119</v>
      </c>
    </row>
    <row r="18" spans="1:9" ht="18">
      <c r="A18" s="16" t="s">
        <v>53</v>
      </c>
      <c r="B18" s="1" t="s">
        <v>139</v>
      </c>
    </row>
    <row r="20" spans="1:9">
      <c r="B20" s="101" t="s">
        <v>124</v>
      </c>
      <c r="C20" s="101"/>
      <c r="D20" s="101"/>
      <c r="F20" t="s">
        <v>237</v>
      </c>
    </row>
    <row r="21" spans="1:9">
      <c r="B21" s="10" t="s">
        <v>2</v>
      </c>
      <c r="C21" s="10">
        <v>9.5</v>
      </c>
      <c r="D21" s="10" t="s">
        <v>5</v>
      </c>
    </row>
    <row r="22" spans="1:9">
      <c r="B22" s="10" t="s">
        <v>3</v>
      </c>
      <c r="C22" s="10">
        <v>4</v>
      </c>
      <c r="D22" s="10" t="s">
        <v>5</v>
      </c>
    </row>
    <row r="23" spans="1:9" ht="18">
      <c r="B23" s="10" t="s">
        <v>87</v>
      </c>
      <c r="C23" s="10">
        <f>C21*C22</f>
        <v>38</v>
      </c>
      <c r="D23" s="10" t="s">
        <v>119</v>
      </c>
    </row>
    <row r="25" spans="1:9" ht="18.75" customHeight="1">
      <c r="A25" s="16" t="s">
        <v>54</v>
      </c>
      <c r="B25" s="108" t="s">
        <v>140</v>
      </c>
      <c r="C25" s="108"/>
      <c r="D25" s="108"/>
      <c r="E25" s="108"/>
      <c r="F25" s="108"/>
      <c r="G25" s="108"/>
      <c r="H25" s="108"/>
      <c r="I25" s="108"/>
    </row>
    <row r="26" spans="1:9">
      <c r="B26" s="108"/>
      <c r="C26" s="108"/>
      <c r="D26" s="108"/>
      <c r="E26" s="108"/>
      <c r="F26" s="108"/>
      <c r="G26" s="108"/>
      <c r="H26" s="108"/>
      <c r="I26" s="108"/>
    </row>
    <row r="28" spans="1:9">
      <c r="B28" s="101" t="s">
        <v>118</v>
      </c>
      <c r="C28" s="101"/>
      <c r="D28" s="101"/>
      <c r="E28" t="s">
        <v>238</v>
      </c>
    </row>
    <row r="29" spans="1:9">
      <c r="B29" s="10" t="s">
        <v>22</v>
      </c>
      <c r="C29" s="10">
        <v>5.5</v>
      </c>
      <c r="D29" s="10" t="s">
        <v>5</v>
      </c>
    </row>
    <row r="30" spans="1:9">
      <c r="B30" s="10" t="s">
        <v>11</v>
      </c>
      <c r="C30" s="10">
        <v>9</v>
      </c>
      <c r="D30" s="10" t="s">
        <v>5</v>
      </c>
    </row>
    <row r="31" spans="1:9">
      <c r="B31" s="10" t="s">
        <v>12</v>
      </c>
      <c r="C31" s="10">
        <v>5</v>
      </c>
      <c r="D31" s="10" t="s">
        <v>5</v>
      </c>
    </row>
    <row r="32" spans="1:9" ht="18">
      <c r="B32" s="14" t="s">
        <v>87</v>
      </c>
      <c r="C32" s="15">
        <f>1/2*C29*(C30+C31)</f>
        <v>38.5</v>
      </c>
      <c r="D32" s="10" t="s">
        <v>119</v>
      </c>
    </row>
    <row r="34" spans="1:5" ht="16.8">
      <c r="A34" s="16" t="s">
        <v>55</v>
      </c>
      <c r="B34" s="1" t="s">
        <v>141</v>
      </c>
    </row>
    <row r="36" spans="1:5">
      <c r="B36" s="101" t="s">
        <v>125</v>
      </c>
      <c r="C36" s="101"/>
      <c r="D36" s="101"/>
      <c r="E36" t="s">
        <v>239</v>
      </c>
    </row>
    <row r="37" spans="1:5" ht="16.8">
      <c r="B37" s="10" t="s">
        <v>126</v>
      </c>
      <c r="C37" s="10">
        <v>6.695652173913043</v>
      </c>
      <c r="D37" s="10" t="s">
        <v>5</v>
      </c>
    </row>
    <row r="38" spans="1:5" ht="16.8">
      <c r="B38" s="10" t="s">
        <v>127</v>
      </c>
      <c r="C38" s="10">
        <v>11.5</v>
      </c>
      <c r="D38" s="10" t="s">
        <v>5</v>
      </c>
    </row>
    <row r="39" spans="1:5" ht="18">
      <c r="B39" s="14" t="s">
        <v>87</v>
      </c>
      <c r="C39" s="15">
        <f>1/2*C37*C38</f>
        <v>38.5</v>
      </c>
      <c r="D39" s="10" t="s">
        <v>119</v>
      </c>
    </row>
    <row r="41" spans="1:5">
      <c r="A41" s="16" t="s">
        <v>130</v>
      </c>
      <c r="B41" s="1" t="s">
        <v>142</v>
      </c>
    </row>
    <row r="43" spans="1:5">
      <c r="B43" s="101" t="s">
        <v>128</v>
      </c>
      <c r="C43" s="101"/>
      <c r="D43" s="101"/>
      <c r="E43" t="s">
        <v>240</v>
      </c>
    </row>
    <row r="44" spans="1:5">
      <c r="B44" s="10" t="s">
        <v>90</v>
      </c>
      <c r="C44" s="10">
        <v>3.5007046197481495</v>
      </c>
      <c r="D44" s="10" t="s">
        <v>5</v>
      </c>
    </row>
    <row r="45" spans="1:5" ht="18">
      <c r="B45" s="14" t="s">
        <v>87</v>
      </c>
      <c r="C45" s="15">
        <f>PI()*(C44^2)</f>
        <v>38.50000696381165</v>
      </c>
      <c r="D45" s="10" t="s">
        <v>119</v>
      </c>
    </row>
  </sheetData>
  <mergeCells count="9">
    <mergeCell ref="A1:I1"/>
    <mergeCell ref="A2:I2"/>
    <mergeCell ref="B36:D36"/>
    <mergeCell ref="B43:D43"/>
    <mergeCell ref="B6:D6"/>
    <mergeCell ref="B13:D13"/>
    <mergeCell ref="B20:D20"/>
    <mergeCell ref="B28:D28"/>
    <mergeCell ref="B25:I2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46"/>
  <sheetViews>
    <sheetView topLeftCell="A20" workbookViewId="0">
      <selection activeCell="M32" sqref="M32"/>
    </sheetView>
  </sheetViews>
  <sheetFormatPr defaultColWidth="9.21875" defaultRowHeight="15.6"/>
  <cols>
    <col min="1" max="16384" width="9.21875" style="1"/>
  </cols>
  <sheetData>
    <row r="1" spans="1:13" ht="21">
      <c r="A1" s="102" t="s">
        <v>129</v>
      </c>
      <c r="B1" s="102"/>
      <c r="C1" s="102"/>
      <c r="D1" s="102"/>
      <c r="E1" s="102"/>
      <c r="F1" s="102"/>
      <c r="G1" s="102"/>
      <c r="H1" s="102"/>
      <c r="I1" s="102"/>
    </row>
    <row r="2" spans="1:13" ht="21">
      <c r="A2" s="102" t="s">
        <v>131</v>
      </c>
      <c r="B2" s="102"/>
      <c r="C2" s="102"/>
      <c r="D2" s="102"/>
      <c r="E2" s="102"/>
      <c r="F2" s="102"/>
      <c r="G2" s="102"/>
      <c r="H2" s="102"/>
      <c r="I2" s="102"/>
    </row>
    <row r="4" spans="1:13" ht="18">
      <c r="A4" s="16" t="s">
        <v>51</v>
      </c>
      <c r="B4" s="1" t="s">
        <v>146</v>
      </c>
      <c r="J4" s="18"/>
      <c r="L4" s="23"/>
    </row>
    <row r="5" spans="1:13" ht="16.2">
      <c r="A5" s="16"/>
      <c r="B5" s="1" t="s">
        <v>147</v>
      </c>
      <c r="J5" s="23"/>
    </row>
    <row r="6" spans="1:13" ht="16.2">
      <c r="A6" s="16"/>
      <c r="D6" s="46" t="s">
        <v>197</v>
      </c>
      <c r="E6" s="1">
        <f>PI()*(E7^2)</f>
        <v>99.999994713990262</v>
      </c>
      <c r="F6" s="1" t="s">
        <v>242</v>
      </c>
    </row>
    <row r="7" spans="1:13" ht="16.2">
      <c r="A7" s="16"/>
      <c r="B7" s="1" t="s">
        <v>241</v>
      </c>
      <c r="D7" s="46" t="s">
        <v>216</v>
      </c>
      <c r="E7" s="1">
        <v>5.6418956863619796</v>
      </c>
      <c r="F7" s="1" t="s">
        <v>97</v>
      </c>
    </row>
    <row r="8" spans="1:13" ht="16.2">
      <c r="A8" s="16"/>
    </row>
    <row r="9" spans="1:13" ht="16.2">
      <c r="A9" s="16" t="s">
        <v>52</v>
      </c>
      <c r="B9" s="1" t="s">
        <v>188</v>
      </c>
      <c r="J9" s="18"/>
      <c r="L9" s="25"/>
    </row>
    <row r="10" spans="1:13" ht="16.2">
      <c r="A10" s="16"/>
      <c r="B10" s="1" t="s">
        <v>148</v>
      </c>
    </row>
    <row r="11" spans="1:13" ht="16.2">
      <c r="A11" s="16"/>
      <c r="D11" s="1" t="s">
        <v>223</v>
      </c>
      <c r="E11" s="1">
        <f>2*PI()*E12</f>
        <v>12.5</v>
      </c>
    </row>
    <row r="12" spans="1:13" ht="16.2">
      <c r="A12" s="16"/>
      <c r="B12" s="1" t="s">
        <v>243</v>
      </c>
      <c r="D12" s="1" t="s">
        <v>216</v>
      </c>
      <c r="E12" s="1">
        <v>1.9894367886486919</v>
      </c>
    </row>
    <row r="13" spans="1:13" ht="16.2">
      <c r="A13" s="16"/>
    </row>
    <row r="14" spans="1:13" ht="16.2">
      <c r="A14" s="16" t="s">
        <v>53</v>
      </c>
      <c r="B14" s="1" t="s">
        <v>149</v>
      </c>
      <c r="K14" s="18"/>
      <c r="M14" s="25"/>
    </row>
    <row r="15" spans="1:13">
      <c r="B15" s="1" t="s">
        <v>148</v>
      </c>
    </row>
    <row r="16" spans="1:13">
      <c r="D16" s="1" t="s">
        <v>223</v>
      </c>
      <c r="E16" s="1">
        <f>(2*PI()*E17)/2</f>
        <v>12.5</v>
      </c>
    </row>
    <row r="17" spans="1:14">
      <c r="B17" s="1" t="s">
        <v>244</v>
      </c>
      <c r="D17" s="1" t="s">
        <v>216</v>
      </c>
      <c r="E17" s="1">
        <v>3.9788735772973838</v>
      </c>
    </row>
    <row r="18" spans="1:14" ht="16.2">
      <c r="A18" s="16"/>
    </row>
    <row r="19" spans="1:14" ht="23.25" customHeight="1">
      <c r="A19" s="16" t="s">
        <v>54</v>
      </c>
      <c r="B19" s="19" t="s">
        <v>144</v>
      </c>
      <c r="C19" s="19"/>
      <c r="D19" s="19"/>
      <c r="E19" s="19"/>
      <c r="F19" s="19"/>
      <c r="G19" s="19"/>
      <c r="H19" s="19"/>
      <c r="I19" s="19"/>
      <c r="J19" s="19"/>
    </row>
    <row r="20" spans="1:14" ht="16.2">
      <c r="A20" s="16"/>
      <c r="B20" s="1" t="s">
        <v>145</v>
      </c>
    </row>
    <row r="21" spans="1:14" ht="16.2">
      <c r="A21" s="16"/>
      <c r="B21" s="1" t="s">
        <v>143</v>
      </c>
      <c r="D21" s="18"/>
    </row>
    <row r="22" spans="1:14" ht="16.2">
      <c r="A22" s="16"/>
      <c r="I22" s="77" t="s">
        <v>245</v>
      </c>
      <c r="J22" s="85">
        <f>94/2</f>
        <v>47</v>
      </c>
      <c r="K22" s="60" t="s">
        <v>97</v>
      </c>
      <c r="L22" s="20"/>
    </row>
    <row r="23" spans="1:14" ht="16.2">
      <c r="A23" s="16"/>
      <c r="I23" s="96" t="s">
        <v>246</v>
      </c>
      <c r="J23" s="11">
        <f>47*2</f>
        <v>94</v>
      </c>
      <c r="K23" s="97" t="s">
        <v>97</v>
      </c>
      <c r="M23" s="25"/>
    </row>
    <row r="24" spans="1:14">
      <c r="I24" s="110" t="s">
        <v>247</v>
      </c>
      <c r="J24" s="111"/>
      <c r="K24" s="115"/>
    </row>
    <row r="25" spans="1:14" ht="16.2">
      <c r="A25" s="16"/>
      <c r="I25" s="112" t="s">
        <v>248</v>
      </c>
      <c r="J25" s="113"/>
      <c r="K25" s="116"/>
    </row>
    <row r="26" spans="1:14" ht="16.2">
      <c r="A26" s="16"/>
      <c r="I26" s="77" t="s">
        <v>223</v>
      </c>
      <c r="J26" s="58">
        <f>2*PI()*J27</f>
        <v>94.000000000000014</v>
      </c>
      <c r="K26" s="80" t="s">
        <v>97</v>
      </c>
    </row>
    <row r="27" spans="1:14" ht="16.2">
      <c r="A27" s="16"/>
      <c r="I27" s="78" t="s">
        <v>216</v>
      </c>
      <c r="J27" s="66">
        <v>14.960564650638164</v>
      </c>
      <c r="K27" s="82" t="s">
        <v>97</v>
      </c>
    </row>
    <row r="28" spans="1:14" ht="16.2">
      <c r="A28" s="16"/>
      <c r="I28" s="84" t="s">
        <v>249</v>
      </c>
      <c r="J28" s="84"/>
      <c r="K28" s="84"/>
      <c r="L28" s="22"/>
      <c r="M28" s="1">
        <f>J27</f>
        <v>14.960564650638164</v>
      </c>
      <c r="N28" s="1" t="s">
        <v>97</v>
      </c>
    </row>
    <row r="29" spans="1:14" ht="16.2">
      <c r="A29" s="16"/>
    </row>
    <row r="30" spans="1:14" ht="16.2">
      <c r="A30" s="16"/>
    </row>
    <row r="32" spans="1:14" ht="16.2">
      <c r="A32" s="16"/>
    </row>
    <row r="33" spans="1:1" ht="16.2">
      <c r="A33" s="16"/>
    </row>
    <row r="34" spans="1:1" ht="16.2">
      <c r="A34" s="16"/>
    </row>
    <row r="35" spans="1:1" ht="16.2">
      <c r="A35" s="16"/>
    </row>
    <row r="36" spans="1:1" ht="16.2">
      <c r="A36" s="16"/>
    </row>
    <row r="37" spans="1:1" ht="16.2">
      <c r="A37" s="16"/>
    </row>
    <row r="38" spans="1:1" ht="16.2">
      <c r="A38" s="16"/>
    </row>
    <row r="39" spans="1:1" ht="16.2">
      <c r="A39" s="16"/>
    </row>
    <row r="40" spans="1:1" ht="16.2">
      <c r="A40" s="16"/>
    </row>
    <row r="41" spans="1:1" ht="16.2">
      <c r="A41" s="16"/>
    </row>
    <row r="42" spans="1:1" ht="16.2">
      <c r="A42" s="16"/>
    </row>
    <row r="43" spans="1:1" ht="16.2">
      <c r="A43" s="16"/>
    </row>
    <row r="44" spans="1:1" ht="16.2">
      <c r="A44" s="16"/>
    </row>
    <row r="45" spans="1:1" ht="16.2">
      <c r="A45" s="16"/>
    </row>
    <row r="46" spans="1:1" ht="16.2">
      <c r="A46" s="16"/>
    </row>
  </sheetData>
  <mergeCells count="4">
    <mergeCell ref="A1:I1"/>
    <mergeCell ref="A2:I2"/>
    <mergeCell ref="I24:K24"/>
    <mergeCell ref="I25:K2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83"/>
  <sheetViews>
    <sheetView tabSelected="1" topLeftCell="A34" workbookViewId="0">
      <selection activeCell="J11" sqref="J11"/>
    </sheetView>
  </sheetViews>
  <sheetFormatPr defaultRowHeight="16.2"/>
  <cols>
    <col min="1" max="1" width="12.21875" style="7" customWidth="1"/>
    <col min="2" max="2" width="14.77734375" customWidth="1"/>
    <col min="3" max="3" width="13.77734375" customWidth="1"/>
    <col min="6" max="6" width="12.5546875" customWidth="1"/>
    <col min="7" max="7" width="9.5546875" bestFit="1" customWidth="1"/>
  </cols>
  <sheetData>
    <row r="1" spans="1:9" ht="21">
      <c r="A1" s="99" t="s">
        <v>181</v>
      </c>
      <c r="B1" s="99"/>
      <c r="C1" s="99"/>
      <c r="D1" s="99"/>
      <c r="E1" s="99"/>
      <c r="F1" s="99"/>
      <c r="G1" s="99"/>
      <c r="H1" s="99"/>
      <c r="I1" s="99"/>
    </row>
    <row r="3" spans="1:9">
      <c r="A3" s="7" t="s">
        <v>9</v>
      </c>
    </row>
    <row r="4" spans="1:9" ht="18">
      <c r="A4" s="16" t="s">
        <v>51</v>
      </c>
      <c r="B4" s="1">
        <v>14</v>
      </c>
      <c r="C4" s="1" t="s">
        <v>119</v>
      </c>
      <c r="D4" s="3"/>
      <c r="E4" s="3"/>
      <c r="F4" s="3"/>
      <c r="G4" s="3"/>
    </row>
    <row r="5" spans="1:9" ht="18">
      <c r="A5" s="16" t="s">
        <v>52</v>
      </c>
      <c r="B5" s="1">
        <v>7</v>
      </c>
      <c r="C5" s="1" t="s">
        <v>119</v>
      </c>
      <c r="D5" s="1">
        <v>28</v>
      </c>
      <c r="E5" s="1" t="s">
        <v>119</v>
      </c>
      <c r="F5" s="1">
        <v>42</v>
      </c>
      <c r="G5" s="1" t="s">
        <v>119</v>
      </c>
    </row>
    <row r="6" spans="1:9" ht="18">
      <c r="A6" s="16" t="s">
        <v>53</v>
      </c>
      <c r="B6" s="1">
        <v>7</v>
      </c>
      <c r="C6" s="1" t="s">
        <v>119</v>
      </c>
      <c r="D6" s="1">
        <v>28</v>
      </c>
      <c r="E6" s="1" t="s">
        <v>119</v>
      </c>
      <c r="F6" s="1">
        <v>42</v>
      </c>
      <c r="G6" s="1" t="s">
        <v>119</v>
      </c>
    </row>
    <row r="7" spans="1:9" ht="18">
      <c r="A7" s="16" t="s">
        <v>54</v>
      </c>
      <c r="B7" s="1">
        <v>14</v>
      </c>
      <c r="C7" s="1" t="s">
        <v>119</v>
      </c>
      <c r="D7" s="3"/>
      <c r="E7" s="3"/>
      <c r="F7" s="3"/>
      <c r="G7" s="3"/>
    </row>
    <row r="8" spans="1:9">
      <c r="A8" s="16" t="s">
        <v>55</v>
      </c>
      <c r="B8" s="7" t="s">
        <v>56</v>
      </c>
    </row>
    <row r="9" spans="1:9">
      <c r="B9" s="1" t="s">
        <v>59</v>
      </c>
    </row>
    <row r="10" spans="1:9">
      <c r="B10" s="1" t="s">
        <v>60</v>
      </c>
    </row>
    <row r="11" spans="1:9">
      <c r="B11" s="1" t="s">
        <v>61</v>
      </c>
    </row>
    <row r="12" spans="1:9">
      <c r="B12" s="7" t="s">
        <v>57</v>
      </c>
    </row>
    <row r="13" spans="1:9">
      <c r="B13" s="1" t="s">
        <v>62</v>
      </c>
    </row>
    <row r="14" spans="1:9">
      <c r="B14" s="1" t="s">
        <v>63</v>
      </c>
    </row>
    <row r="15" spans="1:9">
      <c r="B15" s="1" t="s">
        <v>64</v>
      </c>
    </row>
    <row r="16" spans="1:9">
      <c r="B16" s="7" t="s">
        <v>58</v>
      </c>
    </row>
    <row r="17" spans="1:8">
      <c r="B17" s="1" t="s">
        <v>65</v>
      </c>
    </row>
    <row r="19" spans="1:8">
      <c r="A19" s="7" t="s">
        <v>8</v>
      </c>
    </row>
    <row r="20" spans="1:8" ht="17.399999999999999">
      <c r="B20" s="7"/>
      <c r="C20" s="7" t="s">
        <v>67</v>
      </c>
      <c r="D20" s="7"/>
    </row>
    <row r="21" spans="1:8" ht="17.399999999999999">
      <c r="B21" s="7" t="s">
        <v>6</v>
      </c>
      <c r="C21" s="1">
        <v>204.5</v>
      </c>
      <c r="D21" s="1" t="s">
        <v>183</v>
      </c>
      <c r="F21" s="40"/>
      <c r="H21" s="40"/>
    </row>
    <row r="22" spans="1:8" ht="17.399999999999999">
      <c r="B22" s="7" t="s">
        <v>7</v>
      </c>
      <c r="C22" s="1">
        <v>177.2</v>
      </c>
      <c r="D22" s="1" t="s">
        <v>183</v>
      </c>
      <c r="F22" s="40"/>
      <c r="G22" s="41"/>
      <c r="H22" s="40"/>
    </row>
    <row r="23" spans="1:8" ht="17.399999999999999">
      <c r="B23" s="7" t="s">
        <v>46</v>
      </c>
      <c r="C23" s="1">
        <v>248.9</v>
      </c>
      <c r="D23" s="1" t="s">
        <v>183</v>
      </c>
      <c r="F23" s="40"/>
      <c r="H23" s="40"/>
    </row>
    <row r="24" spans="1:8" ht="17.399999999999999">
      <c r="B24" s="7" t="s">
        <v>48</v>
      </c>
      <c r="C24" s="1">
        <v>223.7</v>
      </c>
      <c r="D24" s="1" t="s">
        <v>183</v>
      </c>
      <c r="F24" s="40"/>
    </row>
    <row r="26" spans="1:8" ht="17.399999999999999">
      <c r="B26" s="7"/>
      <c r="C26" s="7" t="s">
        <v>66</v>
      </c>
      <c r="D26" s="7"/>
    </row>
    <row r="27" spans="1:8" ht="17.399999999999999">
      <c r="B27" s="7" t="s">
        <v>6</v>
      </c>
      <c r="C27" s="1">
        <v>323.3</v>
      </c>
      <c r="D27" s="1" t="s">
        <v>183</v>
      </c>
      <c r="H27" s="40"/>
    </row>
    <row r="28" spans="1:8" ht="17.399999999999999">
      <c r="B28" s="7" t="s">
        <v>7</v>
      </c>
      <c r="C28" s="1">
        <v>262.39999999999998</v>
      </c>
      <c r="D28" s="1" t="s">
        <v>183</v>
      </c>
      <c r="H28" s="40"/>
    </row>
    <row r="29" spans="1:8" ht="17.399999999999999">
      <c r="B29" s="7" t="s">
        <v>46</v>
      </c>
      <c r="C29" s="25">
        <v>378.2</v>
      </c>
      <c r="D29" s="1" t="s">
        <v>183</v>
      </c>
      <c r="H29" s="40"/>
    </row>
    <row r="30" spans="1:8" ht="17.399999999999999">
      <c r="B30" s="7" t="s">
        <v>48</v>
      </c>
      <c r="C30" s="1">
        <v>326.5</v>
      </c>
      <c r="D30" s="1" t="s">
        <v>183</v>
      </c>
    </row>
    <row r="31" spans="1:8">
      <c r="A31" s="7" t="s">
        <v>18</v>
      </c>
    </row>
    <row r="32" spans="1:8" ht="17.399999999999999">
      <c r="B32" s="25">
        <v>13.997767679169419</v>
      </c>
      <c r="C32" s="1" t="s">
        <v>183</v>
      </c>
    </row>
    <row r="33" spans="1:15">
      <c r="B33" s="1"/>
      <c r="C33" s="1"/>
    </row>
    <row r="34" spans="1:15">
      <c r="A34" s="7" t="s">
        <v>10</v>
      </c>
      <c r="B34" s="1"/>
      <c r="C34" s="1"/>
    </row>
    <row r="35" spans="1:15" ht="17.399999999999999">
      <c r="B35" s="25">
        <v>5.3326822519253856</v>
      </c>
      <c r="C35" s="1" t="s">
        <v>183</v>
      </c>
    </row>
    <row r="37" spans="1:15">
      <c r="A37" s="7" t="s">
        <v>17</v>
      </c>
    </row>
    <row r="38" spans="1:15">
      <c r="A38" s="16" t="s">
        <v>51</v>
      </c>
      <c r="B38" s="1" t="s">
        <v>70</v>
      </c>
      <c r="C38" s="1"/>
      <c r="D38" s="1"/>
      <c r="E38" s="1"/>
      <c r="F38" s="1"/>
      <c r="G38" s="1"/>
      <c r="H38" s="1"/>
      <c r="I38" s="1"/>
      <c r="J38" s="1"/>
      <c r="K38" s="3"/>
      <c r="L38" s="3"/>
      <c r="M38" s="3"/>
      <c r="N38" s="3"/>
      <c r="O38" s="3"/>
    </row>
    <row r="39" spans="1:15">
      <c r="A39" s="16" t="s">
        <v>52</v>
      </c>
      <c r="B39" s="108" t="s">
        <v>71</v>
      </c>
      <c r="C39" s="108"/>
      <c r="D39" s="108"/>
      <c r="E39" s="108"/>
      <c r="F39" s="108"/>
      <c r="G39" s="108"/>
      <c r="H39" s="108"/>
      <c r="I39" s="108"/>
      <c r="J39" s="1"/>
      <c r="K39" s="3"/>
      <c r="L39" s="3"/>
      <c r="M39" s="3"/>
      <c r="N39" s="3"/>
      <c r="O39" s="3"/>
    </row>
    <row r="40" spans="1:15">
      <c r="A40" s="16"/>
      <c r="B40" s="108"/>
      <c r="C40" s="108"/>
      <c r="D40" s="108"/>
      <c r="E40" s="108"/>
      <c r="F40" s="108"/>
      <c r="G40" s="108"/>
      <c r="H40" s="108"/>
      <c r="I40" s="108"/>
      <c r="J40" s="1"/>
      <c r="K40" s="3"/>
      <c r="L40" s="3"/>
      <c r="M40" s="3"/>
      <c r="N40" s="3"/>
      <c r="O40" s="3"/>
    </row>
    <row r="41" spans="1:15">
      <c r="A41" s="16" t="s">
        <v>53</v>
      </c>
      <c r="B41" s="1" t="s">
        <v>72</v>
      </c>
      <c r="C41" s="1"/>
      <c r="D41" s="3"/>
      <c r="H41" s="3"/>
      <c r="J41" s="1"/>
      <c r="K41" s="3"/>
      <c r="L41" s="3"/>
      <c r="M41" s="3"/>
      <c r="N41" s="3"/>
      <c r="O41" s="3"/>
    </row>
    <row r="42" spans="1:15" ht="17.399999999999999">
      <c r="B42" s="1" t="s">
        <v>184</v>
      </c>
      <c r="C42" s="1"/>
      <c r="D42" s="3"/>
    </row>
    <row r="43" spans="1:15">
      <c r="B43" s="1" t="s">
        <v>73</v>
      </c>
      <c r="C43" s="1"/>
      <c r="D43" s="3"/>
    </row>
    <row r="44" spans="1:15">
      <c r="B44" s="1"/>
      <c r="C44" s="1"/>
      <c r="D44" s="3"/>
    </row>
    <row r="45" spans="1:15">
      <c r="A45" s="7" t="s">
        <v>24</v>
      </c>
    </row>
    <row r="46" spans="1:15" ht="17.399999999999999">
      <c r="A46" s="16" t="s">
        <v>51</v>
      </c>
      <c r="B46" s="1">
        <v>11</v>
      </c>
      <c r="C46" s="1" t="s">
        <v>183</v>
      </c>
      <c r="D46" s="3"/>
      <c r="E46" s="3"/>
      <c r="F46" s="3"/>
      <c r="G46" s="3"/>
      <c r="H46" s="3"/>
      <c r="I46" s="3"/>
      <c r="J46" s="3"/>
      <c r="K46" s="3"/>
      <c r="L46" s="3"/>
    </row>
    <row r="47" spans="1:15">
      <c r="A47" s="16" t="s">
        <v>52</v>
      </c>
      <c r="B47" s="1" t="s">
        <v>77</v>
      </c>
      <c r="C47" s="1" t="s">
        <v>74</v>
      </c>
      <c r="D47" s="1">
        <v>4</v>
      </c>
      <c r="E47" s="1" t="s">
        <v>5</v>
      </c>
      <c r="F47" s="1" t="s">
        <v>75</v>
      </c>
      <c r="G47" s="1">
        <v>2.75</v>
      </c>
      <c r="H47" s="1" t="s">
        <v>5</v>
      </c>
      <c r="I47" s="1" t="s">
        <v>76</v>
      </c>
      <c r="J47" s="3"/>
      <c r="K47" s="3"/>
      <c r="L47" s="3"/>
    </row>
    <row r="48" spans="1:15">
      <c r="A48" s="16" t="s">
        <v>53</v>
      </c>
      <c r="B48" s="1" t="s">
        <v>78</v>
      </c>
      <c r="C48" s="1" t="s">
        <v>14</v>
      </c>
      <c r="D48" s="1">
        <v>3.32</v>
      </c>
      <c r="E48" s="1" t="s">
        <v>5</v>
      </c>
      <c r="F48" s="3"/>
      <c r="G48" s="1"/>
      <c r="H48" s="3"/>
      <c r="I48" s="1" t="s">
        <v>79</v>
      </c>
      <c r="J48" s="3"/>
      <c r="K48" s="3"/>
      <c r="L48" s="3"/>
    </row>
    <row r="49" spans="1:12">
      <c r="B49" s="1" t="s">
        <v>1</v>
      </c>
      <c r="C49" s="1" t="s">
        <v>80</v>
      </c>
      <c r="D49" s="1">
        <v>3.5</v>
      </c>
      <c r="E49" s="1" t="s">
        <v>5</v>
      </c>
      <c r="F49" s="1" t="s">
        <v>81</v>
      </c>
      <c r="G49" s="1">
        <v>6.29</v>
      </c>
      <c r="H49" s="1" t="s">
        <v>5</v>
      </c>
      <c r="I49" s="1" t="s">
        <v>76</v>
      </c>
      <c r="J49" s="1"/>
      <c r="K49" s="3"/>
      <c r="L49" s="3"/>
    </row>
    <row r="50" spans="1:12">
      <c r="B50" s="3"/>
      <c r="C50" s="3"/>
      <c r="D50" s="3"/>
      <c r="E50" s="3"/>
      <c r="F50" s="3"/>
      <c r="G50" s="3"/>
      <c r="H50" s="3"/>
      <c r="I50" s="3"/>
      <c r="J50" s="3"/>
      <c r="K50" s="3"/>
      <c r="L50" s="3"/>
    </row>
    <row r="51" spans="1:12">
      <c r="A51" s="7" t="s">
        <v>35</v>
      </c>
    </row>
    <row r="52" spans="1:12" ht="17.399999999999999">
      <c r="A52" s="16" t="s">
        <v>51</v>
      </c>
      <c r="B52" s="1">
        <v>48</v>
      </c>
      <c r="C52" s="1" t="s">
        <v>183</v>
      </c>
    </row>
    <row r="53" spans="1:12" ht="17.399999999999999">
      <c r="A53" s="16" t="s">
        <v>52</v>
      </c>
      <c r="B53" s="1">
        <v>12</v>
      </c>
      <c r="C53" s="1" t="s">
        <v>183</v>
      </c>
    </row>
    <row r="54" spans="1:12">
      <c r="A54" s="16" t="s">
        <v>53</v>
      </c>
      <c r="B54" s="18">
        <v>3.6055512754639891</v>
      </c>
      <c r="C54" s="1" t="s">
        <v>5</v>
      </c>
    </row>
    <row r="56" spans="1:12">
      <c r="A56" s="7" t="s">
        <v>49</v>
      </c>
    </row>
    <row r="57" spans="1:12" ht="18">
      <c r="A57" s="16" t="s">
        <v>51</v>
      </c>
      <c r="B57" s="120" t="s">
        <v>84</v>
      </c>
      <c r="C57" s="121"/>
    </row>
    <row r="58" spans="1:12">
      <c r="A58" s="16"/>
      <c r="B58" s="9" t="s">
        <v>82</v>
      </c>
      <c r="C58" s="9" t="s">
        <v>83</v>
      </c>
    </row>
    <row r="59" spans="1:12">
      <c r="A59" s="16"/>
      <c r="B59" s="44">
        <v>1034</v>
      </c>
      <c r="C59" s="44">
        <v>1108</v>
      </c>
      <c r="E59" s="42"/>
      <c r="F59" s="42"/>
    </row>
    <row r="60" spans="1:12">
      <c r="A60" s="16"/>
    </row>
    <row r="61" spans="1:12" ht="18">
      <c r="A61" s="16" t="s">
        <v>52</v>
      </c>
      <c r="B61" s="120" t="s">
        <v>84</v>
      </c>
      <c r="C61" s="121"/>
    </row>
    <row r="62" spans="1:12">
      <c r="A62" s="16"/>
      <c r="B62" s="9" t="s">
        <v>82</v>
      </c>
      <c r="C62" s="9" t="s">
        <v>83</v>
      </c>
    </row>
    <row r="63" spans="1:12">
      <c r="A63" s="16"/>
      <c r="B63" s="45">
        <v>1284</v>
      </c>
      <c r="C63" s="45">
        <v>1387</v>
      </c>
      <c r="E63" s="42"/>
      <c r="F63" s="42"/>
    </row>
    <row r="64" spans="1:12">
      <c r="A64" s="16"/>
    </row>
    <row r="65" spans="1:9" ht="17.399999999999999">
      <c r="A65" s="16" t="s">
        <v>53</v>
      </c>
      <c r="B65" s="122" t="s">
        <v>182</v>
      </c>
      <c r="C65" s="123"/>
    </row>
    <row r="66" spans="1:9">
      <c r="A66" s="16"/>
      <c r="B66" s="117" t="s">
        <v>85</v>
      </c>
      <c r="C66" s="117"/>
    </row>
    <row r="67" spans="1:9">
      <c r="A67" s="16"/>
      <c r="B67" s="118">
        <v>1538</v>
      </c>
      <c r="C67" s="119"/>
      <c r="E67" s="42"/>
      <c r="I67" s="40"/>
    </row>
    <row r="68" spans="1:9">
      <c r="A68" s="16"/>
    </row>
    <row r="69" spans="1:9">
      <c r="A69" s="16" t="s">
        <v>54</v>
      </c>
      <c r="B69" s="1" t="s">
        <v>189</v>
      </c>
      <c r="D69" s="8"/>
      <c r="E69" s="7"/>
    </row>
    <row r="71" spans="1:9">
      <c r="A71" s="7" t="s">
        <v>120</v>
      </c>
    </row>
    <row r="72" spans="1:9">
      <c r="A72" s="16" t="s">
        <v>51</v>
      </c>
      <c r="B72" s="1">
        <v>5.5</v>
      </c>
      <c r="C72" s="1" t="s">
        <v>5</v>
      </c>
    </row>
    <row r="73" spans="1:9">
      <c r="A73" s="16" t="s">
        <v>52</v>
      </c>
      <c r="B73" s="1">
        <v>8</v>
      </c>
      <c r="C73" s="1" t="s">
        <v>5</v>
      </c>
    </row>
    <row r="74" spans="1:9">
      <c r="A74" s="16" t="s">
        <v>53</v>
      </c>
      <c r="B74" s="1">
        <v>4</v>
      </c>
      <c r="C74" s="1" t="s">
        <v>5</v>
      </c>
    </row>
    <row r="75" spans="1:9">
      <c r="A75" s="16" t="s">
        <v>54</v>
      </c>
      <c r="B75" s="1">
        <v>5.5</v>
      </c>
      <c r="C75" s="1" t="s">
        <v>5</v>
      </c>
    </row>
    <row r="76" spans="1:9">
      <c r="A76" s="16" t="s">
        <v>55</v>
      </c>
      <c r="B76" s="1">
        <v>6.7</v>
      </c>
      <c r="C76" s="1" t="s">
        <v>5</v>
      </c>
    </row>
    <row r="77" spans="1:9">
      <c r="A77" s="16" t="s">
        <v>130</v>
      </c>
      <c r="B77" s="1">
        <v>3.5</v>
      </c>
      <c r="C77" s="1" t="s">
        <v>5</v>
      </c>
    </row>
    <row r="79" spans="1:9">
      <c r="A79" s="7" t="s">
        <v>129</v>
      </c>
      <c r="B79" s="1" t="s">
        <v>132</v>
      </c>
    </row>
    <row r="80" spans="1:9">
      <c r="A80" s="16" t="s">
        <v>51</v>
      </c>
      <c r="B80" s="46">
        <v>5.64</v>
      </c>
      <c r="C80" s="1" t="s">
        <v>97</v>
      </c>
    </row>
    <row r="81" spans="1:3">
      <c r="A81" s="16" t="s">
        <v>52</v>
      </c>
      <c r="B81" s="21">
        <v>1.99</v>
      </c>
      <c r="C81" s="1" t="s">
        <v>97</v>
      </c>
    </row>
    <row r="82" spans="1:3">
      <c r="A82" s="16" t="s">
        <v>53</v>
      </c>
      <c r="B82" s="46">
        <v>3.98</v>
      </c>
      <c r="C82" s="1" t="s">
        <v>97</v>
      </c>
    </row>
    <row r="83" spans="1:3">
      <c r="A83" s="16" t="s">
        <v>54</v>
      </c>
      <c r="B83" s="46">
        <v>14.96</v>
      </c>
      <c r="C83" s="1" t="s">
        <v>97</v>
      </c>
    </row>
  </sheetData>
  <mergeCells count="7">
    <mergeCell ref="B66:C66"/>
    <mergeCell ref="B67:C67"/>
    <mergeCell ref="A1:I1"/>
    <mergeCell ref="B39:I40"/>
    <mergeCell ref="B57:C57"/>
    <mergeCell ref="B61:C61"/>
    <mergeCell ref="B65:C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Eksempler</vt:lpstr>
      <vt:lpstr>Målsøgning</vt:lpstr>
      <vt:lpstr>Opgave 1</vt:lpstr>
      <vt:lpstr>Opgave 2</vt:lpstr>
      <vt:lpstr>Opgave 3</vt:lpstr>
      <vt:lpstr>Opgave 4</vt:lpstr>
      <vt:lpstr>Opgave 5</vt:lpstr>
      <vt:lpstr>Opgave 6</vt:lpstr>
      <vt:lpstr>Opgave 7</vt:lpstr>
      <vt:lpstr>Opgave 8</vt:lpstr>
      <vt:lpstr>Opgave 9</vt:lpstr>
      <vt:lpstr>Opgave 10</vt:lpstr>
      <vt:lpstr>Facitliste</vt:lpstr>
    </vt:vector>
  </TitlesOfParts>
  <Company>IBC International Business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International Business College</dc:creator>
  <cp:lastModifiedBy>Mariusz Matyja</cp:lastModifiedBy>
  <cp:lastPrinted>2013-01-02T09:43:21Z</cp:lastPrinted>
  <dcterms:created xsi:type="dcterms:W3CDTF">2012-10-25T16:20:21Z</dcterms:created>
  <dcterms:modified xsi:type="dcterms:W3CDTF">2022-01-23T12:47:59Z</dcterms:modified>
</cp:coreProperties>
</file>