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tyj\Downloads\"/>
    </mc:Choice>
  </mc:AlternateContent>
  <xr:revisionPtr revIDLastSave="0" documentId="10_ncr:100000_{61BB465C-2D26-4740-8179-8DB107F9D4D9}" xr6:coauthVersionLast="31" xr6:coauthVersionMax="31" xr10:uidLastSave="{00000000-0000-0000-0000-000000000000}"/>
  <bookViews>
    <workbookView xWindow="0" yWindow="0" windowWidth="10870" windowHeight="3760" firstSheet="1" activeTab="6" xr2:uid="{00000000-000D-0000-FFFF-FFFF00000000}"/>
  </bookViews>
  <sheets>
    <sheet name="Eksempel" sheetId="1" r:id="rId1"/>
    <sheet name="Opgave 1" sheetId="2" r:id="rId2"/>
    <sheet name="Opgave 2" sheetId="3" r:id="rId3"/>
    <sheet name="Opgave 3" sheetId="4" r:id="rId4"/>
    <sheet name="Opgave 4" sheetId="9" r:id="rId5"/>
    <sheet name="Opgave 5" sheetId="10" r:id="rId6"/>
    <sheet name="Opgave 6" sheetId="5" r:id="rId7"/>
    <sheet name="Opgave 7" sheetId="6" r:id="rId8"/>
    <sheet name="Opgave 8" sheetId="8" r:id="rId9"/>
    <sheet name="Facitliste" sheetId="7" r:id="rId10"/>
  </sheets>
  <definedNames>
    <definedName name="Interest_Rate">'Opgave 5'!#REF!</definedName>
    <definedName name="Loan_Amount">'Opgave 5'!#REF!</definedName>
    <definedName name="Loan_Start">'Opgave 5'!$E$4</definedName>
    <definedName name="Loan_Years">'Opgave 5'!$E$3</definedName>
    <definedName name="Monthly_Payment">-PMT(Interest_Rate/12,Number_of_Payments,Loan_Amount)</definedName>
    <definedName name="Number_of_Payments">'Opgave 5'!$E$7</definedName>
    <definedName name="Values_Entered">IF(Loan_Amount*Interest_Rate*Loan_Years*Loan_Start&gt;0,1,0)</definedName>
  </definedName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6" l="1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7" i="6"/>
  <c r="G8" i="6"/>
  <c r="G9" i="6"/>
  <c r="G10" i="6"/>
  <c r="G11" i="6"/>
  <c r="G12" i="6"/>
  <c r="G13" i="6"/>
  <c r="G14" i="6"/>
  <c r="G15" i="6"/>
  <c r="G16" i="6"/>
  <c r="G17" i="6"/>
  <c r="G6" i="6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H10" i="8"/>
  <c r="F10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D10" i="8"/>
  <c r="D29" i="8"/>
  <c r="D19" i="8"/>
  <c r="D20" i="8"/>
  <c r="D21" i="8"/>
  <c r="D22" i="8"/>
  <c r="D23" i="8"/>
  <c r="D24" i="8"/>
  <c r="D25" i="8"/>
  <c r="D26" i="8"/>
  <c r="D27" i="8"/>
  <c r="D28" i="8"/>
  <c r="D11" i="8"/>
  <c r="D12" i="8"/>
  <c r="D13" i="8"/>
  <c r="D14" i="8"/>
  <c r="D15" i="8"/>
  <c r="D16" i="8"/>
  <c r="D17" i="8"/>
  <c r="D18" i="8"/>
  <c r="C210" i="7"/>
  <c r="C209" i="7"/>
  <c r="E9" i="6"/>
  <c r="E8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7" i="6"/>
  <c r="E151" i="7"/>
  <c r="E6" i="6"/>
  <c r="F55" i="6"/>
  <c r="F10" i="6"/>
  <c r="F8" i="6"/>
  <c r="F9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7" i="6"/>
  <c r="F6" i="6"/>
  <c r="B30" i="4"/>
  <c r="B25" i="4"/>
  <c r="B16" i="4"/>
  <c r="B12" i="4"/>
  <c r="B8" i="4"/>
  <c r="B60" i="3"/>
  <c r="H61" i="3"/>
  <c r="B56" i="3"/>
  <c r="B52" i="3"/>
  <c r="B47" i="3"/>
  <c r="B43" i="3"/>
  <c r="B39" i="3"/>
  <c r="C34" i="3"/>
  <c r="H34" i="3"/>
  <c r="B30" i="3"/>
  <c r="B26" i="3"/>
  <c r="B20" i="3"/>
  <c r="B16" i="3"/>
  <c r="E5" i="3"/>
  <c r="E6" i="3"/>
  <c r="E7" i="3"/>
  <c r="E8" i="3"/>
  <c r="E9" i="3"/>
  <c r="E4" i="3"/>
  <c r="B46" i="2"/>
  <c r="C45" i="2"/>
  <c r="B39" i="2"/>
  <c r="C35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D13" i="2"/>
  <c r="C13" i="2"/>
  <c r="E12" i="2"/>
  <c r="D12" i="2"/>
  <c r="C36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D27" i="1"/>
  <c r="E26" i="1"/>
  <c r="C27" i="1"/>
  <c r="D26" i="1"/>
  <c r="C26" i="1"/>
  <c r="E25" i="1"/>
  <c r="D25" i="1"/>
  <c r="B18" i="1"/>
  <c r="E9" i="1"/>
  <c r="C10" i="1"/>
  <c r="E10" i="1"/>
  <c r="C11" i="1"/>
  <c r="E11" i="1"/>
  <c r="C12" i="1"/>
  <c r="E12" i="1"/>
  <c r="C13" i="1"/>
  <c r="E13" i="1"/>
  <c r="C14" i="1"/>
  <c r="E14" i="1"/>
  <c r="D9" i="1"/>
  <c r="D10" i="1"/>
  <c r="D11" i="1"/>
  <c r="D12" i="1"/>
  <c r="D13" i="1"/>
  <c r="D14" i="1"/>
  <c r="C9" i="1"/>
  <c r="E8" i="1"/>
  <c r="D8" i="1"/>
  <c r="C8" i="1"/>
  <c r="D7" i="1"/>
  <c r="E7" i="1"/>
  <c r="D4" i="7"/>
  <c r="E4" i="7"/>
  <c r="C5" i="7"/>
  <c r="D5" i="7"/>
  <c r="E5" i="7"/>
  <c r="C6" i="7"/>
  <c r="D6" i="7"/>
  <c r="E6" i="7"/>
  <c r="C7" i="7"/>
  <c r="D7" i="7"/>
  <c r="E7" i="7"/>
  <c r="C8" i="7"/>
  <c r="D8" i="7"/>
  <c r="E8" i="7"/>
  <c r="C9" i="7"/>
  <c r="D9" i="7"/>
  <c r="E9" i="7"/>
  <c r="C10" i="7"/>
  <c r="D10" i="7"/>
  <c r="E10" i="7"/>
  <c r="C11" i="7"/>
  <c r="D11" i="7"/>
  <c r="E11" i="7"/>
  <c r="C12" i="7"/>
  <c r="D12" i="7"/>
  <c r="E12" i="7"/>
  <c r="C13" i="7"/>
  <c r="D13" i="7"/>
  <c r="E13" i="7"/>
  <c r="C14" i="7"/>
  <c r="D14" i="7"/>
  <c r="E14" i="7"/>
  <c r="C15" i="7"/>
  <c r="D15" i="7"/>
  <c r="E15" i="7"/>
  <c r="C16" i="7"/>
  <c r="D16" i="7"/>
  <c r="E16" i="7"/>
  <c r="C17" i="7"/>
  <c r="D17" i="7"/>
  <c r="E17" i="7"/>
  <c r="C18" i="7"/>
  <c r="D18" i="7"/>
  <c r="E18" i="7"/>
  <c r="C19" i="7"/>
  <c r="D19" i="7"/>
  <c r="E19" i="7"/>
  <c r="C20" i="7"/>
  <c r="D20" i="7"/>
  <c r="E20" i="7"/>
  <c r="C21" i="7"/>
  <c r="D21" i="7"/>
  <c r="E208" i="7"/>
  <c r="F208" i="7"/>
  <c r="G208" i="7"/>
  <c r="E209" i="7"/>
  <c r="F209" i="7"/>
  <c r="G209" i="7"/>
  <c r="E210" i="7"/>
  <c r="F210" i="7"/>
  <c r="G210" i="7"/>
  <c r="E211" i="7"/>
  <c r="F211" i="7"/>
  <c r="G211" i="7"/>
  <c r="E212" i="7"/>
  <c r="F212" i="7"/>
  <c r="G212" i="7"/>
  <c r="E213" i="7"/>
  <c r="F213" i="7"/>
  <c r="G213" i="7"/>
  <c r="E214" i="7"/>
  <c r="F214" i="7"/>
  <c r="G214" i="7"/>
  <c r="E215" i="7"/>
  <c r="F215" i="7"/>
  <c r="G215" i="7"/>
  <c r="E216" i="7"/>
  <c r="F216" i="7"/>
  <c r="G216" i="7"/>
  <c r="E217" i="7"/>
  <c r="F217" i="7"/>
  <c r="G217" i="7"/>
  <c r="E218" i="7"/>
  <c r="F218" i="7"/>
  <c r="G218" i="7"/>
  <c r="E219" i="7"/>
  <c r="F219" i="7"/>
  <c r="G219" i="7"/>
  <c r="E220" i="7"/>
  <c r="F220" i="7"/>
  <c r="G220" i="7"/>
  <c r="E221" i="7"/>
  <c r="F221" i="7"/>
  <c r="G221" i="7"/>
  <c r="E222" i="7"/>
  <c r="F222" i="7"/>
  <c r="G222" i="7"/>
  <c r="E223" i="7"/>
  <c r="F223" i="7"/>
  <c r="G223" i="7"/>
  <c r="E224" i="7"/>
  <c r="F224" i="7"/>
  <c r="G224" i="7"/>
  <c r="E225" i="7"/>
  <c r="F225" i="7"/>
  <c r="G225" i="7"/>
  <c r="E226" i="7"/>
  <c r="F226" i="7"/>
  <c r="G226" i="7"/>
  <c r="G207" i="7"/>
  <c r="F207" i="7"/>
  <c r="E207" i="7"/>
  <c r="C208" i="7"/>
  <c r="D208" i="7"/>
  <c r="D209" i="7"/>
  <c r="D210" i="7"/>
  <c r="C211" i="7"/>
  <c r="D211" i="7"/>
  <c r="C212" i="7"/>
  <c r="D212" i="7"/>
  <c r="C213" i="7"/>
  <c r="D213" i="7"/>
  <c r="C214" i="7"/>
  <c r="D214" i="7"/>
  <c r="C215" i="7"/>
  <c r="D215" i="7"/>
  <c r="C216" i="7"/>
  <c r="D216" i="7"/>
  <c r="C217" i="7"/>
  <c r="D217" i="7"/>
  <c r="C218" i="7"/>
  <c r="D218" i="7"/>
  <c r="C219" i="7"/>
  <c r="D219" i="7"/>
  <c r="C220" i="7"/>
  <c r="D220" i="7"/>
  <c r="C221" i="7"/>
  <c r="D221" i="7"/>
  <c r="C222" i="7"/>
  <c r="D222" i="7"/>
  <c r="C223" i="7"/>
  <c r="D223" i="7"/>
  <c r="C224" i="7"/>
  <c r="D224" i="7"/>
  <c r="C225" i="7"/>
  <c r="D225" i="7"/>
  <c r="C226" i="7"/>
  <c r="D226" i="7"/>
  <c r="C207" i="7"/>
  <c r="D207" i="7"/>
  <c r="E150" i="7"/>
  <c r="F150" i="7"/>
  <c r="G150" i="7"/>
  <c r="F151" i="7"/>
  <c r="G151" i="7"/>
  <c r="E152" i="7"/>
  <c r="F152" i="7"/>
  <c r="G152" i="7"/>
  <c r="E153" i="7"/>
  <c r="F153" i="7"/>
  <c r="G153" i="7"/>
  <c r="E154" i="7"/>
  <c r="F154" i="7"/>
  <c r="G154" i="7"/>
  <c r="E155" i="7"/>
  <c r="F155" i="7"/>
  <c r="G155" i="7"/>
  <c r="E156" i="7"/>
  <c r="F156" i="7"/>
  <c r="G156" i="7"/>
  <c r="E157" i="7"/>
  <c r="F157" i="7"/>
  <c r="G157" i="7"/>
  <c r="E158" i="7"/>
  <c r="F158" i="7"/>
  <c r="G158" i="7"/>
  <c r="E159" i="7"/>
  <c r="F159" i="7"/>
  <c r="G159" i="7"/>
  <c r="E160" i="7"/>
  <c r="F160" i="7"/>
  <c r="G160" i="7"/>
  <c r="E161" i="7"/>
  <c r="F161" i="7"/>
  <c r="G161" i="7"/>
  <c r="E162" i="7"/>
  <c r="F162" i="7"/>
  <c r="G162" i="7"/>
  <c r="E163" i="7"/>
  <c r="F163" i="7"/>
  <c r="G163" i="7"/>
  <c r="E164" i="7"/>
  <c r="F164" i="7"/>
  <c r="G164" i="7"/>
  <c r="E165" i="7"/>
  <c r="F165" i="7"/>
  <c r="G165" i="7"/>
  <c r="E166" i="7"/>
  <c r="F166" i="7"/>
  <c r="G166" i="7"/>
  <c r="E167" i="7"/>
  <c r="F167" i="7"/>
  <c r="G167" i="7"/>
  <c r="E168" i="7"/>
  <c r="F168" i="7"/>
  <c r="G168" i="7"/>
  <c r="E169" i="7"/>
  <c r="F169" i="7"/>
  <c r="G169" i="7"/>
  <c r="E170" i="7"/>
  <c r="F170" i="7"/>
  <c r="G170" i="7"/>
  <c r="E171" i="7"/>
  <c r="F171" i="7"/>
  <c r="G171" i="7"/>
  <c r="E172" i="7"/>
  <c r="F172" i="7"/>
  <c r="G172" i="7"/>
  <c r="E173" i="7"/>
  <c r="F173" i="7"/>
  <c r="G173" i="7"/>
  <c r="E174" i="7"/>
  <c r="F174" i="7"/>
  <c r="G174" i="7"/>
  <c r="E175" i="7"/>
  <c r="F175" i="7"/>
  <c r="G175" i="7"/>
  <c r="E176" i="7"/>
  <c r="F176" i="7"/>
  <c r="G176" i="7"/>
  <c r="E177" i="7"/>
  <c r="F177" i="7"/>
  <c r="G177" i="7"/>
  <c r="E178" i="7"/>
  <c r="F178" i="7"/>
  <c r="G178" i="7"/>
  <c r="E179" i="7"/>
  <c r="F179" i="7"/>
  <c r="G179" i="7"/>
  <c r="E180" i="7"/>
  <c r="F180" i="7"/>
  <c r="G180" i="7"/>
  <c r="E181" i="7"/>
  <c r="F181" i="7"/>
  <c r="G181" i="7"/>
  <c r="E182" i="7"/>
  <c r="F182" i="7"/>
  <c r="G182" i="7"/>
  <c r="E183" i="7"/>
  <c r="F183" i="7"/>
  <c r="G183" i="7"/>
  <c r="E184" i="7"/>
  <c r="F184" i="7"/>
  <c r="G184" i="7"/>
  <c r="E185" i="7"/>
  <c r="F185" i="7"/>
  <c r="G185" i="7"/>
  <c r="E186" i="7"/>
  <c r="F186" i="7"/>
  <c r="G186" i="7"/>
  <c r="E187" i="7"/>
  <c r="F187" i="7"/>
  <c r="G187" i="7"/>
  <c r="E188" i="7"/>
  <c r="F188" i="7"/>
  <c r="G188" i="7"/>
  <c r="E189" i="7"/>
  <c r="F189" i="7"/>
  <c r="G189" i="7"/>
  <c r="E190" i="7"/>
  <c r="F190" i="7"/>
  <c r="G190" i="7"/>
  <c r="E191" i="7"/>
  <c r="F191" i="7"/>
  <c r="G191" i="7"/>
  <c r="E192" i="7"/>
  <c r="F192" i="7"/>
  <c r="G192" i="7"/>
  <c r="E193" i="7"/>
  <c r="F193" i="7"/>
  <c r="G193" i="7"/>
  <c r="E194" i="7"/>
  <c r="F194" i="7"/>
  <c r="G194" i="7"/>
  <c r="E195" i="7"/>
  <c r="F195" i="7"/>
  <c r="G195" i="7"/>
  <c r="E196" i="7"/>
  <c r="F196" i="7"/>
  <c r="G196" i="7"/>
  <c r="E197" i="7"/>
  <c r="F197" i="7"/>
  <c r="G197" i="7"/>
  <c r="E198" i="7"/>
  <c r="F198" i="7"/>
  <c r="G198" i="7"/>
  <c r="E149" i="7"/>
  <c r="F149" i="7"/>
  <c r="G149" i="7"/>
  <c r="E23" i="1"/>
  <c r="C24" i="1"/>
  <c r="D5" i="1"/>
  <c r="E5" i="1"/>
  <c r="C6" i="1"/>
  <c r="D6" i="1"/>
  <c r="E6" i="1"/>
  <c r="C7" i="1"/>
  <c r="D24" i="1"/>
  <c r="E24" i="1"/>
  <c r="C25" i="1"/>
  <c r="E21" i="7"/>
</calcChain>
</file>

<file path=xl/sharedStrings.xml><?xml version="1.0" encoding="utf-8"?>
<sst xmlns="http://schemas.openxmlformats.org/spreadsheetml/2006/main" count="434" uniqueCount="216">
  <si>
    <t>Opgave 1a)</t>
  </si>
  <si>
    <t>Barnebarnet må hæve opsparingen, når det fylder 18 år.</t>
  </si>
  <si>
    <t>Hvad kan barnebarnet hæve efter det 18. år?</t>
  </si>
  <si>
    <t>Indestående</t>
  </si>
  <si>
    <t>Renter</t>
  </si>
  <si>
    <t>Nyt indestående</t>
  </si>
  <si>
    <t>1. år</t>
  </si>
  <si>
    <t>2. år</t>
  </si>
  <si>
    <t>3. år</t>
  </si>
  <si>
    <t>4. år</t>
  </si>
  <si>
    <t>5. år</t>
  </si>
  <si>
    <t>6. år</t>
  </si>
  <si>
    <t>7. år</t>
  </si>
  <si>
    <t>8. år</t>
  </si>
  <si>
    <t>9. år</t>
  </si>
  <si>
    <t>10. år</t>
  </si>
  <si>
    <t>11. år</t>
  </si>
  <si>
    <t>12. år</t>
  </si>
  <si>
    <t>13. år</t>
  </si>
  <si>
    <t>14. år</t>
  </si>
  <si>
    <t>15. år</t>
  </si>
  <si>
    <t>16. år</t>
  </si>
  <si>
    <t>17. år</t>
  </si>
  <si>
    <t>18. år</t>
  </si>
  <si>
    <t>Et bedsteforældrepar indsætter 10000 kr. til 2,5% i rente på en børneopsparing til deres barnebarn ved barnets fødsel.</t>
  </si>
  <si>
    <t>Opgave 1b)</t>
  </si>
  <si>
    <t>Prøv nu at udregne den samme opgave med formlen:</t>
  </si>
  <si>
    <t>Opgave 1c)</t>
  </si>
  <si>
    <t>Hvor meget får barnebarnet udbetalt i renter i alt?</t>
  </si>
  <si>
    <t>Opgave 1d)</t>
  </si>
  <si>
    <t>Opgave 2a)</t>
  </si>
  <si>
    <t>n</t>
  </si>
  <si>
    <t>Opgave 2b)</t>
  </si>
  <si>
    <t>a)</t>
  </si>
  <si>
    <t>b)</t>
  </si>
  <si>
    <t>Hvad er renten i kr.?</t>
  </si>
  <si>
    <t>Opgave 2c)</t>
  </si>
  <si>
    <t>Hvad er indestående efter 3 år?</t>
  </si>
  <si>
    <t>Opgave 2d)</t>
  </si>
  <si>
    <t>Hvor meget blev oprindelig indsat?</t>
  </si>
  <si>
    <t>Opgave 2e)</t>
  </si>
  <si>
    <t>c)</t>
  </si>
  <si>
    <t>Opgave 2</t>
  </si>
  <si>
    <r>
      <t>S</t>
    </r>
    <r>
      <rPr>
        <b/>
        <vertAlign val="subscript"/>
        <sz val="11"/>
        <color theme="0"/>
        <rFont val="Comic Sans MS"/>
        <family val="4"/>
      </rPr>
      <t>0</t>
    </r>
  </si>
  <si>
    <r>
      <t>S</t>
    </r>
    <r>
      <rPr>
        <b/>
        <vertAlign val="subscript"/>
        <sz val="11"/>
        <color theme="0"/>
        <rFont val="Comic Sans MS"/>
        <family val="4"/>
      </rPr>
      <t>n</t>
    </r>
  </si>
  <si>
    <t>p</t>
  </si>
  <si>
    <t>En kapital på 54.000 kr. står til en rente på 3% i 8 år</t>
  </si>
  <si>
    <t>Hvad er renten i % pr. år? (den gennemsnitlige procent)</t>
  </si>
  <si>
    <t>Hvad er renten i % pr. år?  (den gennemsnitlige procent)</t>
  </si>
  <si>
    <t>En kapital på 7700 kr. giver 800 kr. i alt i rente i 3 år</t>
  </si>
  <si>
    <t>Efter at have stået på en konto i 10 år til en rente på 3,5%, er (slut)værdien nu 52.192,16 kr.</t>
  </si>
  <si>
    <t>Hvad er den samlede renteindtægt i %?</t>
  </si>
  <si>
    <t>På en konto bliver der indsat 42000 kr., og efter 5 år er beløbet vokset til 45245,93 kr.</t>
  </si>
  <si>
    <t>Opgqave 1a)</t>
  </si>
  <si>
    <r>
      <t>S</t>
    </r>
    <r>
      <rPr>
        <vertAlign val="subscript"/>
        <sz val="11"/>
        <color theme="1"/>
        <rFont val="Comic Sans MS"/>
        <family val="4"/>
      </rPr>
      <t>n</t>
    </r>
    <r>
      <rPr>
        <sz val="11"/>
        <color theme="1"/>
        <rFont val="Comic Sans MS"/>
        <family val="2"/>
      </rPr>
      <t xml:space="preserve"> = S</t>
    </r>
    <r>
      <rPr>
        <vertAlign val="subscript"/>
        <sz val="11"/>
        <color theme="1"/>
        <rFont val="Comic Sans MS"/>
        <family val="4"/>
      </rPr>
      <t>0</t>
    </r>
    <r>
      <rPr>
        <sz val="11"/>
        <color theme="1"/>
        <rFont val="Comic Sans MS"/>
        <family val="2"/>
      </rPr>
      <t>*(1 +r)</t>
    </r>
    <r>
      <rPr>
        <vertAlign val="superscript"/>
        <sz val="11"/>
        <color theme="1"/>
        <rFont val="Comic Sans MS"/>
        <family val="4"/>
      </rPr>
      <t>n</t>
    </r>
  </si>
  <si>
    <t>Opgave 1</t>
  </si>
  <si>
    <t>Opgave 3</t>
  </si>
  <si>
    <t>Opgave 3a)</t>
  </si>
  <si>
    <t>Opgave 3b)</t>
  </si>
  <si>
    <t xml:space="preserve"> Hvad kan han hæve, når han bliver 18 år?</t>
  </si>
  <si>
    <t>Hvor meget får han i rente?</t>
  </si>
  <si>
    <t>Hvad udgør renten i % i forhold til det indsatte beløb?</t>
  </si>
  <si>
    <t>Hvor stor en procentdel udgør renten af det indsatte beløb?</t>
  </si>
  <si>
    <t>Bo, som er 14 år, får 20.000 kr. til sin konfirmation. Pengene indsætter han på en konto, som giver en fast rente på 4%.</t>
  </si>
  <si>
    <t>En bedstefar vil spare op til sit barnebarns kørekort ved barnebarnets fødsel. Han formoder kørekortet vil koste 16.000 kr., når barnebarnet skal tage det som 18-årig.</t>
  </si>
  <si>
    <t>ca.</t>
  </si>
  <si>
    <t xml:space="preserve">Hvor mange penge skal han indsætte på en konto ved barnebarnet fødsel. </t>
  </si>
  <si>
    <t>Han aftaler en rente på 3,5%?</t>
  </si>
  <si>
    <t>Indsæt formler så du beregner renter og indestående for hvert år.</t>
  </si>
  <si>
    <t>Negativ vækst:</t>
  </si>
  <si>
    <t>Befolkningstal</t>
  </si>
  <si>
    <t>Nyt befolkningstal</t>
  </si>
  <si>
    <t>Et lands befolkningstal stiger med 5% hvert år.</t>
  </si>
  <si>
    <t>Hvor mange færre indbyggere er der i alt efter de 10 år?</t>
  </si>
  <si>
    <t>Hvor mange flere indbyggere er der i alt efter de 10 år?</t>
  </si>
  <si>
    <t>Opgave 4</t>
  </si>
  <si>
    <t>Undersøg hvilket tilbud der vil være bedst at vælge.</t>
  </si>
  <si>
    <t>Hvor meget betaler man i alt i rente om året for tilbud B? (den effektive rente)</t>
  </si>
  <si>
    <t>Opgave 5</t>
  </si>
  <si>
    <t>vækstprocenten</t>
  </si>
  <si>
    <t>Slutbeløb</t>
  </si>
  <si>
    <t>Startbeløb</t>
  </si>
  <si>
    <t>Antal rentetilskrivninger</t>
  </si>
  <si>
    <t xml:space="preserve">Rente tilskrevet </t>
  </si>
  <si>
    <t>antal rentetilskrivninger pr. år</t>
  </si>
  <si>
    <t>rentesats</t>
  </si>
  <si>
    <t>Udfyld tabellen</t>
  </si>
  <si>
    <t>Samlet rente i procent af startbeløbet</t>
  </si>
  <si>
    <t>Opgave 6</t>
  </si>
  <si>
    <t>Opgave 6)</t>
  </si>
  <si>
    <t xml:space="preserve">Udfyld tabellen </t>
  </si>
  <si>
    <t>Tabel over den samlede rente pr. år (effektive rente)</t>
  </si>
  <si>
    <t>6,17% p.a.</t>
  </si>
  <si>
    <t>Tilbud A er det bedste tilbud.</t>
  </si>
  <si>
    <t>Samlet rente i kr.</t>
  </si>
  <si>
    <t>Prøv at ændre startbeløbet - hvad opdager du?</t>
  </si>
  <si>
    <t>Rentesats</t>
  </si>
  <si>
    <t>Prøv at ændre rentesatsen - hvad opdager du?</t>
  </si>
  <si>
    <t>Der sker ingenting med den samlede i procent af startbeløbet. Alle kronebeløb ændrer sig.</t>
  </si>
  <si>
    <t>Når man ændrer på rentesatsen ændrer man på både procenttal og kronebeløbene.</t>
  </si>
  <si>
    <t>ANNUITETSOPSPARING</t>
  </si>
  <si>
    <t>Annuitet er en fællesbetegnelse for låne- og opsparingsformer.</t>
  </si>
  <si>
    <r>
      <t xml:space="preserve">Det er kendetegnet for en annuitet, at opsparingen er på det </t>
    </r>
    <r>
      <rPr>
        <b/>
        <sz val="11"/>
        <color theme="1"/>
        <rFont val="Comic Sans MS"/>
        <family val="4"/>
      </rPr>
      <t>samme beløb</t>
    </r>
    <r>
      <rPr>
        <sz val="11"/>
        <color theme="1"/>
        <rFont val="Comic Sans MS"/>
        <family val="2"/>
      </rPr>
      <t xml:space="preserve"> </t>
    </r>
    <r>
      <rPr>
        <b/>
        <sz val="11"/>
        <color theme="1"/>
        <rFont val="Comic Sans MS"/>
        <family val="4"/>
      </rPr>
      <t>hver</t>
    </r>
    <r>
      <rPr>
        <sz val="11"/>
        <color theme="1"/>
        <rFont val="Comic Sans MS"/>
        <family val="2"/>
      </rPr>
      <t xml:space="preserve"> </t>
    </r>
    <r>
      <rPr>
        <b/>
        <sz val="11"/>
        <color theme="1"/>
        <rFont val="Comic Sans MS"/>
        <family val="4"/>
      </rPr>
      <t>termin</t>
    </r>
    <r>
      <rPr>
        <sz val="11"/>
        <color theme="1"/>
        <rFont val="Comic Sans MS"/>
        <family val="2"/>
      </rPr>
      <t xml:space="preserve">, og at </t>
    </r>
    <r>
      <rPr>
        <b/>
        <sz val="11"/>
        <color theme="1"/>
        <rFont val="Comic Sans MS"/>
        <family val="4"/>
      </rPr>
      <t>rentesatsen er uforandret</t>
    </r>
    <r>
      <rPr>
        <sz val="11"/>
        <color theme="1"/>
        <rFont val="Comic Sans MS"/>
        <family val="2"/>
      </rPr>
      <t>. Hvis der i stedet for havde været tale om en tilsvarende afbetaling på en gæld, ville man også kalde dette for en annuitet.</t>
    </r>
  </si>
  <si>
    <t>Annuitetsopsparing er en opsparingsform, hvor der hver termin indsættes et bestemt beløb på en konto med en uforandret rente. Opsparingen vil vokse hurtigere med tiden.</t>
  </si>
  <si>
    <t>Eksempel</t>
  </si>
  <si>
    <t xml:space="preserve">En kvinde indsætter 2.500 kr. på en bankkonto til en rente på 8% p.a. hvert år i 10 år. </t>
  </si>
  <si>
    <t>Hvor mange penge har hun på kontoen, når hun har indbetalt de sidste 2.500 kr.?</t>
  </si>
  <si>
    <t>hvor,</t>
  </si>
  <si>
    <r>
      <t>A</t>
    </r>
    <r>
      <rPr>
        <vertAlign val="subscript"/>
        <sz val="11"/>
        <color theme="1"/>
        <rFont val="Comic Sans MS"/>
        <family val="4"/>
      </rPr>
      <t>n</t>
    </r>
    <r>
      <rPr>
        <sz val="11"/>
        <color theme="1"/>
        <rFont val="Comic Sans MS"/>
        <family val="2"/>
      </rPr>
      <t xml:space="preserve"> = opsparingen lige efter indskud nr. n</t>
    </r>
  </si>
  <si>
    <t>r = terminsrenten i decimal</t>
  </si>
  <si>
    <t xml:space="preserve">n = antal indskud </t>
  </si>
  <si>
    <t>b = indskuddet</t>
  </si>
  <si>
    <t xml:space="preserve">b = </t>
  </si>
  <si>
    <t>r =</t>
  </si>
  <si>
    <t>n =</t>
  </si>
  <si>
    <r>
      <t>A</t>
    </r>
    <r>
      <rPr>
        <vertAlign val="subscript"/>
        <sz val="11"/>
        <color theme="1"/>
        <rFont val="Comic Sans MS"/>
        <family val="4"/>
      </rPr>
      <t>n</t>
    </r>
    <r>
      <rPr>
        <sz val="11"/>
        <color theme="1"/>
        <rFont val="Comic Sans MS"/>
        <family val="2"/>
      </rPr>
      <t xml:space="preserve"> = 2.500 •</t>
    </r>
  </si>
  <si>
    <r>
      <t>A</t>
    </r>
    <r>
      <rPr>
        <vertAlign val="subscript"/>
        <sz val="11"/>
        <color theme="1"/>
        <rFont val="Comic Sans MS"/>
        <family val="4"/>
      </rPr>
      <t xml:space="preserve">n </t>
    </r>
    <r>
      <rPr>
        <sz val="11"/>
        <color theme="1"/>
        <rFont val="Comic Sans MS"/>
        <family val="2"/>
      </rPr>
      <t>= 36.216,41 kr.</t>
    </r>
  </si>
  <si>
    <t>Med andre ord efter 10 år med en indsættelse på 2.500 kr. på en konto til 8% i rente, er opsparingen vokset til 36.216,41 kr.</t>
  </si>
  <si>
    <r>
      <t>Forskellen på den S</t>
    </r>
    <r>
      <rPr>
        <vertAlign val="subscript"/>
        <sz val="11"/>
        <color theme="1"/>
        <rFont val="Comic Sans MS"/>
        <family val="4"/>
      </rPr>
      <t>n</t>
    </r>
    <r>
      <rPr>
        <sz val="11"/>
        <color theme="1"/>
        <rFont val="Comic Sans MS"/>
        <family val="2"/>
      </rPr>
      <t>-formlen og annuitetsopsparings-formlen er, at i S</t>
    </r>
    <r>
      <rPr>
        <vertAlign val="subscript"/>
        <sz val="11"/>
        <color theme="1"/>
        <rFont val="Comic Sans MS"/>
        <family val="4"/>
      </rPr>
      <t>n</t>
    </r>
    <r>
      <rPr>
        <sz val="11"/>
        <color theme="1"/>
        <rFont val="Comic Sans MS"/>
        <family val="2"/>
      </rPr>
      <t xml:space="preserve"> formlen er det et fast beløb, der står uberørt i et vist antal år og til en konstant rente. I annuitetsopsparings-formlen er det et fast årligt indskud, der står i et vist antal år og til en konstant rente.</t>
    </r>
  </si>
  <si>
    <t>Opgave 4a)</t>
  </si>
  <si>
    <t>Beregn, hvad der står på kontoen til sidst, når man indsætter nedenstående beløb hvert år, og der tilskrives rente hvert år.</t>
  </si>
  <si>
    <t>Indskud hvert år</t>
  </si>
  <si>
    <t>Antal år</t>
  </si>
  <si>
    <t>Slutkapital</t>
  </si>
  <si>
    <t>p.a.</t>
  </si>
  <si>
    <t>Angiv en sammenhæng mellem de forskellige resultater i de ovenstående 6 spørgsmål.</t>
  </si>
  <si>
    <t>Opgave 4b)</t>
  </si>
  <si>
    <t>Beregn, hvad slutkapitalen bliver, når man indskyder nedenstående beløb hvert år, og der tilskrives rente hvert år.</t>
  </si>
  <si>
    <t>Opgave 4c)</t>
  </si>
  <si>
    <t>En person holder op med at ryge og beslutter at sætte pengene i banken.</t>
  </si>
  <si>
    <t>Hvor meget kan eks-rygeren hæve lige efter 10 år, når der årligt indsættes</t>
  </si>
  <si>
    <t>og renten er</t>
  </si>
  <si>
    <t>Opgave 4d)</t>
  </si>
  <si>
    <t>Et bedsteforældrepar beslutter, at de hvert år på barnebarnets fødselsdag ville indsætte 1.000 kr. på en konto. Opsparingen skal bruges til en videregående uddannelse til barnebarnet.</t>
  </si>
  <si>
    <t>Hvor meget ville det blive til i løbet af 20 år, hvis renten konstant er 3,5% p.a.?</t>
  </si>
  <si>
    <t>3 år senere får de endnu et barnebarn, og det skal jo have samme opsparing. Nu er renten imidlertid faldet til 2,5% p.a.</t>
  </si>
  <si>
    <t>Annuitetslån</t>
  </si>
  <si>
    <r>
      <t xml:space="preserve">Det er kendetegnet for en annuitet, at afbetalingen er på det </t>
    </r>
    <r>
      <rPr>
        <b/>
        <sz val="11"/>
        <color theme="1"/>
        <rFont val="Comic Sans MS"/>
        <family val="4"/>
      </rPr>
      <t>samme beløb</t>
    </r>
    <r>
      <rPr>
        <sz val="11"/>
        <color theme="1"/>
        <rFont val="Comic Sans MS"/>
        <family val="2"/>
      </rPr>
      <t xml:space="preserve"> </t>
    </r>
    <r>
      <rPr>
        <b/>
        <sz val="11"/>
        <color theme="1"/>
        <rFont val="Comic Sans MS"/>
        <family val="4"/>
      </rPr>
      <t>hver</t>
    </r>
    <r>
      <rPr>
        <sz val="11"/>
        <color theme="1"/>
        <rFont val="Comic Sans MS"/>
        <family val="2"/>
      </rPr>
      <t xml:space="preserve"> </t>
    </r>
    <r>
      <rPr>
        <b/>
        <sz val="11"/>
        <color theme="1"/>
        <rFont val="Comic Sans MS"/>
        <family val="4"/>
      </rPr>
      <t>termin</t>
    </r>
    <r>
      <rPr>
        <sz val="11"/>
        <color theme="1"/>
        <rFont val="Comic Sans MS"/>
        <family val="2"/>
      </rPr>
      <t xml:space="preserve">, og at </t>
    </r>
    <r>
      <rPr>
        <b/>
        <sz val="11"/>
        <color theme="1"/>
        <rFont val="Comic Sans MS"/>
        <family val="4"/>
      </rPr>
      <t>rentesatsen er uforandret</t>
    </r>
    <r>
      <rPr>
        <sz val="11"/>
        <color theme="1"/>
        <rFont val="Comic Sans MS"/>
        <family val="2"/>
      </rPr>
      <t>. Hvis der i stedet for havde været tale om en tilsvarende opsparing, ville man også kalde dette for en annuitet.</t>
    </r>
  </si>
  <si>
    <r>
      <t>Ved et annuitetslån betaler låntager et fast beløb (</t>
    </r>
    <r>
      <rPr>
        <i/>
        <sz val="11"/>
        <color theme="1"/>
        <rFont val="Comic Sans MS"/>
        <family val="4"/>
      </rPr>
      <t>annuitetsydelsen</t>
    </r>
    <r>
      <rPr>
        <sz val="11"/>
        <color theme="1"/>
        <rFont val="Comic Sans MS"/>
        <family val="2"/>
      </rPr>
      <t xml:space="preserve"> eller bare </t>
    </r>
    <r>
      <rPr>
        <i/>
        <sz val="11"/>
        <color theme="1"/>
        <rFont val="Comic Sans MS"/>
        <family val="4"/>
      </rPr>
      <t>annuiteten</t>
    </r>
    <r>
      <rPr>
        <sz val="11"/>
        <color theme="1"/>
        <rFont val="Comic Sans MS"/>
        <family val="2"/>
      </rPr>
      <t xml:space="preserve">) på hver terminsdato. Beløbet, som kaldes ydelsen, dækker både renter og afdrag på gælden. </t>
    </r>
  </si>
  <si>
    <t xml:space="preserve">I starten vil størstedelen af beløbet være renteomkostninger, men som tiden går vil en stadig større del af beløbet blive afdrag på gælden. </t>
  </si>
  <si>
    <t>Annuitetslån anvendes typisk ved huskøb.</t>
  </si>
  <si>
    <r>
      <t>Gældsformen (GRYN-formlen)</t>
    </r>
    <r>
      <rPr>
        <sz val="14"/>
        <color theme="1"/>
        <rFont val="Comic Sans MS"/>
        <family val="4"/>
      </rPr>
      <t>:</t>
    </r>
  </si>
  <si>
    <t>Finde gældens hovedstol:</t>
  </si>
  <si>
    <t xml:space="preserve">hvor </t>
  </si>
  <si>
    <r>
      <t>G</t>
    </r>
    <r>
      <rPr>
        <sz val="11"/>
        <color theme="1"/>
        <rFont val="Comic Sans MS"/>
        <family val="2"/>
      </rPr>
      <t xml:space="preserve"> er gældens hovedstol </t>
    </r>
  </si>
  <si>
    <r>
      <t>r</t>
    </r>
    <r>
      <rPr>
        <sz val="11"/>
        <color theme="1"/>
        <rFont val="Comic Sans MS"/>
        <family val="2"/>
      </rPr>
      <t xml:space="preserve"> er terminsrentefod</t>
    </r>
  </si>
  <si>
    <r>
      <t>y</t>
    </r>
    <r>
      <rPr>
        <sz val="11"/>
        <color theme="1"/>
        <rFont val="Comic Sans MS"/>
        <family val="2"/>
      </rPr>
      <t xml:space="preserve"> er terminsydelsen</t>
    </r>
  </si>
  <si>
    <r>
      <t>n</t>
    </r>
    <r>
      <rPr>
        <sz val="11"/>
        <color theme="1"/>
        <rFont val="Comic Sans MS"/>
        <family val="2"/>
      </rPr>
      <t xml:space="preserve"> er antallet af terminsydelser</t>
    </r>
  </si>
  <si>
    <t>Eks.:</t>
  </si>
  <si>
    <t>Hvor stort et beløb kan man låne, hvis man hvert halvår har råd til at betale 5.000 kr. af på et lån. Rentefoden er 6,5% pr. termin, og lånetiden er 10 terminer.</t>
  </si>
  <si>
    <t xml:space="preserve">G = 5.000 ·  </t>
  </si>
  <si>
    <t>= 35.944,15 kr.</t>
  </si>
  <si>
    <t>Man kan maksimalt låne 35.944,15 kr.</t>
  </si>
  <si>
    <t>Finde ydelsen:</t>
  </si>
  <si>
    <t>Ved at omskrive formlen fås:</t>
  </si>
  <si>
    <t>Opgave 5a)</t>
  </si>
  <si>
    <t>Udfyld de tomme felter</t>
  </si>
  <si>
    <t>Termin nr.</t>
  </si>
  <si>
    <t>Ydelse kr.</t>
  </si>
  <si>
    <t>Rente kr.</t>
  </si>
  <si>
    <t>Afdrag kr.</t>
  </si>
  <si>
    <t>Ny restgæld kr.</t>
  </si>
  <si>
    <t>Opgave 5b)</t>
  </si>
  <si>
    <t xml:space="preserve">Stine har lånt 100.000 kr. til en ny VW UP </t>
  </si>
  <si>
    <t>Hvor stor er den årlige ydelse, når rentesatsen er 8,5% p.a. Beløbet skal tilbagebetales over 6 år, og der indbetales en fast ydelse én gang årligt på rentetilskrivningsdagen.</t>
  </si>
  <si>
    <t>Opgave 5c)</t>
  </si>
  <si>
    <t xml:space="preserve">Tanja har råd til at betale 3.000 kr. hvert halve år i ydelse på et lån. </t>
  </si>
  <si>
    <t>Hvor meget kan hun låne, når lånets løbetid er 5 år, og renten er 4% halvårlig?</t>
  </si>
  <si>
    <t>Opgave 5d)</t>
  </si>
  <si>
    <t>Janni køber en motorcykel til 54.000 kr. på afbetaling med 10.000 kr. i udbetaling og resten over 48 måneder.</t>
  </si>
  <si>
    <t>Janni skal betale 1,1% pr. måned i rente på lånet</t>
  </si>
  <si>
    <t>Hvad skal Janni betale i ydelse pr. måned?</t>
  </si>
  <si>
    <t>Hvad er den samlede pris på motorcyklen?</t>
  </si>
  <si>
    <t xml:space="preserve">Opgave 8) </t>
  </si>
  <si>
    <t>Opgave 7)</t>
  </si>
  <si>
    <t>Eksrygeren kan hæve</t>
  </si>
  <si>
    <t>Der vil være opsparet</t>
  </si>
  <si>
    <t>Det andet barnebarn kan få</t>
  </si>
  <si>
    <t>Hvor meget kan det andet barnebarn få udbetalt, når det fylder 20 år, og bedsteforældrene indbetaler 1000 kr. hvert år?</t>
  </si>
  <si>
    <t>Hvor mange procent får det andet barnebarn mindre end det første barnebarn?</t>
  </si>
  <si>
    <t>Det andet barnebarn får 9,7% mindre end det første</t>
  </si>
  <si>
    <t>Stine skal betale 21.960,71 kr. tilbage på lånet om året.</t>
  </si>
  <si>
    <t>Hun betaler 30.144,26 kr. i rente</t>
  </si>
  <si>
    <t xml:space="preserve">Renten i alt udgør </t>
  </si>
  <si>
    <t>Hvor meget kommer hun til at betale i rente i alt?</t>
  </si>
  <si>
    <t>Tanja kan låne</t>
  </si>
  <si>
    <t>Hvor mange kroner udgør renten i alt?</t>
  </si>
  <si>
    <t>Renten udgør</t>
  </si>
  <si>
    <t>Renten i % er</t>
  </si>
  <si>
    <t>Hvor mange % udgør renten i alt af hovedstolen?</t>
  </si>
  <si>
    <t>Hvor mange procent udgør renten i alt på hovedstolen?</t>
  </si>
  <si>
    <t>Janni skal betale 1.184,79 kr. i hver måned i afdrag på motorcyklen.</t>
  </si>
  <si>
    <t>Den samlede pris på motorcyklen er 66869,92 kr.</t>
  </si>
  <si>
    <t>Opgave 8)</t>
  </si>
  <si>
    <t>Opgave 8</t>
  </si>
  <si>
    <t>Opgave 7</t>
  </si>
  <si>
    <t>Positiv vækst:</t>
  </si>
  <si>
    <t>Stigning 5%</t>
  </si>
  <si>
    <t>Et lands befolkningstal falder med 5% hvert år.</t>
  </si>
  <si>
    <t>Fald 5%</t>
  </si>
  <si>
    <t>Hvor meget mere ville barnebarnet have fået udbetalt, hvis bedsteforældrene havde forhandlet en rente, der var 1 procentpoint højere?</t>
  </si>
  <si>
    <t>En gælds hovedstol (det, man låner) er 500.000 kr. Rentefoden pr. termin er 2,75%. 
Der er 90 terminer, terminsydelsen er beregnet til 15.060,62 kr.</t>
  </si>
  <si>
    <t>Facitliste</t>
  </si>
  <si>
    <t>Du ser to tilbud på lån på internettet. 
Tilbud A forlanger en rente på 6% p.a. Der er helårlig rentetilskrivning. 
Tilbud B forlanger kun ½% i rente.  Renten tilskrives hver måned.</t>
  </si>
  <si>
    <t>Hvad er indestående efter 8 år?</t>
  </si>
  <si>
    <t>Sammenlign den udfyldte tabel med opgave 7. Hvad opdager du?</t>
  </si>
  <si>
    <t>Jeg opdager, at tallene i rækken ud for  2% også kan findes som nogle af de første tal i tabellen i opgave 7. (kolonne G)</t>
  </si>
  <si>
    <t>(disse procenttal kan også findes i opgave 7)</t>
  </si>
  <si>
    <t>Sv.</t>
  </si>
  <si>
    <t>Sn = 10000*(1 +0,025)^18</t>
  </si>
  <si>
    <t>Sn=</t>
  </si>
  <si>
    <t>So</t>
  </si>
  <si>
    <t>r</t>
  </si>
  <si>
    <t>Sn</t>
  </si>
  <si>
    <t>Sn/(1+r)^n=So</t>
  </si>
  <si>
    <t>Sn/(1+r)^2=So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</si>
</sst>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#,##0\ &quot;kr.&quot;;[Red]\-#,##0\ &quot;kr.&quot;"/>
    <numFmt numFmtId="165" formatCode="#,##0.00\ &quot;kr.&quot;;[Red]\-#,##0.00\ &quot;kr.&quot;"/>
    <numFmt numFmtId="166" formatCode="_-* #,##0.00\ &quot;kr.&quot;_-;\-* #,##0.00\ &quot;kr.&quot;_-;_-* &quot;-&quot;??\ &quot;kr.&quot;_-;_-@_-"/>
    <numFmt numFmtId="167" formatCode="_-* #,##0\ &quot;kr.&quot;_-;\-* #,##0\ &quot;kr.&quot;_-;_-* &quot;-&quot;??\ &quot;kr.&quot;_-;_-@_-"/>
    <numFmt numFmtId="168" formatCode="[$kr.-406]\ #,##0.00;[$kr.-406]\ \-#,##0.00"/>
    <numFmt numFmtId="169" formatCode="0.0%"/>
    <numFmt numFmtId="170" formatCode="_(&quot;kr&quot;\ * #,##0.00_);_(&quot;kr&quot;\ * \(#,##0.00\);_(&quot;kr&quot;\ * &quot;-&quot;??_);_(@_)"/>
    <numFmt numFmtId="171" formatCode="0.000%"/>
  </numFmts>
  <fonts count="22" x14ac:knownFonts="1">
    <font>
      <sz val="11"/>
      <color theme="1"/>
      <name val="Comic Sans MS"/>
      <family val="2"/>
    </font>
    <font>
      <sz val="11"/>
      <color theme="1"/>
      <name val="Comic Sans MS"/>
      <family val="2"/>
    </font>
    <font>
      <b/>
      <sz val="11"/>
      <color theme="0"/>
      <name val="Comic Sans MS"/>
      <family val="2"/>
    </font>
    <font>
      <sz val="11"/>
      <color theme="0"/>
      <name val="Comic Sans MS"/>
      <family val="2"/>
    </font>
    <font>
      <b/>
      <sz val="11"/>
      <color theme="1"/>
      <name val="Comic Sans MS"/>
      <family val="4"/>
    </font>
    <font>
      <vertAlign val="subscript"/>
      <sz val="11"/>
      <color theme="1"/>
      <name val="Comic Sans MS"/>
      <family val="4"/>
    </font>
    <font>
      <vertAlign val="superscript"/>
      <sz val="11"/>
      <color theme="1"/>
      <name val="Comic Sans MS"/>
      <family val="4"/>
    </font>
    <font>
      <sz val="11"/>
      <color theme="1"/>
      <name val="Comic Sans MS"/>
      <family val="4"/>
    </font>
    <font>
      <b/>
      <sz val="14"/>
      <color theme="1"/>
      <name val="Comic Sans MS"/>
      <family val="4"/>
    </font>
    <font>
      <b/>
      <sz val="11"/>
      <color theme="0"/>
      <name val="Comic Sans MS"/>
      <family val="4"/>
    </font>
    <font>
      <b/>
      <vertAlign val="subscript"/>
      <sz val="11"/>
      <color theme="0"/>
      <name val="Comic Sans MS"/>
      <family val="4"/>
    </font>
    <font>
      <sz val="11"/>
      <color rgb="FFFF0000"/>
      <name val="Comic Sans MS"/>
      <family val="4"/>
    </font>
    <font>
      <b/>
      <sz val="11"/>
      <name val="Comic Sans MS"/>
      <family val="4"/>
    </font>
    <font>
      <sz val="11"/>
      <name val="Comic Sans MS"/>
      <family val="4"/>
    </font>
    <font>
      <b/>
      <sz val="14"/>
      <name val="Comic Sans MS"/>
      <family val="4"/>
    </font>
    <font>
      <sz val="8"/>
      <color theme="1"/>
      <name val="Comic Sans MS"/>
      <family val="4"/>
    </font>
    <font>
      <i/>
      <sz val="11"/>
      <color theme="1"/>
      <name val="Comic Sans MS"/>
      <family val="4"/>
    </font>
    <font>
      <sz val="14"/>
      <color theme="1"/>
      <name val="Comic Sans MS"/>
      <family val="4"/>
    </font>
    <font>
      <sz val="10"/>
      <color theme="1"/>
      <name val="Comic Sans MS"/>
      <family val="4"/>
    </font>
    <font>
      <b/>
      <sz val="12"/>
      <color theme="1"/>
      <name val="Comic Sans MS"/>
      <family val="4"/>
    </font>
    <font>
      <sz val="12"/>
      <color theme="1"/>
      <name val="Times New Roman"/>
      <family val="1"/>
    </font>
    <font>
      <b/>
      <sz val="16"/>
      <color theme="1"/>
      <name val="Comic Sans MS"/>
      <family val="4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rgb="FF000000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1">
    <xf numFmtId="0" fontId="0" fillId="0" borderId="0" xfId="0"/>
    <xf numFmtId="0" fontId="4" fillId="0" borderId="0" xfId="0" applyFont="1"/>
    <xf numFmtId="0" fontId="3" fillId="2" borderId="1" xfId="0" applyFont="1" applyFill="1" applyBorder="1"/>
    <xf numFmtId="0" fontId="2" fillId="2" borderId="1" xfId="0" applyFont="1" applyFill="1" applyBorder="1" applyAlignment="1">
      <alignment horizontal="center"/>
    </xf>
    <xf numFmtId="166" fontId="0" fillId="0" borderId="1" xfId="1" applyFont="1" applyBorder="1"/>
    <xf numFmtId="166" fontId="0" fillId="0" borderId="1" xfId="0" applyNumberFormat="1" applyBorder="1"/>
    <xf numFmtId="0" fontId="8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0" fillId="0" borderId="1" xfId="0" applyBorder="1"/>
    <xf numFmtId="9" fontId="0" fillId="0" borderId="1" xfId="0" applyNumberFormat="1" applyBorder="1"/>
    <xf numFmtId="0" fontId="4" fillId="0" borderId="0" xfId="0" applyFont="1" applyAlignment="1">
      <alignment horizontal="right"/>
    </xf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166" fontId="0" fillId="0" borderId="0" xfId="1" applyFont="1"/>
    <xf numFmtId="0" fontId="11" fillId="0" borderId="0" xfId="0" applyFont="1"/>
    <xf numFmtId="0" fontId="9" fillId="2" borderId="1" xfId="0" applyFont="1" applyFill="1" applyBorder="1" applyAlignment="1">
      <alignment horizontal="right"/>
    </xf>
    <xf numFmtId="4" fontId="0" fillId="0" borderId="0" xfId="0" applyNumberFormat="1"/>
    <xf numFmtId="0" fontId="12" fillId="0" borderId="0" xfId="0" applyFont="1"/>
    <xf numFmtId="0" fontId="13" fillId="0" borderId="0" xfId="0" applyFont="1"/>
    <xf numFmtId="0" fontId="12" fillId="0" borderId="0" xfId="0" applyFont="1" applyAlignment="1">
      <alignment horizontal="right"/>
    </xf>
    <xf numFmtId="164" fontId="13" fillId="0" borderId="0" xfId="0" applyNumberFormat="1" applyFont="1"/>
    <xf numFmtId="165" fontId="13" fillId="0" borderId="0" xfId="0" applyNumberFormat="1" applyFont="1"/>
    <xf numFmtId="10" fontId="13" fillId="0" borderId="0" xfId="1" applyNumberFormat="1" applyFont="1"/>
    <xf numFmtId="10" fontId="13" fillId="0" borderId="0" xfId="0" applyNumberFormat="1" applyFont="1"/>
    <xf numFmtId="0" fontId="13" fillId="0" borderId="0" xfId="0" applyFont="1" applyAlignment="1">
      <alignment horizontal="left" wrapText="1"/>
    </xf>
    <xf numFmtId="0" fontId="13" fillId="0" borderId="0" xfId="0" applyFont="1" applyAlignment="1"/>
    <xf numFmtId="167" fontId="0" fillId="0" borderId="1" xfId="1" applyNumberFormat="1" applyFont="1" applyBorder="1"/>
    <xf numFmtId="0" fontId="0" fillId="0" borderId="0" xfId="0" applyAlignment="1"/>
    <xf numFmtId="166" fontId="1" fillId="0" borderId="1" xfId="1" applyFont="1" applyBorder="1" applyAlignment="1">
      <alignment vertic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/>
    <xf numFmtId="9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166" fontId="13" fillId="0" borderId="0" xfId="1" applyFont="1" applyFill="1" applyBorder="1" applyAlignment="1">
      <alignment horizontal="right"/>
    </xf>
    <xf numFmtId="168" fontId="13" fillId="0" borderId="0" xfId="1" applyNumberFormat="1" applyFont="1" applyFill="1" applyBorder="1" applyAlignment="1">
      <alignment horizontal="right"/>
    </xf>
    <xf numFmtId="166" fontId="0" fillId="0" borderId="0" xfId="0" applyNumberFormat="1"/>
    <xf numFmtId="0" fontId="11" fillId="0" borderId="0" xfId="0" applyFont="1" applyAlignment="1"/>
    <xf numFmtId="166" fontId="13" fillId="0" borderId="0" xfId="1" applyFont="1"/>
    <xf numFmtId="9" fontId="0" fillId="0" borderId="0" xfId="0" applyNumberFormat="1"/>
    <xf numFmtId="0" fontId="13" fillId="0" borderId="0" xfId="0" applyFont="1" applyAlignment="1">
      <alignment horizontal="right"/>
    </xf>
    <xf numFmtId="9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66" fontId="13" fillId="0" borderId="0" xfId="1" applyFont="1" applyAlignment="1"/>
    <xf numFmtId="0" fontId="0" fillId="0" borderId="1" xfId="1" applyNumberFormat="1" applyFont="1" applyBorder="1"/>
    <xf numFmtId="0" fontId="0" fillId="0" borderId="1" xfId="0" applyNumberFormat="1" applyBorder="1"/>
    <xf numFmtId="0" fontId="0" fillId="3" borderId="1" xfId="0" applyNumberFormat="1" applyFill="1" applyBorder="1"/>
    <xf numFmtId="0" fontId="0" fillId="0" borderId="0" xfId="0" applyNumberFormat="1"/>
    <xf numFmtId="0" fontId="13" fillId="0" borderId="0" xfId="0" applyFont="1" applyFill="1" applyAlignment="1">
      <alignment horizontal="left"/>
    </xf>
    <xf numFmtId="0" fontId="13" fillId="0" borderId="0" xfId="0" applyFont="1" applyFill="1" applyBorder="1" applyAlignment="1">
      <alignment horizontal="left"/>
    </xf>
    <xf numFmtId="0" fontId="7" fillId="0" borderId="0" xfId="0" applyFont="1" applyAlignment="1">
      <alignment horizontal="left" wrapText="1"/>
    </xf>
    <xf numFmtId="167" fontId="0" fillId="0" borderId="0" xfId="1" applyNumberFormat="1" applyFont="1"/>
    <xf numFmtId="167" fontId="0" fillId="0" borderId="0" xfId="0" applyNumberFormat="1"/>
    <xf numFmtId="169" fontId="0" fillId="0" borderId="0" xfId="2" applyNumberFormat="1" applyFont="1"/>
    <xf numFmtId="0" fontId="14" fillId="0" borderId="0" xfId="0" applyFont="1" applyBorder="1" applyAlignment="1"/>
    <xf numFmtId="169" fontId="0" fillId="0" borderId="1" xfId="2" applyNumberFormat="1" applyFont="1" applyBorder="1"/>
    <xf numFmtId="0" fontId="9" fillId="2" borderId="1" xfId="0" applyFont="1" applyFill="1" applyBorder="1" applyAlignment="1">
      <alignment vertical="center"/>
    </xf>
    <xf numFmtId="169" fontId="0" fillId="0" borderId="1" xfId="2" applyNumberFormat="1" applyFont="1" applyBorder="1" applyAlignment="1">
      <alignment horizontal="center"/>
    </xf>
    <xf numFmtId="167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169" fontId="4" fillId="0" borderId="1" xfId="0" applyNumberFormat="1" applyFont="1" applyBorder="1"/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69" fontId="4" fillId="0" borderId="1" xfId="2" applyNumberFormat="1" applyFont="1" applyBorder="1"/>
    <xf numFmtId="169" fontId="4" fillId="0" borderId="1" xfId="2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7" fontId="0" fillId="0" borderId="0" xfId="1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8" fillId="0" borderId="0" xfId="0" applyFont="1" applyAlignment="1"/>
    <xf numFmtId="0" fontId="8" fillId="0" borderId="0" xfId="0" applyFont="1"/>
    <xf numFmtId="0" fontId="7" fillId="0" borderId="0" xfId="0" applyFont="1" applyAlignment="1"/>
    <xf numFmtId="0" fontId="7" fillId="0" borderId="0" xfId="0" applyFont="1"/>
    <xf numFmtId="0" fontId="7" fillId="0" borderId="0" xfId="0" applyFont="1" applyAlignment="1">
      <alignment wrapText="1"/>
    </xf>
    <xf numFmtId="0" fontId="0" fillId="0" borderId="0" xfId="0" applyBorder="1"/>
    <xf numFmtId="0" fontId="7" fillId="0" borderId="0" xfId="0" applyFont="1" applyAlignment="1">
      <alignment horizontal="center"/>
    </xf>
    <xf numFmtId="0" fontId="15" fillId="0" borderId="0" xfId="0" applyFont="1"/>
    <xf numFmtId="0" fontId="7" fillId="0" borderId="0" xfId="0" applyFont="1" applyAlignment="1">
      <alignment horizontal="right"/>
    </xf>
    <xf numFmtId="167" fontId="0" fillId="0" borderId="0" xfId="1" applyNumberFormat="1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9" fillId="4" borderId="1" xfId="0" applyFont="1" applyFill="1" applyBorder="1" applyAlignment="1">
      <alignment horizontal="center" wrapText="1"/>
    </xf>
    <xf numFmtId="0" fontId="9" fillId="4" borderId="1" xfId="0" applyFont="1" applyFill="1" applyBorder="1" applyAlignment="1">
      <alignment horizontal="center"/>
    </xf>
    <xf numFmtId="164" fontId="7" fillId="0" borderId="1" xfId="0" applyNumberFormat="1" applyFont="1" applyBorder="1" applyAlignment="1"/>
    <xf numFmtId="0" fontId="7" fillId="0" borderId="1" xfId="0" applyFont="1" applyBorder="1" applyAlignment="1"/>
    <xf numFmtId="9" fontId="7" fillId="0" borderId="1" xfId="0" applyNumberFormat="1" applyFont="1" applyBorder="1" applyAlignment="1"/>
    <xf numFmtId="0" fontId="7" fillId="0" borderId="1" xfId="1" applyNumberFormat="1" applyFont="1" applyBorder="1" applyAlignment="1"/>
    <xf numFmtId="169" fontId="7" fillId="0" borderId="1" xfId="0" applyNumberFormat="1" applyFont="1" applyBorder="1" applyAlignment="1"/>
    <xf numFmtId="10" fontId="7" fillId="0" borderId="1" xfId="0" applyNumberFormat="1" applyFont="1" applyBorder="1" applyAlignment="1"/>
    <xf numFmtId="164" fontId="7" fillId="0" borderId="1" xfId="0" applyNumberFormat="1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169" fontId="7" fillId="0" borderId="1" xfId="0" applyNumberFormat="1" applyFont="1" applyBorder="1" applyAlignment="1">
      <alignment horizontal="center" wrapText="1"/>
    </xf>
    <xf numFmtId="0" fontId="7" fillId="0" borderId="1" xfId="0" applyNumberFormat="1" applyFont="1" applyBorder="1" applyAlignment="1">
      <alignment horizontal="center" wrapText="1"/>
    </xf>
    <xf numFmtId="9" fontId="7" fillId="0" borderId="1" xfId="0" applyNumberFormat="1" applyFont="1" applyBorder="1" applyAlignment="1">
      <alignment horizontal="center" wrapText="1"/>
    </xf>
    <xf numFmtId="166" fontId="0" fillId="0" borderId="0" xfId="1" applyFont="1" applyAlignment="1"/>
    <xf numFmtId="166" fontId="7" fillId="0" borderId="0" xfId="1" applyFont="1" applyBorder="1" applyAlignment="1">
      <alignment horizontal="center" wrapText="1"/>
    </xf>
    <xf numFmtId="0" fontId="18" fillId="0" borderId="0" xfId="0" applyFont="1" applyAlignment="1"/>
    <xf numFmtId="0" fontId="19" fillId="0" borderId="0" xfId="0" applyFont="1" applyAlignment="1"/>
    <xf numFmtId="0" fontId="4" fillId="0" borderId="0" xfId="0" applyFont="1" applyAlignment="1"/>
    <xf numFmtId="0" fontId="20" fillId="0" borderId="0" xfId="0" applyFont="1" applyAlignment="1"/>
    <xf numFmtId="0" fontId="7" fillId="0" borderId="0" xfId="0" quotePrefix="1" applyFont="1" applyAlignment="1"/>
    <xf numFmtId="0" fontId="7" fillId="0" borderId="2" xfId="0" applyFont="1" applyBorder="1" applyAlignment="1"/>
    <xf numFmtId="0" fontId="0" fillId="0" borderId="2" xfId="0" applyBorder="1" applyAlignment="1"/>
    <xf numFmtId="0" fontId="0" fillId="0" borderId="0" xfId="0" applyBorder="1" applyAlignment="1"/>
    <xf numFmtId="0" fontId="9" fillId="4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right" wrapText="1"/>
    </xf>
    <xf numFmtId="0" fontId="7" fillId="0" borderId="1" xfId="1" applyNumberFormat="1" applyFont="1" applyBorder="1" applyAlignment="1">
      <alignment horizontal="right" wrapText="1"/>
    </xf>
    <xf numFmtId="166" fontId="7" fillId="0" borderId="1" xfId="1" applyFont="1" applyBorder="1" applyAlignment="1">
      <alignment horizontal="right" wrapText="1"/>
    </xf>
    <xf numFmtId="166" fontId="13" fillId="0" borderId="1" xfId="1" applyFont="1" applyFill="1" applyBorder="1" applyAlignment="1">
      <alignment horizontal="right"/>
    </xf>
    <xf numFmtId="166" fontId="7" fillId="3" borderId="1" xfId="1" applyFont="1" applyFill="1" applyBorder="1" applyAlignment="1">
      <alignment horizontal="right" wrapText="1"/>
    </xf>
    <xf numFmtId="0" fontId="4" fillId="0" borderId="0" xfId="0" applyFont="1" applyBorder="1" applyAlignment="1">
      <alignment horizontal="center" vertical="top" wrapText="1"/>
    </xf>
    <xf numFmtId="170" fontId="13" fillId="0" borderId="0" xfId="0" applyNumberFormat="1" applyFont="1" applyFill="1" applyBorder="1" applyAlignment="1">
      <alignment horizontal="right"/>
    </xf>
    <xf numFmtId="4" fontId="7" fillId="0" borderId="0" xfId="0" applyNumberFormat="1" applyFont="1" applyBorder="1" applyAlignment="1">
      <alignment horizontal="right" wrapText="1"/>
    </xf>
    <xf numFmtId="164" fontId="7" fillId="0" borderId="0" xfId="0" applyNumberFormat="1" applyFont="1"/>
    <xf numFmtId="0" fontId="4" fillId="0" borderId="0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vertical="top"/>
    </xf>
    <xf numFmtId="170" fontId="13" fillId="0" borderId="0" xfId="0" applyNumberFormat="1" applyFont="1" applyFill="1" applyBorder="1" applyAlignment="1"/>
    <xf numFmtId="4" fontId="7" fillId="0" borderId="0" xfId="0" applyNumberFormat="1" applyFont="1" applyBorder="1" applyAlignment="1"/>
    <xf numFmtId="0" fontId="7" fillId="0" borderId="0" xfId="0" applyFont="1" applyBorder="1" applyAlignment="1"/>
    <xf numFmtId="0" fontId="0" fillId="0" borderId="0" xfId="0" applyBorder="1" applyAlignment="1">
      <alignment horizontal="right"/>
    </xf>
    <xf numFmtId="0" fontId="4" fillId="0" borderId="0" xfId="0" applyFont="1" applyBorder="1" applyAlignment="1">
      <alignment vertical="top"/>
    </xf>
    <xf numFmtId="166" fontId="7" fillId="0" borderId="1" xfId="1" applyFont="1" applyBorder="1" applyAlignment="1"/>
    <xf numFmtId="166" fontId="7" fillId="0" borderId="1" xfId="1" applyFont="1" applyBorder="1" applyAlignment="1">
      <alignment horizontal="center" wrapText="1"/>
    </xf>
    <xf numFmtId="0" fontId="0" fillId="0" borderId="2" xfId="0" applyBorder="1"/>
    <xf numFmtId="166" fontId="7" fillId="0" borderId="2" xfId="1" applyFont="1" applyBorder="1" applyAlignment="1">
      <alignment horizontal="center" wrapText="1"/>
    </xf>
    <xf numFmtId="166" fontId="7" fillId="0" borderId="2" xfId="1" applyFont="1" applyBorder="1" applyAlignment="1"/>
    <xf numFmtId="166" fontId="0" fillId="0" borderId="2" xfId="1" applyFont="1" applyBorder="1"/>
    <xf numFmtId="10" fontId="0" fillId="0" borderId="0" xfId="2" applyNumberFormat="1" applyFont="1" applyAlignment="1">
      <alignment horizontal="left"/>
    </xf>
    <xf numFmtId="166" fontId="0" fillId="0" borderId="0" xfId="1" applyFont="1" applyBorder="1"/>
    <xf numFmtId="169" fontId="7" fillId="0" borderId="0" xfId="0" applyNumberFormat="1" applyFont="1" applyAlignment="1">
      <alignment horizontal="left" wrapText="1"/>
    </xf>
    <xf numFmtId="166" fontId="7" fillId="0" borderId="0" xfId="1" applyFont="1" applyAlignment="1">
      <alignment horizontal="left" wrapText="1"/>
    </xf>
    <xf numFmtId="10" fontId="7" fillId="0" borderId="0" xfId="1" applyNumberFormat="1" applyFont="1" applyAlignment="1">
      <alignment horizontal="left" wrapText="1"/>
    </xf>
    <xf numFmtId="0" fontId="7" fillId="0" borderId="0" xfId="0" applyFont="1" applyFill="1" applyBorder="1" applyAlignment="1">
      <alignment vertical="top"/>
    </xf>
    <xf numFmtId="0" fontId="4" fillId="0" borderId="0" xfId="0" applyFont="1" applyBorder="1"/>
    <xf numFmtId="0" fontId="0" fillId="5" borderId="1" xfId="0" applyNumberFormat="1" applyFill="1" applyBorder="1"/>
    <xf numFmtId="169" fontId="0" fillId="0" borderId="0" xfId="0" applyNumberFormat="1"/>
    <xf numFmtId="9" fontId="0" fillId="0" borderId="0" xfId="2" applyNumberFormat="1" applyFont="1"/>
    <xf numFmtId="0" fontId="0" fillId="0" borderId="0" xfId="0" applyAlignment="1">
      <alignment vertical="center" wrapText="1"/>
    </xf>
    <xf numFmtId="1" fontId="0" fillId="3" borderId="1" xfId="0" applyNumberFormat="1" applyFill="1" applyBorder="1"/>
    <xf numFmtId="1" fontId="13" fillId="0" borderId="0" xfId="0" applyNumberFormat="1" applyFont="1" applyFill="1" applyAlignment="1">
      <alignment horizontal="left"/>
    </xf>
    <xf numFmtId="1" fontId="0" fillId="5" borderId="1" xfId="0" applyNumberFormat="1" applyFill="1" applyBorder="1"/>
    <xf numFmtId="1" fontId="0" fillId="0" borderId="0" xfId="0" applyNumberFormat="1"/>
    <xf numFmtId="0" fontId="0" fillId="0" borderId="0" xfId="0" applyAlignment="1">
      <alignment horizontal="left" indent="1"/>
    </xf>
    <xf numFmtId="43" fontId="0" fillId="0" borderId="0" xfId="0" applyNumberFormat="1"/>
    <xf numFmtId="43" fontId="4" fillId="0" borderId="0" xfId="0" applyNumberFormat="1" applyFont="1"/>
    <xf numFmtId="43" fontId="7" fillId="0" borderId="0" xfId="0" applyNumberFormat="1" applyFont="1"/>
    <xf numFmtId="0" fontId="4" fillId="0" borderId="0" xfId="0" applyFont="1" applyAlignment="1">
      <alignment horizontal="left" indent="1"/>
    </xf>
    <xf numFmtId="166" fontId="7" fillId="0" borderId="0" xfId="1" applyFont="1"/>
    <xf numFmtId="9" fontId="0" fillId="0" borderId="0" xfId="2" applyFont="1"/>
    <xf numFmtId="10" fontId="0" fillId="0" borderId="0" xfId="2" applyNumberFormat="1" applyFont="1"/>
    <xf numFmtId="171" fontId="0" fillId="0" borderId="0" xfId="2" applyNumberFormat="1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0" fontId="0" fillId="0" borderId="6" xfId="0" applyNumberFormat="1" applyBorder="1"/>
    <xf numFmtId="0" fontId="0" fillId="0" borderId="7" xfId="0" applyBorder="1"/>
    <xf numFmtId="0" fontId="0" fillId="0" borderId="8" xfId="0" applyBorder="1"/>
    <xf numFmtId="9" fontId="13" fillId="0" borderId="0" xfId="2" applyFont="1"/>
    <xf numFmtId="10" fontId="13" fillId="0" borderId="0" xfId="2" applyNumberFormat="1" applyFont="1"/>
    <xf numFmtId="9" fontId="13" fillId="0" borderId="0" xfId="2" applyFont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7" fillId="0" borderId="0" xfId="0" applyFont="1" applyAlignment="1">
      <alignment horizontal="left" wrapText="1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left" wrapText="1"/>
    </xf>
    <xf numFmtId="0" fontId="3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0" fillId="0" borderId="0" xfId="0" applyFont="1" applyAlignment="1">
      <alignment horizontal="left" wrapText="1"/>
    </xf>
    <xf numFmtId="0" fontId="0" fillId="0" borderId="0" xfId="0" applyAlignment="1">
      <alignment horizontal="left" vertical="center" wrapText="1"/>
    </xf>
    <xf numFmtId="0" fontId="14" fillId="0" borderId="0" xfId="0" applyFont="1" applyBorder="1" applyAlignment="1">
      <alignment horizontal="center"/>
    </xf>
  </cellXfs>
  <cellStyles count="3">
    <cellStyle name="Normal" xfId="0" builtinId="0"/>
    <cellStyle name="Procent" xfId="2" builtinId="5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495300</xdr:colOff>
          <xdr:row>15</xdr:row>
          <xdr:rowOff>25400</xdr:rowOff>
        </xdr:from>
        <xdr:to>
          <xdr:col>3</xdr:col>
          <xdr:colOff>177800</xdr:colOff>
          <xdr:row>18</xdr:row>
          <xdr:rowOff>12700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5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26</xdr:row>
          <xdr:rowOff>127000</xdr:rowOff>
        </xdr:from>
        <xdr:to>
          <xdr:col>2</xdr:col>
          <xdr:colOff>1016000</xdr:colOff>
          <xdr:row>28</xdr:row>
          <xdr:rowOff>101600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5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27</xdr:row>
      <xdr:rowOff>47625</xdr:rowOff>
    </xdr:from>
    <xdr:to>
      <xdr:col>3</xdr:col>
      <xdr:colOff>561975</xdr:colOff>
      <xdr:row>29</xdr:row>
      <xdr:rowOff>123825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>
          <a:spLocks noChangeArrowheads="1"/>
        </xdr:cNvSpPr>
      </xdr:nvSpPr>
      <xdr:spPr bwMode="auto">
        <a:xfrm>
          <a:off x="1828800" y="6048375"/>
          <a:ext cx="160972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da-DK" sz="1000" b="0" i="0" u="none" strike="noStrike" baseline="0">
              <a:solidFill>
                <a:srgbClr val="000000"/>
              </a:solidFill>
              <a:latin typeface="Comic Sans MS"/>
            </a:rPr>
            <a:t>1 - (1 + 0,065) </a:t>
          </a:r>
          <a:r>
            <a:rPr lang="da-DK" sz="1000" b="0" i="0" u="none" strike="noStrike" baseline="30000">
              <a:solidFill>
                <a:srgbClr val="000000"/>
              </a:solidFill>
              <a:latin typeface="Comic Sans MS"/>
            </a:rPr>
            <a:t>-10</a:t>
          </a:r>
          <a:endParaRPr lang="da-DK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da-DK" sz="1000" b="0" i="0" u="none" strike="noStrike" baseline="0">
              <a:solidFill>
                <a:srgbClr val="000000"/>
              </a:solidFill>
              <a:latin typeface="Comic Sans MS"/>
            </a:rPr>
            <a:t>         0,065</a:t>
          </a:r>
        </a:p>
        <a:p>
          <a:pPr algn="l" rtl="0">
            <a:defRPr sz="1000"/>
          </a:pPr>
          <a:endParaRPr lang="da-DK" sz="1000" b="0" i="0" u="none" strike="noStrike" baseline="0">
            <a:solidFill>
              <a:srgbClr val="000000"/>
            </a:solidFill>
            <a:latin typeface="Comic Sans MS"/>
          </a:endParaRPr>
        </a:p>
      </xdr:txBody>
    </xdr:sp>
    <xdr:clientData/>
  </xdr:twoCellAnchor>
  <xdr:twoCellAnchor>
    <xdr:from>
      <xdr:col>2</xdr:col>
      <xdr:colOff>104775</xdr:colOff>
      <xdr:row>28</xdr:row>
      <xdr:rowOff>76200</xdr:rowOff>
    </xdr:from>
    <xdr:to>
      <xdr:col>3</xdr:col>
      <xdr:colOff>371475</xdr:colOff>
      <xdr:row>28</xdr:row>
      <xdr:rowOff>76200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ShapeType="1"/>
        </xdr:cNvSpPr>
      </xdr:nvSpPr>
      <xdr:spPr bwMode="auto">
        <a:xfrm>
          <a:off x="1914525" y="6286500"/>
          <a:ext cx="1333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18</xdr:row>
          <xdr:rowOff>177800</xdr:rowOff>
        </xdr:from>
        <xdr:to>
          <xdr:col>2</xdr:col>
          <xdr:colOff>736600</xdr:colOff>
          <xdr:row>21</xdr:row>
          <xdr:rowOff>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6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165100</xdr:colOff>
          <xdr:row>33</xdr:row>
          <xdr:rowOff>0</xdr:rowOff>
        </xdr:from>
        <xdr:to>
          <xdr:col>8</xdr:col>
          <xdr:colOff>127000</xdr:colOff>
          <xdr:row>34</xdr:row>
          <xdr:rowOff>177800</xdr:rowOff>
        </xdr:to>
        <xdr:sp macro="" textlink="">
          <xdr:nvSpPr>
            <xdr:cNvPr id="10242" name="Object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6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4.emf"/><Relationship Id="rId5" Type="http://schemas.openxmlformats.org/officeDocument/2006/relationships/oleObject" Target="../embeddings/oleObject4.bin"/><Relationship Id="rId4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opLeftCell="A4" workbookViewId="0">
      <selection activeCell="B37" sqref="B37"/>
    </sheetView>
  </sheetViews>
  <sheetFormatPr defaultColWidth="8.69140625" defaultRowHeight="16.5" x14ac:dyDescent="0.45"/>
  <cols>
    <col min="3" max="3" width="13.69140625" bestFit="1" customWidth="1"/>
    <col min="4" max="4" width="12.69140625" bestFit="1" customWidth="1"/>
    <col min="5" max="5" width="16.53515625" customWidth="1"/>
  </cols>
  <sheetData>
    <row r="1" spans="1:9" ht="25" x14ac:dyDescent="0.7">
      <c r="A1" s="167" t="s">
        <v>104</v>
      </c>
      <c r="B1" s="167"/>
      <c r="C1" s="167"/>
      <c r="D1" s="167"/>
      <c r="E1" s="167"/>
      <c r="F1" s="167"/>
      <c r="G1" s="167"/>
      <c r="H1" s="167"/>
      <c r="I1" s="167"/>
    </row>
    <row r="2" spans="1:9" x14ac:dyDescent="0.45">
      <c r="B2" t="s">
        <v>196</v>
      </c>
    </row>
    <row r="3" spans="1:9" x14ac:dyDescent="0.45">
      <c r="B3" t="s">
        <v>72</v>
      </c>
    </row>
    <row r="4" spans="1:9" ht="17" x14ac:dyDescent="0.5">
      <c r="B4" s="2"/>
      <c r="C4" s="3" t="s">
        <v>70</v>
      </c>
      <c r="D4" s="3" t="s">
        <v>197</v>
      </c>
      <c r="E4" s="3" t="s">
        <v>71</v>
      </c>
    </row>
    <row r="5" spans="1:9" ht="17" x14ac:dyDescent="0.5">
      <c r="B5" s="16" t="s">
        <v>6</v>
      </c>
      <c r="C5" s="46">
        <v>5000000</v>
      </c>
      <c r="D5" s="47">
        <f>C5*5%</f>
        <v>250000</v>
      </c>
      <c r="E5" s="47">
        <f>C5+D5</f>
        <v>5250000</v>
      </c>
    </row>
    <row r="6" spans="1:9" ht="17" x14ac:dyDescent="0.5">
      <c r="B6" s="16" t="s">
        <v>7</v>
      </c>
      <c r="C6" s="47">
        <f>E5</f>
        <v>5250000</v>
      </c>
      <c r="D6" s="47">
        <f>C6*5%</f>
        <v>262500</v>
      </c>
      <c r="E6" s="47">
        <f>C6+D6</f>
        <v>5512500</v>
      </c>
    </row>
    <row r="7" spans="1:9" ht="17" x14ac:dyDescent="0.5">
      <c r="B7" s="16" t="s">
        <v>8</v>
      </c>
      <c r="C7" s="47">
        <f>E6</f>
        <v>5512500</v>
      </c>
      <c r="D7" s="48">
        <f>(C7*5%)</f>
        <v>275625</v>
      </c>
      <c r="E7" s="48">
        <f>C7+(C7*5%)</f>
        <v>5788125</v>
      </c>
    </row>
    <row r="8" spans="1:9" ht="17" x14ac:dyDescent="0.5">
      <c r="B8" s="16" t="s">
        <v>9</v>
      </c>
      <c r="C8" s="48">
        <f>E7</f>
        <v>5788125</v>
      </c>
      <c r="D8" s="144">
        <f t="shared" ref="D8:D14" si="0">(C8*5%)</f>
        <v>289406.25</v>
      </c>
      <c r="E8" s="144">
        <f t="shared" ref="E8:E14" si="1">C8+(C8*5%)</f>
        <v>6077531.25</v>
      </c>
    </row>
    <row r="9" spans="1:9" ht="17" x14ac:dyDescent="0.5">
      <c r="B9" s="16" t="s">
        <v>10</v>
      </c>
      <c r="C9" s="144">
        <f t="shared" ref="C9:C14" si="2">E8</f>
        <v>6077531.25</v>
      </c>
      <c r="D9" s="144">
        <f t="shared" si="0"/>
        <v>303876.5625</v>
      </c>
      <c r="E9" s="144">
        <f t="shared" si="1"/>
        <v>6381407.8125</v>
      </c>
    </row>
    <row r="10" spans="1:9" ht="17" x14ac:dyDescent="0.5">
      <c r="B10" s="16" t="s">
        <v>11</v>
      </c>
      <c r="C10" s="144">
        <f t="shared" si="2"/>
        <v>6381407.8125</v>
      </c>
      <c r="D10" s="144">
        <f t="shared" si="0"/>
        <v>319070.390625</v>
      </c>
      <c r="E10" s="144">
        <f t="shared" si="1"/>
        <v>6700478.203125</v>
      </c>
    </row>
    <row r="11" spans="1:9" ht="17" x14ac:dyDescent="0.5">
      <c r="B11" s="16" t="s">
        <v>12</v>
      </c>
      <c r="C11" s="144">
        <f t="shared" si="2"/>
        <v>6700478.203125</v>
      </c>
      <c r="D11" s="144">
        <f t="shared" si="0"/>
        <v>335023.91015625</v>
      </c>
      <c r="E11" s="144">
        <f t="shared" si="1"/>
        <v>7035502.11328125</v>
      </c>
    </row>
    <row r="12" spans="1:9" ht="17" x14ac:dyDescent="0.5">
      <c r="B12" s="16" t="s">
        <v>13</v>
      </c>
      <c r="C12" s="144">
        <f t="shared" si="2"/>
        <v>7035502.11328125</v>
      </c>
      <c r="D12" s="144">
        <f t="shared" si="0"/>
        <v>351775.10566406255</v>
      </c>
      <c r="E12" s="144">
        <f t="shared" si="1"/>
        <v>7387277.2189453123</v>
      </c>
    </row>
    <row r="13" spans="1:9" ht="17" x14ac:dyDescent="0.5">
      <c r="B13" s="16" t="s">
        <v>14</v>
      </c>
      <c r="C13" s="144">
        <f t="shared" si="2"/>
        <v>7387277.2189453123</v>
      </c>
      <c r="D13" s="144">
        <f t="shared" si="0"/>
        <v>369363.86094726564</v>
      </c>
      <c r="E13" s="144">
        <f t="shared" si="1"/>
        <v>7756641.0798925776</v>
      </c>
    </row>
    <row r="14" spans="1:9" ht="17" x14ac:dyDescent="0.5">
      <c r="B14" s="16" t="s">
        <v>15</v>
      </c>
      <c r="C14" s="144">
        <f t="shared" si="2"/>
        <v>7756641.0798925776</v>
      </c>
      <c r="D14" s="144">
        <f t="shared" si="0"/>
        <v>387832.05399462889</v>
      </c>
      <c r="E14" s="144">
        <f t="shared" si="1"/>
        <v>8144473.1338872062</v>
      </c>
    </row>
    <row r="15" spans="1:9" x14ac:dyDescent="0.45">
      <c r="B15" s="50"/>
      <c r="C15" s="49"/>
      <c r="D15" s="49"/>
      <c r="E15" s="49"/>
    </row>
    <row r="16" spans="1:9" x14ac:dyDescent="0.45">
      <c r="B16" s="51" t="s">
        <v>74</v>
      </c>
    </row>
    <row r="17" spans="1:5" x14ac:dyDescent="0.45">
      <c r="B17" s="50"/>
    </row>
    <row r="18" spans="1:5" x14ac:dyDescent="0.45">
      <c r="A18" t="s">
        <v>208</v>
      </c>
      <c r="B18" s="145">
        <f>E14-C5</f>
        <v>3144473.1338872062</v>
      </c>
    </row>
    <row r="19" spans="1:5" x14ac:dyDescent="0.45">
      <c r="B19" s="50"/>
    </row>
    <row r="20" spans="1:5" x14ac:dyDescent="0.45">
      <c r="B20" t="s">
        <v>69</v>
      </c>
    </row>
    <row r="21" spans="1:5" x14ac:dyDescent="0.45">
      <c r="B21" t="s">
        <v>198</v>
      </c>
    </row>
    <row r="22" spans="1:5" ht="17" x14ac:dyDescent="0.5">
      <c r="B22" s="2"/>
      <c r="C22" s="3" t="s">
        <v>70</v>
      </c>
      <c r="D22" s="3" t="s">
        <v>199</v>
      </c>
      <c r="E22" s="3" t="s">
        <v>71</v>
      </c>
    </row>
    <row r="23" spans="1:5" ht="17" x14ac:dyDescent="0.5">
      <c r="B23" s="16" t="s">
        <v>6</v>
      </c>
      <c r="C23" s="46">
        <v>5000000</v>
      </c>
      <c r="D23" s="47">
        <v>250000</v>
      </c>
      <c r="E23" s="47">
        <f>C23-D23</f>
        <v>4750000</v>
      </c>
    </row>
    <row r="24" spans="1:5" ht="17" x14ac:dyDescent="0.5">
      <c r="B24" s="16" t="s">
        <v>7</v>
      </c>
      <c r="C24" s="47">
        <f>E23</f>
        <v>4750000</v>
      </c>
      <c r="D24" s="47">
        <f>C24*5%</f>
        <v>237500</v>
      </c>
      <c r="E24" s="47">
        <f t="shared" ref="E24" si="3">C24-D24</f>
        <v>4512500</v>
      </c>
    </row>
    <row r="25" spans="1:5" ht="17" x14ac:dyDescent="0.5">
      <c r="B25" s="16" t="s">
        <v>8</v>
      </c>
      <c r="C25" s="47">
        <f>E24</f>
        <v>4512500</v>
      </c>
      <c r="D25" s="140">
        <f>C25*5%</f>
        <v>225625</v>
      </c>
      <c r="E25" s="140">
        <f>C25-D25</f>
        <v>4286875</v>
      </c>
    </row>
    <row r="26" spans="1:5" ht="17" x14ac:dyDescent="0.5">
      <c r="B26" s="16" t="s">
        <v>9</v>
      </c>
      <c r="C26" s="140">
        <f>E25</f>
        <v>4286875</v>
      </c>
      <c r="D26" s="146">
        <f t="shared" ref="D26:D32" si="4">C26*5%</f>
        <v>214343.75</v>
      </c>
      <c r="E26" s="146">
        <f t="shared" ref="E26:E32" si="5">C26-D26</f>
        <v>4072531.25</v>
      </c>
    </row>
    <row r="27" spans="1:5" ht="17" x14ac:dyDescent="0.5">
      <c r="B27" s="16" t="s">
        <v>10</v>
      </c>
      <c r="C27" s="146">
        <f t="shared" ref="C27:C32" si="6">E26</f>
        <v>4072531.25</v>
      </c>
      <c r="D27" s="146">
        <f t="shared" si="4"/>
        <v>203626.5625</v>
      </c>
      <c r="E27" s="146">
        <f t="shared" si="5"/>
        <v>3868904.6875</v>
      </c>
    </row>
    <row r="28" spans="1:5" ht="17" x14ac:dyDescent="0.5">
      <c r="B28" s="16" t="s">
        <v>11</v>
      </c>
      <c r="C28" s="146">
        <f t="shared" si="6"/>
        <v>3868904.6875</v>
      </c>
      <c r="D28" s="146">
        <f t="shared" si="4"/>
        <v>193445.234375</v>
      </c>
      <c r="E28" s="146">
        <f t="shared" si="5"/>
        <v>3675459.453125</v>
      </c>
    </row>
    <row r="29" spans="1:5" ht="17" x14ac:dyDescent="0.5">
      <c r="B29" s="16" t="s">
        <v>12</v>
      </c>
      <c r="C29" s="146">
        <f t="shared" si="6"/>
        <v>3675459.453125</v>
      </c>
      <c r="D29" s="146">
        <f t="shared" si="4"/>
        <v>183772.97265625</v>
      </c>
      <c r="E29" s="146">
        <f t="shared" si="5"/>
        <v>3491686.48046875</v>
      </c>
    </row>
    <row r="30" spans="1:5" ht="17" x14ac:dyDescent="0.5">
      <c r="B30" s="16" t="s">
        <v>13</v>
      </c>
      <c r="C30" s="146">
        <f t="shared" si="6"/>
        <v>3491686.48046875</v>
      </c>
      <c r="D30" s="146">
        <f t="shared" si="4"/>
        <v>174584.32402343751</v>
      </c>
      <c r="E30" s="146">
        <f t="shared" si="5"/>
        <v>3317102.1564453123</v>
      </c>
    </row>
    <row r="31" spans="1:5" ht="17" x14ac:dyDescent="0.5">
      <c r="B31" s="16" t="s">
        <v>14</v>
      </c>
      <c r="C31" s="146">
        <f t="shared" si="6"/>
        <v>3317102.1564453123</v>
      </c>
      <c r="D31" s="146">
        <f t="shared" si="4"/>
        <v>165855.10782226562</v>
      </c>
      <c r="E31" s="146">
        <f t="shared" si="5"/>
        <v>3151247.0486230468</v>
      </c>
    </row>
    <row r="32" spans="1:5" ht="17" x14ac:dyDescent="0.5">
      <c r="B32" s="16" t="s">
        <v>15</v>
      </c>
      <c r="C32" s="146">
        <f t="shared" si="6"/>
        <v>3151247.0486230468</v>
      </c>
      <c r="D32" s="146">
        <f t="shared" si="4"/>
        <v>157562.35243115237</v>
      </c>
      <c r="E32" s="146">
        <f t="shared" si="5"/>
        <v>2993684.6961918944</v>
      </c>
    </row>
    <row r="34" spans="2:3" x14ac:dyDescent="0.45">
      <c r="B34" s="51" t="s">
        <v>73</v>
      </c>
    </row>
    <row r="36" spans="2:3" x14ac:dyDescent="0.45">
      <c r="B36" t="s">
        <v>208</v>
      </c>
      <c r="C36" s="147">
        <f>C23-E32</f>
        <v>2006315.3038081056</v>
      </c>
    </row>
  </sheetData>
  <mergeCells count="1">
    <mergeCell ref="A1:I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28"/>
  <sheetViews>
    <sheetView topLeftCell="A137" workbookViewId="0">
      <selection activeCell="I146" sqref="I146"/>
    </sheetView>
  </sheetViews>
  <sheetFormatPr defaultColWidth="8.69140625" defaultRowHeight="17" x14ac:dyDescent="0.5"/>
  <cols>
    <col min="1" max="1" width="10.84375" style="1" bestFit="1" customWidth="1"/>
    <col min="2" max="2" width="12.69140625" bestFit="1" customWidth="1"/>
    <col min="3" max="3" width="13.69140625" bestFit="1" customWidth="1"/>
    <col min="4" max="4" width="16.53515625" customWidth="1"/>
    <col min="5" max="5" width="14.3046875" bestFit="1" customWidth="1"/>
    <col min="6" max="6" width="18.3828125" customWidth="1"/>
    <col min="7" max="8" width="17" customWidth="1"/>
    <col min="9" max="9" width="13.69140625" bestFit="1" customWidth="1"/>
  </cols>
  <sheetData>
    <row r="1" spans="1:9" ht="21.5" x14ac:dyDescent="0.6">
      <c r="A1" s="170" t="s">
        <v>202</v>
      </c>
      <c r="B1" s="170"/>
      <c r="C1" s="170"/>
      <c r="D1" s="170"/>
      <c r="E1" s="170"/>
      <c r="F1" s="170"/>
      <c r="G1" s="170"/>
      <c r="H1" s="170"/>
      <c r="I1" s="170"/>
    </row>
    <row r="2" spans="1:9" x14ac:dyDescent="0.5">
      <c r="A2" s="1" t="s">
        <v>53</v>
      </c>
    </row>
    <row r="3" spans="1:9" x14ac:dyDescent="0.5">
      <c r="B3" s="2"/>
      <c r="C3" s="3" t="s">
        <v>3</v>
      </c>
      <c r="D3" s="3" t="s">
        <v>4</v>
      </c>
      <c r="E3" s="3" t="s">
        <v>5</v>
      </c>
    </row>
    <row r="4" spans="1:9" x14ac:dyDescent="0.5">
      <c r="B4" s="16" t="s">
        <v>6</v>
      </c>
      <c r="C4" s="4">
        <v>10000</v>
      </c>
      <c r="D4" s="5">
        <f>C4*2.5%</f>
        <v>250</v>
      </c>
      <c r="E4" s="5">
        <f>C4+D4</f>
        <v>10250</v>
      </c>
    </row>
    <row r="5" spans="1:9" x14ac:dyDescent="0.5">
      <c r="B5" s="16" t="s">
        <v>7</v>
      </c>
      <c r="C5" s="5">
        <f>E4</f>
        <v>10250</v>
      </c>
      <c r="D5" s="5">
        <f t="shared" ref="D5:D21" si="0">C5*2.5%</f>
        <v>256.25</v>
      </c>
      <c r="E5" s="5">
        <f>C5+D5</f>
        <v>10506.25</v>
      </c>
    </row>
    <row r="6" spans="1:9" x14ac:dyDescent="0.5">
      <c r="B6" s="16" t="s">
        <v>8</v>
      </c>
      <c r="C6" s="5">
        <f>E5</f>
        <v>10506.25</v>
      </c>
      <c r="D6" s="5">
        <f t="shared" si="0"/>
        <v>262.65625</v>
      </c>
      <c r="E6" s="5">
        <f t="shared" ref="E6:E21" si="1">C6+D6</f>
        <v>10768.90625</v>
      </c>
    </row>
    <row r="7" spans="1:9" x14ac:dyDescent="0.5">
      <c r="B7" s="16" t="s">
        <v>9</v>
      </c>
      <c r="C7" s="5">
        <f t="shared" ref="C7:C21" si="2">E6</f>
        <v>10768.90625</v>
      </c>
      <c r="D7" s="5">
        <f t="shared" si="0"/>
        <v>269.22265625</v>
      </c>
      <c r="E7" s="5">
        <f t="shared" si="1"/>
        <v>11038.12890625</v>
      </c>
    </row>
    <row r="8" spans="1:9" x14ac:dyDescent="0.5">
      <c r="B8" s="16" t="s">
        <v>10</v>
      </c>
      <c r="C8" s="5">
        <f t="shared" si="2"/>
        <v>11038.12890625</v>
      </c>
      <c r="D8" s="5">
        <f t="shared" si="0"/>
        <v>275.95322265625003</v>
      </c>
      <c r="E8" s="5">
        <f t="shared" si="1"/>
        <v>11314.08212890625</v>
      </c>
    </row>
    <row r="9" spans="1:9" x14ac:dyDescent="0.5">
      <c r="B9" s="16" t="s">
        <v>11</v>
      </c>
      <c r="C9" s="5">
        <f t="shared" si="2"/>
        <v>11314.08212890625</v>
      </c>
      <c r="D9" s="5">
        <f t="shared" si="0"/>
        <v>282.85205322265625</v>
      </c>
      <c r="E9" s="5">
        <f t="shared" si="1"/>
        <v>11596.934182128905</v>
      </c>
    </row>
    <row r="10" spans="1:9" x14ac:dyDescent="0.5">
      <c r="B10" s="16" t="s">
        <v>12</v>
      </c>
      <c r="C10" s="5">
        <f t="shared" si="2"/>
        <v>11596.934182128905</v>
      </c>
      <c r="D10" s="5">
        <f t="shared" si="0"/>
        <v>289.92335455322262</v>
      </c>
      <c r="E10" s="5">
        <f t="shared" si="1"/>
        <v>11886.857536682128</v>
      </c>
    </row>
    <row r="11" spans="1:9" x14ac:dyDescent="0.5">
      <c r="B11" s="16" t="s">
        <v>13</v>
      </c>
      <c r="C11" s="5">
        <f t="shared" si="2"/>
        <v>11886.857536682128</v>
      </c>
      <c r="D11" s="5">
        <f t="shared" si="0"/>
        <v>297.1714384170532</v>
      </c>
      <c r="E11" s="5">
        <f t="shared" si="1"/>
        <v>12184.028975099181</v>
      </c>
    </row>
    <row r="12" spans="1:9" x14ac:dyDescent="0.5">
      <c r="B12" s="16" t="s">
        <v>14</v>
      </c>
      <c r="C12" s="5">
        <f t="shared" si="2"/>
        <v>12184.028975099181</v>
      </c>
      <c r="D12" s="5">
        <f t="shared" si="0"/>
        <v>304.60072437747954</v>
      </c>
      <c r="E12" s="5">
        <f t="shared" si="1"/>
        <v>12488.629699476662</v>
      </c>
    </row>
    <row r="13" spans="1:9" x14ac:dyDescent="0.5">
      <c r="B13" s="16" t="s">
        <v>15</v>
      </c>
      <c r="C13" s="5">
        <f t="shared" si="2"/>
        <v>12488.629699476662</v>
      </c>
      <c r="D13" s="5">
        <f t="shared" si="0"/>
        <v>312.21574248691655</v>
      </c>
      <c r="E13" s="5">
        <f t="shared" si="1"/>
        <v>12800.845441963578</v>
      </c>
    </row>
    <row r="14" spans="1:9" x14ac:dyDescent="0.5">
      <c r="B14" s="16" t="s">
        <v>16</v>
      </c>
      <c r="C14" s="5">
        <f t="shared" si="2"/>
        <v>12800.845441963578</v>
      </c>
      <c r="D14" s="5">
        <f t="shared" si="0"/>
        <v>320.02113604908948</v>
      </c>
      <c r="E14" s="5">
        <f t="shared" si="1"/>
        <v>13120.866578012668</v>
      </c>
    </row>
    <row r="15" spans="1:9" x14ac:dyDescent="0.5">
      <c r="B15" s="16" t="s">
        <v>17</v>
      </c>
      <c r="C15" s="5">
        <f t="shared" si="2"/>
        <v>13120.866578012668</v>
      </c>
      <c r="D15" s="5">
        <f t="shared" si="0"/>
        <v>328.02166445031673</v>
      </c>
      <c r="E15" s="5">
        <f t="shared" si="1"/>
        <v>13448.888242462985</v>
      </c>
    </row>
    <row r="16" spans="1:9" x14ac:dyDescent="0.5">
      <c r="B16" s="16" t="s">
        <v>18</v>
      </c>
      <c r="C16" s="5">
        <f t="shared" si="2"/>
        <v>13448.888242462985</v>
      </c>
      <c r="D16" s="5">
        <f t="shared" si="0"/>
        <v>336.22220606157464</v>
      </c>
      <c r="E16" s="5">
        <f t="shared" si="1"/>
        <v>13785.11044852456</v>
      </c>
    </row>
    <row r="17" spans="1:5" x14ac:dyDescent="0.5">
      <c r="B17" s="16" t="s">
        <v>19</v>
      </c>
      <c r="C17" s="5">
        <f t="shared" si="2"/>
        <v>13785.11044852456</v>
      </c>
      <c r="D17" s="5">
        <f t="shared" si="0"/>
        <v>344.62776121311401</v>
      </c>
      <c r="E17" s="5">
        <f t="shared" si="1"/>
        <v>14129.738209737674</v>
      </c>
    </row>
    <row r="18" spans="1:5" x14ac:dyDescent="0.5">
      <c r="B18" s="16" t="s">
        <v>20</v>
      </c>
      <c r="C18" s="5">
        <f t="shared" si="2"/>
        <v>14129.738209737674</v>
      </c>
      <c r="D18" s="5">
        <f t="shared" si="0"/>
        <v>353.24345524344187</v>
      </c>
      <c r="E18" s="5">
        <f t="shared" si="1"/>
        <v>14482.981664981116</v>
      </c>
    </row>
    <row r="19" spans="1:5" x14ac:dyDescent="0.5">
      <c r="B19" s="16" t="s">
        <v>21</v>
      </c>
      <c r="C19" s="5">
        <f t="shared" si="2"/>
        <v>14482.981664981116</v>
      </c>
      <c r="D19" s="5">
        <f t="shared" si="0"/>
        <v>362.07454162452791</v>
      </c>
      <c r="E19" s="5">
        <f t="shared" si="1"/>
        <v>14845.056206605645</v>
      </c>
    </row>
    <row r="20" spans="1:5" x14ac:dyDescent="0.5">
      <c r="B20" s="16" t="s">
        <v>22</v>
      </c>
      <c r="C20" s="5">
        <f t="shared" si="2"/>
        <v>14845.056206605645</v>
      </c>
      <c r="D20" s="5">
        <f t="shared" si="0"/>
        <v>371.12640516514114</v>
      </c>
      <c r="E20" s="5">
        <f t="shared" si="1"/>
        <v>15216.182611770786</v>
      </c>
    </row>
    <row r="21" spans="1:5" x14ac:dyDescent="0.5">
      <c r="B21" s="16" t="s">
        <v>23</v>
      </c>
      <c r="C21" s="5">
        <f t="shared" si="2"/>
        <v>15216.182611770786</v>
      </c>
      <c r="D21" s="5">
        <f t="shared" si="0"/>
        <v>380.40456529426967</v>
      </c>
      <c r="E21" s="5">
        <f t="shared" si="1"/>
        <v>15596.587177065056</v>
      </c>
    </row>
    <row r="23" spans="1:5" x14ac:dyDescent="0.5">
      <c r="A23" s="1" t="s">
        <v>25</v>
      </c>
      <c r="B23" s="36">
        <v>15596.59</v>
      </c>
    </row>
    <row r="24" spans="1:5" x14ac:dyDescent="0.5">
      <c r="B24" s="37"/>
    </row>
    <row r="25" spans="1:5" x14ac:dyDescent="0.5">
      <c r="A25" s="1" t="s">
        <v>27</v>
      </c>
      <c r="B25" s="13">
        <v>5596.59</v>
      </c>
    </row>
    <row r="26" spans="1:5" x14ac:dyDescent="0.5">
      <c r="E26" s="38"/>
    </row>
    <row r="27" spans="1:5" x14ac:dyDescent="0.5">
      <c r="A27" s="1" t="s">
        <v>29</v>
      </c>
      <c r="B27" s="36">
        <v>2978.3</v>
      </c>
    </row>
    <row r="28" spans="1:5" ht="21.5" x14ac:dyDescent="0.6">
      <c r="A28" s="1" t="s">
        <v>30</v>
      </c>
      <c r="B28" s="6"/>
      <c r="C28" s="30"/>
      <c r="D28" s="30"/>
    </row>
    <row r="29" spans="1:5" x14ac:dyDescent="0.5">
      <c r="B29" s="7" t="s">
        <v>44</v>
      </c>
      <c r="C29" s="31"/>
      <c r="D29" s="31"/>
    </row>
    <row r="30" spans="1:5" x14ac:dyDescent="0.5">
      <c r="B30" s="4">
        <v>24379.89</v>
      </c>
      <c r="C30" s="32"/>
      <c r="D30" s="33"/>
    </row>
    <row r="31" spans="1:5" x14ac:dyDescent="0.5">
      <c r="B31" s="4">
        <v>25534.41</v>
      </c>
      <c r="C31" s="32"/>
      <c r="D31" s="33"/>
    </row>
    <row r="32" spans="1:5" x14ac:dyDescent="0.5">
      <c r="B32" s="4">
        <v>21899.75</v>
      </c>
      <c r="C32" s="32"/>
      <c r="D32" s="33"/>
    </row>
    <row r="33" spans="1:16" s="28" customFormat="1" ht="16.5" customHeight="1" x14ac:dyDescent="0.5">
      <c r="A33" s="102"/>
      <c r="B33" s="29">
        <v>21696.79</v>
      </c>
      <c r="C33" s="34"/>
      <c r="D33" s="35"/>
      <c r="H33"/>
      <c r="I33"/>
      <c r="J33"/>
      <c r="K33"/>
      <c r="L33"/>
      <c r="M33"/>
      <c r="N33"/>
      <c r="O33"/>
      <c r="P33"/>
    </row>
    <row r="34" spans="1:16" x14ac:dyDescent="0.5">
      <c r="B34" s="4">
        <v>24058.080000000002</v>
      </c>
      <c r="C34" s="32"/>
      <c r="D34" s="33"/>
    </row>
    <row r="35" spans="1:16" x14ac:dyDescent="0.5">
      <c r="B35" s="4">
        <v>25772.79</v>
      </c>
      <c r="C35" s="32"/>
      <c r="D35" s="33"/>
    </row>
    <row r="37" spans="1:16" x14ac:dyDescent="0.5">
      <c r="A37" s="1" t="s">
        <v>32</v>
      </c>
    </row>
    <row r="38" spans="1:16" x14ac:dyDescent="0.5">
      <c r="A38" s="10" t="s">
        <v>33</v>
      </c>
      <c r="B38" s="14">
        <v>68405.58</v>
      </c>
      <c r="C38" s="19"/>
      <c r="D38" s="19"/>
      <c r="E38" s="19"/>
    </row>
    <row r="39" spans="1:16" x14ac:dyDescent="0.5">
      <c r="A39" s="10" t="s">
        <v>34</v>
      </c>
      <c r="B39" s="14">
        <v>14405.58</v>
      </c>
      <c r="C39" s="19"/>
      <c r="D39" s="19"/>
      <c r="E39" s="19"/>
    </row>
    <row r="40" spans="1:16" x14ac:dyDescent="0.5">
      <c r="A40" s="18"/>
      <c r="C40" s="19"/>
      <c r="D40" s="19"/>
      <c r="E40" s="19"/>
    </row>
    <row r="41" spans="1:16" x14ac:dyDescent="0.5">
      <c r="A41" s="1" t="s">
        <v>36</v>
      </c>
      <c r="C41" s="19"/>
      <c r="D41" s="19"/>
      <c r="E41" s="19"/>
    </row>
    <row r="42" spans="1:16" x14ac:dyDescent="0.5">
      <c r="C42" s="19"/>
      <c r="D42" s="19"/>
      <c r="E42" s="19"/>
    </row>
    <row r="43" spans="1:16" x14ac:dyDescent="0.5">
      <c r="A43" s="10" t="s">
        <v>33</v>
      </c>
      <c r="B43" s="11">
        <v>8500</v>
      </c>
      <c r="F43" s="10"/>
    </row>
    <row r="44" spans="1:16" x14ac:dyDescent="0.5">
      <c r="A44" s="10" t="s">
        <v>34</v>
      </c>
      <c r="B44" s="12">
        <v>0.10390000000000001</v>
      </c>
    </row>
    <row r="45" spans="1:16" x14ac:dyDescent="0.5">
      <c r="A45" s="10" t="s">
        <v>41</v>
      </c>
      <c r="B45" s="12">
        <v>3.3500000000000002E-2</v>
      </c>
      <c r="D45" s="12"/>
      <c r="J45" s="11"/>
    </row>
    <row r="47" spans="1:16" x14ac:dyDescent="0.5">
      <c r="A47" s="1" t="s">
        <v>38</v>
      </c>
    </row>
    <row r="48" spans="1:16" x14ac:dyDescent="0.5">
      <c r="A48" s="10" t="s">
        <v>33</v>
      </c>
      <c r="B48" s="11">
        <v>37000</v>
      </c>
    </row>
    <row r="49" spans="1:9" x14ac:dyDescent="0.5">
      <c r="A49" s="10" t="s">
        <v>34</v>
      </c>
      <c r="B49" s="17">
        <v>15192.16</v>
      </c>
    </row>
    <row r="50" spans="1:9" x14ac:dyDescent="0.5">
      <c r="A50" s="10" t="s">
        <v>41</v>
      </c>
      <c r="B50" s="141">
        <v>0.41099999999999998</v>
      </c>
      <c r="D50" s="142"/>
    </row>
    <row r="51" spans="1:9" x14ac:dyDescent="0.5">
      <c r="A51" s="10"/>
    </row>
    <row r="52" spans="1:9" x14ac:dyDescent="0.5">
      <c r="A52" s="18" t="s">
        <v>40</v>
      </c>
      <c r="B52" s="19"/>
    </row>
    <row r="53" spans="1:9" x14ac:dyDescent="0.5">
      <c r="A53" s="20" t="s">
        <v>33</v>
      </c>
      <c r="B53" s="22">
        <v>3245.93</v>
      </c>
    </row>
    <row r="54" spans="1:9" x14ac:dyDescent="0.5">
      <c r="A54" s="20" t="s">
        <v>34</v>
      </c>
      <c r="B54" s="24">
        <v>7.7299999999999994E-2</v>
      </c>
    </row>
    <row r="55" spans="1:9" x14ac:dyDescent="0.5">
      <c r="A55" s="20" t="s">
        <v>41</v>
      </c>
      <c r="B55" s="24">
        <v>1.4999999999999999E-2</v>
      </c>
    </row>
    <row r="57" spans="1:9" x14ac:dyDescent="0.5">
      <c r="A57" s="18" t="s">
        <v>57</v>
      </c>
      <c r="B57" s="19"/>
      <c r="C57" s="19"/>
      <c r="D57" s="19"/>
      <c r="E57" s="19"/>
      <c r="F57" s="19"/>
      <c r="G57" s="19"/>
      <c r="H57" s="19"/>
      <c r="I57" s="19"/>
    </row>
    <row r="58" spans="1:9" x14ac:dyDescent="0.5">
      <c r="A58" s="20" t="s">
        <v>33</v>
      </c>
      <c r="B58" s="40">
        <v>23397.17</v>
      </c>
      <c r="C58" s="19"/>
      <c r="D58" s="19"/>
      <c r="E58" s="19"/>
      <c r="F58" s="19"/>
      <c r="G58" s="19"/>
      <c r="H58" s="19"/>
      <c r="I58" s="19"/>
    </row>
    <row r="59" spans="1:9" x14ac:dyDescent="0.5">
      <c r="A59" s="20" t="s">
        <v>34</v>
      </c>
      <c r="B59" s="40">
        <v>3397.17</v>
      </c>
      <c r="C59" s="19"/>
      <c r="D59" s="19"/>
      <c r="E59" s="19"/>
      <c r="F59" s="19"/>
      <c r="G59" s="19"/>
      <c r="H59" s="19"/>
      <c r="I59" s="19"/>
    </row>
    <row r="60" spans="1:9" x14ac:dyDescent="0.5">
      <c r="A60" s="20" t="s">
        <v>41</v>
      </c>
      <c r="B60" s="41">
        <v>0.17</v>
      </c>
      <c r="C60" s="19"/>
      <c r="D60" s="19"/>
      <c r="E60" s="19"/>
      <c r="F60" s="19"/>
      <c r="G60" s="19"/>
      <c r="H60" s="19"/>
      <c r="I60" s="19"/>
    </row>
    <row r="62" spans="1:9" x14ac:dyDescent="0.5">
      <c r="A62" s="18" t="s">
        <v>58</v>
      </c>
      <c r="B62" s="15"/>
      <c r="C62" s="15"/>
      <c r="D62" s="15"/>
      <c r="E62" s="15"/>
      <c r="F62" s="15"/>
      <c r="G62" s="15"/>
      <c r="H62" s="15"/>
      <c r="I62" s="15"/>
    </row>
    <row r="63" spans="1:9" x14ac:dyDescent="0.5">
      <c r="A63" s="20" t="s">
        <v>33</v>
      </c>
      <c r="B63" s="44" t="s">
        <v>65</v>
      </c>
      <c r="C63" s="45">
        <v>8600</v>
      </c>
      <c r="D63" s="26"/>
      <c r="E63" s="26"/>
      <c r="F63" s="26"/>
      <c r="G63" s="26"/>
      <c r="H63" s="26"/>
      <c r="I63" s="39"/>
    </row>
    <row r="64" spans="1:9" x14ac:dyDescent="0.5">
      <c r="A64" s="20" t="s">
        <v>34</v>
      </c>
      <c r="B64" s="42" t="s">
        <v>65</v>
      </c>
      <c r="C64" s="43">
        <v>0.86</v>
      </c>
      <c r="D64" s="19"/>
      <c r="E64" s="19"/>
      <c r="F64" s="19"/>
      <c r="G64" s="19"/>
      <c r="H64" s="19"/>
      <c r="I64" s="15"/>
    </row>
    <row r="65" spans="1:9" x14ac:dyDescent="0.5">
      <c r="A65" s="20"/>
      <c r="B65" s="42"/>
      <c r="C65" s="43"/>
      <c r="D65" s="19"/>
      <c r="E65" s="19"/>
      <c r="F65" s="19"/>
      <c r="G65" s="19"/>
      <c r="H65" s="19"/>
      <c r="I65" s="15"/>
    </row>
    <row r="66" spans="1:9" x14ac:dyDescent="0.5">
      <c r="A66" s="1" t="s">
        <v>119</v>
      </c>
    </row>
    <row r="67" spans="1:9" ht="34" x14ac:dyDescent="0.5">
      <c r="B67" s="85" t="s">
        <v>121</v>
      </c>
      <c r="C67" s="86" t="s">
        <v>122</v>
      </c>
      <c r="D67" s="175" t="s">
        <v>96</v>
      </c>
      <c r="E67" s="175"/>
      <c r="F67" s="86" t="s">
        <v>123</v>
      </c>
    </row>
    <row r="68" spans="1:9" x14ac:dyDescent="0.5">
      <c r="B68" s="87">
        <v>8000</v>
      </c>
      <c r="C68" s="88">
        <v>2</v>
      </c>
      <c r="D68" s="89">
        <v>0.05</v>
      </c>
      <c r="E68" s="88" t="s">
        <v>124</v>
      </c>
      <c r="F68" s="127">
        <v>16400.000000000004</v>
      </c>
    </row>
    <row r="69" spans="1:9" x14ac:dyDescent="0.5">
      <c r="B69" s="87">
        <v>8000</v>
      </c>
      <c r="C69" s="88">
        <v>4</v>
      </c>
      <c r="D69" s="91">
        <v>2.5000000000000001E-2</v>
      </c>
      <c r="E69" s="88" t="s">
        <v>124</v>
      </c>
      <c r="F69" s="127">
        <v>33220.12499999992</v>
      </c>
    </row>
    <row r="70" spans="1:9" x14ac:dyDescent="0.5">
      <c r="B70" s="87">
        <v>8000</v>
      </c>
      <c r="C70" s="88">
        <v>8</v>
      </c>
      <c r="D70" s="92">
        <v>1.2500000000000001E-2</v>
      </c>
      <c r="E70" s="88" t="s">
        <v>124</v>
      </c>
      <c r="F70" s="127">
        <v>66871.104756103814</v>
      </c>
    </row>
    <row r="71" spans="1:9" x14ac:dyDescent="0.5">
      <c r="B71" s="87">
        <v>16000</v>
      </c>
      <c r="C71" s="88">
        <v>2</v>
      </c>
      <c r="D71" s="89">
        <v>0.05</v>
      </c>
      <c r="E71" s="88" t="s">
        <v>124</v>
      </c>
      <c r="F71" s="127">
        <v>32800.000000000007</v>
      </c>
    </row>
    <row r="72" spans="1:9" x14ac:dyDescent="0.5">
      <c r="B72" s="87">
        <v>16000</v>
      </c>
      <c r="C72" s="88">
        <v>4</v>
      </c>
      <c r="D72" s="91">
        <v>2.5000000000000001E-2</v>
      </c>
      <c r="E72" s="88" t="s">
        <v>124</v>
      </c>
      <c r="F72" s="127">
        <v>66440.24999999984</v>
      </c>
    </row>
    <row r="73" spans="1:9" x14ac:dyDescent="0.5">
      <c r="B73" s="87">
        <v>16000</v>
      </c>
      <c r="C73" s="88">
        <v>8</v>
      </c>
      <c r="D73" s="92">
        <v>1.2500000000000001E-2</v>
      </c>
      <c r="E73" s="88" t="s">
        <v>124</v>
      </c>
      <c r="F73" s="127">
        <v>133742.20951220763</v>
      </c>
    </row>
    <row r="75" spans="1:9" x14ac:dyDescent="0.5">
      <c r="A75" s="1" t="s">
        <v>126</v>
      </c>
      <c r="B75" s="75"/>
      <c r="C75" s="75"/>
      <c r="D75" s="75"/>
      <c r="E75" s="75"/>
      <c r="F75" s="75"/>
      <c r="G75" s="75"/>
      <c r="H75" s="75"/>
    </row>
    <row r="76" spans="1:9" ht="16.5" customHeight="1" x14ac:dyDescent="0.5">
      <c r="B76" s="169" t="s">
        <v>127</v>
      </c>
      <c r="C76" s="169"/>
      <c r="D76" s="169"/>
      <c r="E76" s="169"/>
      <c r="F76" s="169"/>
      <c r="G76" s="169"/>
      <c r="H76" s="169"/>
      <c r="I76" s="169"/>
    </row>
    <row r="77" spans="1:9" x14ac:dyDescent="0.5">
      <c r="B77" s="169"/>
      <c r="C77" s="169"/>
      <c r="D77" s="169"/>
      <c r="E77" s="169"/>
      <c r="F77" s="169"/>
      <c r="G77" s="169"/>
      <c r="H77" s="169"/>
      <c r="I77" s="169"/>
    </row>
    <row r="79" spans="1:9" ht="34" x14ac:dyDescent="0.5">
      <c r="B79" s="85" t="s">
        <v>121</v>
      </c>
      <c r="C79" s="85" t="s">
        <v>122</v>
      </c>
      <c r="D79" s="176" t="s">
        <v>96</v>
      </c>
      <c r="E79" s="176"/>
      <c r="F79" s="85" t="s">
        <v>123</v>
      </c>
    </row>
    <row r="80" spans="1:9" x14ac:dyDescent="0.5">
      <c r="B80" s="93">
        <v>4000</v>
      </c>
      <c r="C80" s="94">
        <v>4</v>
      </c>
      <c r="D80" s="95">
        <v>2.5000000000000001E-2</v>
      </c>
      <c r="E80" s="8" t="s">
        <v>124</v>
      </c>
      <c r="F80" s="128">
        <v>16610.06249999996</v>
      </c>
    </row>
    <row r="81" spans="1:8" x14ac:dyDescent="0.5">
      <c r="B81" s="93">
        <v>8000</v>
      </c>
      <c r="C81" s="94">
        <v>8</v>
      </c>
      <c r="D81" s="95">
        <v>2.5000000000000001E-2</v>
      </c>
      <c r="E81" s="8" t="s">
        <v>124</v>
      </c>
      <c r="F81" s="128">
        <v>69888.927203173662</v>
      </c>
    </row>
    <row r="82" spans="1:8" x14ac:dyDescent="0.5">
      <c r="B82" s="93">
        <v>12000</v>
      </c>
      <c r="C82" s="94">
        <v>16</v>
      </c>
      <c r="D82" s="95">
        <v>2.5000000000000001E-2</v>
      </c>
      <c r="E82" s="8" t="s">
        <v>124</v>
      </c>
      <c r="F82" s="128">
        <v>232562.69791707027</v>
      </c>
    </row>
    <row r="83" spans="1:8" x14ac:dyDescent="0.5">
      <c r="B83" s="93">
        <v>10000</v>
      </c>
      <c r="C83" s="94">
        <v>4</v>
      </c>
      <c r="D83" s="97">
        <v>7.0000000000000007E-2</v>
      </c>
      <c r="E83" s="8" t="s">
        <v>124</v>
      </c>
      <c r="F83" s="128">
        <v>44399.43</v>
      </c>
    </row>
    <row r="84" spans="1:8" x14ac:dyDescent="0.5">
      <c r="B84" s="93">
        <v>5000</v>
      </c>
      <c r="C84" s="94">
        <v>8</v>
      </c>
      <c r="D84" s="97">
        <v>1.4999999999999999E-2</v>
      </c>
      <c r="E84" s="8" t="s">
        <v>124</v>
      </c>
      <c r="F84" s="128">
        <v>42164.195531768572</v>
      </c>
    </row>
    <row r="85" spans="1:8" x14ac:dyDescent="0.5">
      <c r="B85" s="93">
        <v>15000</v>
      </c>
      <c r="C85" s="94">
        <v>16</v>
      </c>
      <c r="D85" s="97">
        <v>0.08</v>
      </c>
      <c r="E85" s="8" t="s">
        <v>124</v>
      </c>
      <c r="F85" s="128">
        <v>454864.24562514992</v>
      </c>
    </row>
    <row r="86" spans="1:8" x14ac:dyDescent="0.5">
      <c r="B86" s="93">
        <v>40000</v>
      </c>
      <c r="C86" s="94">
        <v>2</v>
      </c>
      <c r="D86" s="97">
        <v>0.02</v>
      </c>
      <c r="E86" s="8" t="s">
        <v>124</v>
      </c>
      <c r="F86" s="128">
        <v>80799.999999999971</v>
      </c>
    </row>
    <row r="87" spans="1:8" x14ac:dyDescent="0.5">
      <c r="B87" s="93">
        <v>20000</v>
      </c>
      <c r="C87" s="94">
        <v>4</v>
      </c>
      <c r="D87" s="97">
        <v>0.04</v>
      </c>
      <c r="E87" s="8" t="s">
        <v>124</v>
      </c>
      <c r="F87" s="128">
        <v>84929.280000000101</v>
      </c>
    </row>
    <row r="89" spans="1:8" x14ac:dyDescent="0.5">
      <c r="A89" s="1" t="s">
        <v>128</v>
      </c>
    </row>
    <row r="90" spans="1:8" ht="17.5" thickBot="1" x14ac:dyDescent="0.55000000000000004">
      <c r="B90" s="129" t="s">
        <v>175</v>
      </c>
      <c r="C90" s="130"/>
      <c r="D90" s="131">
        <v>119660.21</v>
      </c>
      <c r="F90" s="75"/>
      <c r="G90" s="75"/>
      <c r="H90" s="75"/>
    </row>
    <row r="91" spans="1:8" ht="17.5" thickTop="1" x14ac:dyDescent="0.5">
      <c r="B91" s="75"/>
      <c r="C91" s="75"/>
      <c r="D91" s="75"/>
      <c r="E91" s="75"/>
      <c r="F91" s="75"/>
      <c r="G91" s="75"/>
      <c r="H91" s="75"/>
    </row>
    <row r="92" spans="1:8" ht="18" customHeight="1" x14ac:dyDescent="0.5">
      <c r="A92" s="1" t="s">
        <v>132</v>
      </c>
      <c r="B92" s="84"/>
      <c r="C92" s="84"/>
      <c r="D92" s="84"/>
      <c r="E92" s="84"/>
      <c r="F92" s="84"/>
      <c r="G92" s="84"/>
      <c r="H92" s="84"/>
    </row>
    <row r="93" spans="1:8" ht="17.5" thickBot="1" x14ac:dyDescent="0.55000000000000004">
      <c r="A93" s="10" t="s">
        <v>33</v>
      </c>
      <c r="B93" s="129" t="s">
        <v>176</v>
      </c>
      <c r="C93" s="129"/>
      <c r="D93" s="132">
        <v>28279.681813309788</v>
      </c>
      <c r="E93" s="84"/>
      <c r="F93" s="84"/>
      <c r="G93" s="84"/>
      <c r="H93" s="84"/>
    </row>
    <row r="94" spans="1:8" ht="17.5" thickTop="1" x14ac:dyDescent="0.5">
      <c r="A94" s="10"/>
      <c r="B94" s="78"/>
      <c r="C94" s="78"/>
      <c r="D94" s="134"/>
      <c r="E94" s="84"/>
      <c r="F94" s="84"/>
      <c r="G94" s="84"/>
      <c r="H94" s="84"/>
    </row>
    <row r="95" spans="1:8" ht="18" customHeight="1" thickBot="1" x14ac:dyDescent="0.55000000000000004">
      <c r="A95" s="10" t="s">
        <v>34</v>
      </c>
      <c r="B95" s="132" t="s">
        <v>177</v>
      </c>
      <c r="C95" s="129"/>
      <c r="D95" s="132">
        <v>25544.657611615821</v>
      </c>
      <c r="E95" s="83"/>
      <c r="F95" s="83"/>
      <c r="G95" s="83"/>
      <c r="H95" s="83"/>
    </row>
    <row r="96" spans="1:8" ht="17.5" thickTop="1" x14ac:dyDescent="0.5">
      <c r="A96" s="10"/>
      <c r="B96" s="83"/>
      <c r="C96" s="83"/>
      <c r="D96" s="83"/>
      <c r="E96" s="83"/>
      <c r="F96" s="133"/>
      <c r="G96" s="83"/>
      <c r="H96" s="83"/>
    </row>
    <row r="97" spans="1:9" ht="17.5" thickBot="1" x14ac:dyDescent="0.55000000000000004">
      <c r="A97" s="10" t="s">
        <v>41</v>
      </c>
      <c r="B97" s="129" t="s">
        <v>180</v>
      </c>
      <c r="C97" s="129"/>
      <c r="D97" s="129"/>
    </row>
    <row r="98" spans="1:9" ht="17.5" thickTop="1" x14ac:dyDescent="0.5"/>
    <row r="99" spans="1:9" x14ac:dyDescent="0.5">
      <c r="A99" s="1" t="s">
        <v>155</v>
      </c>
    </row>
    <row r="100" spans="1:9" x14ac:dyDescent="0.5">
      <c r="B100" s="108" t="s">
        <v>157</v>
      </c>
      <c r="C100" s="108" t="s">
        <v>158</v>
      </c>
      <c r="D100" s="108" t="s">
        <v>159</v>
      </c>
      <c r="E100" s="108" t="s">
        <v>160</v>
      </c>
      <c r="F100" s="108" t="s">
        <v>161</v>
      </c>
    </row>
    <row r="101" spans="1:9" x14ac:dyDescent="0.5">
      <c r="B101" s="109">
        <v>0</v>
      </c>
      <c r="C101" s="110">
        <v>0</v>
      </c>
      <c r="D101" s="110">
        <v>0</v>
      </c>
      <c r="E101" s="111">
        <v>0</v>
      </c>
      <c r="F101" s="112">
        <v>500000</v>
      </c>
    </row>
    <row r="102" spans="1:9" x14ac:dyDescent="0.5">
      <c r="B102" s="109">
        <v>1</v>
      </c>
      <c r="C102" s="113">
        <v>15060.62</v>
      </c>
      <c r="D102" s="112">
        <v>13750</v>
      </c>
      <c r="E102" s="112">
        <v>1310.6199999999999</v>
      </c>
      <c r="F102" s="112">
        <v>498689.38</v>
      </c>
    </row>
    <row r="103" spans="1:9" x14ac:dyDescent="0.5">
      <c r="B103" s="109">
        <v>2</v>
      </c>
      <c r="C103" s="113">
        <v>15060.62</v>
      </c>
      <c r="D103" s="112">
        <v>13713.96</v>
      </c>
      <c r="E103" s="114">
        <v>1346.6600000000017</v>
      </c>
      <c r="F103" s="114">
        <v>497342.72000000003</v>
      </c>
      <c r="H103" s="38"/>
      <c r="I103" s="38"/>
    </row>
    <row r="104" spans="1:9" x14ac:dyDescent="0.5">
      <c r="B104" s="109">
        <v>3</v>
      </c>
      <c r="C104" s="113">
        <v>15060.62</v>
      </c>
      <c r="D104" s="114">
        <v>13676.924800000001</v>
      </c>
      <c r="E104" s="114">
        <v>1383.6952000000001</v>
      </c>
      <c r="F104" s="114">
        <v>495959.02480000001</v>
      </c>
      <c r="G104" s="38"/>
      <c r="H104" s="38"/>
      <c r="I104" s="38"/>
    </row>
    <row r="105" spans="1:9" x14ac:dyDescent="0.5">
      <c r="B105" s="109">
        <v>4</v>
      </c>
      <c r="C105" s="113">
        <v>15060.62</v>
      </c>
      <c r="D105" s="114">
        <v>13638.873182000001</v>
      </c>
      <c r="E105" s="114">
        <v>1421.7468179999996</v>
      </c>
      <c r="F105" s="114">
        <v>494537.27798200003</v>
      </c>
      <c r="G105" s="38"/>
      <c r="H105" s="38"/>
      <c r="I105" s="38"/>
    </row>
    <row r="106" spans="1:9" x14ac:dyDescent="0.5">
      <c r="B106" s="109">
        <v>5</v>
      </c>
      <c r="C106" s="113">
        <v>15060.62</v>
      </c>
      <c r="D106" s="114">
        <v>13599.775144505002</v>
      </c>
      <c r="E106" s="114">
        <v>1460.8448554949991</v>
      </c>
      <c r="F106" s="114">
        <v>493076.43312650506</v>
      </c>
      <c r="G106" s="38"/>
      <c r="H106" s="38"/>
      <c r="I106" s="38"/>
    </row>
    <row r="107" spans="1:9" x14ac:dyDescent="0.5">
      <c r="B107" s="109">
        <v>6</v>
      </c>
      <c r="C107" s="113">
        <v>15060.62</v>
      </c>
      <c r="D107" s="114">
        <v>13559.601910978889</v>
      </c>
      <c r="E107" s="114">
        <v>1501.0180890211122</v>
      </c>
      <c r="F107" s="114">
        <v>491575.41503748397</v>
      </c>
      <c r="G107" s="38"/>
      <c r="H107" s="38"/>
      <c r="I107" s="38"/>
    </row>
    <row r="108" spans="1:9" x14ac:dyDescent="0.5">
      <c r="B108" s="109">
        <v>7</v>
      </c>
      <c r="C108" s="113">
        <v>15060.62</v>
      </c>
      <c r="D108" s="114">
        <v>13518.323913530809</v>
      </c>
      <c r="E108" s="114">
        <v>1542.2960864691922</v>
      </c>
      <c r="F108" s="114">
        <v>490033.11895101477</v>
      </c>
      <c r="G108" s="38"/>
      <c r="H108" s="38"/>
      <c r="I108" s="38"/>
    </row>
    <row r="109" spans="1:9" x14ac:dyDescent="0.5">
      <c r="B109" s="109">
        <v>8</v>
      </c>
      <c r="C109" s="113">
        <v>15060.62</v>
      </c>
      <c r="D109" s="114">
        <v>13475.910771152907</v>
      </c>
      <c r="E109" s="114">
        <v>1584.709228847094</v>
      </c>
      <c r="F109" s="114">
        <v>488448.40972216765</v>
      </c>
      <c r="G109" s="38"/>
      <c r="H109" s="38"/>
      <c r="I109" s="38"/>
    </row>
    <row r="110" spans="1:9" x14ac:dyDescent="0.5">
      <c r="B110" s="109">
        <v>9</v>
      </c>
      <c r="C110" s="113">
        <v>15060.62</v>
      </c>
      <c r="D110" s="114">
        <v>13432.33126735961</v>
      </c>
      <c r="E110" s="114">
        <v>1628.2887326403907</v>
      </c>
      <c r="F110" s="114">
        <v>486820.12098952726</v>
      </c>
      <c r="G110" s="38"/>
      <c r="H110" s="38"/>
      <c r="I110" s="38"/>
    </row>
    <row r="111" spans="1:9" x14ac:dyDescent="0.5">
      <c r="B111" s="109">
        <v>10</v>
      </c>
      <c r="C111" s="113">
        <v>15060.62</v>
      </c>
      <c r="D111" s="114">
        <v>13387.553327211999</v>
      </c>
      <c r="E111" s="114">
        <v>1673.0666727880016</v>
      </c>
      <c r="F111" s="114">
        <v>485147.05431673926</v>
      </c>
      <c r="G111" s="38"/>
      <c r="H111" s="38"/>
      <c r="I111" s="38"/>
    </row>
    <row r="112" spans="1:9" x14ac:dyDescent="0.5">
      <c r="B112" s="109">
        <v>11</v>
      </c>
      <c r="C112" s="113">
        <v>15060.62</v>
      </c>
      <c r="D112" s="114">
        <v>13341.543993710329</v>
      </c>
      <c r="E112" s="114">
        <v>1719.0760062896716</v>
      </c>
      <c r="F112" s="114">
        <v>483427.97831044957</v>
      </c>
      <c r="G112" s="38"/>
      <c r="H112" s="38"/>
      <c r="I112" s="38"/>
    </row>
    <row r="113" spans="1:9" x14ac:dyDescent="0.5">
      <c r="B113" s="109">
        <v>12</v>
      </c>
      <c r="C113" s="113">
        <v>15060.62</v>
      </c>
      <c r="D113" s="114">
        <v>13294.269403537362</v>
      </c>
      <c r="E113" s="114">
        <v>1766.3505964626384</v>
      </c>
      <c r="F113" s="114">
        <v>481661.62771398691</v>
      </c>
      <c r="G113" s="38"/>
      <c r="H113" s="38"/>
      <c r="I113" s="38"/>
    </row>
    <row r="114" spans="1:9" x14ac:dyDescent="0.5">
      <c r="B114" s="109">
        <v>13</v>
      </c>
      <c r="C114" s="113">
        <v>15060.62</v>
      </c>
      <c r="D114" s="114">
        <v>13245.694762134641</v>
      </c>
      <c r="E114" s="114">
        <v>1814.92523786536</v>
      </c>
      <c r="F114" s="114">
        <v>479846.70247612154</v>
      </c>
      <c r="G114" s="38"/>
      <c r="H114" s="38"/>
      <c r="I114" s="38"/>
    </row>
    <row r="115" spans="1:9" x14ac:dyDescent="0.5">
      <c r="B115" s="109">
        <v>14</v>
      </c>
      <c r="C115" s="113">
        <v>15060.62</v>
      </c>
      <c r="D115" s="114">
        <v>13195.784318093343</v>
      </c>
      <c r="E115" s="114">
        <v>1864.8356819066576</v>
      </c>
      <c r="F115" s="114">
        <v>477981.86679421487</v>
      </c>
      <c r="G115" s="38"/>
      <c r="H115" s="38"/>
      <c r="I115" s="38"/>
    </row>
    <row r="116" spans="1:9" x14ac:dyDescent="0.5">
      <c r="B116" s="109">
        <v>15</v>
      </c>
      <c r="C116" s="113">
        <v>15060.62</v>
      </c>
      <c r="D116" s="114">
        <v>13144.501336840909</v>
      </c>
      <c r="E116" s="114">
        <v>1916.1186631590917</v>
      </c>
      <c r="F116" s="114">
        <v>476065.74813105579</v>
      </c>
      <c r="G116" s="38"/>
      <c r="H116" s="38"/>
      <c r="I116" s="38"/>
    </row>
    <row r="117" spans="1:9" x14ac:dyDescent="0.5">
      <c r="B117" s="109">
        <v>16</v>
      </c>
      <c r="C117" s="113">
        <v>15060.62</v>
      </c>
      <c r="D117" s="114">
        <v>13091.808073604034</v>
      </c>
      <c r="E117" s="114">
        <v>1968.811926395967</v>
      </c>
      <c r="F117" s="114">
        <v>474096.93620465981</v>
      </c>
      <c r="G117" s="38"/>
      <c r="H117" s="38"/>
      <c r="I117" s="38"/>
    </row>
    <row r="118" spans="1:9" x14ac:dyDescent="0.5">
      <c r="B118" s="109">
        <v>17</v>
      </c>
      <c r="C118" s="113">
        <v>15060.62</v>
      </c>
      <c r="D118" s="114">
        <v>13037.665745628145</v>
      </c>
      <c r="E118" s="114">
        <v>2022.9542543718562</v>
      </c>
      <c r="F118" s="114">
        <v>472073.98195028794</v>
      </c>
      <c r="G118" s="38"/>
      <c r="H118" s="38"/>
      <c r="I118" s="38"/>
    </row>
    <row r="119" spans="1:9" x14ac:dyDescent="0.5">
      <c r="B119" s="109">
        <v>18</v>
      </c>
      <c r="C119" s="113">
        <v>15060.62</v>
      </c>
      <c r="D119" s="114">
        <v>12982.034503632918</v>
      </c>
      <c r="E119" s="114">
        <v>2078.5854963670827</v>
      </c>
      <c r="F119" s="114">
        <v>469995.39645392087</v>
      </c>
      <c r="G119" s="38"/>
      <c r="H119" s="38"/>
      <c r="I119" s="38"/>
    </row>
    <row r="120" spans="1:9" x14ac:dyDescent="0.5">
      <c r="B120" s="109">
        <v>19</v>
      </c>
      <c r="C120" s="113">
        <v>15060.62</v>
      </c>
      <c r="D120" s="114">
        <v>12924.873402482825</v>
      </c>
      <c r="E120" s="114">
        <v>2135.7465975171763</v>
      </c>
      <c r="F120" s="114">
        <v>467859.6498564037</v>
      </c>
      <c r="G120" s="38"/>
      <c r="H120" s="38"/>
      <c r="I120" s="38"/>
    </row>
    <row r="121" spans="1:9" x14ac:dyDescent="0.5">
      <c r="B121" s="109">
        <v>20</v>
      </c>
      <c r="C121" s="113">
        <v>15060.62</v>
      </c>
      <c r="D121" s="114">
        <v>12866.140371051102</v>
      </c>
      <c r="E121" s="114">
        <v>2194.4796289488986</v>
      </c>
      <c r="F121" s="114">
        <v>465665.1702274548</v>
      </c>
      <c r="G121" s="38"/>
      <c r="H121" s="38"/>
      <c r="I121" s="38"/>
    </row>
    <row r="122" spans="1:9" x14ac:dyDescent="0.5">
      <c r="A122" s="139"/>
      <c r="B122" s="115"/>
      <c r="C122" s="116"/>
      <c r="D122" s="117"/>
      <c r="E122" s="117"/>
      <c r="F122" s="117"/>
      <c r="G122" s="78"/>
      <c r="H122" s="78"/>
    </row>
    <row r="123" spans="1:9" x14ac:dyDescent="0.5">
      <c r="A123" s="139"/>
      <c r="B123" s="115"/>
      <c r="C123" s="116"/>
      <c r="D123" s="117"/>
      <c r="E123" s="117"/>
      <c r="F123" s="117"/>
      <c r="G123" s="78"/>
      <c r="H123" s="78"/>
    </row>
    <row r="124" spans="1:9" x14ac:dyDescent="0.5">
      <c r="A124" s="1" t="s">
        <v>162</v>
      </c>
    </row>
    <row r="125" spans="1:9" x14ac:dyDescent="0.5">
      <c r="A125" s="10" t="s">
        <v>33</v>
      </c>
      <c r="B125" s="84" t="s">
        <v>181</v>
      </c>
      <c r="C125" s="52"/>
      <c r="D125" s="52"/>
      <c r="E125" s="52"/>
      <c r="F125" s="52"/>
      <c r="G125" s="52"/>
      <c r="H125" s="52"/>
    </row>
    <row r="126" spans="1:9" x14ac:dyDescent="0.5">
      <c r="A126" s="10"/>
      <c r="B126" s="84"/>
      <c r="C126" s="52"/>
      <c r="D126" s="52"/>
      <c r="E126" s="52"/>
      <c r="F126" s="52"/>
      <c r="G126" s="52"/>
      <c r="H126" s="52"/>
    </row>
    <row r="127" spans="1:9" x14ac:dyDescent="0.5">
      <c r="A127" s="10" t="s">
        <v>34</v>
      </c>
      <c r="B127" s="84" t="s">
        <v>182</v>
      </c>
      <c r="C127" s="52"/>
      <c r="D127" s="52"/>
      <c r="E127" s="52"/>
      <c r="F127" s="52"/>
      <c r="G127" s="52"/>
      <c r="H127" s="52"/>
    </row>
    <row r="128" spans="1:9" x14ac:dyDescent="0.5">
      <c r="A128" s="10"/>
      <c r="B128" s="84"/>
      <c r="C128" s="52"/>
      <c r="D128" s="52"/>
      <c r="E128" s="52"/>
      <c r="G128" s="52"/>
      <c r="H128" s="52"/>
    </row>
    <row r="129" spans="1:13" x14ac:dyDescent="0.5">
      <c r="A129" s="10" t="s">
        <v>41</v>
      </c>
      <c r="B129" s="84" t="s">
        <v>183</v>
      </c>
      <c r="D129" s="135">
        <v>0.30099999999999999</v>
      </c>
      <c r="E129" s="52"/>
      <c r="G129" s="84"/>
      <c r="H129" s="52"/>
      <c r="I129" s="52"/>
      <c r="J129" s="52"/>
      <c r="K129" s="52"/>
      <c r="L129" s="52"/>
      <c r="M129" s="52"/>
    </row>
    <row r="130" spans="1:13" x14ac:dyDescent="0.5">
      <c r="A130" s="10"/>
      <c r="B130" s="84"/>
      <c r="C130" s="52"/>
      <c r="D130" s="52"/>
      <c r="E130" s="52"/>
      <c r="G130" s="84"/>
      <c r="H130" s="52"/>
      <c r="I130" s="52"/>
      <c r="J130" s="52"/>
      <c r="K130" s="52"/>
      <c r="L130" s="52"/>
      <c r="M130" s="52"/>
    </row>
    <row r="131" spans="1:13" x14ac:dyDescent="0.5">
      <c r="A131" s="1" t="s">
        <v>165</v>
      </c>
      <c r="B131" s="77"/>
      <c r="C131" s="77"/>
      <c r="D131" s="77"/>
      <c r="E131" s="77"/>
      <c r="G131" s="77"/>
      <c r="H131" s="77"/>
    </row>
    <row r="132" spans="1:13" x14ac:dyDescent="0.5">
      <c r="A132" s="10" t="s">
        <v>33</v>
      </c>
      <c r="B132" t="s">
        <v>185</v>
      </c>
      <c r="C132" s="136">
        <v>24332.69</v>
      </c>
      <c r="D132" s="52"/>
      <c r="E132" s="52"/>
      <c r="G132" s="52"/>
      <c r="H132" s="52"/>
    </row>
    <row r="133" spans="1:13" x14ac:dyDescent="0.5">
      <c r="A133" s="10"/>
      <c r="C133" s="136"/>
      <c r="D133" s="52"/>
      <c r="E133" s="52"/>
      <c r="F133" s="52"/>
      <c r="G133" s="52"/>
      <c r="H133" s="52"/>
    </row>
    <row r="134" spans="1:13" x14ac:dyDescent="0.5">
      <c r="A134" s="10" t="s">
        <v>34</v>
      </c>
      <c r="B134" t="s">
        <v>187</v>
      </c>
      <c r="C134" s="136">
        <v>5667.31</v>
      </c>
      <c r="D134" s="52"/>
      <c r="E134" s="52"/>
      <c r="F134" s="52"/>
      <c r="G134" s="52"/>
      <c r="H134" s="52"/>
    </row>
    <row r="135" spans="1:13" x14ac:dyDescent="0.5">
      <c r="A135" s="10"/>
      <c r="C135" s="136"/>
      <c r="D135" s="52"/>
      <c r="E135" s="52"/>
      <c r="F135" s="52"/>
      <c r="G135" s="52"/>
      <c r="H135" s="52"/>
    </row>
    <row r="136" spans="1:13" x14ac:dyDescent="0.5">
      <c r="A136" s="10" t="s">
        <v>41</v>
      </c>
      <c r="B136" t="s">
        <v>188</v>
      </c>
      <c r="C136" s="137">
        <v>0.23300000000000001</v>
      </c>
      <c r="D136" s="52"/>
      <c r="E136" s="52"/>
      <c r="F136" s="52"/>
      <c r="G136" s="52"/>
      <c r="H136" s="52"/>
    </row>
    <row r="137" spans="1:13" x14ac:dyDescent="0.5">
      <c r="A137" s="10"/>
      <c r="C137" s="137"/>
      <c r="D137" s="52"/>
      <c r="E137" s="52"/>
      <c r="F137" s="52"/>
      <c r="G137" s="52"/>
      <c r="H137" s="52"/>
    </row>
    <row r="138" spans="1:13" x14ac:dyDescent="0.5">
      <c r="A138" s="1" t="s">
        <v>168</v>
      </c>
      <c r="B138" s="115"/>
      <c r="C138" s="116"/>
      <c r="D138" s="117"/>
      <c r="E138" s="117"/>
      <c r="F138" s="117"/>
      <c r="G138" s="78"/>
      <c r="H138" s="78"/>
    </row>
    <row r="139" spans="1:13" x14ac:dyDescent="0.5">
      <c r="A139" s="119" t="s">
        <v>33</v>
      </c>
      <c r="B139" s="138" t="s">
        <v>191</v>
      </c>
      <c r="C139" s="122"/>
      <c r="D139" s="123"/>
      <c r="E139" s="123"/>
      <c r="F139" s="123"/>
      <c r="G139" s="107"/>
      <c r="H139" s="107"/>
    </row>
    <row r="140" spans="1:13" x14ac:dyDescent="0.5">
      <c r="A140" s="10"/>
      <c r="B140" s="126"/>
      <c r="C140" s="122"/>
      <c r="D140" s="123"/>
      <c r="E140" s="123"/>
      <c r="F140" s="123"/>
      <c r="G140" s="107"/>
      <c r="H140" s="107"/>
      <c r="I140" s="15"/>
    </row>
    <row r="141" spans="1:13" x14ac:dyDescent="0.5">
      <c r="A141" s="119" t="s">
        <v>34</v>
      </c>
      <c r="B141" s="121" t="s">
        <v>192</v>
      </c>
      <c r="C141" s="122"/>
      <c r="D141" s="123"/>
      <c r="E141" s="123"/>
      <c r="F141" s="123"/>
      <c r="G141" s="107"/>
      <c r="H141" s="107"/>
      <c r="I141" s="15"/>
    </row>
    <row r="143" spans="1:13" x14ac:dyDescent="0.5">
      <c r="A143" s="18" t="s">
        <v>89</v>
      </c>
    </row>
    <row r="144" spans="1:13" x14ac:dyDescent="0.5">
      <c r="A144" s="20" t="s">
        <v>33</v>
      </c>
      <c r="B144" t="s">
        <v>93</v>
      </c>
    </row>
    <row r="145" spans="1:7" x14ac:dyDescent="0.5">
      <c r="A145" s="20" t="s">
        <v>34</v>
      </c>
      <c r="B145" t="s">
        <v>92</v>
      </c>
    </row>
    <row r="147" spans="1:7" x14ac:dyDescent="0.5">
      <c r="A147" s="18" t="s">
        <v>174</v>
      </c>
    </row>
    <row r="148" spans="1:7" ht="70.5" customHeight="1" x14ac:dyDescent="0.5">
      <c r="A148" s="20" t="s">
        <v>33</v>
      </c>
      <c r="B148" s="65" t="s">
        <v>81</v>
      </c>
      <c r="C148" s="65" t="s">
        <v>79</v>
      </c>
      <c r="D148" s="66" t="s">
        <v>82</v>
      </c>
      <c r="E148" s="66" t="s">
        <v>80</v>
      </c>
      <c r="F148" s="65" t="s">
        <v>94</v>
      </c>
      <c r="G148" s="66" t="s">
        <v>87</v>
      </c>
    </row>
    <row r="149" spans="1:7" x14ac:dyDescent="0.5">
      <c r="A149" s="20"/>
      <c r="B149" s="60">
        <v>20000</v>
      </c>
      <c r="C149" s="59">
        <v>0.02</v>
      </c>
      <c r="D149" s="61">
        <v>1</v>
      </c>
      <c r="E149" s="60">
        <f>$B$149*(1+$C$149)^D149</f>
        <v>20400</v>
      </c>
      <c r="F149" s="62">
        <f>E149-$B$149</f>
        <v>400</v>
      </c>
      <c r="G149" s="68">
        <f>F149/$B$149</f>
        <v>0.02</v>
      </c>
    </row>
    <row r="150" spans="1:7" x14ac:dyDescent="0.5">
      <c r="C150" s="55"/>
      <c r="D150" s="61">
        <v>2</v>
      </c>
      <c r="E150" s="60">
        <f t="shared" ref="E150:E198" si="3">$B$149*(1+$C$149)^D150</f>
        <v>20808</v>
      </c>
      <c r="F150" s="62">
        <f t="shared" ref="F150:F198" si="4">E150-$B$149</f>
        <v>808</v>
      </c>
      <c r="G150" s="68">
        <f t="shared" ref="G150:G198" si="5">F150/$B$149</f>
        <v>4.0399999999999998E-2</v>
      </c>
    </row>
    <row r="151" spans="1:7" x14ac:dyDescent="0.5">
      <c r="C151" s="55"/>
      <c r="D151" s="61">
        <v>3</v>
      </c>
      <c r="E151" s="60">
        <f>$B$149*(1+$C$149)^D151</f>
        <v>21224.16</v>
      </c>
      <c r="F151" s="62">
        <f t="shared" si="4"/>
        <v>1224.1599999999999</v>
      </c>
      <c r="G151" s="59">
        <f t="shared" si="5"/>
        <v>6.1207999999999992E-2</v>
      </c>
    </row>
    <row r="152" spans="1:7" x14ac:dyDescent="0.5">
      <c r="C152" s="55"/>
      <c r="D152" s="61">
        <v>4</v>
      </c>
      <c r="E152" s="60">
        <f t="shared" si="3"/>
        <v>21648.643199999999</v>
      </c>
      <c r="F152" s="62">
        <f t="shared" si="4"/>
        <v>1648.6431999999986</v>
      </c>
      <c r="G152" s="68">
        <f t="shared" si="5"/>
        <v>8.2432159999999935E-2</v>
      </c>
    </row>
    <row r="153" spans="1:7" x14ac:dyDescent="0.5">
      <c r="C153" s="55"/>
      <c r="D153" s="61">
        <v>5</v>
      </c>
      <c r="E153" s="60">
        <f t="shared" si="3"/>
        <v>22081.616064000002</v>
      </c>
      <c r="F153" s="62">
        <f t="shared" si="4"/>
        <v>2081.6160640000016</v>
      </c>
      <c r="G153" s="59">
        <f t="shared" si="5"/>
        <v>0.10408080320000009</v>
      </c>
    </row>
    <row r="154" spans="1:7" x14ac:dyDescent="0.5">
      <c r="C154" s="55"/>
      <c r="D154" s="61">
        <v>6</v>
      </c>
      <c r="E154" s="60">
        <f t="shared" si="3"/>
        <v>22523.24838528</v>
      </c>
      <c r="F154" s="62">
        <f t="shared" si="4"/>
        <v>2523.2483852799996</v>
      </c>
      <c r="G154" s="68">
        <f t="shared" si="5"/>
        <v>0.12616241926399999</v>
      </c>
    </row>
    <row r="155" spans="1:7" x14ac:dyDescent="0.5">
      <c r="C155" s="55"/>
      <c r="D155" s="61">
        <v>7</v>
      </c>
      <c r="E155" s="60">
        <f t="shared" si="3"/>
        <v>22973.713352985596</v>
      </c>
      <c r="F155" s="62">
        <f t="shared" si="4"/>
        <v>2973.7133529855964</v>
      </c>
      <c r="G155" s="59">
        <f t="shared" si="5"/>
        <v>0.14868566764927982</v>
      </c>
    </row>
    <row r="156" spans="1:7" x14ac:dyDescent="0.5">
      <c r="C156" s="55"/>
      <c r="D156" s="61">
        <v>8</v>
      </c>
      <c r="E156" s="60">
        <f t="shared" si="3"/>
        <v>23433.187620045312</v>
      </c>
      <c r="F156" s="62">
        <f t="shared" si="4"/>
        <v>3433.1876200453116</v>
      </c>
      <c r="G156" s="59">
        <f t="shared" si="5"/>
        <v>0.17165938100226558</v>
      </c>
    </row>
    <row r="157" spans="1:7" x14ac:dyDescent="0.5">
      <c r="C157" s="55"/>
      <c r="D157" s="61">
        <v>9</v>
      </c>
      <c r="E157" s="60">
        <f t="shared" si="3"/>
        <v>23901.851372446217</v>
      </c>
      <c r="F157" s="62">
        <f t="shared" si="4"/>
        <v>3901.8513724462173</v>
      </c>
      <c r="G157" s="59">
        <f t="shared" si="5"/>
        <v>0.19509256862231086</v>
      </c>
    </row>
    <row r="158" spans="1:7" x14ac:dyDescent="0.5">
      <c r="C158" s="55"/>
      <c r="D158" s="61">
        <v>10</v>
      </c>
      <c r="E158" s="60">
        <f t="shared" si="3"/>
        <v>24379.888399895142</v>
      </c>
      <c r="F158" s="62">
        <f t="shared" si="4"/>
        <v>4379.8883998951424</v>
      </c>
      <c r="G158" s="59">
        <f t="shared" si="5"/>
        <v>0.21899441999475711</v>
      </c>
    </row>
    <row r="159" spans="1:7" x14ac:dyDescent="0.5">
      <c r="C159" s="55"/>
      <c r="D159" s="61">
        <v>11</v>
      </c>
      <c r="E159" s="60">
        <f t="shared" si="3"/>
        <v>24867.486167893039</v>
      </c>
      <c r="F159" s="62">
        <f t="shared" si="4"/>
        <v>4867.4861678930392</v>
      </c>
      <c r="G159" s="59">
        <f t="shared" si="5"/>
        <v>0.24337430839465196</v>
      </c>
    </row>
    <row r="160" spans="1:7" x14ac:dyDescent="0.5">
      <c r="C160" s="55"/>
      <c r="D160" s="61">
        <v>12</v>
      </c>
      <c r="E160" s="60">
        <f t="shared" si="3"/>
        <v>25364.835891250907</v>
      </c>
      <c r="F160" s="62">
        <f t="shared" si="4"/>
        <v>5364.8358912509066</v>
      </c>
      <c r="G160" s="68">
        <f t="shared" si="5"/>
        <v>0.26824179456254532</v>
      </c>
    </row>
    <row r="161" spans="3:7" x14ac:dyDescent="0.5">
      <c r="C161" s="55"/>
      <c r="D161" s="61">
        <v>13</v>
      </c>
      <c r="E161" s="60">
        <f t="shared" si="3"/>
        <v>25872.132609075921</v>
      </c>
      <c r="F161" s="62">
        <f t="shared" si="4"/>
        <v>5872.1326090759212</v>
      </c>
      <c r="G161" s="59">
        <f t="shared" si="5"/>
        <v>0.29360663045379604</v>
      </c>
    </row>
    <row r="162" spans="3:7" x14ac:dyDescent="0.5">
      <c r="C162" s="55"/>
      <c r="D162" s="61">
        <v>14</v>
      </c>
      <c r="E162" s="60">
        <f t="shared" si="3"/>
        <v>26389.575261257443</v>
      </c>
      <c r="F162" s="62">
        <f t="shared" si="4"/>
        <v>6389.5752612574433</v>
      </c>
      <c r="G162" s="59">
        <f t="shared" si="5"/>
        <v>0.31947876306287215</v>
      </c>
    </row>
    <row r="163" spans="3:7" x14ac:dyDescent="0.5">
      <c r="C163" s="55"/>
      <c r="D163" s="61">
        <v>15</v>
      </c>
      <c r="E163" s="60">
        <f t="shared" si="3"/>
        <v>26917.366766482584</v>
      </c>
      <c r="F163" s="62">
        <f t="shared" si="4"/>
        <v>6917.3667664825844</v>
      </c>
      <c r="G163" s="59">
        <f t="shared" si="5"/>
        <v>0.34586833832412922</v>
      </c>
    </row>
    <row r="164" spans="3:7" x14ac:dyDescent="0.5">
      <c r="C164" s="55"/>
      <c r="D164" s="61">
        <v>16</v>
      </c>
      <c r="E164" s="60">
        <f t="shared" si="3"/>
        <v>27455.714101812242</v>
      </c>
      <c r="F164" s="62">
        <f t="shared" si="4"/>
        <v>7455.714101812242</v>
      </c>
      <c r="G164" s="59">
        <f t="shared" si="5"/>
        <v>0.3727857050906121</v>
      </c>
    </row>
    <row r="165" spans="3:7" x14ac:dyDescent="0.5">
      <c r="C165" s="55"/>
      <c r="D165" s="61">
        <v>17</v>
      </c>
      <c r="E165" s="60">
        <f t="shared" si="3"/>
        <v>28004.828383848489</v>
      </c>
      <c r="F165" s="62">
        <f t="shared" si="4"/>
        <v>8004.8283838484895</v>
      </c>
      <c r="G165" s="59">
        <f t="shared" si="5"/>
        <v>0.40024141919242445</v>
      </c>
    </row>
    <row r="166" spans="3:7" x14ac:dyDescent="0.5">
      <c r="C166" s="55"/>
      <c r="D166" s="61">
        <v>18</v>
      </c>
      <c r="E166" s="60">
        <f t="shared" si="3"/>
        <v>28564.924951525456</v>
      </c>
      <c r="F166" s="62">
        <f t="shared" si="4"/>
        <v>8564.924951525456</v>
      </c>
      <c r="G166" s="59">
        <f t="shared" si="5"/>
        <v>0.42824624757627278</v>
      </c>
    </row>
    <row r="167" spans="3:7" x14ac:dyDescent="0.5">
      <c r="C167" s="55"/>
      <c r="D167" s="61">
        <v>19</v>
      </c>
      <c r="E167" s="60">
        <f t="shared" si="3"/>
        <v>29136.223450555961</v>
      </c>
      <c r="F167" s="62">
        <f t="shared" si="4"/>
        <v>9136.2234505559609</v>
      </c>
      <c r="G167" s="59">
        <f t="shared" si="5"/>
        <v>0.45681117252779807</v>
      </c>
    </row>
    <row r="168" spans="3:7" x14ac:dyDescent="0.5">
      <c r="C168" s="55"/>
      <c r="D168" s="61">
        <v>20</v>
      </c>
      <c r="E168" s="60">
        <f t="shared" si="3"/>
        <v>29718.947919567087</v>
      </c>
      <c r="F168" s="62">
        <f t="shared" si="4"/>
        <v>9718.9479195670865</v>
      </c>
      <c r="G168" s="59">
        <f t="shared" si="5"/>
        <v>0.48594739597835435</v>
      </c>
    </row>
    <row r="169" spans="3:7" x14ac:dyDescent="0.5">
      <c r="C169" s="55"/>
      <c r="D169" s="61">
        <v>21</v>
      </c>
      <c r="E169" s="60">
        <f t="shared" si="3"/>
        <v>30313.326877958425</v>
      </c>
      <c r="F169" s="62">
        <f t="shared" si="4"/>
        <v>10313.326877958425</v>
      </c>
      <c r="G169" s="59">
        <f t="shared" si="5"/>
        <v>0.51566634389792121</v>
      </c>
    </row>
    <row r="170" spans="3:7" x14ac:dyDescent="0.5">
      <c r="C170" s="55"/>
      <c r="D170" s="61">
        <v>22</v>
      </c>
      <c r="E170" s="60">
        <f t="shared" si="3"/>
        <v>30919.593415517593</v>
      </c>
      <c r="F170" s="62">
        <f t="shared" si="4"/>
        <v>10919.593415517593</v>
      </c>
      <c r="G170" s="59">
        <f t="shared" si="5"/>
        <v>0.54597967077587961</v>
      </c>
    </row>
    <row r="171" spans="3:7" x14ac:dyDescent="0.5">
      <c r="C171" s="55"/>
      <c r="D171" s="61">
        <v>23</v>
      </c>
      <c r="E171" s="60">
        <f t="shared" si="3"/>
        <v>31537.98528382794</v>
      </c>
      <c r="F171" s="62">
        <f t="shared" si="4"/>
        <v>11537.98528382794</v>
      </c>
      <c r="G171" s="59">
        <f t="shared" si="5"/>
        <v>0.57689926419139703</v>
      </c>
    </row>
    <row r="172" spans="3:7" x14ac:dyDescent="0.5">
      <c r="C172" s="55"/>
      <c r="D172" s="61">
        <v>24</v>
      </c>
      <c r="E172" s="60">
        <f t="shared" si="3"/>
        <v>32168.744989504499</v>
      </c>
      <c r="F172" s="62">
        <f t="shared" si="4"/>
        <v>12168.744989504499</v>
      </c>
      <c r="G172" s="59">
        <f t="shared" si="5"/>
        <v>0.60843724947522493</v>
      </c>
    </row>
    <row r="173" spans="3:7" x14ac:dyDescent="0.5">
      <c r="C173" s="55"/>
      <c r="D173" s="61">
        <v>25</v>
      </c>
      <c r="E173" s="60">
        <f t="shared" si="3"/>
        <v>32812.11988929459</v>
      </c>
      <c r="F173" s="62">
        <f t="shared" si="4"/>
        <v>12812.11988929459</v>
      </c>
      <c r="G173" s="59">
        <f t="shared" si="5"/>
        <v>0.64060599446472954</v>
      </c>
    </row>
    <row r="174" spans="3:7" x14ac:dyDescent="0.5">
      <c r="C174" s="55"/>
      <c r="D174" s="61">
        <v>26</v>
      </c>
      <c r="E174" s="60">
        <f t="shared" si="3"/>
        <v>33468.362287080483</v>
      </c>
      <c r="F174" s="62">
        <f t="shared" si="4"/>
        <v>13468.362287080483</v>
      </c>
      <c r="G174" s="59">
        <f t="shared" si="5"/>
        <v>0.6734181143540241</v>
      </c>
    </row>
    <row r="175" spans="3:7" x14ac:dyDescent="0.5">
      <c r="C175" s="55"/>
      <c r="D175" s="61">
        <v>27</v>
      </c>
      <c r="E175" s="60">
        <f t="shared" si="3"/>
        <v>34137.729532822086</v>
      </c>
      <c r="F175" s="62">
        <f t="shared" si="4"/>
        <v>14137.729532822086</v>
      </c>
      <c r="G175" s="59">
        <f t="shared" si="5"/>
        <v>0.70688647664110427</v>
      </c>
    </row>
    <row r="176" spans="3:7" x14ac:dyDescent="0.5">
      <c r="C176" s="55"/>
      <c r="D176" s="61">
        <v>28</v>
      </c>
      <c r="E176" s="60">
        <f t="shared" si="3"/>
        <v>34820.484123478542</v>
      </c>
      <c r="F176" s="62">
        <f t="shared" si="4"/>
        <v>14820.484123478542</v>
      </c>
      <c r="G176" s="59">
        <f t="shared" si="5"/>
        <v>0.74102420617392706</v>
      </c>
    </row>
    <row r="177" spans="3:7" x14ac:dyDescent="0.5">
      <c r="C177" s="55"/>
      <c r="D177" s="61">
        <v>29</v>
      </c>
      <c r="E177" s="60">
        <f t="shared" si="3"/>
        <v>35516.893805948108</v>
      </c>
      <c r="F177" s="62">
        <f t="shared" si="4"/>
        <v>15516.893805948108</v>
      </c>
      <c r="G177" s="59">
        <f t="shared" si="5"/>
        <v>0.77584469029740544</v>
      </c>
    </row>
    <row r="178" spans="3:7" x14ac:dyDescent="0.5">
      <c r="C178" s="55"/>
      <c r="D178" s="61">
        <v>30</v>
      </c>
      <c r="E178" s="60">
        <f t="shared" si="3"/>
        <v>36227.231682067068</v>
      </c>
      <c r="F178" s="62">
        <f t="shared" si="4"/>
        <v>16227.231682067068</v>
      </c>
      <c r="G178" s="59">
        <f t="shared" si="5"/>
        <v>0.81136158410335335</v>
      </c>
    </row>
    <row r="179" spans="3:7" x14ac:dyDescent="0.5">
      <c r="C179" s="55"/>
      <c r="D179" s="61">
        <v>31</v>
      </c>
      <c r="E179" s="60">
        <f t="shared" si="3"/>
        <v>36951.776315708405</v>
      </c>
      <c r="F179" s="62">
        <f t="shared" si="4"/>
        <v>16951.776315708405</v>
      </c>
      <c r="G179" s="59">
        <f t="shared" si="5"/>
        <v>0.84758881578542022</v>
      </c>
    </row>
    <row r="180" spans="3:7" x14ac:dyDescent="0.5">
      <c r="C180" s="55"/>
      <c r="D180" s="61">
        <v>32</v>
      </c>
      <c r="E180" s="60">
        <f t="shared" si="3"/>
        <v>37690.81184202258</v>
      </c>
      <c r="F180" s="62">
        <f t="shared" si="4"/>
        <v>17690.81184202258</v>
      </c>
      <c r="G180" s="59">
        <f t="shared" si="5"/>
        <v>0.88454059210112901</v>
      </c>
    </row>
    <row r="181" spans="3:7" x14ac:dyDescent="0.5">
      <c r="C181" s="55"/>
      <c r="D181" s="61">
        <v>33</v>
      </c>
      <c r="E181" s="60">
        <f t="shared" si="3"/>
        <v>38444.628078863032</v>
      </c>
      <c r="F181" s="62">
        <f t="shared" si="4"/>
        <v>18444.628078863032</v>
      </c>
      <c r="G181" s="59">
        <f t="shared" si="5"/>
        <v>0.92223140394315162</v>
      </c>
    </row>
    <row r="182" spans="3:7" x14ac:dyDescent="0.5">
      <c r="C182" s="55"/>
      <c r="D182" s="61">
        <v>34</v>
      </c>
      <c r="E182" s="60">
        <f t="shared" si="3"/>
        <v>39213.520640440292</v>
      </c>
      <c r="F182" s="62">
        <f t="shared" si="4"/>
        <v>19213.520640440292</v>
      </c>
      <c r="G182" s="59">
        <f t="shared" si="5"/>
        <v>0.96067603202201457</v>
      </c>
    </row>
    <row r="183" spans="3:7" x14ac:dyDescent="0.5">
      <c r="C183" s="55"/>
      <c r="D183" s="61">
        <v>35</v>
      </c>
      <c r="E183" s="60">
        <f t="shared" si="3"/>
        <v>39997.791053249093</v>
      </c>
      <c r="F183" s="62">
        <f t="shared" si="4"/>
        <v>19997.791053249093</v>
      </c>
      <c r="G183" s="59">
        <f t="shared" si="5"/>
        <v>0.99988955266245472</v>
      </c>
    </row>
    <row r="184" spans="3:7" x14ac:dyDescent="0.5">
      <c r="C184" s="55"/>
      <c r="D184" s="61">
        <v>36</v>
      </c>
      <c r="E184" s="60">
        <f t="shared" si="3"/>
        <v>40797.746874314071</v>
      </c>
      <c r="F184" s="62">
        <f t="shared" si="4"/>
        <v>20797.746874314071</v>
      </c>
      <c r="G184" s="59">
        <f t="shared" si="5"/>
        <v>1.0398873437157035</v>
      </c>
    </row>
    <row r="185" spans="3:7" x14ac:dyDescent="0.5">
      <c r="C185" s="55"/>
      <c r="D185" s="61">
        <v>37</v>
      </c>
      <c r="E185" s="60">
        <f t="shared" si="3"/>
        <v>41613.701811800362</v>
      </c>
      <c r="F185" s="62">
        <f t="shared" si="4"/>
        <v>21613.701811800362</v>
      </c>
      <c r="G185" s="59">
        <f t="shared" si="5"/>
        <v>1.080685090590018</v>
      </c>
    </row>
    <row r="186" spans="3:7" x14ac:dyDescent="0.5">
      <c r="C186" s="55"/>
      <c r="D186" s="61">
        <v>38</v>
      </c>
      <c r="E186" s="60">
        <f t="shared" si="3"/>
        <v>42445.975848036374</v>
      </c>
      <c r="F186" s="62">
        <f t="shared" si="4"/>
        <v>22445.975848036374</v>
      </c>
      <c r="G186" s="59">
        <f t="shared" si="5"/>
        <v>1.1222987924018186</v>
      </c>
    </row>
    <row r="187" spans="3:7" x14ac:dyDescent="0.5">
      <c r="C187" s="55"/>
      <c r="D187" s="61">
        <v>39</v>
      </c>
      <c r="E187" s="60">
        <f t="shared" si="3"/>
        <v>43294.895364997086</v>
      </c>
      <c r="F187" s="62">
        <f t="shared" si="4"/>
        <v>23294.895364997086</v>
      </c>
      <c r="G187" s="59">
        <f t="shared" si="5"/>
        <v>1.1647447682498544</v>
      </c>
    </row>
    <row r="188" spans="3:7" x14ac:dyDescent="0.5">
      <c r="C188" s="55"/>
      <c r="D188" s="61">
        <v>40</v>
      </c>
      <c r="E188" s="60">
        <f t="shared" si="3"/>
        <v>44160.793272297036</v>
      </c>
      <c r="F188" s="62">
        <f t="shared" si="4"/>
        <v>24160.793272297036</v>
      </c>
      <c r="G188" s="59">
        <f t="shared" si="5"/>
        <v>1.2080396636148518</v>
      </c>
    </row>
    <row r="189" spans="3:7" x14ac:dyDescent="0.5">
      <c r="C189" s="55"/>
      <c r="D189" s="61">
        <v>41</v>
      </c>
      <c r="E189" s="60">
        <f t="shared" si="3"/>
        <v>45044.009137742978</v>
      </c>
      <c r="F189" s="62">
        <f t="shared" si="4"/>
        <v>25044.009137742978</v>
      </c>
      <c r="G189" s="59">
        <f t="shared" si="5"/>
        <v>1.252200456887149</v>
      </c>
    </row>
    <row r="190" spans="3:7" x14ac:dyDescent="0.5">
      <c r="C190" s="55"/>
      <c r="D190" s="61">
        <v>42</v>
      </c>
      <c r="E190" s="60">
        <f t="shared" si="3"/>
        <v>45944.88932049783</v>
      </c>
      <c r="F190" s="62">
        <f t="shared" si="4"/>
        <v>25944.88932049783</v>
      </c>
      <c r="G190" s="59">
        <f t="shared" si="5"/>
        <v>1.2972444660248914</v>
      </c>
    </row>
    <row r="191" spans="3:7" x14ac:dyDescent="0.5">
      <c r="C191" s="55"/>
      <c r="D191" s="61">
        <v>43</v>
      </c>
      <c r="E191" s="60">
        <f t="shared" si="3"/>
        <v>46863.787106907788</v>
      </c>
      <c r="F191" s="62">
        <f t="shared" si="4"/>
        <v>26863.787106907788</v>
      </c>
      <c r="G191" s="59">
        <f t="shared" si="5"/>
        <v>1.3431893553453893</v>
      </c>
    </row>
    <row r="192" spans="3:7" x14ac:dyDescent="0.5">
      <c r="C192" s="55"/>
      <c r="D192" s="61">
        <v>44</v>
      </c>
      <c r="E192" s="60">
        <f t="shared" si="3"/>
        <v>47801.062849045949</v>
      </c>
      <c r="F192" s="62">
        <f t="shared" si="4"/>
        <v>27801.062849045949</v>
      </c>
      <c r="G192" s="59">
        <f t="shared" si="5"/>
        <v>1.3900531424522975</v>
      </c>
    </row>
    <row r="193" spans="1:7" x14ac:dyDescent="0.5">
      <c r="C193" s="55"/>
      <c r="D193" s="61">
        <v>45</v>
      </c>
      <c r="E193" s="60">
        <f t="shared" si="3"/>
        <v>48757.084106026865</v>
      </c>
      <c r="F193" s="62">
        <f t="shared" si="4"/>
        <v>28757.084106026865</v>
      </c>
      <c r="G193" s="59">
        <f t="shared" si="5"/>
        <v>1.4378542053013432</v>
      </c>
    </row>
    <row r="194" spans="1:7" x14ac:dyDescent="0.5">
      <c r="C194" s="55"/>
      <c r="D194" s="61">
        <v>46</v>
      </c>
      <c r="E194" s="60">
        <f t="shared" si="3"/>
        <v>49732.225788147407</v>
      </c>
      <c r="F194" s="62">
        <f t="shared" si="4"/>
        <v>29732.225788147407</v>
      </c>
      <c r="G194" s="59">
        <f t="shared" si="5"/>
        <v>1.4866112894073704</v>
      </c>
    </row>
    <row r="195" spans="1:7" x14ac:dyDescent="0.5">
      <c r="C195" s="55"/>
      <c r="D195" s="61">
        <v>47</v>
      </c>
      <c r="E195" s="60">
        <f t="shared" si="3"/>
        <v>50726.870303910342</v>
      </c>
      <c r="F195" s="62">
        <f t="shared" si="4"/>
        <v>30726.870303910342</v>
      </c>
      <c r="G195" s="59">
        <f t="shared" si="5"/>
        <v>1.5363435151955172</v>
      </c>
    </row>
    <row r="196" spans="1:7" x14ac:dyDescent="0.5">
      <c r="C196" s="55"/>
      <c r="D196" s="61">
        <v>48</v>
      </c>
      <c r="E196" s="60">
        <f t="shared" si="3"/>
        <v>51741.407709988554</v>
      </c>
      <c r="F196" s="62">
        <f t="shared" si="4"/>
        <v>31741.407709988554</v>
      </c>
      <c r="G196" s="59">
        <f t="shared" si="5"/>
        <v>1.5870703854994277</v>
      </c>
    </row>
    <row r="197" spans="1:7" x14ac:dyDescent="0.5">
      <c r="C197" s="55"/>
      <c r="D197" s="61">
        <v>49</v>
      </c>
      <c r="E197" s="60">
        <f t="shared" si="3"/>
        <v>52776.235864188326</v>
      </c>
      <c r="F197" s="62">
        <f t="shared" si="4"/>
        <v>32776.235864188326</v>
      </c>
      <c r="G197" s="59">
        <f t="shared" si="5"/>
        <v>1.6388117932094164</v>
      </c>
    </row>
    <row r="198" spans="1:7" x14ac:dyDescent="0.5">
      <c r="C198" s="55"/>
      <c r="D198" s="61">
        <v>50</v>
      </c>
      <c r="E198" s="60">
        <f t="shared" si="3"/>
        <v>53831.760581472096</v>
      </c>
      <c r="F198" s="62">
        <f t="shared" si="4"/>
        <v>33831.760581472096</v>
      </c>
      <c r="G198" s="59">
        <f t="shared" si="5"/>
        <v>1.6915880290736047</v>
      </c>
    </row>
    <row r="199" spans="1:7" x14ac:dyDescent="0.5">
      <c r="A199" s="10" t="s">
        <v>34</v>
      </c>
      <c r="B199" t="s">
        <v>98</v>
      </c>
      <c r="C199" s="55"/>
      <c r="D199" s="69"/>
      <c r="E199" s="70"/>
      <c r="F199" s="71"/>
      <c r="G199" s="72"/>
    </row>
    <row r="200" spans="1:7" x14ac:dyDescent="0.5">
      <c r="C200" s="55"/>
      <c r="D200" s="69"/>
      <c r="E200" s="70"/>
      <c r="F200" s="71"/>
      <c r="G200" s="72"/>
    </row>
    <row r="201" spans="1:7" x14ac:dyDescent="0.5">
      <c r="A201" s="10" t="s">
        <v>41</v>
      </c>
      <c r="B201" t="s">
        <v>99</v>
      </c>
      <c r="C201" s="55"/>
      <c r="D201" s="69"/>
      <c r="E201" s="70"/>
      <c r="F201" s="71"/>
      <c r="G201" s="72"/>
    </row>
    <row r="203" spans="1:7" x14ac:dyDescent="0.5">
      <c r="A203" s="18" t="s">
        <v>173</v>
      </c>
    </row>
    <row r="204" spans="1:7" x14ac:dyDescent="0.5">
      <c r="A204" s="20" t="s">
        <v>33</v>
      </c>
      <c r="B204" s="173" t="s">
        <v>91</v>
      </c>
      <c r="C204" s="173"/>
      <c r="D204" s="173"/>
      <c r="E204" s="173"/>
      <c r="F204" s="173"/>
      <c r="G204" s="173"/>
    </row>
    <row r="205" spans="1:7" x14ac:dyDescent="0.5">
      <c r="C205" s="174" t="s">
        <v>84</v>
      </c>
      <c r="D205" s="174"/>
      <c r="E205" s="174"/>
      <c r="F205" s="174"/>
      <c r="G205" s="174"/>
    </row>
    <row r="206" spans="1:7" x14ac:dyDescent="0.5">
      <c r="B206" s="63" t="s">
        <v>85</v>
      </c>
      <c r="C206" s="63">
        <v>1</v>
      </c>
      <c r="D206" s="63">
        <v>2</v>
      </c>
      <c r="E206" s="63">
        <v>4</v>
      </c>
      <c r="F206" s="63">
        <v>6</v>
      </c>
      <c r="G206" s="63">
        <v>12</v>
      </c>
    </row>
    <row r="207" spans="1:7" x14ac:dyDescent="0.5">
      <c r="B207" s="64">
        <v>5.0000000000000001E-3</v>
      </c>
      <c r="C207" s="57">
        <f>(1+B207)^$C$206-1</f>
        <v>4.9999999999998934E-3</v>
      </c>
      <c r="D207" s="57">
        <f>(1+C207)^$D$206-1</f>
        <v>1.0024999999999729E-2</v>
      </c>
      <c r="E207" s="57">
        <f>(1+B207)^$E$206-1</f>
        <v>2.0150500624999346E-2</v>
      </c>
      <c r="F207" s="57">
        <f>(1+B207)^$F$206-1</f>
        <v>3.0377509393764601E-2</v>
      </c>
      <c r="G207" s="57">
        <f>(1+B207)^$G$206-1</f>
        <v>6.1677811864497611E-2</v>
      </c>
    </row>
    <row r="208" spans="1:7" x14ac:dyDescent="0.5">
      <c r="B208" s="64">
        <v>0.01</v>
      </c>
      <c r="C208" s="57">
        <f t="shared" ref="C208:C226" si="6">(1+B208)^$C$206-1</f>
        <v>1.0000000000000009E-2</v>
      </c>
      <c r="D208" s="57">
        <f t="shared" ref="D208:D226" si="7">(1+C208)^$D$206-1</f>
        <v>2.0100000000000007E-2</v>
      </c>
      <c r="E208" s="57">
        <f t="shared" ref="E208:E226" si="8">(1+B208)^$E$206-1</f>
        <v>4.0604010000000024E-2</v>
      </c>
      <c r="F208" s="57">
        <f t="shared" ref="F208:F226" si="9">(1+B208)^$F$206-1</f>
        <v>6.1520150601000134E-2</v>
      </c>
      <c r="G208" s="57">
        <f t="shared" ref="G208:G226" si="10">(1+B208)^$G$206-1</f>
        <v>0.12682503013196977</v>
      </c>
    </row>
    <row r="209" spans="2:8" x14ac:dyDescent="0.5">
      <c r="B209" s="64">
        <v>1.4999999999999999E-2</v>
      </c>
      <c r="C209" s="57">
        <f>(1+B209)^$C$206-1</f>
        <v>1.4999999999999902E-2</v>
      </c>
      <c r="D209" s="57">
        <f t="shared" si="7"/>
        <v>3.0224999999999724E-2</v>
      </c>
      <c r="E209" s="57">
        <f t="shared" si="8"/>
        <v>6.136355062499943E-2</v>
      </c>
      <c r="F209" s="57">
        <f t="shared" si="9"/>
        <v>9.3443263942639687E-2</v>
      </c>
      <c r="G209" s="57">
        <f t="shared" si="10"/>
        <v>0.19561817146153326</v>
      </c>
    </row>
    <row r="210" spans="2:8" x14ac:dyDescent="0.5">
      <c r="B210" s="64">
        <v>0.02</v>
      </c>
      <c r="C210" s="67">
        <f>(1+B210)^$C$206-1</f>
        <v>2.0000000000000018E-2</v>
      </c>
      <c r="D210" s="67">
        <f t="shared" si="7"/>
        <v>4.0399999999999991E-2</v>
      </c>
      <c r="E210" s="67">
        <f t="shared" si="8"/>
        <v>8.2432159999999977E-2</v>
      </c>
      <c r="F210" s="67">
        <f t="shared" si="9"/>
        <v>0.12616241926400007</v>
      </c>
      <c r="G210" s="67">
        <f t="shared" si="10"/>
        <v>0.26824179456254527</v>
      </c>
      <c r="H210" t="s">
        <v>207</v>
      </c>
    </row>
    <row r="211" spans="2:8" x14ac:dyDescent="0.5">
      <c r="B211" s="64">
        <v>2.5000000000000001E-2</v>
      </c>
      <c r="C211" s="57">
        <f t="shared" si="6"/>
        <v>2.4999999999999911E-2</v>
      </c>
      <c r="D211" s="57">
        <f t="shared" si="7"/>
        <v>5.062499999999992E-2</v>
      </c>
      <c r="E211" s="57">
        <f t="shared" si="8"/>
        <v>0.10381289062499977</v>
      </c>
      <c r="F211" s="57">
        <f t="shared" si="9"/>
        <v>0.15969341821289018</v>
      </c>
      <c r="G211" s="57">
        <f t="shared" si="10"/>
        <v>0.34488882424629752</v>
      </c>
    </row>
    <row r="212" spans="2:8" x14ac:dyDescent="0.5">
      <c r="B212" s="64">
        <v>0.03</v>
      </c>
      <c r="C212" s="57">
        <f t="shared" si="6"/>
        <v>3.0000000000000027E-2</v>
      </c>
      <c r="D212" s="57">
        <f t="shared" si="7"/>
        <v>6.0899999999999954E-2</v>
      </c>
      <c r="E212" s="57">
        <f t="shared" si="8"/>
        <v>0.12550880999999992</v>
      </c>
      <c r="F212" s="57">
        <f t="shared" si="9"/>
        <v>0.19405229652899991</v>
      </c>
      <c r="G212" s="57">
        <f t="shared" si="10"/>
        <v>0.42576088684617863</v>
      </c>
    </row>
    <row r="213" spans="2:8" x14ac:dyDescent="0.5">
      <c r="B213" s="64">
        <v>3.5000000000000003E-2</v>
      </c>
      <c r="C213" s="57">
        <f t="shared" si="6"/>
        <v>3.499999999999992E-2</v>
      </c>
      <c r="D213" s="57">
        <f t="shared" si="7"/>
        <v>7.1224999999999872E-2</v>
      </c>
      <c r="E213" s="57">
        <f t="shared" si="8"/>
        <v>0.14752300062499968</v>
      </c>
      <c r="F213" s="57">
        <f t="shared" si="9"/>
        <v>0.22925532634451518</v>
      </c>
      <c r="G213" s="57">
        <f t="shared" si="10"/>
        <v>0.51106865734636031</v>
      </c>
    </row>
    <row r="214" spans="2:8" x14ac:dyDescent="0.5">
      <c r="B214" s="64">
        <v>0.04</v>
      </c>
      <c r="C214" s="57">
        <f t="shared" si="6"/>
        <v>4.0000000000000036E-2</v>
      </c>
      <c r="D214" s="57">
        <f t="shared" si="7"/>
        <v>8.1600000000000117E-2</v>
      </c>
      <c r="E214" s="57">
        <f t="shared" si="8"/>
        <v>0.16985856000000021</v>
      </c>
      <c r="F214" s="57">
        <f t="shared" si="9"/>
        <v>0.26531901849600037</v>
      </c>
      <c r="G214" s="57">
        <f t="shared" si="10"/>
        <v>0.60103221856768174</v>
      </c>
    </row>
    <row r="215" spans="2:8" x14ac:dyDescent="0.5">
      <c r="B215" s="64">
        <v>4.4999999999999998E-2</v>
      </c>
      <c r="C215" s="57">
        <f t="shared" si="6"/>
        <v>4.4999999999999929E-2</v>
      </c>
      <c r="D215" s="57">
        <f t="shared" si="7"/>
        <v>9.2024999999999801E-2</v>
      </c>
      <c r="E215" s="57">
        <f t="shared" si="8"/>
        <v>0.19251860062499948</v>
      </c>
      <c r="F215" s="57">
        <f t="shared" si="9"/>
        <v>0.30226012484751474</v>
      </c>
      <c r="G215" s="57">
        <f t="shared" si="10"/>
        <v>0.69588143276786463</v>
      </c>
    </row>
    <row r="216" spans="2:8" x14ac:dyDescent="0.5">
      <c r="B216" s="64">
        <v>0.05</v>
      </c>
      <c r="C216" s="57">
        <f t="shared" si="6"/>
        <v>5.0000000000000044E-2</v>
      </c>
      <c r="D216" s="57">
        <f t="shared" si="7"/>
        <v>0.10250000000000004</v>
      </c>
      <c r="E216" s="57">
        <f t="shared" si="8"/>
        <v>0.21550625000000001</v>
      </c>
      <c r="F216" s="57">
        <f t="shared" si="9"/>
        <v>0.34009564062499997</v>
      </c>
      <c r="G216" s="57">
        <f t="shared" si="10"/>
        <v>0.79585632602212919</v>
      </c>
    </row>
    <row r="217" spans="2:8" x14ac:dyDescent="0.5">
      <c r="B217" s="64">
        <v>5.5E-2</v>
      </c>
      <c r="C217" s="57">
        <f t="shared" si="6"/>
        <v>5.4999999999999938E-2</v>
      </c>
      <c r="D217" s="57">
        <f t="shared" si="7"/>
        <v>0.11302499999999993</v>
      </c>
      <c r="E217" s="57">
        <f t="shared" si="8"/>
        <v>0.2388246506249998</v>
      </c>
      <c r="F217" s="57">
        <f t="shared" si="9"/>
        <v>0.37884280676189031</v>
      </c>
      <c r="G217" s="57">
        <f t="shared" si="10"/>
        <v>0.90120748575900755</v>
      </c>
    </row>
    <row r="218" spans="2:8" x14ac:dyDescent="0.5">
      <c r="B218" s="64">
        <v>0.06</v>
      </c>
      <c r="C218" s="57">
        <f t="shared" si="6"/>
        <v>6.0000000000000053E-2</v>
      </c>
      <c r="D218" s="57">
        <f t="shared" si="7"/>
        <v>0.12360000000000015</v>
      </c>
      <c r="E218" s="57">
        <f t="shared" si="8"/>
        <v>0.26247696000000031</v>
      </c>
      <c r="F218" s="57">
        <f t="shared" si="9"/>
        <v>0.41851911225600058</v>
      </c>
      <c r="G218" s="57">
        <f t="shared" si="10"/>
        <v>1.0121964718355518</v>
      </c>
    </row>
    <row r="219" spans="2:8" x14ac:dyDescent="0.5">
      <c r="B219" s="64">
        <v>6.5000000000000002E-2</v>
      </c>
      <c r="C219" s="57">
        <f t="shared" si="6"/>
        <v>6.4999999999999947E-2</v>
      </c>
      <c r="D219" s="57">
        <f t="shared" si="7"/>
        <v>0.13422499999999982</v>
      </c>
      <c r="E219" s="57">
        <f t="shared" si="8"/>
        <v>0.28646635062499959</v>
      </c>
      <c r="F219" s="57">
        <f t="shared" si="9"/>
        <v>0.45914229653763994</v>
      </c>
      <c r="G219" s="57">
        <f t="shared" si="10"/>
        <v>1.1290962415451378</v>
      </c>
    </row>
    <row r="220" spans="2:8" x14ac:dyDescent="0.5">
      <c r="B220" s="64">
        <v>7.0000000000000007E-2</v>
      </c>
      <c r="C220" s="57">
        <f t="shared" si="6"/>
        <v>7.0000000000000062E-2</v>
      </c>
      <c r="D220" s="57">
        <f t="shared" si="7"/>
        <v>0.14490000000000003</v>
      </c>
      <c r="E220" s="57">
        <f t="shared" si="8"/>
        <v>0.31079601000000001</v>
      </c>
      <c r="F220" s="57">
        <f t="shared" si="9"/>
        <v>0.50073035184900005</v>
      </c>
      <c r="G220" s="57">
        <f t="shared" si="10"/>
        <v>1.2521915889608235</v>
      </c>
    </row>
    <row r="221" spans="2:8" x14ac:dyDescent="0.5">
      <c r="B221" s="64">
        <v>7.4999999999999997E-2</v>
      </c>
      <c r="C221" s="57">
        <f t="shared" si="6"/>
        <v>7.4999999999999956E-2</v>
      </c>
      <c r="D221" s="57">
        <f t="shared" si="7"/>
        <v>0.1556249999999999</v>
      </c>
      <c r="E221" s="57">
        <f t="shared" si="8"/>
        <v>0.33546914062499988</v>
      </c>
      <c r="F221" s="57">
        <f t="shared" si="9"/>
        <v>0.5433015256347653</v>
      </c>
      <c r="G221" s="57">
        <f t="shared" si="10"/>
        <v>1.3817795990265944</v>
      </c>
    </row>
    <row r="222" spans="2:8" x14ac:dyDescent="0.5">
      <c r="B222" s="64">
        <v>0.08</v>
      </c>
      <c r="C222" s="57">
        <f t="shared" si="6"/>
        <v>8.0000000000000071E-2</v>
      </c>
      <c r="D222" s="57">
        <f t="shared" si="7"/>
        <v>0.1664000000000001</v>
      </c>
      <c r="E222" s="57">
        <f t="shared" si="8"/>
        <v>0.3604889600000003</v>
      </c>
      <c r="F222" s="57">
        <f t="shared" si="9"/>
        <v>0.58687432294400055</v>
      </c>
      <c r="G222" s="57">
        <f t="shared" si="10"/>
        <v>1.5181701168189798</v>
      </c>
    </row>
    <row r="223" spans="2:8" x14ac:dyDescent="0.5">
      <c r="B223" s="64">
        <v>8.5000000000000006E-2</v>
      </c>
      <c r="C223" s="57">
        <f t="shared" si="6"/>
        <v>8.4999999999999964E-2</v>
      </c>
      <c r="D223" s="57">
        <f t="shared" si="7"/>
        <v>0.17722499999999997</v>
      </c>
      <c r="E223" s="57">
        <f t="shared" si="8"/>
        <v>0.38585870062499983</v>
      </c>
      <c r="F223" s="57">
        <f t="shared" si="9"/>
        <v>0.6314675088432653</v>
      </c>
      <c r="G223" s="57">
        <f t="shared" si="10"/>
        <v>1.6616862324112498</v>
      </c>
    </row>
    <row r="224" spans="2:8" x14ac:dyDescent="0.5">
      <c r="B224" s="64">
        <v>0.09</v>
      </c>
      <c r="C224" s="57">
        <f t="shared" si="6"/>
        <v>9.000000000000008E-2</v>
      </c>
      <c r="D224" s="57">
        <f t="shared" si="7"/>
        <v>0.18810000000000016</v>
      </c>
      <c r="E224" s="57">
        <f t="shared" si="8"/>
        <v>0.41158161000000026</v>
      </c>
      <c r="F224" s="57">
        <f t="shared" si="9"/>
        <v>0.67710011084100064</v>
      </c>
      <c r="G224" s="57">
        <f t="shared" si="10"/>
        <v>1.812664781782896</v>
      </c>
    </row>
    <row r="225" spans="1:7" x14ac:dyDescent="0.5">
      <c r="B225" s="64">
        <v>9.5000000000000001E-2</v>
      </c>
      <c r="C225" s="57">
        <f t="shared" si="6"/>
        <v>9.4999999999999973E-2</v>
      </c>
      <c r="D225" s="57">
        <f t="shared" si="7"/>
        <v>0.19902500000000001</v>
      </c>
      <c r="E225" s="57">
        <f t="shared" si="8"/>
        <v>0.43766095062499999</v>
      </c>
      <c r="F225" s="57">
        <f t="shared" si="9"/>
        <v>0.72379142132314067</v>
      </c>
      <c r="G225" s="57">
        <f t="shared" si="10"/>
        <v>1.9714568642272536</v>
      </c>
    </row>
    <row r="226" spans="1:7" x14ac:dyDescent="0.5">
      <c r="B226" s="64">
        <v>0.1</v>
      </c>
      <c r="C226" s="57">
        <f t="shared" si="6"/>
        <v>0.10000000000000009</v>
      </c>
      <c r="D226" s="57">
        <f t="shared" si="7"/>
        <v>0.21000000000000019</v>
      </c>
      <c r="E226" s="57">
        <f t="shared" si="8"/>
        <v>0.4641000000000004</v>
      </c>
      <c r="F226" s="57">
        <f t="shared" si="9"/>
        <v>0.77156100000000083</v>
      </c>
      <c r="G226" s="57">
        <f t="shared" si="10"/>
        <v>2.1384283767210026</v>
      </c>
    </row>
    <row r="228" spans="1:7" x14ac:dyDescent="0.5">
      <c r="A228" s="10" t="s">
        <v>34</v>
      </c>
      <c r="B228" t="s">
        <v>206</v>
      </c>
    </row>
  </sheetData>
  <mergeCells count="6">
    <mergeCell ref="A1:I1"/>
    <mergeCell ref="B204:G204"/>
    <mergeCell ref="C205:G205"/>
    <mergeCell ref="D67:E67"/>
    <mergeCell ref="B76:I77"/>
    <mergeCell ref="D79:E7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6"/>
  <sheetViews>
    <sheetView topLeftCell="A17" workbookViewId="0">
      <selection activeCell="B32" sqref="B32"/>
    </sheetView>
  </sheetViews>
  <sheetFormatPr defaultColWidth="8.69140625" defaultRowHeight="16.5" x14ac:dyDescent="0.45"/>
  <cols>
    <col min="1" max="1" width="10.15234375" bestFit="1" customWidth="1"/>
    <col min="2" max="2" width="9.84375" customWidth="1"/>
    <col min="3" max="3" width="12.53515625" bestFit="1" customWidth="1"/>
    <col min="4" max="4" width="18.3828125" bestFit="1" customWidth="1"/>
    <col min="5" max="5" width="14.3046875" bestFit="1" customWidth="1"/>
    <col min="6" max="6" width="10.84375" bestFit="1" customWidth="1"/>
  </cols>
  <sheetData>
    <row r="1" spans="1:9" ht="21.5" x14ac:dyDescent="0.6">
      <c r="A1" s="170" t="s">
        <v>55</v>
      </c>
      <c r="B1" s="170"/>
      <c r="C1" s="170"/>
      <c r="D1" s="170"/>
      <c r="E1" s="170"/>
      <c r="F1" s="170"/>
      <c r="G1" s="170"/>
      <c r="H1" s="170"/>
      <c r="I1" s="170"/>
    </row>
    <row r="2" spans="1:9" ht="17" x14ac:dyDescent="0.5">
      <c r="A2" s="1" t="s">
        <v>0</v>
      </c>
    </row>
    <row r="3" spans="1:9" x14ac:dyDescent="0.45">
      <c r="B3" s="168" t="s">
        <v>24</v>
      </c>
      <c r="C3" s="168"/>
      <c r="D3" s="168"/>
      <c r="E3" s="168"/>
      <c r="F3" s="168"/>
      <c r="G3" s="168"/>
      <c r="H3" s="168"/>
      <c r="I3" s="168"/>
    </row>
    <row r="4" spans="1:9" x14ac:dyDescent="0.45">
      <c r="B4" s="168"/>
      <c r="C4" s="168"/>
      <c r="D4" s="168"/>
      <c r="E4" s="168"/>
      <c r="F4" s="168"/>
      <c r="G4" s="168"/>
      <c r="H4" s="168"/>
      <c r="I4" s="168"/>
    </row>
    <row r="5" spans="1:9" x14ac:dyDescent="0.45">
      <c r="B5" t="s">
        <v>1</v>
      </c>
    </row>
    <row r="6" spans="1:9" x14ac:dyDescent="0.45">
      <c r="B6" t="s">
        <v>2</v>
      </c>
    </row>
    <row r="7" spans="1:9" x14ac:dyDescent="0.45">
      <c r="B7" t="s">
        <v>68</v>
      </c>
    </row>
    <row r="9" spans="1:9" ht="17" x14ac:dyDescent="0.5">
      <c r="B9" s="2"/>
      <c r="C9" s="3" t="s">
        <v>3</v>
      </c>
      <c r="D9" s="3" t="s">
        <v>4</v>
      </c>
      <c r="E9" s="3" t="s">
        <v>5</v>
      </c>
    </row>
    <row r="10" spans="1:9" ht="17" x14ac:dyDescent="0.5">
      <c r="B10" s="16" t="s">
        <v>6</v>
      </c>
      <c r="C10" s="4">
        <v>10000</v>
      </c>
      <c r="D10" s="5">
        <v>250</v>
      </c>
      <c r="E10" s="5">
        <v>10250</v>
      </c>
    </row>
    <row r="11" spans="1:9" ht="17" x14ac:dyDescent="0.5">
      <c r="B11" s="16" t="s">
        <v>7</v>
      </c>
      <c r="C11" s="5">
        <v>10250</v>
      </c>
      <c r="D11" s="5">
        <v>256.25</v>
      </c>
      <c r="E11" s="5">
        <v>10506.25</v>
      </c>
    </row>
    <row r="12" spans="1:9" ht="17" x14ac:dyDescent="0.5">
      <c r="B12" s="16" t="s">
        <v>8</v>
      </c>
      <c r="C12" s="5">
        <v>10506.25</v>
      </c>
      <c r="D12" s="5">
        <f>C12*2.5%</f>
        <v>262.65625</v>
      </c>
      <c r="E12" s="5">
        <f>C12+D12</f>
        <v>10768.90625</v>
      </c>
    </row>
    <row r="13" spans="1:9" ht="17" x14ac:dyDescent="0.5">
      <c r="B13" s="16" t="s">
        <v>9</v>
      </c>
      <c r="C13" s="5">
        <f>E12</f>
        <v>10768.90625</v>
      </c>
      <c r="D13" s="5">
        <f t="shared" ref="D13:D27" si="0">C13*2.5%</f>
        <v>269.22265625</v>
      </c>
      <c r="E13" s="5">
        <f t="shared" ref="E13:E27" si="1">C13+D13</f>
        <v>11038.12890625</v>
      </c>
    </row>
    <row r="14" spans="1:9" ht="17" x14ac:dyDescent="0.5">
      <c r="B14" s="16" t="s">
        <v>10</v>
      </c>
      <c r="C14" s="5">
        <f t="shared" ref="C14:C27" si="2">E13</f>
        <v>11038.12890625</v>
      </c>
      <c r="D14" s="5">
        <f t="shared" si="0"/>
        <v>275.95322265625003</v>
      </c>
      <c r="E14" s="5">
        <f t="shared" si="1"/>
        <v>11314.08212890625</v>
      </c>
    </row>
    <row r="15" spans="1:9" ht="17" x14ac:dyDescent="0.5">
      <c r="B15" s="16" t="s">
        <v>11</v>
      </c>
      <c r="C15" s="5">
        <f t="shared" si="2"/>
        <v>11314.08212890625</v>
      </c>
      <c r="D15" s="5">
        <f t="shared" si="0"/>
        <v>282.85205322265625</v>
      </c>
      <c r="E15" s="5">
        <f t="shared" si="1"/>
        <v>11596.934182128905</v>
      </c>
    </row>
    <row r="16" spans="1:9" ht="17" x14ac:dyDescent="0.5">
      <c r="B16" s="16" t="s">
        <v>12</v>
      </c>
      <c r="C16" s="5">
        <f t="shared" si="2"/>
        <v>11596.934182128905</v>
      </c>
      <c r="D16" s="5">
        <f t="shared" si="0"/>
        <v>289.92335455322262</v>
      </c>
      <c r="E16" s="5">
        <f t="shared" si="1"/>
        <v>11886.857536682128</v>
      </c>
    </row>
    <row r="17" spans="1:5" ht="17" x14ac:dyDescent="0.5">
      <c r="B17" s="16" t="s">
        <v>13</v>
      </c>
      <c r="C17" s="5">
        <f t="shared" si="2"/>
        <v>11886.857536682128</v>
      </c>
      <c r="D17" s="5">
        <f t="shared" si="0"/>
        <v>297.1714384170532</v>
      </c>
      <c r="E17" s="5">
        <f t="shared" si="1"/>
        <v>12184.028975099181</v>
      </c>
    </row>
    <row r="18" spans="1:5" ht="17" x14ac:dyDescent="0.5">
      <c r="B18" s="16" t="s">
        <v>14</v>
      </c>
      <c r="C18" s="5">
        <f t="shared" si="2"/>
        <v>12184.028975099181</v>
      </c>
      <c r="D18" s="5">
        <f t="shared" si="0"/>
        <v>304.60072437747954</v>
      </c>
      <c r="E18" s="5">
        <f t="shared" si="1"/>
        <v>12488.629699476662</v>
      </c>
    </row>
    <row r="19" spans="1:5" ht="17" x14ac:dyDescent="0.5">
      <c r="B19" s="16" t="s">
        <v>15</v>
      </c>
      <c r="C19" s="5">
        <f t="shared" si="2"/>
        <v>12488.629699476662</v>
      </c>
      <c r="D19" s="5">
        <f t="shared" si="0"/>
        <v>312.21574248691655</v>
      </c>
      <c r="E19" s="5">
        <f t="shared" si="1"/>
        <v>12800.845441963578</v>
      </c>
    </row>
    <row r="20" spans="1:5" ht="17" x14ac:dyDescent="0.5">
      <c r="B20" s="16" t="s">
        <v>16</v>
      </c>
      <c r="C20" s="5">
        <f t="shared" si="2"/>
        <v>12800.845441963578</v>
      </c>
      <c r="D20" s="5">
        <f t="shared" si="0"/>
        <v>320.02113604908948</v>
      </c>
      <c r="E20" s="5">
        <f t="shared" si="1"/>
        <v>13120.866578012668</v>
      </c>
    </row>
    <row r="21" spans="1:5" ht="17" x14ac:dyDescent="0.5">
      <c r="B21" s="16" t="s">
        <v>17</v>
      </c>
      <c r="C21" s="5">
        <f t="shared" si="2"/>
        <v>13120.866578012668</v>
      </c>
      <c r="D21" s="5">
        <f t="shared" si="0"/>
        <v>328.02166445031673</v>
      </c>
      <c r="E21" s="5">
        <f t="shared" si="1"/>
        <v>13448.888242462985</v>
      </c>
    </row>
    <row r="22" spans="1:5" ht="17" x14ac:dyDescent="0.5">
      <c r="B22" s="16" t="s">
        <v>18</v>
      </c>
      <c r="C22" s="5">
        <f t="shared" si="2"/>
        <v>13448.888242462985</v>
      </c>
      <c r="D22" s="5">
        <f t="shared" si="0"/>
        <v>336.22220606157464</v>
      </c>
      <c r="E22" s="5">
        <f t="shared" si="1"/>
        <v>13785.11044852456</v>
      </c>
    </row>
    <row r="23" spans="1:5" ht="17" x14ac:dyDescent="0.5">
      <c r="B23" s="16" t="s">
        <v>19</v>
      </c>
      <c r="C23" s="5">
        <f t="shared" si="2"/>
        <v>13785.11044852456</v>
      </c>
      <c r="D23" s="5">
        <f t="shared" si="0"/>
        <v>344.62776121311401</v>
      </c>
      <c r="E23" s="5">
        <f t="shared" si="1"/>
        <v>14129.738209737674</v>
      </c>
    </row>
    <row r="24" spans="1:5" ht="17" x14ac:dyDescent="0.5">
      <c r="B24" s="16" t="s">
        <v>20</v>
      </c>
      <c r="C24" s="5">
        <f t="shared" si="2"/>
        <v>14129.738209737674</v>
      </c>
      <c r="D24" s="5">
        <f t="shared" si="0"/>
        <v>353.24345524344187</v>
      </c>
      <c r="E24" s="5">
        <f t="shared" si="1"/>
        <v>14482.981664981116</v>
      </c>
    </row>
    <row r="25" spans="1:5" ht="17" x14ac:dyDescent="0.5">
      <c r="B25" s="16" t="s">
        <v>21</v>
      </c>
      <c r="C25" s="5">
        <f t="shared" si="2"/>
        <v>14482.981664981116</v>
      </c>
      <c r="D25" s="5">
        <f t="shared" si="0"/>
        <v>362.07454162452791</v>
      </c>
      <c r="E25" s="5">
        <f t="shared" si="1"/>
        <v>14845.056206605645</v>
      </c>
    </row>
    <row r="26" spans="1:5" ht="17" x14ac:dyDescent="0.5">
      <c r="B26" s="16" t="s">
        <v>22</v>
      </c>
      <c r="C26" s="5">
        <f t="shared" si="2"/>
        <v>14845.056206605645</v>
      </c>
      <c r="D26" s="5">
        <f t="shared" si="0"/>
        <v>371.12640516514114</v>
      </c>
      <c r="E26" s="5">
        <f t="shared" si="1"/>
        <v>15216.182611770786</v>
      </c>
    </row>
    <row r="27" spans="1:5" ht="17" x14ac:dyDescent="0.5">
      <c r="B27" s="16" t="s">
        <v>23</v>
      </c>
      <c r="C27" s="5">
        <f t="shared" si="2"/>
        <v>15216.182611770786</v>
      </c>
      <c r="D27" s="5">
        <f t="shared" si="0"/>
        <v>380.40456529426967</v>
      </c>
      <c r="E27" s="5">
        <f t="shared" si="1"/>
        <v>15596.587177065056</v>
      </c>
    </row>
    <row r="30" spans="1:5" ht="17" x14ac:dyDescent="0.5">
      <c r="A30" s="1" t="s">
        <v>25</v>
      </c>
    </row>
    <row r="31" spans="1:5" x14ac:dyDescent="0.45">
      <c r="B31" t="s">
        <v>26</v>
      </c>
    </row>
    <row r="32" spans="1:5" ht="18" x14ac:dyDescent="0.45">
      <c r="B32" t="s">
        <v>54</v>
      </c>
    </row>
    <row r="34" spans="1:9" x14ac:dyDescent="0.45">
      <c r="B34" t="s">
        <v>209</v>
      </c>
    </row>
    <row r="35" spans="1:9" ht="17" x14ac:dyDescent="0.5">
      <c r="B35" s="152" t="s">
        <v>210</v>
      </c>
      <c r="C35" s="153">
        <f>10000*((1+0.025)^18)</f>
        <v>15596.587177065039</v>
      </c>
    </row>
    <row r="36" spans="1:9" ht="17" x14ac:dyDescent="0.5">
      <c r="A36" s="1" t="s">
        <v>27</v>
      </c>
    </row>
    <row r="37" spans="1:9" x14ac:dyDescent="0.45">
      <c r="B37" t="s">
        <v>28</v>
      </c>
    </row>
    <row r="39" spans="1:9" ht="17" x14ac:dyDescent="0.5">
      <c r="A39" s="10" t="s">
        <v>208</v>
      </c>
      <c r="B39" s="151">
        <f>E27-C10</f>
        <v>5596.5871770650556</v>
      </c>
    </row>
    <row r="41" spans="1:9" ht="17" x14ac:dyDescent="0.5">
      <c r="A41" s="1" t="s">
        <v>29</v>
      </c>
    </row>
    <row r="42" spans="1:9" x14ac:dyDescent="0.45">
      <c r="B42" s="169" t="s">
        <v>200</v>
      </c>
      <c r="C42" s="169"/>
      <c r="D42" s="169"/>
      <c r="E42" s="169"/>
      <c r="F42" s="169"/>
      <c r="G42" s="169"/>
      <c r="H42" s="169"/>
      <c r="I42" s="169"/>
    </row>
    <row r="43" spans="1:9" x14ac:dyDescent="0.45">
      <c r="B43" s="169"/>
      <c r="C43" s="169"/>
      <c r="D43" s="169"/>
      <c r="E43" s="169"/>
      <c r="F43" s="169"/>
      <c r="G43" s="169"/>
      <c r="H43" s="169"/>
      <c r="I43" s="169"/>
    </row>
    <row r="45" spans="1:9" x14ac:dyDescent="0.45">
      <c r="B45" s="148" t="s">
        <v>210</v>
      </c>
      <c r="C45" s="14">
        <f>10000*((1+0.026)^18)</f>
        <v>15872.761619144931</v>
      </c>
    </row>
    <row r="46" spans="1:9" ht="17" x14ac:dyDescent="0.5">
      <c r="A46" s="10" t="s">
        <v>208</v>
      </c>
      <c r="B46" s="150">
        <f>C45-C35</f>
        <v>276.17444207989138</v>
      </c>
    </row>
  </sheetData>
  <mergeCells count="3">
    <mergeCell ref="B3:I4"/>
    <mergeCell ref="B42:I43"/>
    <mergeCell ref="A1:I1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8"/>
  <sheetViews>
    <sheetView workbookViewId="0">
      <selection activeCell="C55" sqref="C55"/>
    </sheetView>
  </sheetViews>
  <sheetFormatPr defaultColWidth="8.69140625" defaultRowHeight="16.5" x14ac:dyDescent="0.45"/>
  <cols>
    <col min="1" max="1" width="10.15234375" bestFit="1" customWidth="1"/>
    <col min="2" max="2" width="14.4609375" customWidth="1"/>
  </cols>
  <sheetData>
    <row r="1" spans="1:9" ht="21.5" x14ac:dyDescent="0.6">
      <c r="A1" s="170" t="s">
        <v>42</v>
      </c>
      <c r="B1" s="170"/>
      <c r="C1" s="170"/>
      <c r="D1" s="170"/>
      <c r="E1" s="170"/>
      <c r="F1" s="170"/>
      <c r="G1" s="170"/>
      <c r="H1" s="170"/>
      <c r="I1" s="170"/>
    </row>
    <row r="2" spans="1:9" ht="21.5" x14ac:dyDescent="0.6">
      <c r="A2" s="1" t="s">
        <v>30</v>
      </c>
      <c r="B2" s="6"/>
      <c r="C2" s="6"/>
      <c r="D2" s="6"/>
      <c r="E2" s="6"/>
      <c r="F2" s="6"/>
      <c r="G2" s="6"/>
      <c r="H2" s="6"/>
      <c r="I2" s="6"/>
    </row>
    <row r="3" spans="1:9" ht="17" x14ac:dyDescent="0.5">
      <c r="B3" s="7" t="s">
        <v>43</v>
      </c>
      <c r="C3" s="7" t="s">
        <v>45</v>
      </c>
      <c r="D3" s="7" t="s">
        <v>31</v>
      </c>
      <c r="E3" s="7" t="s">
        <v>44</v>
      </c>
    </row>
    <row r="4" spans="1:9" x14ac:dyDescent="0.45">
      <c r="B4" s="27">
        <v>20000</v>
      </c>
      <c r="C4" s="9">
        <v>0.02</v>
      </c>
      <c r="D4" s="8">
        <v>10</v>
      </c>
      <c r="E4" s="8">
        <f>B4*(1+C4)^D4</f>
        <v>24379.888399895142</v>
      </c>
    </row>
    <row r="5" spans="1:9" x14ac:dyDescent="0.45">
      <c r="B5" s="27">
        <v>19000</v>
      </c>
      <c r="C5" s="9">
        <v>0.03</v>
      </c>
      <c r="D5" s="8">
        <v>10</v>
      </c>
      <c r="E5" s="8">
        <f t="shared" ref="E5:E9" si="0">B5*(1+C5)^D5</f>
        <v>25534.411207538313</v>
      </c>
    </row>
    <row r="6" spans="1:9" x14ac:dyDescent="0.45">
      <c r="B6" s="27">
        <v>18000</v>
      </c>
      <c r="C6" s="9">
        <v>0.04</v>
      </c>
      <c r="D6" s="8">
        <v>5</v>
      </c>
      <c r="E6" s="8">
        <f t="shared" si="0"/>
        <v>21899.752243200008</v>
      </c>
    </row>
    <row r="7" spans="1:9" x14ac:dyDescent="0.45">
      <c r="B7" s="27">
        <v>17000</v>
      </c>
      <c r="C7" s="9">
        <v>0.05</v>
      </c>
      <c r="D7" s="8">
        <v>5</v>
      </c>
      <c r="E7" s="8">
        <f t="shared" si="0"/>
        <v>21696.786562500001</v>
      </c>
    </row>
    <row r="8" spans="1:9" x14ac:dyDescent="0.45">
      <c r="B8" s="27">
        <v>16000</v>
      </c>
      <c r="C8" s="9">
        <v>0.06</v>
      </c>
      <c r="D8" s="8">
        <v>7</v>
      </c>
      <c r="E8" s="8">
        <f t="shared" si="0"/>
        <v>24058.084143861772</v>
      </c>
    </row>
    <row r="9" spans="1:9" x14ac:dyDescent="0.45">
      <c r="B9" s="27">
        <v>15000</v>
      </c>
      <c r="C9" s="9">
        <v>7.0000000000000007E-2</v>
      </c>
      <c r="D9" s="8">
        <v>8</v>
      </c>
      <c r="E9" s="8">
        <f t="shared" si="0"/>
        <v>25772.792697478802</v>
      </c>
    </row>
    <row r="12" spans="1:9" ht="17" x14ac:dyDescent="0.5">
      <c r="A12" s="1" t="s">
        <v>32</v>
      </c>
    </row>
    <row r="13" spans="1:9" x14ac:dyDescent="0.45">
      <c r="B13" t="s">
        <v>46</v>
      </c>
    </row>
    <row r="14" spans="1:9" ht="17" x14ac:dyDescent="0.5">
      <c r="A14" s="10" t="s">
        <v>33</v>
      </c>
      <c r="B14" t="s">
        <v>204</v>
      </c>
    </row>
    <row r="15" spans="1:9" ht="17" x14ac:dyDescent="0.5">
      <c r="A15" s="10"/>
    </row>
    <row r="16" spans="1:9" ht="17" x14ac:dyDescent="0.5">
      <c r="A16" s="10"/>
      <c r="B16" s="14">
        <f>(54000*(1+3%)^8)</f>
        <v>68405.584394931255</v>
      </c>
    </row>
    <row r="17" spans="1:8" ht="17" x14ac:dyDescent="0.5">
      <c r="A17" s="10"/>
    </row>
    <row r="18" spans="1:8" ht="17" x14ac:dyDescent="0.5">
      <c r="A18" s="10" t="s">
        <v>34</v>
      </c>
      <c r="B18" t="s">
        <v>35</v>
      </c>
    </row>
    <row r="20" spans="1:8" x14ac:dyDescent="0.45">
      <c r="B20" s="14">
        <f>(54000*(1+3%)^8)-54000</f>
        <v>14405.584394931255</v>
      </c>
    </row>
    <row r="22" spans="1:8" ht="17" x14ac:dyDescent="0.5">
      <c r="A22" s="1" t="s">
        <v>36</v>
      </c>
    </row>
    <row r="23" spans="1:8" x14ac:dyDescent="0.45">
      <c r="B23" t="s">
        <v>49</v>
      </c>
    </row>
    <row r="24" spans="1:8" ht="17" x14ac:dyDescent="0.5">
      <c r="A24" s="10" t="s">
        <v>33</v>
      </c>
      <c r="B24" t="s">
        <v>37</v>
      </c>
      <c r="E24" s="11"/>
    </row>
    <row r="25" spans="1:8" ht="17" x14ac:dyDescent="0.5">
      <c r="A25" s="10"/>
      <c r="B25" s="11"/>
    </row>
    <row r="26" spans="1:8" ht="17" x14ac:dyDescent="0.5">
      <c r="A26" s="10"/>
      <c r="B26" s="14">
        <f>7700+800</f>
        <v>8500</v>
      </c>
    </row>
    <row r="27" spans="1:8" ht="17" x14ac:dyDescent="0.5">
      <c r="A27" s="10"/>
    </row>
    <row r="28" spans="1:8" ht="17" x14ac:dyDescent="0.5">
      <c r="A28" s="10" t="s">
        <v>34</v>
      </c>
      <c r="B28" t="s">
        <v>51</v>
      </c>
    </row>
    <row r="30" spans="1:8" x14ac:dyDescent="0.45">
      <c r="B30" s="155">
        <f>(8500-7700)/7700</f>
        <v>0.1038961038961039</v>
      </c>
    </row>
    <row r="31" spans="1:8" x14ac:dyDescent="0.45">
      <c r="G31" s="157" t="s">
        <v>31</v>
      </c>
      <c r="H31" s="158">
        <v>3</v>
      </c>
    </row>
    <row r="32" spans="1:8" ht="17" x14ac:dyDescent="0.5">
      <c r="A32" s="10" t="s">
        <v>41</v>
      </c>
      <c r="B32" t="s">
        <v>48</v>
      </c>
      <c r="D32" s="12"/>
      <c r="G32" s="159" t="s">
        <v>211</v>
      </c>
      <c r="H32" s="160">
        <v>7700</v>
      </c>
    </row>
    <row r="33" spans="1:8" ht="17" x14ac:dyDescent="0.5">
      <c r="A33" s="10"/>
      <c r="D33" s="12"/>
      <c r="G33" s="159" t="s">
        <v>212</v>
      </c>
      <c r="H33" s="161">
        <v>3.3497414094739109E-2</v>
      </c>
    </row>
    <row r="34" spans="1:8" x14ac:dyDescent="0.45">
      <c r="B34" s="44" t="s">
        <v>208</v>
      </c>
      <c r="C34" s="156">
        <f>H33</f>
        <v>3.3497414094739109E-2</v>
      </c>
      <c r="D34" s="12"/>
      <c r="G34" s="162" t="s">
        <v>213</v>
      </c>
      <c r="H34" s="163">
        <f>H32*(1+H33)^H31</f>
        <v>8499.9996558930998</v>
      </c>
    </row>
    <row r="35" spans="1:8" ht="17" x14ac:dyDescent="0.5">
      <c r="A35" s="1" t="s">
        <v>38</v>
      </c>
      <c r="B35" s="154"/>
    </row>
    <row r="36" spans="1:8" ht="17" x14ac:dyDescent="0.5">
      <c r="A36" s="10" t="s">
        <v>33</v>
      </c>
      <c r="B36" t="s">
        <v>50</v>
      </c>
      <c r="E36" s="11"/>
    </row>
    <row r="37" spans="1:8" ht="18.5" x14ac:dyDescent="0.5">
      <c r="A37" s="10"/>
      <c r="B37" t="s">
        <v>39</v>
      </c>
      <c r="E37" t="s">
        <v>54</v>
      </c>
    </row>
    <row r="38" spans="1:8" ht="17" x14ac:dyDescent="0.5">
      <c r="A38" s="10"/>
    </row>
    <row r="39" spans="1:8" ht="17" x14ac:dyDescent="0.5">
      <c r="A39" s="10" t="s">
        <v>208</v>
      </c>
      <c r="B39" s="14">
        <f>52192.16/((1+3.5%)^10)</f>
        <v>37000.004152150628</v>
      </c>
      <c r="E39" t="s">
        <v>214</v>
      </c>
    </row>
    <row r="41" spans="1:8" ht="17" x14ac:dyDescent="0.5">
      <c r="A41" s="10" t="s">
        <v>34</v>
      </c>
      <c r="B41" t="s">
        <v>35</v>
      </c>
      <c r="D41" s="14"/>
    </row>
    <row r="42" spans="1:8" x14ac:dyDescent="0.45">
      <c r="D42" s="12"/>
    </row>
    <row r="43" spans="1:8" x14ac:dyDescent="0.45">
      <c r="A43" s="44" t="s">
        <v>208</v>
      </c>
      <c r="B43" s="149">
        <f>52192.16-B39</f>
        <v>15192.155847849375</v>
      </c>
      <c r="D43" s="12"/>
    </row>
    <row r="44" spans="1:8" x14ac:dyDescent="0.45">
      <c r="D44" s="12"/>
    </row>
    <row r="45" spans="1:8" ht="17" x14ac:dyDescent="0.5">
      <c r="A45" s="10" t="s">
        <v>41</v>
      </c>
      <c r="B45" t="s">
        <v>51</v>
      </c>
      <c r="D45" s="12"/>
    </row>
    <row r="46" spans="1:8" ht="17" x14ac:dyDescent="0.5">
      <c r="A46" s="10"/>
      <c r="D46" s="12"/>
    </row>
    <row r="47" spans="1:8" ht="17" x14ac:dyDescent="0.5">
      <c r="A47" s="10" t="s">
        <v>208</v>
      </c>
      <c r="B47" s="154">
        <f>B43/B39</f>
        <v>0.41059876062112088</v>
      </c>
      <c r="D47" s="12"/>
    </row>
    <row r="48" spans="1:8" ht="17" x14ac:dyDescent="0.5">
      <c r="A48" s="18" t="s">
        <v>40</v>
      </c>
      <c r="B48" s="19"/>
      <c r="C48" s="19"/>
      <c r="D48" s="19"/>
      <c r="E48" s="19"/>
      <c r="F48" s="19"/>
    </row>
    <row r="49" spans="1:9" ht="17" x14ac:dyDescent="0.5">
      <c r="A49" s="20" t="s">
        <v>33</v>
      </c>
      <c r="B49" s="19" t="s">
        <v>52</v>
      </c>
      <c r="C49" s="19"/>
      <c r="D49" s="19"/>
      <c r="E49" s="21"/>
      <c r="F49" s="19"/>
      <c r="G49" s="15"/>
      <c r="H49" s="15"/>
      <c r="I49" s="15"/>
    </row>
    <row r="50" spans="1:9" ht="17" x14ac:dyDescent="0.5">
      <c r="A50" s="20"/>
      <c r="B50" s="19" t="s">
        <v>35</v>
      </c>
      <c r="C50" s="19"/>
      <c r="D50" s="19"/>
      <c r="E50" s="22"/>
      <c r="F50" s="19"/>
      <c r="G50" s="15"/>
      <c r="H50" s="15"/>
      <c r="I50" s="15"/>
    </row>
    <row r="51" spans="1:9" ht="17" x14ac:dyDescent="0.5">
      <c r="A51" s="20"/>
      <c r="B51" s="19"/>
      <c r="C51" s="19"/>
      <c r="D51" s="19"/>
      <c r="E51" s="19"/>
      <c r="F51" s="19"/>
      <c r="G51" s="15"/>
      <c r="H51" s="15"/>
      <c r="I51" s="15"/>
    </row>
    <row r="52" spans="1:9" ht="17" x14ac:dyDescent="0.5">
      <c r="A52" s="20" t="s">
        <v>208</v>
      </c>
      <c r="B52" s="40">
        <f>45245.93-42000</f>
        <v>3245.9300000000003</v>
      </c>
      <c r="C52" s="19"/>
      <c r="D52" s="19"/>
      <c r="E52" s="19"/>
      <c r="F52" s="19"/>
      <c r="G52" s="15"/>
      <c r="H52" s="15"/>
      <c r="I52" s="15"/>
    </row>
    <row r="53" spans="1:9" x14ac:dyDescent="0.45">
      <c r="A53" s="19"/>
      <c r="B53" s="19"/>
      <c r="C53" s="19"/>
      <c r="D53" s="19"/>
      <c r="E53" s="19"/>
      <c r="F53" s="19"/>
      <c r="G53" s="15"/>
      <c r="H53" s="15"/>
      <c r="I53" s="15"/>
    </row>
    <row r="54" spans="1:9" ht="17" x14ac:dyDescent="0.5">
      <c r="A54" s="20" t="s">
        <v>34</v>
      </c>
      <c r="B54" s="19" t="s">
        <v>51</v>
      </c>
      <c r="C54" s="19"/>
      <c r="D54" s="23"/>
      <c r="E54" s="19"/>
      <c r="F54" s="19"/>
      <c r="G54" s="15"/>
      <c r="H54" s="15"/>
      <c r="I54" s="15"/>
    </row>
    <row r="55" spans="1:9" x14ac:dyDescent="0.45">
      <c r="A55" s="19"/>
      <c r="B55" s="19"/>
      <c r="C55" s="19"/>
      <c r="D55" s="19"/>
      <c r="E55" s="19"/>
      <c r="F55" s="19"/>
      <c r="G55" s="15"/>
      <c r="H55" s="15"/>
      <c r="I55" s="15"/>
    </row>
    <row r="56" spans="1:9" x14ac:dyDescent="0.45">
      <c r="A56" s="19"/>
      <c r="B56" s="165">
        <f>B52/42000</f>
        <v>7.7284047619047627E-2</v>
      </c>
      <c r="C56" s="19"/>
      <c r="D56" s="19"/>
      <c r="E56" s="19"/>
      <c r="F56" s="19"/>
      <c r="G56" s="15"/>
      <c r="H56" s="15"/>
      <c r="I56" s="15"/>
    </row>
    <row r="57" spans="1:9" x14ac:dyDescent="0.45">
      <c r="A57" s="19"/>
      <c r="B57" s="164"/>
      <c r="C57" s="19"/>
      <c r="D57" s="19"/>
      <c r="E57" s="19"/>
      <c r="F57" s="19"/>
      <c r="G57" s="15"/>
      <c r="H57" s="15"/>
      <c r="I57" s="15"/>
    </row>
    <row r="58" spans="1:9" ht="17" x14ac:dyDescent="0.5">
      <c r="A58" s="20" t="s">
        <v>41</v>
      </c>
      <c r="B58" s="19" t="s">
        <v>47</v>
      </c>
      <c r="C58" s="19"/>
      <c r="D58" s="19"/>
      <c r="E58" s="19"/>
      <c r="F58" s="19"/>
      <c r="G58" s="157" t="s">
        <v>31</v>
      </c>
      <c r="H58" s="158">
        <v>5</v>
      </c>
      <c r="I58" s="15"/>
    </row>
    <row r="59" spans="1:9" s="19" customFormat="1" ht="17" x14ac:dyDescent="0.5">
      <c r="A59" s="20"/>
      <c r="G59" s="159" t="s">
        <v>211</v>
      </c>
      <c r="H59" s="160">
        <v>42000</v>
      </c>
    </row>
    <row r="60" spans="1:9" s="19" customFormat="1" ht="17" x14ac:dyDescent="0.5">
      <c r="A60" s="20" t="s">
        <v>208</v>
      </c>
      <c r="B60" s="24">
        <f>H60</f>
        <v>1.4995837355215352E-2</v>
      </c>
      <c r="G60" s="159" t="s">
        <v>212</v>
      </c>
      <c r="H60" s="161">
        <v>1.4995837355215352E-2</v>
      </c>
    </row>
    <row r="61" spans="1:9" s="19" customFormat="1" ht="17" x14ac:dyDescent="0.5">
      <c r="A61" s="18"/>
      <c r="G61" s="162" t="s">
        <v>213</v>
      </c>
      <c r="H61" s="163">
        <f>H59*(1+H60)^H58</f>
        <v>45245.00037406951</v>
      </c>
    </row>
    <row r="62" spans="1:9" s="19" customFormat="1" ht="17" x14ac:dyDescent="0.5">
      <c r="A62" s="20"/>
    </row>
    <row r="63" spans="1:9" s="19" customFormat="1" ht="17" x14ac:dyDescent="0.5">
      <c r="A63" s="20"/>
    </row>
    <row r="64" spans="1:9" s="19" customFormat="1" ht="17" x14ac:dyDescent="0.5">
      <c r="A64" s="20"/>
    </row>
    <row r="65" spans="1:9" s="19" customFormat="1" ht="17" x14ac:dyDescent="0.5">
      <c r="A65" s="20"/>
    </row>
    <row r="66" spans="1:9" s="19" customFormat="1" ht="17" x14ac:dyDescent="0.5">
      <c r="A66" s="20"/>
    </row>
    <row r="67" spans="1:9" s="19" customFormat="1" ht="18" customHeight="1" x14ac:dyDescent="0.5">
      <c r="A67" s="20"/>
      <c r="B67" s="26"/>
      <c r="C67" s="26"/>
      <c r="D67" s="26"/>
      <c r="E67" s="26"/>
      <c r="F67" s="26"/>
      <c r="G67" s="26"/>
      <c r="H67" s="26"/>
      <c r="I67" s="25"/>
    </row>
    <row r="68" spans="1:9" s="19" customFormat="1" ht="17" x14ac:dyDescent="0.5">
      <c r="A68" s="20"/>
      <c r="B68" s="26"/>
      <c r="C68" s="26"/>
      <c r="D68" s="26"/>
      <c r="E68" s="26"/>
      <c r="F68" s="26"/>
      <c r="G68" s="26"/>
      <c r="H68" s="26"/>
      <c r="I68" s="25"/>
    </row>
    <row r="69" spans="1:9" s="19" customFormat="1" ht="17" x14ac:dyDescent="0.5">
      <c r="A69" s="20"/>
    </row>
    <row r="70" spans="1:9" s="19" customFormat="1" ht="17" x14ac:dyDescent="0.5">
      <c r="A70" s="20"/>
    </row>
    <row r="71" spans="1:9" s="19" customFormat="1" ht="17" x14ac:dyDescent="0.5">
      <c r="A71" s="20"/>
    </row>
    <row r="72" spans="1:9" s="19" customFormat="1" ht="17" x14ac:dyDescent="0.5">
      <c r="A72" s="20"/>
    </row>
    <row r="73" spans="1:9" s="19" customFormat="1" x14ac:dyDescent="0.45"/>
    <row r="74" spans="1:9" s="19" customFormat="1" x14ac:dyDescent="0.45"/>
    <row r="75" spans="1:9" s="19" customFormat="1" x14ac:dyDescent="0.45"/>
    <row r="76" spans="1:9" s="19" customFormat="1" x14ac:dyDescent="0.45"/>
    <row r="77" spans="1:9" s="19" customFormat="1" x14ac:dyDescent="0.45"/>
    <row r="78" spans="1:9" s="19" customFormat="1" x14ac:dyDescent="0.45"/>
  </sheetData>
  <mergeCells count="1">
    <mergeCell ref="A1:I1"/>
  </mergeCells>
  <pageMargins left="0.7" right="0.7" top="0.75" bottom="0.75" header="0.3" footer="0.3"/>
  <pageSetup paperSize="13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"/>
  <sheetViews>
    <sheetView workbookViewId="0">
      <selection activeCell="A30" sqref="A30"/>
    </sheetView>
  </sheetViews>
  <sheetFormatPr defaultColWidth="8.69140625" defaultRowHeight="16.5" x14ac:dyDescent="0.45"/>
  <cols>
    <col min="1" max="1" width="10.15234375" bestFit="1" customWidth="1"/>
    <col min="2" max="2" width="12.53515625" bestFit="1" customWidth="1"/>
  </cols>
  <sheetData>
    <row r="1" spans="1:9" ht="21.5" x14ac:dyDescent="0.6">
      <c r="A1" s="171" t="s">
        <v>56</v>
      </c>
      <c r="B1" s="171"/>
      <c r="C1" s="171"/>
      <c r="D1" s="171"/>
      <c r="E1" s="171"/>
      <c r="F1" s="171"/>
      <c r="G1" s="171"/>
      <c r="H1" s="171"/>
      <c r="I1" s="171"/>
    </row>
    <row r="2" spans="1:9" x14ac:dyDescent="0.45">
      <c r="A2" s="19"/>
      <c r="B2" s="19"/>
      <c r="C2" s="19"/>
      <c r="D2" s="19"/>
      <c r="E2" s="19"/>
      <c r="F2" s="19"/>
      <c r="G2" s="19"/>
      <c r="H2" s="19"/>
      <c r="I2" s="19"/>
    </row>
    <row r="3" spans="1:9" ht="17" x14ac:dyDescent="0.5">
      <c r="A3" s="18" t="s">
        <v>57</v>
      </c>
      <c r="B3" s="19"/>
      <c r="C3" s="19"/>
      <c r="D3" s="19"/>
      <c r="E3" s="19"/>
      <c r="F3" s="19"/>
      <c r="G3" s="19"/>
      <c r="H3" s="19"/>
      <c r="I3" s="19"/>
    </row>
    <row r="4" spans="1:9" x14ac:dyDescent="0.45">
      <c r="A4" s="19"/>
      <c r="B4" s="172" t="s">
        <v>63</v>
      </c>
      <c r="C4" s="172"/>
      <c r="D4" s="172"/>
      <c r="E4" s="172"/>
      <c r="F4" s="172"/>
      <c r="G4" s="172"/>
      <c r="H4" s="172"/>
      <c r="I4" s="172"/>
    </row>
    <row r="5" spans="1:9" x14ac:dyDescent="0.45">
      <c r="A5" s="19"/>
      <c r="B5" s="172"/>
      <c r="C5" s="172"/>
      <c r="D5" s="172"/>
      <c r="E5" s="172"/>
      <c r="F5" s="172"/>
      <c r="G5" s="172"/>
      <c r="H5" s="172"/>
      <c r="I5" s="172"/>
    </row>
    <row r="6" spans="1:9" ht="18" x14ac:dyDescent="0.45">
      <c r="A6" s="19"/>
      <c r="B6" s="25"/>
      <c r="C6" s="25"/>
      <c r="D6" s="25"/>
      <c r="E6" s="25"/>
      <c r="F6" t="s">
        <v>54</v>
      </c>
      <c r="G6" s="25"/>
      <c r="H6" s="25"/>
      <c r="I6" s="25"/>
    </row>
    <row r="7" spans="1:9" ht="17" x14ac:dyDescent="0.5">
      <c r="A7" s="20" t="s">
        <v>33</v>
      </c>
      <c r="B7" s="19" t="s">
        <v>59</v>
      </c>
      <c r="C7" s="19"/>
      <c r="D7" s="19"/>
      <c r="E7" s="19"/>
      <c r="F7" s="19"/>
      <c r="G7" s="19"/>
      <c r="H7" s="19"/>
      <c r="I7" s="19"/>
    </row>
    <row r="8" spans="1:9" x14ac:dyDescent="0.45">
      <c r="A8" s="19" t="s">
        <v>208</v>
      </c>
      <c r="B8" s="40">
        <f>20000*((1+4%)^4)</f>
        <v>23397.171200000004</v>
      </c>
      <c r="C8" s="19"/>
      <c r="D8" s="19"/>
      <c r="E8" s="19"/>
      <c r="F8" s="19"/>
      <c r="G8" s="19"/>
      <c r="H8" s="19"/>
      <c r="I8" s="19"/>
    </row>
    <row r="9" spans="1:9" x14ac:dyDescent="0.45">
      <c r="A9" s="19"/>
      <c r="B9" s="19"/>
      <c r="C9" s="19"/>
      <c r="D9" s="19"/>
      <c r="E9" s="19"/>
      <c r="F9" s="19"/>
      <c r="G9" s="19"/>
      <c r="H9" s="19"/>
      <c r="I9" s="19"/>
    </row>
    <row r="10" spans="1:9" ht="17" x14ac:dyDescent="0.5">
      <c r="A10" s="20" t="s">
        <v>34</v>
      </c>
      <c r="B10" s="19" t="s">
        <v>60</v>
      </c>
      <c r="C10" s="19"/>
      <c r="D10" s="19"/>
      <c r="E10" s="19"/>
      <c r="F10" s="19"/>
      <c r="G10" s="19"/>
      <c r="H10" s="19"/>
      <c r="I10" s="19"/>
    </row>
    <row r="11" spans="1:9" x14ac:dyDescent="0.45">
      <c r="A11" s="19"/>
      <c r="B11" s="19"/>
      <c r="C11" s="19"/>
      <c r="D11" s="19"/>
      <c r="E11" s="19"/>
      <c r="F11" s="19"/>
      <c r="G11" s="19"/>
      <c r="H11" s="19"/>
      <c r="I11" s="19"/>
    </row>
    <row r="12" spans="1:9" x14ac:dyDescent="0.45">
      <c r="A12" s="19" t="s">
        <v>208</v>
      </c>
      <c r="B12" s="40">
        <f>B8-20000</f>
        <v>3397.1712000000043</v>
      </c>
      <c r="C12" s="19"/>
      <c r="D12" s="19"/>
      <c r="E12" s="19"/>
      <c r="F12" s="19"/>
      <c r="G12" s="19"/>
      <c r="H12" s="19"/>
      <c r="I12" s="19"/>
    </row>
    <row r="13" spans="1:9" x14ac:dyDescent="0.45">
      <c r="A13" s="19"/>
      <c r="B13" s="19"/>
      <c r="C13" s="19"/>
      <c r="D13" s="19"/>
      <c r="E13" s="19"/>
      <c r="F13" s="19"/>
      <c r="G13" s="19"/>
      <c r="H13" s="19"/>
      <c r="I13" s="19"/>
    </row>
    <row r="14" spans="1:9" ht="17" x14ac:dyDescent="0.5">
      <c r="A14" s="20" t="s">
        <v>41</v>
      </c>
      <c r="B14" s="19" t="s">
        <v>61</v>
      </c>
      <c r="C14" s="19"/>
      <c r="D14" s="19"/>
      <c r="E14" s="19"/>
      <c r="F14" s="19"/>
      <c r="G14" s="19"/>
      <c r="H14" s="19"/>
      <c r="I14" s="19"/>
    </row>
    <row r="15" spans="1:9" x14ac:dyDescent="0.45">
      <c r="A15" s="19"/>
      <c r="B15" s="19"/>
      <c r="C15" s="19"/>
      <c r="D15" s="19"/>
      <c r="E15" s="19"/>
      <c r="F15" s="19"/>
      <c r="G15" s="19"/>
      <c r="H15" s="19"/>
      <c r="I15" s="19"/>
    </row>
    <row r="16" spans="1:9" x14ac:dyDescent="0.45">
      <c r="A16" s="19" t="s">
        <v>208</v>
      </c>
      <c r="B16" s="166">
        <f>B12/20000</f>
        <v>0.16985856000000021</v>
      </c>
      <c r="C16" s="19"/>
      <c r="D16" s="19"/>
      <c r="E16" s="19"/>
      <c r="F16" s="19"/>
      <c r="G16" s="19"/>
      <c r="H16" s="19"/>
      <c r="I16" s="19"/>
    </row>
    <row r="17" spans="1:9" x14ac:dyDescent="0.45">
      <c r="A17" s="15"/>
      <c r="B17" s="15"/>
      <c r="C17" s="15"/>
      <c r="D17" s="15"/>
      <c r="E17" s="15"/>
      <c r="F17" s="15"/>
      <c r="G17" s="15"/>
      <c r="H17" s="15"/>
      <c r="I17" s="15"/>
    </row>
    <row r="18" spans="1:9" ht="17" x14ac:dyDescent="0.5">
      <c r="A18" s="18" t="s">
        <v>58</v>
      </c>
      <c r="B18" s="15"/>
      <c r="C18" s="15"/>
      <c r="D18" s="15"/>
      <c r="E18" s="15"/>
      <c r="F18" s="15"/>
      <c r="G18" s="15"/>
      <c r="H18" s="15"/>
      <c r="I18" s="15"/>
    </row>
    <row r="19" spans="1:9" x14ac:dyDescent="0.45">
      <c r="A19" s="15"/>
      <c r="B19" s="172" t="s">
        <v>64</v>
      </c>
      <c r="C19" s="172"/>
      <c r="D19" s="172"/>
      <c r="E19" s="172"/>
      <c r="F19" s="172"/>
      <c r="G19" s="172"/>
      <c r="H19" s="172"/>
      <c r="I19" s="172"/>
    </row>
    <row r="20" spans="1:9" x14ac:dyDescent="0.45">
      <c r="A20" s="15"/>
      <c r="B20" s="172"/>
      <c r="C20" s="172"/>
      <c r="D20" s="172"/>
      <c r="E20" s="172"/>
      <c r="F20" s="172"/>
      <c r="G20" s="172"/>
      <c r="H20" s="172"/>
      <c r="I20" s="172"/>
    </row>
    <row r="21" spans="1:9" x14ac:dyDescent="0.45">
      <c r="A21" s="19"/>
      <c r="B21" s="19"/>
      <c r="C21" s="19"/>
      <c r="D21" s="19"/>
      <c r="E21" s="19"/>
      <c r="F21" s="19"/>
      <c r="G21" s="19"/>
      <c r="H21" s="19"/>
      <c r="I21" s="15"/>
    </row>
    <row r="22" spans="1:9" ht="17" x14ac:dyDescent="0.5">
      <c r="A22" s="20" t="s">
        <v>33</v>
      </c>
      <c r="B22" s="26" t="s">
        <v>66</v>
      </c>
      <c r="C22" s="26"/>
      <c r="D22" s="26"/>
      <c r="E22" s="26"/>
      <c r="F22" s="26"/>
      <c r="G22" s="26"/>
      <c r="H22" s="26"/>
      <c r="I22" s="39"/>
    </row>
    <row r="23" spans="1:9" ht="18" x14ac:dyDescent="0.45">
      <c r="A23" s="19"/>
      <c r="B23" s="19" t="s">
        <v>67</v>
      </c>
      <c r="C23" s="26"/>
      <c r="D23" s="26"/>
      <c r="E23" t="s">
        <v>54</v>
      </c>
      <c r="F23" s="26"/>
      <c r="G23" s="26"/>
      <c r="H23" s="26"/>
      <c r="I23" s="39"/>
    </row>
    <row r="24" spans="1:9" x14ac:dyDescent="0.45">
      <c r="A24" s="19"/>
      <c r="B24" s="19"/>
      <c r="C24" s="19"/>
      <c r="D24" s="19"/>
      <c r="E24" s="19" t="s">
        <v>215</v>
      </c>
      <c r="F24" s="19"/>
      <c r="G24" s="19"/>
      <c r="H24" s="19"/>
      <c r="I24" s="15"/>
    </row>
    <row r="25" spans="1:9" x14ac:dyDescent="0.45">
      <c r="A25" s="19" t="s">
        <v>208</v>
      </c>
      <c r="B25" s="40">
        <f>16000/((1+3.5%)^18)</f>
        <v>8613.7782328050598</v>
      </c>
      <c r="C25" s="19"/>
      <c r="D25" s="19"/>
      <c r="E25" s="19"/>
      <c r="F25" s="19"/>
      <c r="G25" s="19"/>
      <c r="H25" s="19"/>
      <c r="I25" s="15"/>
    </row>
    <row r="26" spans="1:9" x14ac:dyDescent="0.45">
      <c r="A26" s="19"/>
      <c r="B26" s="19"/>
      <c r="C26" s="19"/>
      <c r="D26" s="19"/>
      <c r="E26" s="19"/>
      <c r="F26" s="19"/>
      <c r="G26" s="19"/>
      <c r="H26" s="19"/>
      <c r="I26" s="15"/>
    </row>
    <row r="27" spans="1:9" ht="17" x14ac:dyDescent="0.5">
      <c r="A27" s="20" t="s">
        <v>34</v>
      </c>
      <c r="B27" s="19" t="s">
        <v>62</v>
      </c>
      <c r="C27" s="19"/>
      <c r="D27" s="19"/>
      <c r="E27" s="19"/>
      <c r="F27" s="19"/>
      <c r="G27" s="19"/>
      <c r="H27" s="19"/>
      <c r="I27" s="15"/>
    </row>
    <row r="28" spans="1:9" x14ac:dyDescent="0.45">
      <c r="A28" s="19"/>
      <c r="B28" s="19"/>
      <c r="C28" s="19"/>
      <c r="D28" s="19"/>
      <c r="E28" s="19"/>
      <c r="F28" s="19"/>
      <c r="G28" s="19"/>
      <c r="H28" s="19"/>
      <c r="I28" s="15"/>
    </row>
    <row r="30" spans="1:9" x14ac:dyDescent="0.45">
      <c r="A30" t="s">
        <v>208</v>
      </c>
      <c r="B30" s="154">
        <f>(16000-B25)/16000</f>
        <v>0.46163886044968377</v>
      </c>
    </row>
  </sheetData>
  <mergeCells count="3">
    <mergeCell ref="A1:I1"/>
    <mergeCell ref="B4:I5"/>
    <mergeCell ref="B19:I20"/>
  </mergeCells>
  <pageMargins left="0.7" right="0.7" top="0.75" bottom="0.75" header="0.3" footer="0.3"/>
  <pageSetup paperSize="13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89"/>
  <sheetViews>
    <sheetView topLeftCell="A10" workbookViewId="0">
      <selection sqref="A1:I1"/>
    </sheetView>
  </sheetViews>
  <sheetFormatPr defaultColWidth="8.69140625" defaultRowHeight="16.5" x14ac:dyDescent="0.45"/>
  <cols>
    <col min="1" max="1" width="10" bestFit="1" customWidth="1"/>
    <col min="2" max="2" width="12.3828125" bestFit="1" customWidth="1"/>
    <col min="3" max="3" width="12.69140625" bestFit="1" customWidth="1"/>
    <col min="4" max="4" width="10.3046875" customWidth="1"/>
    <col min="5" max="5" width="9.69140625" customWidth="1"/>
    <col min="6" max="6" width="13.69140625" customWidth="1"/>
  </cols>
  <sheetData>
    <row r="1" spans="1:11" ht="21.5" x14ac:dyDescent="0.6">
      <c r="A1" s="177" t="s">
        <v>75</v>
      </c>
      <c r="B1" s="177"/>
      <c r="C1" s="177"/>
      <c r="D1" s="177"/>
      <c r="E1" s="177"/>
      <c r="F1" s="177"/>
      <c r="G1" s="177"/>
      <c r="H1" s="177"/>
      <c r="I1" s="177"/>
      <c r="J1" s="73"/>
    </row>
    <row r="2" spans="1:11" ht="21.5" x14ac:dyDescent="0.6">
      <c r="B2" s="74" t="s">
        <v>100</v>
      </c>
    </row>
    <row r="3" spans="1:11" ht="18" customHeight="1" x14ac:dyDescent="0.45">
      <c r="B3" s="75" t="s">
        <v>101</v>
      </c>
      <c r="C3" s="75"/>
      <c r="D3" s="75"/>
      <c r="E3" s="75"/>
      <c r="F3" s="75"/>
      <c r="G3" s="75"/>
      <c r="H3" s="75"/>
      <c r="I3" s="75"/>
    </row>
    <row r="4" spans="1:11" x14ac:dyDescent="0.45">
      <c r="B4" s="76"/>
    </row>
    <row r="5" spans="1:11" ht="16.5" customHeight="1" x14ac:dyDescent="0.45">
      <c r="B5" s="169" t="s">
        <v>102</v>
      </c>
      <c r="C5" s="169"/>
      <c r="D5" s="169"/>
      <c r="E5" s="169"/>
      <c r="F5" s="169"/>
      <c r="G5" s="169"/>
      <c r="H5" s="169"/>
      <c r="I5" s="169"/>
      <c r="J5" s="77"/>
      <c r="K5" s="77"/>
    </row>
    <row r="6" spans="1:11" x14ac:dyDescent="0.45">
      <c r="B6" s="169"/>
      <c r="C6" s="169"/>
      <c r="D6" s="169"/>
      <c r="E6" s="169"/>
      <c r="F6" s="169"/>
      <c r="G6" s="169"/>
      <c r="H6" s="169"/>
      <c r="I6" s="169"/>
      <c r="J6" s="77"/>
      <c r="K6" s="77"/>
    </row>
    <row r="7" spans="1:11" x14ac:dyDescent="0.45">
      <c r="B7" s="169"/>
      <c r="C7" s="169"/>
      <c r="D7" s="169"/>
      <c r="E7" s="169"/>
      <c r="F7" s="169"/>
      <c r="G7" s="169"/>
      <c r="H7" s="169"/>
      <c r="I7" s="169"/>
      <c r="J7" s="77"/>
      <c r="K7" s="77"/>
    </row>
    <row r="8" spans="1:11" x14ac:dyDescent="0.45">
      <c r="B8" s="52"/>
      <c r="C8" s="52"/>
      <c r="D8" s="52"/>
      <c r="E8" s="52"/>
      <c r="F8" s="52"/>
      <c r="G8" s="52"/>
      <c r="H8" s="52"/>
      <c r="I8" s="52"/>
      <c r="J8" s="52"/>
      <c r="K8" s="52"/>
    </row>
    <row r="9" spans="1:11" ht="16.5" customHeight="1" x14ac:dyDescent="0.45">
      <c r="B9" s="169" t="s">
        <v>103</v>
      </c>
      <c r="C9" s="169"/>
      <c r="D9" s="169"/>
      <c r="E9" s="169"/>
      <c r="F9" s="169"/>
      <c r="G9" s="169"/>
      <c r="H9" s="169"/>
      <c r="I9" s="169"/>
      <c r="J9" s="77"/>
    </row>
    <row r="10" spans="1:11" x14ac:dyDescent="0.45">
      <c r="B10" s="169"/>
      <c r="C10" s="169"/>
      <c r="D10" s="169"/>
      <c r="E10" s="169"/>
      <c r="F10" s="169"/>
      <c r="G10" s="169"/>
      <c r="H10" s="169"/>
      <c r="I10" s="169"/>
      <c r="J10" s="77"/>
    </row>
    <row r="11" spans="1:11" x14ac:dyDescent="0.45">
      <c r="B11" s="52"/>
      <c r="C11" s="52"/>
      <c r="D11" s="52"/>
      <c r="E11" s="52"/>
      <c r="F11" s="52"/>
      <c r="G11" s="52"/>
      <c r="H11" s="52"/>
      <c r="I11" s="52"/>
      <c r="J11" s="52"/>
    </row>
    <row r="12" spans="1:11" x14ac:dyDescent="0.45">
      <c r="B12" s="52"/>
      <c r="C12" s="52"/>
      <c r="D12" s="52"/>
      <c r="E12" s="52"/>
      <c r="F12" s="52"/>
      <c r="G12" s="52"/>
      <c r="H12" s="52"/>
      <c r="I12" s="52"/>
      <c r="J12" s="52"/>
    </row>
    <row r="13" spans="1:11" ht="17" x14ac:dyDescent="0.5">
      <c r="B13" s="1" t="s">
        <v>104</v>
      </c>
    </row>
    <row r="14" spans="1:11" x14ac:dyDescent="0.45">
      <c r="B14" s="76" t="s">
        <v>105</v>
      </c>
    </row>
    <row r="15" spans="1:11" x14ac:dyDescent="0.45">
      <c r="B15" s="76" t="s">
        <v>106</v>
      </c>
    </row>
    <row r="16" spans="1:11" x14ac:dyDescent="0.45">
      <c r="B16" s="76"/>
    </row>
    <row r="17" spans="2:8" x14ac:dyDescent="0.45">
      <c r="B17" s="78"/>
    </row>
    <row r="18" spans="2:8" x14ac:dyDescent="0.45">
      <c r="B18" s="79"/>
    </row>
    <row r="19" spans="2:8" x14ac:dyDescent="0.45">
      <c r="B19" s="79"/>
    </row>
    <row r="20" spans="2:8" x14ac:dyDescent="0.45">
      <c r="B20" s="76" t="s">
        <v>107</v>
      </c>
      <c r="C20" s="76" t="s">
        <v>108</v>
      </c>
    </row>
    <row r="21" spans="2:8" x14ac:dyDescent="0.45">
      <c r="C21" s="76" t="s">
        <v>109</v>
      </c>
    </row>
    <row r="22" spans="2:8" x14ac:dyDescent="0.45">
      <c r="C22" s="76" t="s">
        <v>110</v>
      </c>
    </row>
    <row r="23" spans="2:8" x14ac:dyDescent="0.45">
      <c r="C23" s="76" t="s">
        <v>111</v>
      </c>
    </row>
    <row r="24" spans="2:8" x14ac:dyDescent="0.45">
      <c r="B24" s="80"/>
    </row>
    <row r="25" spans="2:8" x14ac:dyDescent="0.45">
      <c r="B25" s="78"/>
    </row>
    <row r="26" spans="2:8" x14ac:dyDescent="0.45">
      <c r="C26" s="81" t="s">
        <v>112</v>
      </c>
      <c r="D26" s="82">
        <v>2500</v>
      </c>
      <c r="E26" s="81" t="s">
        <v>113</v>
      </c>
      <c r="F26" s="83">
        <v>0.08</v>
      </c>
      <c r="G26" s="44" t="s">
        <v>114</v>
      </c>
      <c r="H26" s="84">
        <v>10</v>
      </c>
    </row>
    <row r="28" spans="2:8" x14ac:dyDescent="0.45">
      <c r="B28" s="79" t="s">
        <v>115</v>
      </c>
    </row>
    <row r="30" spans="2:8" x14ac:dyDescent="0.45">
      <c r="B30" s="84" t="s">
        <v>116</v>
      </c>
    </row>
    <row r="32" spans="2:8" x14ac:dyDescent="0.45">
      <c r="B32" s="169" t="s">
        <v>117</v>
      </c>
      <c r="C32" s="169"/>
      <c r="D32" s="169"/>
      <c r="E32" s="169"/>
      <c r="F32" s="169"/>
      <c r="G32" s="169"/>
      <c r="H32" s="169"/>
    </row>
    <row r="33" spans="1:9" x14ac:dyDescent="0.45">
      <c r="B33" s="169"/>
      <c r="C33" s="169"/>
      <c r="D33" s="169"/>
      <c r="E33" s="169"/>
      <c r="F33" s="169"/>
      <c r="G33" s="169"/>
      <c r="H33" s="169"/>
    </row>
    <row r="34" spans="1:9" x14ac:dyDescent="0.45">
      <c r="B34" s="52"/>
      <c r="C34" s="52"/>
      <c r="D34" s="52"/>
      <c r="E34" s="52"/>
      <c r="F34" s="52"/>
      <c r="G34" s="52"/>
      <c r="H34" s="52"/>
    </row>
    <row r="35" spans="1:9" x14ac:dyDescent="0.45">
      <c r="B35" s="169" t="s">
        <v>118</v>
      </c>
      <c r="C35" s="169"/>
      <c r="D35" s="169"/>
      <c r="E35" s="169"/>
      <c r="F35" s="169"/>
      <c r="G35" s="169"/>
      <c r="H35" s="169"/>
      <c r="I35" s="169"/>
    </row>
    <row r="36" spans="1:9" x14ac:dyDescent="0.45">
      <c r="B36" s="169"/>
      <c r="C36" s="169"/>
      <c r="D36" s="169"/>
      <c r="E36" s="169"/>
      <c r="F36" s="169"/>
      <c r="G36" s="169"/>
      <c r="H36" s="169"/>
      <c r="I36" s="169"/>
    </row>
    <row r="37" spans="1:9" x14ac:dyDescent="0.45">
      <c r="B37" s="169"/>
      <c r="C37" s="169"/>
      <c r="D37" s="169"/>
      <c r="E37" s="169"/>
      <c r="F37" s="169"/>
      <c r="G37" s="169"/>
      <c r="H37" s="169"/>
      <c r="I37" s="169"/>
    </row>
    <row r="38" spans="1:9" x14ac:dyDescent="0.45">
      <c r="B38" s="52"/>
      <c r="C38" s="52"/>
      <c r="D38" s="52"/>
      <c r="E38" s="52"/>
      <c r="F38" s="52"/>
      <c r="G38" s="52"/>
      <c r="H38" s="52"/>
    </row>
    <row r="39" spans="1:9" ht="17" x14ac:dyDescent="0.5">
      <c r="A39" s="1" t="s">
        <v>119</v>
      </c>
    </row>
    <row r="40" spans="1:9" x14ac:dyDescent="0.45">
      <c r="B40" s="169" t="s">
        <v>120</v>
      </c>
      <c r="C40" s="169"/>
      <c r="D40" s="169"/>
      <c r="E40" s="169"/>
      <c r="F40" s="169"/>
      <c r="G40" s="169"/>
      <c r="H40" s="169"/>
    </row>
    <row r="41" spans="1:9" x14ac:dyDescent="0.45">
      <c r="B41" s="169"/>
      <c r="C41" s="169"/>
      <c r="D41" s="169"/>
      <c r="E41" s="169"/>
      <c r="F41" s="169"/>
      <c r="G41" s="169"/>
      <c r="H41" s="169"/>
    </row>
    <row r="42" spans="1:9" x14ac:dyDescent="0.45">
      <c r="B42" s="76"/>
    </row>
    <row r="43" spans="1:9" ht="34" x14ac:dyDescent="0.5">
      <c r="B43" s="85" t="s">
        <v>121</v>
      </c>
      <c r="C43" s="86" t="s">
        <v>122</v>
      </c>
      <c r="D43" s="175" t="s">
        <v>96</v>
      </c>
      <c r="E43" s="175"/>
      <c r="F43" s="86" t="s">
        <v>123</v>
      </c>
    </row>
    <row r="44" spans="1:9" x14ac:dyDescent="0.45">
      <c r="B44" s="87">
        <v>8000</v>
      </c>
      <c r="C44" s="88">
        <v>2</v>
      </c>
      <c r="D44" s="89">
        <v>0.05</v>
      </c>
      <c r="E44" s="88" t="s">
        <v>124</v>
      </c>
      <c r="F44" s="90"/>
    </row>
    <row r="45" spans="1:9" x14ac:dyDescent="0.45">
      <c r="B45" s="87">
        <v>8000</v>
      </c>
      <c r="C45" s="88">
        <v>4</v>
      </c>
      <c r="D45" s="91">
        <v>2.5000000000000001E-2</v>
      </c>
      <c r="E45" s="88" t="s">
        <v>124</v>
      </c>
      <c r="F45" s="90"/>
    </row>
    <row r="46" spans="1:9" x14ac:dyDescent="0.45">
      <c r="B46" s="87">
        <v>8000</v>
      </c>
      <c r="C46" s="88">
        <v>8</v>
      </c>
      <c r="D46" s="92">
        <v>1.2500000000000001E-2</v>
      </c>
      <c r="E46" s="88" t="s">
        <v>124</v>
      </c>
      <c r="F46" s="90"/>
    </row>
    <row r="47" spans="1:9" x14ac:dyDescent="0.45">
      <c r="B47" s="87">
        <v>16000</v>
      </c>
      <c r="C47" s="88">
        <v>2</v>
      </c>
      <c r="D47" s="89">
        <v>0.05</v>
      </c>
      <c r="E47" s="88" t="s">
        <v>124</v>
      </c>
      <c r="F47" s="90"/>
    </row>
    <row r="48" spans="1:9" x14ac:dyDescent="0.45">
      <c r="B48" s="87">
        <v>16000</v>
      </c>
      <c r="C48" s="88">
        <v>4</v>
      </c>
      <c r="D48" s="91">
        <v>2.5000000000000001E-2</v>
      </c>
      <c r="E48" s="88" t="s">
        <v>124</v>
      </c>
      <c r="F48" s="90"/>
    </row>
    <row r="49" spans="1:19" x14ac:dyDescent="0.45">
      <c r="B49" s="87">
        <v>16000</v>
      </c>
      <c r="C49" s="88">
        <v>8</v>
      </c>
      <c r="D49" s="92">
        <v>1.2500000000000001E-2</v>
      </c>
      <c r="E49" s="88" t="s">
        <v>124</v>
      </c>
      <c r="F49" s="90"/>
    </row>
    <row r="50" spans="1:19" ht="16.5" customHeight="1" x14ac:dyDescent="0.45"/>
    <row r="51" spans="1:19" ht="16.5" customHeight="1" x14ac:dyDescent="0.45">
      <c r="B51" s="75" t="s">
        <v>125</v>
      </c>
      <c r="C51" s="75"/>
      <c r="D51" s="75"/>
      <c r="E51" s="75"/>
      <c r="F51" s="75"/>
      <c r="G51" s="75"/>
      <c r="H51" s="75"/>
    </row>
    <row r="52" spans="1:19" x14ac:dyDescent="0.45">
      <c r="B52" s="75"/>
      <c r="C52" s="75"/>
      <c r="D52" s="75"/>
      <c r="E52" s="75"/>
      <c r="F52" s="75"/>
      <c r="G52" s="75"/>
      <c r="H52" s="75"/>
      <c r="M52" s="77"/>
      <c r="N52" s="77"/>
      <c r="O52" s="77"/>
      <c r="P52" s="77"/>
      <c r="Q52" s="77"/>
      <c r="R52" s="77"/>
      <c r="S52" s="77"/>
    </row>
    <row r="53" spans="1:19" ht="17" x14ac:dyDescent="0.5">
      <c r="A53" s="1" t="s">
        <v>126</v>
      </c>
      <c r="B53" s="75"/>
      <c r="C53" s="75"/>
      <c r="D53" s="75"/>
      <c r="E53" s="75"/>
      <c r="F53" s="75"/>
      <c r="G53" s="75"/>
      <c r="H53" s="75"/>
      <c r="M53" s="77"/>
      <c r="N53" s="77"/>
      <c r="O53" s="77"/>
      <c r="P53" s="77"/>
      <c r="Q53" s="77"/>
      <c r="R53" s="77"/>
      <c r="S53" s="77"/>
    </row>
    <row r="54" spans="1:19" x14ac:dyDescent="0.45">
      <c r="B54" s="169" t="s">
        <v>127</v>
      </c>
      <c r="C54" s="169"/>
      <c r="D54" s="169"/>
      <c r="E54" s="169"/>
      <c r="F54" s="169"/>
      <c r="G54" s="169"/>
      <c r="H54" s="169"/>
      <c r="I54" s="169"/>
      <c r="M54" s="77"/>
      <c r="N54" s="77"/>
      <c r="O54" s="77"/>
      <c r="P54" s="77"/>
      <c r="Q54" s="77"/>
      <c r="R54" s="77"/>
      <c r="S54" s="77"/>
    </row>
    <row r="55" spans="1:19" x14ac:dyDescent="0.45">
      <c r="B55" s="169"/>
      <c r="C55" s="169"/>
      <c r="D55" s="169"/>
      <c r="E55" s="169"/>
      <c r="F55" s="169"/>
      <c r="G55" s="169"/>
      <c r="H55" s="169"/>
      <c r="I55" s="169"/>
    </row>
    <row r="57" spans="1:19" ht="33" customHeight="1" x14ac:dyDescent="0.5">
      <c r="B57" s="85" t="s">
        <v>121</v>
      </c>
      <c r="C57" s="85" t="s">
        <v>122</v>
      </c>
      <c r="D57" s="176" t="s">
        <v>96</v>
      </c>
      <c r="E57" s="176"/>
      <c r="F57" s="85" t="s">
        <v>123</v>
      </c>
    </row>
    <row r="58" spans="1:19" x14ac:dyDescent="0.45">
      <c r="B58" s="93">
        <v>4000</v>
      </c>
      <c r="C58" s="94">
        <v>4</v>
      </c>
      <c r="D58" s="95">
        <v>2.5000000000000001E-2</v>
      </c>
      <c r="E58" s="8" t="s">
        <v>124</v>
      </c>
      <c r="F58" s="96"/>
    </row>
    <row r="59" spans="1:19" x14ac:dyDescent="0.45">
      <c r="B59" s="93">
        <v>8000</v>
      </c>
      <c r="C59" s="94">
        <v>8</v>
      </c>
      <c r="D59" s="95">
        <v>2.5000000000000001E-2</v>
      </c>
      <c r="E59" s="8" t="s">
        <v>124</v>
      </c>
      <c r="F59" s="96"/>
    </row>
    <row r="60" spans="1:19" x14ac:dyDescent="0.45">
      <c r="B60" s="93">
        <v>12000</v>
      </c>
      <c r="C60" s="94">
        <v>16</v>
      </c>
      <c r="D60" s="95">
        <v>2.5000000000000001E-2</v>
      </c>
      <c r="E60" s="8" t="s">
        <v>124</v>
      </c>
      <c r="F60" s="96"/>
    </row>
    <row r="61" spans="1:19" x14ac:dyDescent="0.45">
      <c r="B61" s="93">
        <v>10000</v>
      </c>
      <c r="C61" s="94">
        <v>4</v>
      </c>
      <c r="D61" s="97">
        <v>7.0000000000000007E-2</v>
      </c>
      <c r="E61" s="8" t="s">
        <v>124</v>
      </c>
      <c r="F61" s="96"/>
    </row>
    <row r="62" spans="1:19" x14ac:dyDescent="0.45">
      <c r="B62" s="93">
        <v>5000</v>
      </c>
      <c r="C62" s="94">
        <v>8</v>
      </c>
      <c r="D62" s="97">
        <v>1.4999999999999999E-2</v>
      </c>
      <c r="E62" s="8" t="s">
        <v>124</v>
      </c>
      <c r="F62" s="96"/>
    </row>
    <row r="63" spans="1:19" x14ac:dyDescent="0.45">
      <c r="B63" s="93">
        <v>15000</v>
      </c>
      <c r="C63" s="94">
        <v>16</v>
      </c>
      <c r="D63" s="97">
        <v>0.08</v>
      </c>
      <c r="E63" s="8" t="s">
        <v>124</v>
      </c>
      <c r="F63" s="96"/>
    </row>
    <row r="64" spans="1:19" x14ac:dyDescent="0.45">
      <c r="B64" s="93">
        <v>40000</v>
      </c>
      <c r="C64" s="94">
        <v>2</v>
      </c>
      <c r="D64" s="97">
        <v>0.02</v>
      </c>
      <c r="E64" s="8" t="s">
        <v>124</v>
      </c>
      <c r="F64" s="96"/>
    </row>
    <row r="65" spans="1:8" x14ac:dyDescent="0.45">
      <c r="B65" s="93">
        <v>20000</v>
      </c>
      <c r="C65" s="94">
        <v>4</v>
      </c>
      <c r="D65" s="97">
        <v>0.04</v>
      </c>
      <c r="E65" s="8" t="s">
        <v>124</v>
      </c>
      <c r="F65" s="96"/>
    </row>
    <row r="68" spans="1:8" ht="17" x14ac:dyDescent="0.5">
      <c r="A68" s="1" t="s">
        <v>128</v>
      </c>
    </row>
    <row r="69" spans="1:8" x14ac:dyDescent="0.45">
      <c r="B69" s="84" t="s">
        <v>129</v>
      </c>
      <c r="C69" s="28"/>
      <c r="D69" s="28"/>
    </row>
    <row r="70" spans="1:8" x14ac:dyDescent="0.45">
      <c r="B70" s="28"/>
      <c r="D70" s="28"/>
    </row>
    <row r="71" spans="1:8" ht="17" x14ac:dyDescent="0.5">
      <c r="A71" s="10" t="s">
        <v>33</v>
      </c>
      <c r="B71" s="84" t="s">
        <v>130</v>
      </c>
    </row>
    <row r="72" spans="1:8" x14ac:dyDescent="0.45">
      <c r="B72" s="98">
        <v>10200</v>
      </c>
      <c r="C72" t="s">
        <v>131</v>
      </c>
      <c r="D72" s="141">
        <v>3.5000000000000003E-2</v>
      </c>
    </row>
    <row r="73" spans="1:8" x14ac:dyDescent="0.45">
      <c r="B73" s="75"/>
      <c r="C73" s="75"/>
      <c r="D73" s="75"/>
      <c r="E73" s="75"/>
      <c r="F73" s="75"/>
      <c r="G73" s="75"/>
      <c r="H73" s="75"/>
    </row>
    <row r="74" spans="1:8" x14ac:dyDescent="0.45">
      <c r="B74" s="75"/>
      <c r="C74" s="99"/>
      <c r="D74" s="75"/>
      <c r="E74" s="75"/>
      <c r="F74" s="75"/>
      <c r="G74" s="75"/>
      <c r="H74" s="75"/>
    </row>
    <row r="75" spans="1:8" x14ac:dyDescent="0.45">
      <c r="B75" s="75"/>
      <c r="C75" s="75"/>
      <c r="D75" s="75"/>
      <c r="E75" s="75"/>
      <c r="F75" s="75"/>
      <c r="G75" s="75"/>
      <c r="H75" s="75"/>
    </row>
    <row r="77" spans="1:8" ht="16.5" customHeight="1" x14ac:dyDescent="0.5">
      <c r="A77" s="1" t="s">
        <v>132</v>
      </c>
      <c r="B77" s="169" t="s">
        <v>133</v>
      </c>
      <c r="C77" s="169"/>
      <c r="D77" s="169"/>
      <c r="E77" s="169"/>
      <c r="F77" s="169"/>
      <c r="G77" s="169"/>
      <c r="H77" s="169"/>
    </row>
    <row r="78" spans="1:8" x14ac:dyDescent="0.45">
      <c r="B78" s="169"/>
      <c r="C78" s="169"/>
      <c r="D78" s="169"/>
      <c r="E78" s="169"/>
      <c r="F78" s="169"/>
      <c r="G78" s="169"/>
      <c r="H78" s="169"/>
    </row>
    <row r="79" spans="1:8" ht="17" x14ac:dyDescent="0.5">
      <c r="A79" s="10"/>
    </row>
    <row r="80" spans="1:8" ht="17" x14ac:dyDescent="0.5">
      <c r="A80" s="10" t="s">
        <v>33</v>
      </c>
      <c r="B80" s="75" t="s">
        <v>134</v>
      </c>
    </row>
    <row r="81" spans="1:8" ht="17" x14ac:dyDescent="0.5">
      <c r="A81" s="10"/>
    </row>
    <row r="82" spans="1:8" ht="17" x14ac:dyDescent="0.5">
      <c r="A82" s="10"/>
    </row>
    <row r="83" spans="1:8" ht="17" x14ac:dyDescent="0.5">
      <c r="A83" s="10"/>
      <c r="B83" s="168" t="s">
        <v>135</v>
      </c>
      <c r="C83" s="168"/>
      <c r="D83" s="168"/>
      <c r="E83" s="168"/>
      <c r="F83" s="168"/>
      <c r="G83" s="168"/>
      <c r="H83" s="168"/>
    </row>
    <row r="84" spans="1:8" ht="17" x14ac:dyDescent="0.5">
      <c r="A84" s="10"/>
      <c r="B84" s="168"/>
      <c r="C84" s="168"/>
      <c r="D84" s="168"/>
      <c r="E84" s="168"/>
      <c r="F84" s="168"/>
      <c r="G84" s="168"/>
      <c r="H84" s="168"/>
    </row>
    <row r="85" spans="1:8" ht="17" x14ac:dyDescent="0.5">
      <c r="A85" s="10" t="s">
        <v>34</v>
      </c>
      <c r="B85" s="168" t="s">
        <v>178</v>
      </c>
      <c r="C85" s="168"/>
      <c r="D85" s="168"/>
      <c r="E85" s="168"/>
      <c r="F85" s="168"/>
      <c r="G85" s="168"/>
      <c r="H85" s="168"/>
    </row>
    <row r="86" spans="1:8" ht="17" x14ac:dyDescent="0.5">
      <c r="A86" s="10"/>
      <c r="B86" s="168"/>
      <c r="C86" s="168"/>
      <c r="D86" s="168"/>
      <c r="E86" s="168"/>
      <c r="F86" s="168"/>
      <c r="G86" s="168"/>
      <c r="H86" s="168"/>
    </row>
    <row r="87" spans="1:8" ht="17" x14ac:dyDescent="0.5">
      <c r="A87" s="10"/>
    </row>
    <row r="89" spans="1:8" ht="17" x14ac:dyDescent="0.5">
      <c r="A89" s="10" t="s">
        <v>41</v>
      </c>
      <c r="B89" t="s">
        <v>179</v>
      </c>
    </row>
  </sheetData>
  <mergeCells count="12">
    <mergeCell ref="B85:H86"/>
    <mergeCell ref="A1:I1"/>
    <mergeCell ref="B5:I7"/>
    <mergeCell ref="B9:I10"/>
    <mergeCell ref="B32:H33"/>
    <mergeCell ref="B35:I37"/>
    <mergeCell ref="B40:H41"/>
    <mergeCell ref="D43:E43"/>
    <mergeCell ref="B54:I55"/>
    <mergeCell ref="D57:E57"/>
    <mergeCell ref="B77:H78"/>
    <mergeCell ref="B83:H84"/>
  </mergeCells>
  <pageMargins left="0.7" right="0.7" top="0.75" bottom="0.75" header="0.3" footer="0.3"/>
  <pageSetup paperSize="9" orientation="portrait"/>
  <drawing r:id="rId1"/>
  <legacyDrawing r:id="rId2"/>
  <oleObjects>
    <mc:AlternateContent xmlns:mc="http://schemas.openxmlformats.org/markup-compatibility/2006">
      <mc:Choice Requires="x14">
        <oleObject progId="Equation.3" shapeId="9217" r:id="rId3">
          <objectPr defaultSize="0" autoPict="0" r:id="rId4">
            <anchor moveWithCells="1">
              <from>
                <xdr:col>1</xdr:col>
                <xdr:colOff>495300</xdr:colOff>
                <xdr:row>15</xdr:row>
                <xdr:rowOff>25400</xdr:rowOff>
              </from>
              <to>
                <xdr:col>3</xdr:col>
                <xdr:colOff>177800</xdr:colOff>
                <xdr:row>18</xdr:row>
                <xdr:rowOff>12700</xdr:rowOff>
              </to>
            </anchor>
          </objectPr>
        </oleObject>
      </mc:Choice>
      <mc:Fallback>
        <oleObject progId="Equation.3" shapeId="9217" r:id="rId3"/>
      </mc:Fallback>
    </mc:AlternateContent>
    <mc:AlternateContent xmlns:mc="http://schemas.openxmlformats.org/markup-compatibility/2006">
      <mc:Choice Requires="x14">
        <oleObject progId="Equation.3" shapeId="9218" r:id="rId5">
          <objectPr defaultSize="0" r:id="rId6">
            <anchor moveWithCells="1">
              <from>
                <xdr:col>2</xdr:col>
                <xdr:colOff>38100</xdr:colOff>
                <xdr:row>26</xdr:row>
                <xdr:rowOff>127000</xdr:rowOff>
              </from>
              <to>
                <xdr:col>2</xdr:col>
                <xdr:colOff>1016000</xdr:colOff>
                <xdr:row>28</xdr:row>
                <xdr:rowOff>101600</xdr:rowOff>
              </to>
            </anchor>
          </objectPr>
        </oleObject>
      </mc:Choice>
      <mc:Fallback>
        <oleObject progId="Equation.3" shapeId="9218" r:id="rId5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75"/>
  <sheetViews>
    <sheetView workbookViewId="0">
      <selection sqref="A1:I1"/>
    </sheetView>
  </sheetViews>
  <sheetFormatPr defaultColWidth="8.69140625" defaultRowHeight="16.5" x14ac:dyDescent="0.45"/>
  <cols>
    <col min="1" max="1" width="10" bestFit="1" customWidth="1"/>
    <col min="2" max="2" width="11.15234375" customWidth="1"/>
    <col min="3" max="3" width="12.3828125" bestFit="1" customWidth="1"/>
    <col min="4" max="4" width="12" bestFit="1" customWidth="1"/>
    <col min="5" max="5" width="12.69140625" customWidth="1"/>
    <col min="6" max="6" width="14.15234375" customWidth="1"/>
    <col min="8" max="8" width="11.3046875" bestFit="1" customWidth="1"/>
  </cols>
  <sheetData>
    <row r="1" spans="1:11" ht="21.5" x14ac:dyDescent="0.6">
      <c r="A1" s="170" t="s">
        <v>78</v>
      </c>
      <c r="B1" s="170"/>
      <c r="C1" s="170"/>
      <c r="D1" s="170"/>
      <c r="E1" s="170"/>
      <c r="F1" s="170"/>
      <c r="G1" s="170"/>
      <c r="H1" s="170"/>
      <c r="I1" s="170"/>
    </row>
    <row r="2" spans="1:11" ht="21.5" x14ac:dyDescent="0.6">
      <c r="B2" s="73" t="s">
        <v>136</v>
      </c>
      <c r="C2" s="28"/>
      <c r="D2" s="28"/>
      <c r="E2" s="28"/>
      <c r="F2" s="28"/>
    </row>
    <row r="3" spans="1:11" x14ac:dyDescent="0.45">
      <c r="B3" s="75" t="s">
        <v>101</v>
      </c>
      <c r="C3" s="75"/>
      <c r="D3" s="75"/>
      <c r="E3" s="75"/>
      <c r="F3" s="75"/>
    </row>
    <row r="4" spans="1:11" ht="16.5" customHeight="1" x14ac:dyDescent="0.45">
      <c r="B4" s="169" t="s">
        <v>137</v>
      </c>
      <c r="C4" s="169"/>
      <c r="D4" s="169"/>
      <c r="E4" s="169"/>
      <c r="F4" s="169"/>
      <c r="G4" s="169"/>
      <c r="H4" s="169"/>
      <c r="I4" s="169"/>
      <c r="J4" s="169"/>
      <c r="K4" s="77"/>
    </row>
    <row r="5" spans="1:11" x14ac:dyDescent="0.45">
      <c r="B5" s="169"/>
      <c r="C5" s="169"/>
      <c r="D5" s="169"/>
      <c r="E5" s="169"/>
      <c r="F5" s="169"/>
      <c r="G5" s="169"/>
      <c r="H5" s="169"/>
      <c r="I5" s="169"/>
      <c r="J5" s="169"/>
      <c r="K5" s="77"/>
    </row>
    <row r="6" spans="1:11" x14ac:dyDescent="0.45">
      <c r="B6" s="169"/>
      <c r="C6" s="169"/>
      <c r="D6" s="169"/>
      <c r="E6" s="169"/>
      <c r="F6" s="169"/>
      <c r="G6" s="169"/>
      <c r="H6" s="169"/>
      <c r="I6" s="169"/>
      <c r="J6" s="169"/>
      <c r="K6" s="77"/>
    </row>
    <row r="7" spans="1:11" x14ac:dyDescent="0.45">
      <c r="B7" s="75"/>
      <c r="C7" s="28"/>
      <c r="D7" s="28"/>
      <c r="E7" s="28"/>
      <c r="F7" s="28"/>
    </row>
    <row r="8" spans="1:11" x14ac:dyDescent="0.45">
      <c r="B8" s="178" t="s">
        <v>138</v>
      </c>
      <c r="C8" s="169"/>
      <c r="D8" s="169"/>
      <c r="E8" s="169"/>
      <c r="F8" s="169"/>
      <c r="G8" s="169"/>
      <c r="H8" s="169"/>
      <c r="I8" s="169"/>
      <c r="J8" s="169"/>
    </row>
    <row r="9" spans="1:11" x14ac:dyDescent="0.45">
      <c r="B9" s="169"/>
      <c r="C9" s="169"/>
      <c r="D9" s="169"/>
      <c r="E9" s="169"/>
      <c r="F9" s="169"/>
      <c r="G9" s="169"/>
      <c r="H9" s="169"/>
      <c r="I9" s="169"/>
      <c r="J9" s="169"/>
    </row>
    <row r="10" spans="1:11" x14ac:dyDescent="0.45">
      <c r="B10" s="52"/>
      <c r="C10" s="52"/>
      <c r="D10" s="52"/>
      <c r="E10" s="52"/>
      <c r="F10" s="52"/>
      <c r="G10" s="52"/>
      <c r="H10" s="52"/>
      <c r="I10" s="52"/>
      <c r="J10" s="52"/>
    </row>
    <row r="11" spans="1:11" x14ac:dyDescent="0.45">
      <c r="B11" s="169" t="s">
        <v>139</v>
      </c>
      <c r="C11" s="169"/>
      <c r="D11" s="169"/>
      <c r="E11" s="169"/>
      <c r="F11" s="169"/>
      <c r="G11" s="169"/>
      <c r="H11" s="169"/>
      <c r="I11" s="169"/>
      <c r="J11" s="169"/>
    </row>
    <row r="12" spans="1:11" x14ac:dyDescent="0.45">
      <c r="B12" s="169"/>
      <c r="C12" s="169"/>
      <c r="D12" s="169"/>
      <c r="E12" s="169"/>
      <c r="F12" s="169"/>
      <c r="G12" s="169"/>
      <c r="H12" s="169"/>
      <c r="I12" s="169"/>
      <c r="J12" s="169"/>
    </row>
    <row r="13" spans="1:11" x14ac:dyDescent="0.45">
      <c r="B13" s="52"/>
      <c r="C13" s="52"/>
      <c r="D13" s="52"/>
      <c r="E13" s="52"/>
      <c r="F13" s="52"/>
      <c r="G13" s="52"/>
      <c r="H13" s="52"/>
      <c r="I13" s="52"/>
      <c r="J13" s="52"/>
    </row>
    <row r="14" spans="1:11" x14ac:dyDescent="0.45">
      <c r="B14" s="75" t="s">
        <v>140</v>
      </c>
      <c r="C14" s="28"/>
      <c r="D14" s="28"/>
      <c r="E14" s="28"/>
      <c r="F14" s="28"/>
    </row>
    <row r="15" spans="1:11" x14ac:dyDescent="0.45">
      <c r="B15" s="75"/>
      <c r="C15" s="28"/>
      <c r="D15" s="28"/>
      <c r="E15" s="28"/>
      <c r="F15" s="28"/>
    </row>
    <row r="16" spans="1:11" ht="21.5" x14ac:dyDescent="0.6">
      <c r="B16" s="73" t="s">
        <v>141</v>
      </c>
      <c r="C16" s="28"/>
      <c r="D16" s="28"/>
      <c r="E16" s="28"/>
      <c r="F16" s="28"/>
    </row>
    <row r="17" spans="2:9" x14ac:dyDescent="0.45">
      <c r="B17" s="100"/>
      <c r="C17" s="28"/>
      <c r="D17" s="28"/>
      <c r="E17" s="28"/>
      <c r="F17" s="28"/>
    </row>
    <row r="18" spans="2:9" ht="19.5" x14ac:dyDescent="0.6">
      <c r="B18" s="101" t="s">
        <v>142</v>
      </c>
      <c r="C18" s="28"/>
      <c r="D18" s="28"/>
      <c r="E18" s="28"/>
      <c r="F18" s="28"/>
    </row>
    <row r="19" spans="2:9" x14ac:dyDescent="0.45">
      <c r="B19" s="75"/>
      <c r="C19" s="28"/>
      <c r="D19" s="28"/>
      <c r="E19" s="28"/>
      <c r="F19" s="28"/>
    </row>
    <row r="20" spans="2:9" ht="17" x14ac:dyDescent="0.5">
      <c r="B20" s="75"/>
      <c r="C20" s="28"/>
      <c r="D20" s="81" t="s">
        <v>143</v>
      </c>
      <c r="E20" s="102" t="s">
        <v>144</v>
      </c>
      <c r="F20" s="28"/>
    </row>
    <row r="21" spans="2:9" ht="17" x14ac:dyDescent="0.5">
      <c r="B21" s="28"/>
      <c r="C21" s="28"/>
      <c r="D21" s="28"/>
      <c r="E21" s="102" t="s">
        <v>145</v>
      </c>
    </row>
    <row r="22" spans="2:9" ht="17" x14ac:dyDescent="0.5">
      <c r="B22" s="28"/>
      <c r="C22" s="28"/>
      <c r="D22" s="28"/>
      <c r="E22" s="102" t="s">
        <v>146</v>
      </c>
    </row>
    <row r="23" spans="2:9" ht="17" x14ac:dyDescent="0.5">
      <c r="B23" s="28"/>
      <c r="C23" s="28"/>
      <c r="D23" s="28"/>
      <c r="E23" s="102" t="s">
        <v>147</v>
      </c>
    </row>
    <row r="24" spans="2:9" ht="16.5" customHeight="1" x14ac:dyDescent="0.45">
      <c r="B24" s="84" t="s">
        <v>148</v>
      </c>
      <c r="C24" s="169" t="s">
        <v>149</v>
      </c>
      <c r="D24" s="169"/>
      <c r="E24" s="169"/>
      <c r="F24" s="169"/>
      <c r="G24" s="169"/>
      <c r="H24" s="169"/>
      <c r="I24" s="169"/>
    </row>
    <row r="25" spans="2:9" x14ac:dyDescent="0.45">
      <c r="B25" s="100"/>
      <c r="C25" s="169"/>
      <c r="D25" s="169"/>
      <c r="E25" s="169"/>
      <c r="F25" s="169"/>
      <c r="G25" s="169"/>
      <c r="H25" s="169"/>
      <c r="I25" s="169"/>
    </row>
    <row r="26" spans="2:9" x14ac:dyDescent="0.45">
      <c r="B26" s="28"/>
      <c r="C26" s="77"/>
      <c r="D26" s="77"/>
      <c r="E26" s="77"/>
      <c r="F26" s="77"/>
      <c r="G26" s="77"/>
      <c r="H26" s="77"/>
      <c r="I26" s="77"/>
    </row>
    <row r="27" spans="2:9" x14ac:dyDescent="0.45">
      <c r="B27" s="75"/>
      <c r="C27" s="28"/>
      <c r="D27" s="28"/>
      <c r="E27" s="28"/>
      <c r="F27" s="28"/>
    </row>
    <row r="28" spans="2:9" x14ac:dyDescent="0.45">
      <c r="B28" s="103"/>
      <c r="C28" s="28"/>
      <c r="D28" s="28"/>
      <c r="E28" s="28"/>
      <c r="F28" s="28"/>
    </row>
    <row r="29" spans="2:9" x14ac:dyDescent="0.45">
      <c r="B29" s="75" t="s">
        <v>150</v>
      </c>
      <c r="D29" s="28"/>
      <c r="E29" s="104" t="s">
        <v>151</v>
      </c>
      <c r="F29" s="28"/>
    </row>
    <row r="30" spans="2:9" x14ac:dyDescent="0.45">
      <c r="B30" s="75"/>
      <c r="C30" s="28"/>
      <c r="D30" s="28"/>
      <c r="E30" s="28"/>
      <c r="F30" s="28"/>
    </row>
    <row r="31" spans="2:9" ht="17" thickBot="1" x14ac:dyDescent="0.5">
      <c r="B31" s="105" t="s">
        <v>152</v>
      </c>
      <c r="C31" s="106"/>
      <c r="D31" s="106"/>
      <c r="E31" s="107"/>
      <c r="F31" s="28"/>
    </row>
    <row r="32" spans="2:9" ht="17" thickTop="1" x14ac:dyDescent="0.45"/>
    <row r="33" spans="1:8" ht="21.5" x14ac:dyDescent="0.6">
      <c r="B33" s="73" t="s">
        <v>153</v>
      </c>
    </row>
    <row r="34" spans="1:8" x14ac:dyDescent="0.45">
      <c r="B34" s="75" t="s">
        <v>154</v>
      </c>
    </row>
    <row r="35" spans="1:8" ht="21.5" x14ac:dyDescent="0.6">
      <c r="B35" s="73"/>
    </row>
    <row r="36" spans="1:8" s="1" customFormat="1" ht="17" x14ac:dyDescent="0.5">
      <c r="B36" s="102"/>
    </row>
    <row r="37" spans="1:8" ht="17" x14ac:dyDescent="0.5">
      <c r="A37" s="1" t="s">
        <v>155</v>
      </c>
    </row>
    <row r="38" spans="1:8" x14ac:dyDescent="0.45">
      <c r="B38" s="169" t="s">
        <v>201</v>
      </c>
      <c r="C38" s="169"/>
      <c r="D38" s="169"/>
      <c r="E38" s="169"/>
      <c r="F38" s="169"/>
      <c r="G38" s="169"/>
      <c r="H38" s="169"/>
    </row>
    <row r="39" spans="1:8" x14ac:dyDescent="0.45">
      <c r="B39" s="169"/>
      <c r="C39" s="169"/>
      <c r="D39" s="169"/>
      <c r="E39" s="169"/>
      <c r="F39" s="169"/>
      <c r="G39" s="169"/>
      <c r="H39" s="169"/>
    </row>
    <row r="40" spans="1:8" x14ac:dyDescent="0.45">
      <c r="B40" s="52"/>
      <c r="C40" s="52"/>
      <c r="D40" s="52"/>
      <c r="E40" s="52"/>
      <c r="F40" s="52"/>
      <c r="G40" s="52"/>
      <c r="H40" s="52"/>
    </row>
    <row r="41" spans="1:8" x14ac:dyDescent="0.45">
      <c r="B41" s="75" t="s">
        <v>156</v>
      </c>
      <c r="C41" s="28"/>
      <c r="D41" s="28"/>
      <c r="E41" s="28"/>
      <c r="F41" s="28"/>
    </row>
    <row r="42" spans="1:8" ht="24" customHeight="1" x14ac:dyDescent="0.45">
      <c r="B42" s="108" t="s">
        <v>157</v>
      </c>
      <c r="C42" s="108" t="s">
        <v>158</v>
      </c>
      <c r="D42" s="108" t="s">
        <v>159</v>
      </c>
      <c r="E42" s="108" t="s">
        <v>160</v>
      </c>
      <c r="F42" s="108" t="s">
        <v>161</v>
      </c>
    </row>
    <row r="43" spans="1:8" ht="17" x14ac:dyDescent="0.45">
      <c r="B43" s="109">
        <v>0</v>
      </c>
      <c r="C43" s="110">
        <v>0</v>
      </c>
      <c r="D43" s="110">
        <v>0</v>
      </c>
      <c r="E43" s="111">
        <v>0</v>
      </c>
      <c r="F43" s="112">
        <v>500000</v>
      </c>
    </row>
    <row r="44" spans="1:8" ht="17" x14ac:dyDescent="0.45">
      <c r="B44" s="109">
        <v>1</v>
      </c>
      <c r="C44" s="113">
        <v>15060.62</v>
      </c>
      <c r="D44" s="112">
        <v>13750</v>
      </c>
      <c r="E44" s="112">
        <v>1310.6199999999999</v>
      </c>
      <c r="F44" s="112">
        <v>498689.38</v>
      </c>
    </row>
    <row r="45" spans="1:8" ht="17" x14ac:dyDescent="0.45">
      <c r="B45" s="109">
        <v>2</v>
      </c>
      <c r="C45" s="113">
        <v>15060.62</v>
      </c>
      <c r="D45" s="112">
        <v>13713.96</v>
      </c>
      <c r="E45" s="114"/>
      <c r="F45" s="114"/>
    </row>
    <row r="46" spans="1:8" ht="17" x14ac:dyDescent="0.45">
      <c r="B46" s="109">
        <v>3</v>
      </c>
      <c r="C46" s="113">
        <v>15060.62</v>
      </c>
      <c r="D46" s="114"/>
      <c r="E46" s="114"/>
      <c r="F46" s="114"/>
    </row>
    <row r="47" spans="1:8" ht="17" x14ac:dyDescent="0.45">
      <c r="B47" s="109">
        <v>4</v>
      </c>
      <c r="C47" s="113">
        <v>15060.62</v>
      </c>
      <c r="D47" s="114"/>
      <c r="E47" s="114"/>
      <c r="F47" s="114"/>
    </row>
    <row r="48" spans="1:8" ht="17" x14ac:dyDescent="0.45">
      <c r="B48" s="109">
        <v>5</v>
      </c>
      <c r="C48" s="113">
        <v>15060.62</v>
      </c>
      <c r="D48" s="114"/>
      <c r="E48" s="114"/>
      <c r="F48" s="114"/>
    </row>
    <row r="49" spans="1:8" ht="17" x14ac:dyDescent="0.45">
      <c r="B49" s="109">
        <v>6</v>
      </c>
      <c r="C49" s="113">
        <v>15060.62</v>
      </c>
      <c r="D49" s="114"/>
      <c r="E49" s="114"/>
      <c r="F49" s="114"/>
    </row>
    <row r="50" spans="1:8" ht="17" x14ac:dyDescent="0.45">
      <c r="B50" s="109">
        <v>7</v>
      </c>
      <c r="C50" s="113">
        <v>15060.62</v>
      </c>
      <c r="D50" s="114"/>
      <c r="E50" s="114"/>
      <c r="F50" s="114"/>
    </row>
    <row r="51" spans="1:8" ht="17" x14ac:dyDescent="0.45">
      <c r="B51" s="109">
        <v>8</v>
      </c>
      <c r="C51" s="113">
        <v>15060.62</v>
      </c>
      <c r="D51" s="114"/>
      <c r="E51" s="114"/>
      <c r="F51" s="114"/>
    </row>
    <row r="52" spans="1:8" ht="17" x14ac:dyDescent="0.45">
      <c r="B52" s="109">
        <v>9</v>
      </c>
      <c r="C52" s="113">
        <v>15060.62</v>
      </c>
      <c r="D52" s="114"/>
      <c r="E52" s="114"/>
      <c r="F52" s="114"/>
    </row>
    <row r="53" spans="1:8" ht="17" x14ac:dyDescent="0.45">
      <c r="B53" s="109">
        <v>10</v>
      </c>
      <c r="C53" s="113">
        <v>15060.62</v>
      </c>
      <c r="D53" s="114"/>
      <c r="E53" s="114"/>
      <c r="F53" s="114"/>
    </row>
    <row r="54" spans="1:8" ht="17" x14ac:dyDescent="0.45">
      <c r="B54" s="109">
        <v>11</v>
      </c>
      <c r="C54" s="113">
        <v>15060.62</v>
      </c>
      <c r="D54" s="114"/>
      <c r="E54" s="114"/>
      <c r="F54" s="114"/>
    </row>
    <row r="55" spans="1:8" ht="17" x14ac:dyDescent="0.45">
      <c r="B55" s="109">
        <v>12</v>
      </c>
      <c r="C55" s="113">
        <v>15060.62</v>
      </c>
      <c r="D55" s="114"/>
      <c r="E55" s="114"/>
      <c r="F55" s="114"/>
    </row>
    <row r="56" spans="1:8" ht="17" x14ac:dyDescent="0.45">
      <c r="B56" s="109">
        <v>13</v>
      </c>
      <c r="C56" s="113">
        <v>15060.62</v>
      </c>
      <c r="D56" s="114"/>
      <c r="E56" s="114"/>
      <c r="F56" s="114"/>
    </row>
    <row r="57" spans="1:8" ht="17" x14ac:dyDescent="0.45">
      <c r="B57" s="109">
        <v>14</v>
      </c>
      <c r="C57" s="113">
        <v>15060.62</v>
      </c>
      <c r="D57" s="114"/>
      <c r="E57" s="114"/>
      <c r="F57" s="114"/>
    </row>
    <row r="58" spans="1:8" ht="17" x14ac:dyDescent="0.45">
      <c r="B58" s="109">
        <v>15</v>
      </c>
      <c r="C58" s="113">
        <v>15060.62</v>
      </c>
      <c r="D58" s="114"/>
      <c r="E58" s="114"/>
      <c r="F58" s="114"/>
    </row>
    <row r="59" spans="1:8" ht="17" x14ac:dyDescent="0.45">
      <c r="B59" s="109">
        <v>16</v>
      </c>
      <c r="C59" s="113">
        <v>15060.62</v>
      </c>
      <c r="D59" s="114"/>
      <c r="E59" s="114"/>
      <c r="F59" s="114"/>
    </row>
    <row r="60" spans="1:8" ht="17" x14ac:dyDescent="0.45">
      <c r="B60" s="109">
        <v>17</v>
      </c>
      <c r="C60" s="113">
        <v>15060.62</v>
      </c>
      <c r="D60" s="114"/>
      <c r="E60" s="114"/>
      <c r="F60" s="114"/>
    </row>
    <row r="61" spans="1:8" ht="17" x14ac:dyDescent="0.45">
      <c r="B61" s="109">
        <v>18</v>
      </c>
      <c r="C61" s="113">
        <v>15060.62</v>
      </c>
      <c r="D61" s="114"/>
      <c r="E61" s="114"/>
      <c r="F61" s="114"/>
    </row>
    <row r="62" spans="1:8" ht="17" x14ac:dyDescent="0.45">
      <c r="B62" s="109">
        <v>19</v>
      </c>
      <c r="C62" s="113">
        <v>15060.62</v>
      </c>
      <c r="D62" s="114"/>
      <c r="E62" s="114"/>
      <c r="F62" s="114"/>
    </row>
    <row r="63" spans="1:8" ht="17" x14ac:dyDescent="0.45">
      <c r="B63" s="109">
        <v>20</v>
      </c>
      <c r="C63" s="113">
        <v>15060.62</v>
      </c>
      <c r="D63" s="114"/>
      <c r="E63" s="114"/>
      <c r="F63" s="114"/>
    </row>
    <row r="64" spans="1:8" ht="17" x14ac:dyDescent="0.45">
      <c r="A64" s="78"/>
      <c r="B64" s="115"/>
      <c r="C64" s="116"/>
      <c r="D64" s="117"/>
      <c r="E64" s="117"/>
      <c r="F64" s="117"/>
      <c r="G64" s="78"/>
      <c r="H64" s="78"/>
    </row>
    <row r="65" spans="1:12" ht="17" x14ac:dyDescent="0.45">
      <c r="A65" s="78"/>
      <c r="B65" s="115"/>
      <c r="C65" s="116"/>
      <c r="D65" s="117"/>
      <c r="E65" s="117"/>
      <c r="F65" s="117"/>
      <c r="G65" s="78"/>
      <c r="H65" s="78"/>
    </row>
    <row r="66" spans="1:12" ht="17" x14ac:dyDescent="0.5">
      <c r="A66" s="1" t="s">
        <v>162</v>
      </c>
    </row>
    <row r="67" spans="1:12" x14ac:dyDescent="0.45">
      <c r="B67" s="84" t="s">
        <v>163</v>
      </c>
      <c r="C67" s="28"/>
    </row>
    <row r="68" spans="1:12" x14ac:dyDescent="0.45">
      <c r="B68" s="28"/>
    </row>
    <row r="69" spans="1:12" ht="16.5" customHeight="1" x14ac:dyDescent="0.5">
      <c r="A69" s="10" t="s">
        <v>33</v>
      </c>
      <c r="B69" s="169" t="s">
        <v>164</v>
      </c>
      <c r="C69" s="169"/>
      <c r="D69" s="169"/>
      <c r="E69" s="169"/>
      <c r="F69" s="169"/>
      <c r="G69" s="169"/>
      <c r="H69" s="169"/>
    </row>
    <row r="70" spans="1:12" ht="17" x14ac:dyDescent="0.5">
      <c r="B70" s="169"/>
      <c r="C70" s="169"/>
      <c r="D70" s="169"/>
      <c r="E70" s="169"/>
      <c r="F70" s="169"/>
      <c r="G70" s="169"/>
      <c r="H70" s="169"/>
      <c r="K70" s="1"/>
      <c r="L70" s="118"/>
    </row>
    <row r="71" spans="1:12" ht="17" x14ac:dyDescent="0.5">
      <c r="B71" s="52"/>
      <c r="C71" s="52"/>
      <c r="D71" s="52"/>
      <c r="E71" s="52"/>
      <c r="F71" s="52"/>
      <c r="G71" s="52"/>
      <c r="H71" s="52"/>
      <c r="K71" s="1"/>
      <c r="L71" s="118"/>
    </row>
    <row r="72" spans="1:12" x14ac:dyDescent="0.45">
      <c r="B72" s="52"/>
      <c r="C72" s="52"/>
      <c r="D72" s="52"/>
      <c r="E72" s="52"/>
      <c r="F72" s="52"/>
      <c r="G72" s="52"/>
      <c r="H72" s="52"/>
    </row>
    <row r="73" spans="1:12" ht="17" x14ac:dyDescent="0.5">
      <c r="A73" s="10" t="s">
        <v>34</v>
      </c>
      <c r="B73" s="84" t="s">
        <v>184</v>
      </c>
      <c r="C73" s="52"/>
      <c r="D73" s="52"/>
      <c r="E73" s="52"/>
      <c r="F73" s="52"/>
      <c r="G73" s="52"/>
      <c r="H73" s="52"/>
    </row>
    <row r="74" spans="1:12" ht="17" x14ac:dyDescent="0.5">
      <c r="A74" s="10"/>
      <c r="B74" s="84"/>
      <c r="C74" s="52"/>
      <c r="D74" s="52"/>
      <c r="E74" s="52"/>
      <c r="F74" s="52"/>
      <c r="G74" s="52"/>
      <c r="H74" s="52"/>
    </row>
    <row r="75" spans="1:12" ht="17" x14ac:dyDescent="0.5">
      <c r="A75" s="10"/>
      <c r="B75" s="84"/>
      <c r="C75" s="52"/>
      <c r="D75" s="52"/>
      <c r="E75" s="52"/>
      <c r="F75" s="52"/>
      <c r="G75" s="52"/>
      <c r="H75" s="52"/>
    </row>
    <row r="76" spans="1:12" ht="17" x14ac:dyDescent="0.5">
      <c r="A76" s="10" t="s">
        <v>41</v>
      </c>
      <c r="B76" s="84" t="s">
        <v>190</v>
      </c>
      <c r="C76" s="52"/>
      <c r="D76" s="52"/>
      <c r="E76" s="52"/>
      <c r="F76" s="52"/>
      <c r="G76" s="52"/>
      <c r="H76" s="52"/>
    </row>
    <row r="77" spans="1:12" ht="17" x14ac:dyDescent="0.5">
      <c r="A77" s="10"/>
      <c r="B77" s="84"/>
      <c r="C77" s="52"/>
      <c r="D77" s="52"/>
      <c r="E77" s="52"/>
      <c r="F77" s="52"/>
      <c r="G77" s="52"/>
      <c r="H77" s="52"/>
    </row>
    <row r="78" spans="1:12" ht="17" x14ac:dyDescent="0.5">
      <c r="A78" s="10"/>
      <c r="B78" s="84"/>
      <c r="C78" s="52"/>
      <c r="D78" s="52"/>
      <c r="E78" s="52"/>
      <c r="F78" s="52"/>
      <c r="G78" s="52"/>
      <c r="H78" s="52"/>
    </row>
    <row r="79" spans="1:12" ht="17" x14ac:dyDescent="0.5">
      <c r="A79" s="1" t="s">
        <v>165</v>
      </c>
      <c r="B79" s="77"/>
      <c r="C79" s="77"/>
      <c r="D79" s="77"/>
      <c r="E79" s="77"/>
      <c r="F79" s="77"/>
      <c r="G79" s="77"/>
      <c r="H79" s="77"/>
    </row>
    <row r="80" spans="1:12" x14ac:dyDescent="0.45">
      <c r="A80" s="78"/>
      <c r="B80" s="75" t="s">
        <v>166</v>
      </c>
      <c r="C80" s="75"/>
      <c r="D80" s="75"/>
      <c r="E80" s="75"/>
      <c r="F80" s="75"/>
      <c r="G80" s="75"/>
      <c r="H80" s="75"/>
    </row>
    <row r="81" spans="1:9" ht="16.5" customHeight="1" x14ac:dyDescent="0.45">
      <c r="A81" s="78"/>
      <c r="B81" s="75"/>
      <c r="C81" s="75"/>
      <c r="D81" s="75"/>
      <c r="E81" s="75"/>
      <c r="F81" s="75"/>
      <c r="G81" s="75"/>
      <c r="H81" s="75"/>
    </row>
    <row r="82" spans="1:9" ht="17" x14ac:dyDescent="0.5">
      <c r="A82" s="119" t="s">
        <v>33</v>
      </c>
      <c r="B82" s="75" t="s">
        <v>167</v>
      </c>
    </row>
    <row r="83" spans="1:9" x14ac:dyDescent="0.45">
      <c r="A83" s="78"/>
      <c r="C83" s="28"/>
    </row>
    <row r="84" spans="1:9" ht="17" x14ac:dyDescent="0.5">
      <c r="A84" s="119" t="s">
        <v>34</v>
      </c>
      <c r="B84" t="s">
        <v>186</v>
      </c>
      <c r="C84" s="28"/>
    </row>
    <row r="85" spans="1:9" ht="17" x14ac:dyDescent="0.5">
      <c r="A85" s="119"/>
      <c r="C85" s="28"/>
    </row>
    <row r="86" spans="1:9" ht="17" x14ac:dyDescent="0.5">
      <c r="A86" s="119" t="s">
        <v>41</v>
      </c>
      <c r="B86" t="s">
        <v>189</v>
      </c>
      <c r="C86" s="28"/>
    </row>
    <row r="87" spans="1:9" ht="17" x14ac:dyDescent="0.5">
      <c r="A87" s="119"/>
      <c r="C87" s="28"/>
    </row>
    <row r="88" spans="1:9" ht="17" x14ac:dyDescent="0.5">
      <c r="A88" s="119"/>
      <c r="C88" s="28"/>
    </row>
    <row r="89" spans="1:9" ht="17" x14ac:dyDescent="0.5">
      <c r="A89" s="1" t="s">
        <v>168</v>
      </c>
      <c r="B89" s="115"/>
      <c r="C89" s="116"/>
      <c r="D89" s="117"/>
      <c r="E89" s="117"/>
      <c r="F89" s="117"/>
      <c r="G89" s="78"/>
      <c r="H89" s="78"/>
    </row>
    <row r="90" spans="1:9" s="75" customFormat="1" x14ac:dyDescent="0.45">
      <c r="A90" s="120"/>
      <c r="B90" s="121" t="s">
        <v>169</v>
      </c>
      <c r="C90" s="122"/>
      <c r="D90" s="123"/>
      <c r="E90" s="123"/>
      <c r="F90" s="123"/>
      <c r="G90" s="124"/>
      <c r="H90" s="124"/>
    </row>
    <row r="91" spans="1:9" x14ac:dyDescent="0.45">
      <c r="A91" s="125"/>
      <c r="B91" s="121" t="s">
        <v>170</v>
      </c>
      <c r="C91" s="122"/>
      <c r="D91" s="123"/>
      <c r="E91" s="123"/>
      <c r="F91" s="123"/>
      <c r="G91" s="107"/>
      <c r="H91" s="107"/>
      <c r="I91" s="28"/>
    </row>
    <row r="92" spans="1:9" x14ac:dyDescent="0.45">
      <c r="A92" s="44"/>
      <c r="B92" s="28"/>
      <c r="C92" s="122"/>
      <c r="D92" s="123"/>
      <c r="E92" s="123"/>
      <c r="F92" s="123"/>
      <c r="G92" s="107"/>
      <c r="H92" s="107"/>
      <c r="I92" s="28"/>
    </row>
    <row r="93" spans="1:9" ht="17" x14ac:dyDescent="0.5">
      <c r="A93" s="119" t="s">
        <v>33</v>
      </c>
      <c r="B93" s="121" t="s">
        <v>171</v>
      </c>
      <c r="C93" s="122"/>
      <c r="D93" s="123"/>
      <c r="E93" s="123"/>
      <c r="F93" s="123"/>
      <c r="G93" s="107"/>
      <c r="H93" s="107"/>
      <c r="I93" s="28"/>
    </row>
    <row r="94" spans="1:9" ht="17" x14ac:dyDescent="0.45">
      <c r="A94" s="125"/>
      <c r="B94" s="126"/>
      <c r="C94" s="122"/>
      <c r="D94" s="123"/>
      <c r="E94" s="123"/>
      <c r="F94" s="123"/>
      <c r="G94" s="107"/>
      <c r="H94" s="107"/>
      <c r="I94" s="28"/>
    </row>
    <row r="95" spans="1:9" ht="17" x14ac:dyDescent="0.5">
      <c r="A95" s="10"/>
      <c r="B95" s="126"/>
      <c r="C95" s="122"/>
      <c r="D95" s="123"/>
      <c r="E95" s="123"/>
      <c r="F95" s="123"/>
      <c r="G95" s="107"/>
      <c r="H95" s="107"/>
      <c r="I95" s="28"/>
    </row>
    <row r="96" spans="1:9" ht="17" x14ac:dyDescent="0.5">
      <c r="A96" s="119" t="s">
        <v>34</v>
      </c>
      <c r="B96" s="121" t="s">
        <v>172</v>
      </c>
      <c r="C96" s="122"/>
      <c r="D96" s="123"/>
      <c r="E96" s="123"/>
      <c r="F96" s="123"/>
      <c r="G96" s="107"/>
      <c r="H96" s="107"/>
      <c r="I96" s="28"/>
    </row>
    <row r="97" spans="1:9" ht="17" x14ac:dyDescent="0.45">
      <c r="A97" s="125"/>
      <c r="B97" s="126"/>
      <c r="C97" s="122"/>
      <c r="D97" s="123"/>
      <c r="E97" s="123"/>
      <c r="F97" s="123"/>
      <c r="G97" s="107"/>
      <c r="H97" s="107"/>
      <c r="I97" s="28"/>
    </row>
    <row r="98" spans="1:9" ht="17" x14ac:dyDescent="0.45">
      <c r="A98" s="107"/>
      <c r="B98" s="126"/>
      <c r="C98" s="122"/>
      <c r="D98" s="123"/>
      <c r="E98" s="123"/>
      <c r="F98" s="123"/>
      <c r="G98" s="107"/>
      <c r="H98" s="107"/>
      <c r="I98" s="28"/>
    </row>
    <row r="99" spans="1:9" ht="17" x14ac:dyDescent="0.45">
      <c r="A99" s="107"/>
      <c r="B99" s="126"/>
      <c r="C99" s="122"/>
      <c r="D99" s="123"/>
      <c r="E99" s="123"/>
      <c r="F99" s="123"/>
      <c r="G99" s="107"/>
      <c r="H99" s="107"/>
      <c r="I99" s="28"/>
    </row>
    <row r="100" spans="1:9" ht="17" x14ac:dyDescent="0.45">
      <c r="A100" s="107"/>
      <c r="B100" s="126"/>
      <c r="C100" s="122"/>
      <c r="D100" s="123"/>
      <c r="E100" s="123"/>
      <c r="F100" s="123"/>
      <c r="G100" s="107"/>
      <c r="H100" s="107"/>
      <c r="I100" s="28"/>
    </row>
    <row r="101" spans="1:9" ht="17" x14ac:dyDescent="0.45">
      <c r="A101" s="107"/>
      <c r="B101" s="126"/>
      <c r="C101" s="122"/>
      <c r="D101" s="123"/>
      <c r="E101" s="123"/>
      <c r="F101" s="123"/>
      <c r="G101" s="107"/>
      <c r="H101" s="107"/>
      <c r="I101" s="28"/>
    </row>
    <row r="102" spans="1:9" ht="17" x14ac:dyDescent="0.45">
      <c r="A102" s="107"/>
      <c r="B102" s="126"/>
      <c r="C102" s="122"/>
      <c r="D102" s="123"/>
      <c r="E102" s="123"/>
      <c r="F102" s="123"/>
      <c r="G102" s="107"/>
      <c r="H102" s="107"/>
      <c r="I102" s="28"/>
    </row>
    <row r="103" spans="1:9" ht="17" x14ac:dyDescent="0.45">
      <c r="A103" s="107"/>
      <c r="B103" s="126"/>
      <c r="C103" s="122"/>
      <c r="D103" s="123"/>
      <c r="E103" s="123"/>
      <c r="F103" s="123"/>
      <c r="G103" s="107"/>
      <c r="H103" s="107"/>
      <c r="I103" s="28"/>
    </row>
    <row r="104" spans="1:9" ht="17" x14ac:dyDescent="0.45">
      <c r="A104" s="107"/>
      <c r="B104" s="126"/>
      <c r="C104" s="122"/>
      <c r="D104" s="123"/>
      <c r="E104" s="123"/>
      <c r="F104" s="123"/>
      <c r="G104" s="107"/>
      <c r="H104" s="107"/>
      <c r="I104" s="28"/>
    </row>
    <row r="105" spans="1:9" ht="17" x14ac:dyDescent="0.45">
      <c r="A105" s="78"/>
      <c r="B105" s="115"/>
      <c r="C105" s="116"/>
      <c r="D105" s="117"/>
      <c r="E105" s="117"/>
      <c r="F105" s="117"/>
      <c r="G105" s="78"/>
      <c r="H105" s="78"/>
    </row>
    <row r="106" spans="1:9" ht="17" x14ac:dyDescent="0.45">
      <c r="A106" s="78"/>
      <c r="B106" s="115"/>
      <c r="C106" s="116"/>
      <c r="D106" s="117"/>
      <c r="E106" s="117"/>
      <c r="F106" s="117"/>
      <c r="G106" s="78"/>
      <c r="H106" s="78"/>
    </row>
    <row r="107" spans="1:9" ht="17" x14ac:dyDescent="0.45">
      <c r="A107" s="78"/>
      <c r="B107" s="115"/>
      <c r="C107" s="116"/>
      <c r="D107" s="117"/>
      <c r="E107" s="117"/>
      <c r="F107" s="117"/>
      <c r="G107" s="78"/>
      <c r="H107" s="78"/>
    </row>
    <row r="108" spans="1:9" ht="17" x14ac:dyDescent="0.45">
      <c r="A108" s="78"/>
      <c r="B108" s="115"/>
      <c r="C108" s="116"/>
      <c r="D108" s="117"/>
      <c r="E108" s="117"/>
      <c r="F108" s="117"/>
      <c r="G108" s="78"/>
      <c r="H108" s="78"/>
    </row>
    <row r="109" spans="1:9" ht="17" x14ac:dyDescent="0.45">
      <c r="A109" s="78"/>
      <c r="B109" s="115"/>
      <c r="C109" s="116"/>
      <c r="D109" s="117"/>
      <c r="E109" s="117"/>
      <c r="F109" s="117"/>
      <c r="G109" s="78"/>
      <c r="H109" s="78"/>
    </row>
    <row r="110" spans="1:9" ht="17" x14ac:dyDescent="0.45">
      <c r="A110" s="78"/>
      <c r="B110" s="115"/>
      <c r="C110" s="116"/>
      <c r="D110" s="117"/>
      <c r="E110" s="117"/>
      <c r="F110" s="117"/>
      <c r="G110" s="78"/>
      <c r="H110" s="78"/>
    </row>
    <row r="111" spans="1:9" ht="17" x14ac:dyDescent="0.45">
      <c r="A111" s="78"/>
      <c r="B111" s="115"/>
      <c r="C111" s="116"/>
      <c r="D111" s="117"/>
      <c r="E111" s="117"/>
      <c r="F111" s="117"/>
      <c r="G111" s="78"/>
      <c r="H111" s="78"/>
    </row>
    <row r="112" spans="1:9" ht="17" x14ac:dyDescent="0.45">
      <c r="A112" s="78"/>
      <c r="B112" s="115"/>
      <c r="C112" s="116"/>
      <c r="D112" s="117"/>
      <c r="E112" s="117"/>
      <c r="F112" s="117"/>
      <c r="G112" s="78"/>
      <c r="H112" s="78"/>
    </row>
    <row r="113" spans="1:8" ht="17" x14ac:dyDescent="0.45">
      <c r="A113" s="78"/>
      <c r="B113" s="115"/>
      <c r="C113" s="116"/>
      <c r="D113" s="117"/>
      <c r="E113" s="117"/>
      <c r="F113" s="117"/>
      <c r="G113" s="78"/>
      <c r="H113" s="78"/>
    </row>
    <row r="114" spans="1:8" ht="17" x14ac:dyDescent="0.45">
      <c r="A114" s="78"/>
      <c r="B114" s="115"/>
      <c r="C114" s="116"/>
      <c r="D114" s="117"/>
      <c r="E114" s="117"/>
      <c r="F114" s="117"/>
      <c r="G114" s="78"/>
      <c r="H114" s="78"/>
    </row>
    <row r="115" spans="1:8" ht="17" x14ac:dyDescent="0.45">
      <c r="A115" s="78"/>
      <c r="B115" s="115"/>
      <c r="C115" s="116"/>
      <c r="D115" s="117"/>
      <c r="E115" s="117"/>
      <c r="F115" s="117"/>
      <c r="G115" s="78"/>
      <c r="H115" s="78"/>
    </row>
    <row r="116" spans="1:8" ht="17" x14ac:dyDescent="0.45">
      <c r="A116" s="78"/>
      <c r="B116" s="115"/>
      <c r="C116" s="116"/>
      <c r="D116" s="117"/>
      <c r="E116" s="117"/>
      <c r="F116" s="117"/>
      <c r="G116" s="78"/>
      <c r="H116" s="78"/>
    </row>
    <row r="117" spans="1:8" ht="17" x14ac:dyDescent="0.45">
      <c r="A117" s="78"/>
      <c r="B117" s="115"/>
      <c r="C117" s="116"/>
      <c r="D117" s="117"/>
      <c r="E117" s="117"/>
      <c r="F117" s="117"/>
      <c r="G117" s="78"/>
      <c r="H117" s="78"/>
    </row>
    <row r="118" spans="1:8" ht="17" x14ac:dyDescent="0.45">
      <c r="A118" s="78"/>
      <c r="B118" s="115"/>
      <c r="C118" s="116"/>
      <c r="D118" s="117"/>
      <c r="E118" s="117"/>
      <c r="F118" s="117"/>
      <c r="G118" s="78"/>
      <c r="H118" s="78"/>
    </row>
    <row r="119" spans="1:8" ht="17" x14ac:dyDescent="0.45">
      <c r="A119" s="78"/>
      <c r="B119" s="115"/>
      <c r="C119" s="116"/>
      <c r="D119" s="117"/>
      <c r="E119" s="117"/>
      <c r="F119" s="117"/>
      <c r="G119" s="78"/>
      <c r="H119" s="78"/>
    </row>
    <row r="120" spans="1:8" ht="17" x14ac:dyDescent="0.45">
      <c r="A120" s="78"/>
      <c r="B120" s="115"/>
      <c r="C120" s="116"/>
      <c r="D120" s="117"/>
      <c r="E120" s="117"/>
      <c r="F120" s="117"/>
      <c r="G120" s="78"/>
      <c r="H120" s="78"/>
    </row>
    <row r="121" spans="1:8" ht="17" x14ac:dyDescent="0.45">
      <c r="A121" s="78"/>
      <c r="B121" s="115"/>
      <c r="C121" s="116"/>
      <c r="D121" s="117"/>
      <c r="E121" s="117"/>
      <c r="F121" s="117"/>
      <c r="G121" s="78"/>
      <c r="H121" s="78"/>
    </row>
    <row r="122" spans="1:8" ht="17" x14ac:dyDescent="0.45">
      <c r="A122" s="78"/>
      <c r="B122" s="115"/>
      <c r="C122" s="116"/>
      <c r="D122" s="117"/>
      <c r="E122" s="117"/>
      <c r="F122" s="117"/>
      <c r="G122" s="78"/>
      <c r="H122" s="78"/>
    </row>
    <row r="123" spans="1:8" ht="17" x14ac:dyDescent="0.45">
      <c r="A123" s="78"/>
      <c r="B123" s="115"/>
      <c r="C123" s="116"/>
      <c r="D123" s="117"/>
      <c r="E123" s="117"/>
      <c r="F123" s="117"/>
      <c r="G123" s="78"/>
      <c r="H123" s="78"/>
    </row>
    <row r="124" spans="1:8" ht="17" x14ac:dyDescent="0.45">
      <c r="A124" s="78"/>
      <c r="B124" s="115"/>
      <c r="C124" s="116"/>
      <c r="D124" s="117"/>
      <c r="E124" s="117"/>
      <c r="F124" s="117"/>
      <c r="G124" s="78"/>
      <c r="H124" s="78"/>
    </row>
    <row r="125" spans="1:8" ht="17" x14ac:dyDescent="0.45">
      <c r="A125" s="78"/>
      <c r="B125" s="115"/>
      <c r="C125" s="116"/>
      <c r="D125" s="117"/>
      <c r="E125" s="117"/>
      <c r="F125" s="117"/>
      <c r="G125" s="78"/>
      <c r="H125" s="78"/>
    </row>
    <row r="126" spans="1:8" ht="17" x14ac:dyDescent="0.45">
      <c r="A126" s="78"/>
      <c r="B126" s="115"/>
      <c r="C126" s="116"/>
      <c r="D126" s="117"/>
      <c r="E126" s="117"/>
      <c r="F126" s="117"/>
      <c r="G126" s="78"/>
      <c r="H126" s="78"/>
    </row>
    <row r="127" spans="1:8" ht="17" x14ac:dyDescent="0.45">
      <c r="A127" s="78"/>
      <c r="B127" s="115"/>
      <c r="C127" s="116"/>
      <c r="D127" s="117"/>
      <c r="E127" s="117"/>
      <c r="F127" s="117"/>
      <c r="G127" s="78"/>
      <c r="H127" s="78"/>
    </row>
    <row r="128" spans="1:8" ht="17" x14ac:dyDescent="0.45">
      <c r="A128" s="78"/>
      <c r="B128" s="115"/>
      <c r="C128" s="116"/>
      <c r="D128" s="117"/>
      <c r="E128" s="117"/>
      <c r="F128" s="117"/>
      <c r="G128" s="78"/>
      <c r="H128" s="78"/>
    </row>
    <row r="129" spans="1:8" ht="17" x14ac:dyDescent="0.45">
      <c r="A129" s="78"/>
      <c r="B129" s="115"/>
      <c r="C129" s="116"/>
      <c r="D129" s="117"/>
      <c r="E129" s="117"/>
      <c r="F129" s="117"/>
      <c r="G129" s="78"/>
      <c r="H129" s="78"/>
    </row>
    <row r="130" spans="1:8" ht="17" x14ac:dyDescent="0.45">
      <c r="A130" s="78"/>
      <c r="B130" s="115"/>
      <c r="C130" s="116"/>
      <c r="D130" s="117"/>
      <c r="E130" s="117"/>
      <c r="F130" s="117"/>
      <c r="G130" s="78"/>
      <c r="H130" s="78"/>
    </row>
    <row r="131" spans="1:8" ht="17" x14ac:dyDescent="0.45">
      <c r="A131" s="78"/>
      <c r="B131" s="115"/>
      <c r="C131" s="116"/>
      <c r="D131" s="117"/>
      <c r="E131" s="117"/>
      <c r="F131" s="117"/>
      <c r="G131" s="78"/>
      <c r="H131" s="78"/>
    </row>
    <row r="132" spans="1:8" ht="17" x14ac:dyDescent="0.45">
      <c r="A132" s="78"/>
      <c r="B132" s="115"/>
      <c r="C132" s="116"/>
      <c r="D132" s="117"/>
      <c r="E132" s="117"/>
      <c r="F132" s="117"/>
      <c r="G132" s="78"/>
      <c r="H132" s="78"/>
    </row>
    <row r="133" spans="1:8" ht="17" x14ac:dyDescent="0.45">
      <c r="A133" s="78"/>
      <c r="B133" s="115"/>
      <c r="C133" s="116"/>
      <c r="D133" s="117"/>
      <c r="E133" s="117"/>
      <c r="F133" s="117"/>
      <c r="G133" s="78"/>
      <c r="H133" s="78"/>
    </row>
    <row r="134" spans="1:8" ht="17" x14ac:dyDescent="0.45">
      <c r="A134" s="78"/>
      <c r="B134" s="115"/>
      <c r="C134" s="116"/>
      <c r="D134" s="117"/>
      <c r="E134" s="117"/>
      <c r="F134" s="117"/>
      <c r="G134" s="78"/>
      <c r="H134" s="78"/>
    </row>
    <row r="135" spans="1:8" ht="17" x14ac:dyDescent="0.45">
      <c r="A135" s="78"/>
      <c r="B135" s="115"/>
      <c r="C135" s="116"/>
      <c r="D135" s="117"/>
      <c r="E135" s="117"/>
      <c r="F135" s="117"/>
      <c r="G135" s="78"/>
      <c r="H135" s="78"/>
    </row>
    <row r="136" spans="1:8" ht="17" x14ac:dyDescent="0.45">
      <c r="A136" s="78"/>
      <c r="B136" s="115"/>
      <c r="C136" s="116"/>
      <c r="D136" s="117"/>
      <c r="E136" s="117"/>
      <c r="F136" s="117"/>
      <c r="G136" s="78"/>
      <c r="H136" s="78"/>
    </row>
    <row r="137" spans="1:8" ht="17" x14ac:dyDescent="0.45">
      <c r="A137" s="78"/>
      <c r="B137" s="115"/>
      <c r="C137" s="116"/>
      <c r="D137" s="117"/>
      <c r="E137" s="117"/>
      <c r="F137" s="117"/>
      <c r="G137" s="78"/>
      <c r="H137" s="78"/>
    </row>
    <row r="138" spans="1:8" ht="17" x14ac:dyDescent="0.45">
      <c r="A138" s="78"/>
      <c r="B138" s="115"/>
      <c r="C138" s="116"/>
      <c r="D138" s="117"/>
      <c r="E138" s="117"/>
      <c r="F138" s="117"/>
      <c r="G138" s="78"/>
      <c r="H138" s="78"/>
    </row>
    <row r="139" spans="1:8" ht="17" x14ac:dyDescent="0.45">
      <c r="A139" s="78"/>
      <c r="B139" s="115"/>
      <c r="C139" s="116"/>
      <c r="D139" s="117"/>
      <c r="E139" s="117"/>
      <c r="F139" s="117"/>
      <c r="G139" s="78"/>
      <c r="H139" s="78"/>
    </row>
    <row r="140" spans="1:8" ht="17" x14ac:dyDescent="0.45">
      <c r="A140" s="78"/>
      <c r="B140" s="115"/>
      <c r="C140" s="116"/>
      <c r="D140" s="117"/>
      <c r="E140" s="117"/>
      <c r="F140" s="117"/>
      <c r="G140" s="78"/>
      <c r="H140" s="78"/>
    </row>
    <row r="141" spans="1:8" ht="17" x14ac:dyDescent="0.45">
      <c r="A141" s="78"/>
      <c r="B141" s="115"/>
      <c r="C141" s="116"/>
      <c r="D141" s="117"/>
      <c r="E141" s="117"/>
      <c r="F141" s="117"/>
      <c r="G141" s="78"/>
      <c r="H141" s="78"/>
    </row>
    <row r="142" spans="1:8" ht="17" x14ac:dyDescent="0.45">
      <c r="A142" s="78"/>
      <c r="B142" s="115"/>
      <c r="C142" s="116"/>
      <c r="D142" s="117"/>
      <c r="E142" s="117"/>
      <c r="F142" s="117"/>
      <c r="G142" s="78"/>
      <c r="H142" s="78"/>
    </row>
    <row r="143" spans="1:8" ht="17" x14ac:dyDescent="0.45">
      <c r="A143" s="78"/>
      <c r="B143" s="115"/>
      <c r="C143" s="116"/>
      <c r="D143" s="117"/>
      <c r="E143" s="117"/>
      <c r="F143" s="117"/>
      <c r="G143" s="78"/>
      <c r="H143" s="78"/>
    </row>
    <row r="144" spans="1:8" ht="17" x14ac:dyDescent="0.45">
      <c r="A144" s="78"/>
      <c r="B144" s="115"/>
      <c r="C144" s="116"/>
      <c r="D144" s="117"/>
      <c r="E144" s="117"/>
      <c r="F144" s="117"/>
      <c r="G144" s="78"/>
      <c r="H144" s="78"/>
    </row>
    <row r="145" spans="1:8" ht="17" x14ac:dyDescent="0.45">
      <c r="A145" s="78"/>
      <c r="B145" s="115"/>
      <c r="C145" s="116"/>
      <c r="D145" s="117"/>
      <c r="E145" s="117"/>
      <c r="F145" s="117"/>
      <c r="G145" s="78"/>
      <c r="H145" s="78"/>
    </row>
    <row r="146" spans="1:8" ht="17" x14ac:dyDescent="0.45">
      <c r="A146" s="78"/>
      <c r="B146" s="115"/>
      <c r="C146" s="116"/>
      <c r="D146" s="117"/>
      <c r="E146" s="117"/>
      <c r="F146" s="117"/>
      <c r="G146" s="78"/>
      <c r="H146" s="78"/>
    </row>
    <row r="147" spans="1:8" ht="17" x14ac:dyDescent="0.45">
      <c r="A147" s="78"/>
      <c r="B147" s="115"/>
      <c r="C147" s="116"/>
      <c r="D147" s="117"/>
      <c r="E147" s="117"/>
      <c r="F147" s="117"/>
      <c r="G147" s="78"/>
      <c r="H147" s="78"/>
    </row>
    <row r="148" spans="1:8" ht="17" x14ac:dyDescent="0.45">
      <c r="A148" s="78"/>
      <c r="B148" s="115"/>
      <c r="C148" s="116"/>
      <c r="D148" s="117"/>
      <c r="E148" s="117"/>
      <c r="F148" s="117"/>
      <c r="G148" s="78"/>
      <c r="H148" s="78"/>
    </row>
    <row r="149" spans="1:8" ht="17" x14ac:dyDescent="0.45">
      <c r="A149" s="78"/>
      <c r="B149" s="115"/>
      <c r="C149" s="116"/>
      <c r="D149" s="117"/>
      <c r="E149" s="117"/>
      <c r="F149" s="117"/>
      <c r="G149" s="78"/>
      <c r="H149" s="78"/>
    </row>
    <row r="150" spans="1:8" ht="17" x14ac:dyDescent="0.45">
      <c r="A150" s="78"/>
      <c r="B150" s="115"/>
      <c r="C150" s="116"/>
      <c r="D150" s="117"/>
      <c r="E150" s="117"/>
      <c r="F150" s="117"/>
      <c r="G150" s="78"/>
      <c r="H150" s="78"/>
    </row>
    <row r="151" spans="1:8" ht="17" x14ac:dyDescent="0.45">
      <c r="A151" s="78"/>
      <c r="B151" s="115"/>
      <c r="C151" s="116"/>
      <c r="D151" s="117"/>
      <c r="E151" s="117"/>
      <c r="F151" s="117"/>
      <c r="G151" s="78"/>
      <c r="H151" s="78"/>
    </row>
    <row r="152" spans="1:8" ht="17" x14ac:dyDescent="0.45">
      <c r="A152" s="78"/>
      <c r="B152" s="115"/>
      <c r="C152" s="116"/>
      <c r="D152" s="117"/>
      <c r="E152" s="117"/>
      <c r="F152" s="117"/>
      <c r="G152" s="78"/>
      <c r="H152" s="78"/>
    </row>
    <row r="153" spans="1:8" ht="17" x14ac:dyDescent="0.45">
      <c r="A153" s="78"/>
      <c r="B153" s="115"/>
      <c r="C153" s="116"/>
      <c r="D153" s="117"/>
      <c r="E153" s="117"/>
      <c r="F153" s="117"/>
      <c r="G153" s="78"/>
      <c r="H153" s="78"/>
    </row>
    <row r="154" spans="1:8" ht="17" x14ac:dyDescent="0.45">
      <c r="A154" s="78"/>
      <c r="B154" s="115"/>
      <c r="C154" s="116"/>
      <c r="D154" s="117"/>
      <c r="E154" s="117"/>
      <c r="F154" s="117"/>
      <c r="G154" s="78"/>
      <c r="H154" s="78"/>
    </row>
    <row r="155" spans="1:8" ht="17" x14ac:dyDescent="0.45">
      <c r="A155" s="78"/>
      <c r="B155" s="115"/>
      <c r="C155" s="116"/>
      <c r="D155" s="117"/>
      <c r="E155" s="117"/>
      <c r="F155" s="117"/>
      <c r="G155" s="78"/>
      <c r="H155" s="78"/>
    </row>
    <row r="156" spans="1:8" ht="17" x14ac:dyDescent="0.45">
      <c r="A156" s="78"/>
      <c r="B156" s="115"/>
      <c r="C156" s="116"/>
      <c r="D156" s="117"/>
      <c r="E156" s="117"/>
      <c r="F156" s="117"/>
      <c r="G156" s="78"/>
      <c r="H156" s="78"/>
    </row>
    <row r="157" spans="1:8" ht="17" x14ac:dyDescent="0.45">
      <c r="A157" s="78"/>
      <c r="B157" s="115"/>
      <c r="C157" s="116"/>
      <c r="D157" s="117"/>
      <c r="E157" s="117"/>
      <c r="F157" s="117"/>
      <c r="G157" s="78"/>
      <c r="H157" s="78"/>
    </row>
    <row r="158" spans="1:8" ht="17" x14ac:dyDescent="0.45">
      <c r="A158" s="78"/>
      <c r="B158" s="115"/>
      <c r="C158" s="116"/>
      <c r="D158" s="117"/>
      <c r="E158" s="117"/>
      <c r="F158" s="117"/>
      <c r="G158" s="78"/>
      <c r="H158" s="78"/>
    </row>
    <row r="159" spans="1:8" ht="17" x14ac:dyDescent="0.45">
      <c r="A159" s="78"/>
      <c r="B159" s="115"/>
      <c r="C159" s="116"/>
      <c r="D159" s="117"/>
      <c r="E159" s="117"/>
      <c r="F159" s="117"/>
      <c r="G159" s="78"/>
      <c r="H159" s="78"/>
    </row>
    <row r="160" spans="1:8" ht="17" x14ac:dyDescent="0.45">
      <c r="A160" s="78"/>
      <c r="B160" s="115"/>
      <c r="C160" s="116"/>
      <c r="D160" s="117"/>
      <c r="E160" s="117"/>
      <c r="F160" s="117"/>
      <c r="G160" s="78"/>
      <c r="H160" s="78"/>
    </row>
    <row r="161" spans="1:8" ht="17" x14ac:dyDescent="0.45">
      <c r="A161" s="78"/>
      <c r="B161" s="115"/>
      <c r="C161" s="116"/>
      <c r="D161" s="117"/>
      <c r="E161" s="117"/>
      <c r="F161" s="117"/>
      <c r="G161" s="78"/>
      <c r="H161" s="78"/>
    </row>
    <row r="162" spans="1:8" ht="17" x14ac:dyDescent="0.45">
      <c r="A162" s="78"/>
      <c r="B162" s="115"/>
      <c r="C162" s="116"/>
      <c r="D162" s="117"/>
      <c r="E162" s="117"/>
      <c r="F162" s="117"/>
      <c r="G162" s="78"/>
      <c r="H162" s="78"/>
    </row>
    <row r="163" spans="1:8" ht="17" x14ac:dyDescent="0.45">
      <c r="A163" s="78"/>
      <c r="B163" s="115"/>
      <c r="C163" s="116"/>
      <c r="D163" s="117"/>
      <c r="E163" s="117"/>
      <c r="F163" s="117"/>
      <c r="G163" s="78"/>
      <c r="H163" s="78"/>
    </row>
    <row r="164" spans="1:8" ht="17" x14ac:dyDescent="0.45">
      <c r="A164" s="78"/>
      <c r="B164" s="115"/>
      <c r="C164" s="116"/>
      <c r="D164" s="117"/>
      <c r="E164" s="117"/>
      <c r="F164" s="117"/>
      <c r="G164" s="78"/>
      <c r="H164" s="78"/>
    </row>
    <row r="165" spans="1:8" ht="17" x14ac:dyDescent="0.45">
      <c r="A165" s="78"/>
      <c r="B165" s="115"/>
      <c r="C165" s="116"/>
      <c r="D165" s="117"/>
      <c r="E165" s="117"/>
      <c r="F165" s="117"/>
      <c r="G165" s="78"/>
      <c r="H165" s="78"/>
    </row>
    <row r="166" spans="1:8" ht="17" x14ac:dyDescent="0.45">
      <c r="A166" s="78"/>
      <c r="B166" s="115"/>
      <c r="C166" s="116"/>
      <c r="D166" s="117"/>
      <c r="E166" s="117"/>
      <c r="F166" s="117"/>
      <c r="G166" s="78"/>
      <c r="H166" s="78"/>
    </row>
    <row r="167" spans="1:8" ht="17" x14ac:dyDescent="0.45">
      <c r="A167" s="78"/>
      <c r="B167" s="115"/>
      <c r="C167" s="116"/>
      <c r="D167" s="117"/>
      <c r="E167" s="117"/>
      <c r="F167" s="117"/>
      <c r="G167" s="78"/>
      <c r="H167" s="78"/>
    </row>
    <row r="168" spans="1:8" ht="17" x14ac:dyDescent="0.45">
      <c r="A168" s="78"/>
      <c r="B168" s="115"/>
      <c r="C168" s="116"/>
      <c r="D168" s="117"/>
      <c r="E168" s="117"/>
      <c r="F168" s="117"/>
      <c r="G168" s="78"/>
      <c r="H168" s="78"/>
    </row>
    <row r="169" spans="1:8" ht="17" x14ac:dyDescent="0.45">
      <c r="A169" s="78"/>
      <c r="B169" s="115"/>
      <c r="C169" s="116"/>
      <c r="D169" s="117"/>
      <c r="E169" s="117"/>
      <c r="F169" s="117"/>
      <c r="G169" s="78"/>
      <c r="H169" s="78"/>
    </row>
    <row r="170" spans="1:8" ht="17" x14ac:dyDescent="0.45">
      <c r="A170" s="78"/>
      <c r="B170" s="115"/>
      <c r="C170" s="116"/>
      <c r="D170" s="117"/>
      <c r="E170" s="117"/>
      <c r="F170" s="117"/>
      <c r="G170" s="78"/>
      <c r="H170" s="78"/>
    </row>
    <row r="171" spans="1:8" ht="17" x14ac:dyDescent="0.45">
      <c r="A171" s="78"/>
      <c r="B171" s="115"/>
      <c r="C171" s="116"/>
      <c r="D171" s="117"/>
      <c r="E171" s="117"/>
      <c r="F171" s="117"/>
      <c r="G171" s="78"/>
      <c r="H171" s="78"/>
    </row>
    <row r="172" spans="1:8" ht="17" x14ac:dyDescent="0.45">
      <c r="A172" s="78"/>
      <c r="B172" s="115"/>
      <c r="C172" s="116"/>
      <c r="D172" s="117"/>
      <c r="E172" s="117"/>
      <c r="F172" s="117"/>
      <c r="G172" s="78"/>
      <c r="H172" s="78"/>
    </row>
    <row r="173" spans="1:8" ht="17" x14ac:dyDescent="0.45">
      <c r="A173" s="78"/>
      <c r="B173" s="115"/>
      <c r="C173" s="116"/>
      <c r="D173" s="117"/>
      <c r="E173" s="117"/>
      <c r="F173" s="117"/>
      <c r="G173" s="78"/>
      <c r="H173" s="78"/>
    </row>
    <row r="174" spans="1:8" ht="17" x14ac:dyDescent="0.45">
      <c r="A174" s="78"/>
      <c r="B174" s="115"/>
      <c r="C174" s="116"/>
      <c r="D174" s="117"/>
      <c r="E174" s="117"/>
      <c r="F174" s="117"/>
      <c r="G174" s="78"/>
      <c r="H174" s="78"/>
    </row>
    <row r="175" spans="1:8" x14ac:dyDescent="0.45">
      <c r="A175" s="78"/>
      <c r="B175" s="78"/>
      <c r="C175" s="78"/>
      <c r="D175" s="78"/>
      <c r="E175" s="78"/>
      <c r="F175" s="78"/>
      <c r="G175" s="78"/>
      <c r="H175" s="78"/>
    </row>
  </sheetData>
  <mergeCells count="7">
    <mergeCell ref="B69:H70"/>
    <mergeCell ref="A1:I1"/>
    <mergeCell ref="B4:J6"/>
    <mergeCell ref="B8:J9"/>
    <mergeCell ref="B11:J12"/>
    <mergeCell ref="C24:I25"/>
    <mergeCell ref="B38:H39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41" r:id="rId3">
          <objectPr defaultSize="0" autoPict="0" r:id="rId4">
            <anchor moveWithCells="1">
              <from>
                <xdr:col>1</xdr:col>
                <xdr:colOff>190500</xdr:colOff>
                <xdr:row>18</xdr:row>
                <xdr:rowOff>177800</xdr:rowOff>
              </from>
              <to>
                <xdr:col>2</xdr:col>
                <xdr:colOff>736600</xdr:colOff>
                <xdr:row>21</xdr:row>
                <xdr:rowOff>0</xdr:rowOff>
              </to>
            </anchor>
          </objectPr>
        </oleObject>
      </mc:Choice>
      <mc:Fallback>
        <oleObject progId="Equation.3" shapeId="10241" r:id="rId3"/>
      </mc:Fallback>
    </mc:AlternateContent>
    <mc:AlternateContent xmlns:mc="http://schemas.openxmlformats.org/markup-compatibility/2006">
      <mc:Choice Requires="x14">
        <oleObject progId="Equation.3" shapeId="10242" r:id="rId5">
          <objectPr defaultSize="0" autoPict="0" r:id="rId6">
            <anchor moveWithCells="1" sizeWithCells="1">
              <from>
                <xdr:col>3</xdr:col>
                <xdr:colOff>165100</xdr:colOff>
                <xdr:row>33</xdr:row>
                <xdr:rowOff>0</xdr:rowOff>
              </from>
              <to>
                <xdr:col>8</xdr:col>
                <xdr:colOff>127000</xdr:colOff>
                <xdr:row>34</xdr:row>
                <xdr:rowOff>177800</xdr:rowOff>
              </to>
            </anchor>
          </objectPr>
        </oleObject>
      </mc:Choice>
      <mc:Fallback>
        <oleObject progId="Equation.3" shapeId="10242" r:id="rId5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2"/>
  <sheetViews>
    <sheetView tabSelected="1" workbookViewId="0">
      <selection activeCell="B12" sqref="A11:B12"/>
    </sheetView>
  </sheetViews>
  <sheetFormatPr defaultColWidth="8.69140625" defaultRowHeight="16.5" x14ac:dyDescent="0.45"/>
  <cols>
    <col min="1" max="1" width="9.15234375" bestFit="1" customWidth="1"/>
  </cols>
  <sheetData>
    <row r="1" spans="1:9" ht="21.5" x14ac:dyDescent="0.6">
      <c r="A1" s="180" t="s">
        <v>88</v>
      </c>
      <c r="B1" s="180"/>
      <c r="C1" s="180"/>
      <c r="D1" s="180"/>
      <c r="E1" s="180"/>
      <c r="F1" s="180"/>
      <c r="G1" s="180"/>
      <c r="H1" s="180"/>
      <c r="I1" s="180"/>
    </row>
    <row r="3" spans="1:9" ht="17" x14ac:dyDescent="0.5">
      <c r="A3" s="18" t="s">
        <v>89</v>
      </c>
    </row>
    <row r="4" spans="1:9" ht="16.5" customHeight="1" x14ac:dyDescent="0.45">
      <c r="B4" s="179" t="s">
        <v>203</v>
      </c>
      <c r="C4" s="179"/>
      <c r="D4" s="179"/>
      <c r="E4" s="179"/>
      <c r="F4" s="179"/>
      <c r="G4" s="179"/>
      <c r="H4" s="179"/>
      <c r="I4" s="143"/>
    </row>
    <row r="5" spans="1:9" ht="37" customHeight="1" x14ac:dyDescent="0.45">
      <c r="B5" s="179"/>
      <c r="C5" s="179"/>
      <c r="D5" s="179"/>
      <c r="E5" s="179"/>
      <c r="F5" s="179"/>
      <c r="G5" s="179"/>
      <c r="H5" s="179"/>
      <c r="I5" s="143"/>
    </row>
    <row r="7" spans="1:9" x14ac:dyDescent="0.45">
      <c r="A7" s="44" t="s">
        <v>33</v>
      </c>
      <c r="B7" t="s">
        <v>76</v>
      </c>
    </row>
    <row r="8" spans="1:9" x14ac:dyDescent="0.45">
      <c r="A8" t="s">
        <v>208</v>
      </c>
      <c r="B8" t="s">
        <v>93</v>
      </c>
    </row>
    <row r="9" spans="1:9" x14ac:dyDescent="0.45">
      <c r="A9" s="44" t="s">
        <v>34</v>
      </c>
      <c r="B9" t="s">
        <v>77</v>
      </c>
    </row>
    <row r="10" spans="1:9" x14ac:dyDescent="0.45">
      <c r="A10" t="s">
        <v>208</v>
      </c>
      <c r="B10" t="s">
        <v>92</v>
      </c>
    </row>
    <row r="11" spans="1:9" ht="17" x14ac:dyDescent="0.5">
      <c r="A11" s="20"/>
    </row>
    <row r="12" spans="1:9" ht="17" x14ac:dyDescent="0.5">
      <c r="A12" s="20"/>
    </row>
  </sheetData>
  <mergeCells count="2">
    <mergeCell ref="B4:H5"/>
    <mergeCell ref="A1:I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5"/>
  <sheetViews>
    <sheetView topLeftCell="A53" workbookViewId="0">
      <selection activeCell="I55" sqref="I55"/>
    </sheetView>
  </sheetViews>
  <sheetFormatPr defaultColWidth="8.69140625" defaultRowHeight="16.5" x14ac:dyDescent="0.45"/>
  <cols>
    <col min="2" max="2" width="13.3046875" bestFit="1" customWidth="1"/>
    <col min="3" max="3" width="14.69140625" customWidth="1"/>
    <col min="4" max="4" width="15.53515625" bestFit="1" customWidth="1"/>
    <col min="5" max="5" width="22.69140625" customWidth="1"/>
    <col min="6" max="6" width="23.61328125" customWidth="1"/>
    <col min="7" max="7" width="14.69140625" customWidth="1"/>
    <col min="8" max="8" width="10.3046875" bestFit="1" customWidth="1"/>
  </cols>
  <sheetData>
    <row r="1" spans="1:11" ht="21.5" x14ac:dyDescent="0.6">
      <c r="A1" s="180" t="s">
        <v>195</v>
      </c>
      <c r="B1" s="180"/>
      <c r="C1" s="180"/>
      <c r="D1" s="180"/>
      <c r="E1" s="180"/>
      <c r="F1" s="180"/>
      <c r="G1" s="180"/>
      <c r="H1" s="180"/>
      <c r="I1" s="180"/>
      <c r="J1" s="56"/>
      <c r="K1" s="56"/>
    </row>
    <row r="3" spans="1:11" ht="18.5" x14ac:dyDescent="0.5">
      <c r="A3" s="18" t="s">
        <v>174</v>
      </c>
      <c r="G3" t="s">
        <v>54</v>
      </c>
    </row>
    <row r="4" spans="1:11" x14ac:dyDescent="0.45">
      <c r="A4" s="42" t="s">
        <v>33</v>
      </c>
      <c r="B4" t="s">
        <v>86</v>
      </c>
    </row>
    <row r="5" spans="1:11" ht="54" customHeight="1" x14ac:dyDescent="0.45">
      <c r="B5" s="65" t="s">
        <v>81</v>
      </c>
      <c r="C5" s="65" t="s">
        <v>96</v>
      </c>
      <c r="D5" s="66" t="s">
        <v>82</v>
      </c>
      <c r="E5" s="66" t="s">
        <v>80</v>
      </c>
      <c r="F5" s="58" t="s">
        <v>83</v>
      </c>
      <c r="G5" s="66" t="s">
        <v>87</v>
      </c>
    </row>
    <row r="6" spans="1:11" x14ac:dyDescent="0.45">
      <c r="B6" s="60">
        <v>10000</v>
      </c>
      <c r="C6" s="59">
        <v>0.02</v>
      </c>
      <c r="D6" s="61">
        <v>1</v>
      </c>
      <c r="E6" s="60">
        <f>B6*(1+C6)^D6</f>
        <v>10200</v>
      </c>
      <c r="F6" s="62">
        <f>E6-B6</f>
        <v>200</v>
      </c>
      <c r="G6" s="59">
        <f>F6/$B$6</f>
        <v>0.02</v>
      </c>
    </row>
    <row r="7" spans="1:11" x14ac:dyDescent="0.45">
      <c r="C7" s="55"/>
      <c r="D7" s="61">
        <v>2</v>
      </c>
      <c r="E7" s="60">
        <f>$B$6*(1+$C$6)^D7</f>
        <v>10404</v>
      </c>
      <c r="F7" s="62">
        <f>E7-$B$6</f>
        <v>404</v>
      </c>
      <c r="G7" s="59">
        <f t="shared" ref="G7:G55" si="0">F7/$B$6</f>
        <v>4.0399999999999998E-2</v>
      </c>
    </row>
    <row r="8" spans="1:11" x14ac:dyDescent="0.45">
      <c r="C8" s="55"/>
      <c r="D8" s="61">
        <v>3</v>
      </c>
      <c r="E8" s="60">
        <f t="shared" ref="E8:E55" si="1">$B$6*(1+$C$6)^D8</f>
        <v>10612.08</v>
      </c>
      <c r="F8" s="62">
        <f t="shared" ref="F8:F55" si="2">E8-$B$6</f>
        <v>612.07999999999993</v>
      </c>
      <c r="G8" s="59">
        <f t="shared" si="0"/>
        <v>6.1207999999999992E-2</v>
      </c>
    </row>
    <row r="9" spans="1:11" x14ac:dyDescent="0.45">
      <c r="C9" s="55"/>
      <c r="D9" s="61">
        <v>4</v>
      </c>
      <c r="E9" s="60">
        <f>$B$6*(1+$C$6)^D9</f>
        <v>10824.321599999999</v>
      </c>
      <c r="F9" s="62">
        <f t="shared" si="2"/>
        <v>824.32159999999931</v>
      </c>
      <c r="G9" s="59">
        <f t="shared" si="0"/>
        <v>8.2432159999999935E-2</v>
      </c>
    </row>
    <row r="10" spans="1:11" x14ac:dyDescent="0.45">
      <c r="C10" s="55"/>
      <c r="D10" s="61">
        <v>5</v>
      </c>
      <c r="E10" s="60">
        <f t="shared" si="1"/>
        <v>11040.808032000001</v>
      </c>
      <c r="F10" s="62">
        <f>E10-$B$6</f>
        <v>1040.8080320000008</v>
      </c>
      <c r="G10" s="59">
        <f t="shared" si="0"/>
        <v>0.10408080320000009</v>
      </c>
    </row>
    <row r="11" spans="1:11" x14ac:dyDescent="0.45">
      <c r="C11" s="55"/>
      <c r="D11" s="61">
        <v>6</v>
      </c>
      <c r="E11" s="60">
        <f t="shared" si="1"/>
        <v>11261.62419264</v>
      </c>
      <c r="F11" s="62">
        <f t="shared" si="2"/>
        <v>1261.6241926399998</v>
      </c>
      <c r="G11" s="59">
        <f t="shared" si="0"/>
        <v>0.12616241926399999</v>
      </c>
    </row>
    <row r="12" spans="1:11" x14ac:dyDescent="0.45">
      <c r="C12" s="55"/>
      <c r="D12" s="61">
        <v>7</v>
      </c>
      <c r="E12" s="60">
        <f t="shared" si="1"/>
        <v>11486.856676492798</v>
      </c>
      <c r="F12" s="62">
        <f t="shared" si="2"/>
        <v>1486.8566764927982</v>
      </c>
      <c r="G12" s="59">
        <f t="shared" si="0"/>
        <v>0.14868566764927982</v>
      </c>
    </row>
    <row r="13" spans="1:11" x14ac:dyDescent="0.45">
      <c r="C13" s="55"/>
      <c r="D13" s="61">
        <v>8</v>
      </c>
      <c r="E13" s="60">
        <f t="shared" si="1"/>
        <v>11716.593810022656</v>
      </c>
      <c r="F13" s="62">
        <f t="shared" si="2"/>
        <v>1716.5938100226558</v>
      </c>
      <c r="G13" s="59">
        <f t="shared" si="0"/>
        <v>0.17165938100226558</v>
      </c>
    </row>
    <row r="14" spans="1:11" x14ac:dyDescent="0.45">
      <c r="C14" s="55"/>
      <c r="D14" s="61">
        <v>9</v>
      </c>
      <c r="E14" s="60">
        <f t="shared" si="1"/>
        <v>11950.925686223109</v>
      </c>
      <c r="F14" s="62">
        <f t="shared" si="2"/>
        <v>1950.9256862231086</v>
      </c>
      <c r="G14" s="59">
        <f t="shared" si="0"/>
        <v>0.19509256862231086</v>
      </c>
    </row>
    <row r="15" spans="1:11" x14ac:dyDescent="0.45">
      <c r="C15" s="55"/>
      <c r="D15" s="61">
        <v>10</v>
      </c>
      <c r="E15" s="60">
        <f t="shared" si="1"/>
        <v>12189.944199947571</v>
      </c>
      <c r="F15" s="62">
        <f t="shared" si="2"/>
        <v>2189.9441999475712</v>
      </c>
      <c r="G15" s="59">
        <f t="shared" si="0"/>
        <v>0.21899441999475711</v>
      </c>
    </row>
    <row r="16" spans="1:11" x14ac:dyDescent="0.45">
      <c r="C16" s="55"/>
      <c r="D16" s="61">
        <v>11</v>
      </c>
      <c r="E16" s="60">
        <f t="shared" si="1"/>
        <v>12433.74308394652</v>
      </c>
      <c r="F16" s="62">
        <f t="shared" si="2"/>
        <v>2433.7430839465196</v>
      </c>
      <c r="G16" s="59">
        <f t="shared" si="0"/>
        <v>0.24337430839465196</v>
      </c>
    </row>
    <row r="17" spans="3:7" x14ac:dyDescent="0.45">
      <c r="C17" s="55"/>
      <c r="D17" s="61">
        <v>12</v>
      </c>
      <c r="E17" s="60">
        <f t="shared" si="1"/>
        <v>12682.417945625453</v>
      </c>
      <c r="F17" s="62">
        <f t="shared" si="2"/>
        <v>2682.4179456254533</v>
      </c>
      <c r="G17" s="59">
        <f t="shared" si="0"/>
        <v>0.26824179456254532</v>
      </c>
    </row>
    <row r="18" spans="3:7" x14ac:dyDescent="0.45">
      <c r="C18" s="55"/>
      <c r="D18" s="61">
        <v>13</v>
      </c>
      <c r="E18" s="60">
        <f t="shared" si="1"/>
        <v>12936.066304537961</v>
      </c>
      <c r="F18" s="62">
        <f t="shared" si="2"/>
        <v>2936.0663045379606</v>
      </c>
      <c r="G18" s="59">
        <f t="shared" si="0"/>
        <v>0.29360663045379604</v>
      </c>
    </row>
    <row r="19" spans="3:7" x14ac:dyDescent="0.45">
      <c r="C19" s="55"/>
      <c r="D19" s="61">
        <v>14</v>
      </c>
      <c r="E19" s="60">
        <f t="shared" si="1"/>
        <v>13194.787630628722</v>
      </c>
      <c r="F19" s="62">
        <f t="shared" si="2"/>
        <v>3194.7876306287217</v>
      </c>
      <c r="G19" s="59">
        <f t="shared" si="0"/>
        <v>0.31947876306287215</v>
      </c>
    </row>
    <row r="20" spans="3:7" x14ac:dyDescent="0.45">
      <c r="C20" s="55"/>
      <c r="D20" s="61">
        <v>15</v>
      </c>
      <c r="E20" s="60">
        <f t="shared" si="1"/>
        <v>13458.683383241292</v>
      </c>
      <c r="F20" s="62">
        <f t="shared" si="2"/>
        <v>3458.6833832412922</v>
      </c>
      <c r="G20" s="59">
        <f t="shared" si="0"/>
        <v>0.34586833832412922</v>
      </c>
    </row>
    <row r="21" spans="3:7" x14ac:dyDescent="0.45">
      <c r="C21" s="55"/>
      <c r="D21" s="61">
        <v>16</v>
      </c>
      <c r="E21" s="60">
        <f t="shared" si="1"/>
        <v>13727.857050906121</v>
      </c>
      <c r="F21" s="62">
        <f t="shared" si="2"/>
        <v>3727.857050906121</v>
      </c>
      <c r="G21" s="59">
        <f t="shared" si="0"/>
        <v>0.3727857050906121</v>
      </c>
    </row>
    <row r="22" spans="3:7" x14ac:dyDescent="0.45">
      <c r="C22" s="55"/>
      <c r="D22" s="61">
        <v>17</v>
      </c>
      <c r="E22" s="60">
        <f t="shared" si="1"/>
        <v>14002.414191924245</v>
      </c>
      <c r="F22" s="62">
        <f t="shared" si="2"/>
        <v>4002.4141919242447</v>
      </c>
      <c r="G22" s="59">
        <f t="shared" si="0"/>
        <v>0.40024141919242445</v>
      </c>
    </row>
    <row r="23" spans="3:7" x14ac:dyDescent="0.45">
      <c r="C23" s="55"/>
      <c r="D23" s="61">
        <v>18</v>
      </c>
      <c r="E23" s="60">
        <f t="shared" si="1"/>
        <v>14282.462475762728</v>
      </c>
      <c r="F23" s="62">
        <f t="shared" si="2"/>
        <v>4282.462475762728</v>
      </c>
      <c r="G23" s="59">
        <f t="shared" si="0"/>
        <v>0.42824624757627278</v>
      </c>
    </row>
    <row r="24" spans="3:7" x14ac:dyDescent="0.45">
      <c r="C24" s="55"/>
      <c r="D24" s="61">
        <v>19</v>
      </c>
      <c r="E24" s="60">
        <f t="shared" si="1"/>
        <v>14568.11172527798</v>
      </c>
      <c r="F24" s="62">
        <f t="shared" si="2"/>
        <v>4568.1117252779804</v>
      </c>
      <c r="G24" s="59">
        <f t="shared" si="0"/>
        <v>0.45681117252779807</v>
      </c>
    </row>
    <row r="25" spans="3:7" x14ac:dyDescent="0.45">
      <c r="C25" s="55"/>
      <c r="D25" s="61">
        <v>20</v>
      </c>
      <c r="E25" s="60">
        <f t="shared" si="1"/>
        <v>14859.473959783543</v>
      </c>
      <c r="F25" s="62">
        <f t="shared" si="2"/>
        <v>4859.4739597835433</v>
      </c>
      <c r="G25" s="59">
        <f t="shared" si="0"/>
        <v>0.48594739597835435</v>
      </c>
    </row>
    <row r="26" spans="3:7" x14ac:dyDescent="0.45">
      <c r="C26" s="55"/>
      <c r="D26" s="61">
        <v>21</v>
      </c>
      <c r="E26" s="60">
        <f t="shared" si="1"/>
        <v>15156.663438979213</v>
      </c>
      <c r="F26" s="62">
        <f t="shared" si="2"/>
        <v>5156.6634389792125</v>
      </c>
      <c r="G26" s="59">
        <f t="shared" si="0"/>
        <v>0.51566634389792121</v>
      </c>
    </row>
    <row r="27" spans="3:7" x14ac:dyDescent="0.45">
      <c r="C27" s="55"/>
      <c r="D27" s="61">
        <v>22</v>
      </c>
      <c r="E27" s="60">
        <f t="shared" si="1"/>
        <v>15459.796707758796</v>
      </c>
      <c r="F27" s="62">
        <f t="shared" si="2"/>
        <v>5459.7967077587964</v>
      </c>
      <c r="G27" s="59">
        <f t="shared" si="0"/>
        <v>0.54597967077587961</v>
      </c>
    </row>
    <row r="28" spans="3:7" x14ac:dyDescent="0.45">
      <c r="C28" s="55"/>
      <c r="D28" s="61">
        <v>23</v>
      </c>
      <c r="E28" s="60">
        <f t="shared" si="1"/>
        <v>15768.99264191397</v>
      </c>
      <c r="F28" s="62">
        <f t="shared" si="2"/>
        <v>5768.9926419139701</v>
      </c>
      <c r="G28" s="59">
        <f t="shared" si="0"/>
        <v>0.57689926419139703</v>
      </c>
    </row>
    <row r="29" spans="3:7" x14ac:dyDescent="0.45">
      <c r="C29" s="55"/>
      <c r="D29" s="61">
        <v>24</v>
      </c>
      <c r="E29" s="60">
        <f t="shared" si="1"/>
        <v>16084.37249475225</v>
      </c>
      <c r="F29" s="62">
        <f t="shared" si="2"/>
        <v>6084.3724947522496</v>
      </c>
      <c r="G29" s="59">
        <f t="shared" si="0"/>
        <v>0.60843724947522493</v>
      </c>
    </row>
    <row r="30" spans="3:7" x14ac:dyDescent="0.45">
      <c r="C30" s="55"/>
      <c r="D30" s="61">
        <v>25</v>
      </c>
      <c r="E30" s="60">
        <f t="shared" si="1"/>
        <v>16406.059944647295</v>
      </c>
      <c r="F30" s="62">
        <f t="shared" si="2"/>
        <v>6406.0599446472952</v>
      </c>
      <c r="G30" s="59">
        <f t="shared" si="0"/>
        <v>0.64060599446472954</v>
      </c>
    </row>
    <row r="31" spans="3:7" x14ac:dyDescent="0.45">
      <c r="C31" s="55"/>
      <c r="D31" s="61">
        <v>26</v>
      </c>
      <c r="E31" s="60">
        <f t="shared" si="1"/>
        <v>16734.181143540241</v>
      </c>
      <c r="F31" s="62">
        <f t="shared" si="2"/>
        <v>6734.1811435402415</v>
      </c>
      <c r="G31" s="59">
        <f t="shared" si="0"/>
        <v>0.6734181143540241</v>
      </c>
    </row>
    <row r="32" spans="3:7" x14ac:dyDescent="0.45">
      <c r="C32" s="55"/>
      <c r="D32" s="61">
        <v>27</v>
      </c>
      <c r="E32" s="60">
        <f t="shared" si="1"/>
        <v>17068.864766411043</v>
      </c>
      <c r="F32" s="62">
        <f t="shared" si="2"/>
        <v>7068.8647664110431</v>
      </c>
      <c r="G32" s="59">
        <f t="shared" si="0"/>
        <v>0.70688647664110427</v>
      </c>
    </row>
    <row r="33" spans="3:7" x14ac:dyDescent="0.45">
      <c r="C33" s="55"/>
      <c r="D33" s="61">
        <v>28</v>
      </c>
      <c r="E33" s="60">
        <f t="shared" si="1"/>
        <v>17410.242061739271</v>
      </c>
      <c r="F33" s="62">
        <f t="shared" si="2"/>
        <v>7410.2420617392709</v>
      </c>
      <c r="G33" s="59">
        <f t="shared" si="0"/>
        <v>0.74102420617392706</v>
      </c>
    </row>
    <row r="34" spans="3:7" x14ac:dyDescent="0.45">
      <c r="C34" s="55"/>
      <c r="D34" s="61">
        <v>29</v>
      </c>
      <c r="E34" s="60">
        <f t="shared" si="1"/>
        <v>17758.446902974054</v>
      </c>
      <c r="F34" s="62">
        <f t="shared" si="2"/>
        <v>7758.446902974054</v>
      </c>
      <c r="G34" s="59">
        <f t="shared" si="0"/>
        <v>0.77584469029740544</v>
      </c>
    </row>
    <row r="35" spans="3:7" x14ac:dyDescent="0.45">
      <c r="C35" s="55"/>
      <c r="D35" s="61">
        <v>30</v>
      </c>
      <c r="E35" s="60">
        <f t="shared" si="1"/>
        <v>18113.615841033534</v>
      </c>
      <c r="F35" s="62">
        <f t="shared" si="2"/>
        <v>8113.6158410335338</v>
      </c>
      <c r="G35" s="59">
        <f t="shared" si="0"/>
        <v>0.81136158410335335</v>
      </c>
    </row>
    <row r="36" spans="3:7" x14ac:dyDescent="0.45">
      <c r="C36" s="55"/>
      <c r="D36" s="61">
        <v>31</v>
      </c>
      <c r="E36" s="60">
        <f t="shared" si="1"/>
        <v>18475.888157854202</v>
      </c>
      <c r="F36" s="62">
        <f t="shared" si="2"/>
        <v>8475.8881578542023</v>
      </c>
      <c r="G36" s="59">
        <f t="shared" si="0"/>
        <v>0.84758881578542022</v>
      </c>
    </row>
    <row r="37" spans="3:7" x14ac:dyDescent="0.45">
      <c r="C37" s="55"/>
      <c r="D37" s="61">
        <v>32</v>
      </c>
      <c r="E37" s="60">
        <f t="shared" si="1"/>
        <v>18845.40592101129</v>
      </c>
      <c r="F37" s="62">
        <f t="shared" si="2"/>
        <v>8845.40592101129</v>
      </c>
      <c r="G37" s="59">
        <f t="shared" si="0"/>
        <v>0.88454059210112901</v>
      </c>
    </row>
    <row r="38" spans="3:7" x14ac:dyDescent="0.45">
      <c r="C38" s="55"/>
      <c r="D38" s="61">
        <v>33</v>
      </c>
      <c r="E38" s="60">
        <f t="shared" si="1"/>
        <v>19222.314039431516</v>
      </c>
      <c r="F38" s="62">
        <f t="shared" si="2"/>
        <v>9222.314039431516</v>
      </c>
      <c r="G38" s="59">
        <f t="shared" si="0"/>
        <v>0.92223140394315162</v>
      </c>
    </row>
    <row r="39" spans="3:7" x14ac:dyDescent="0.45">
      <c r="C39" s="55"/>
      <c r="D39" s="61">
        <v>34</v>
      </c>
      <c r="E39" s="60">
        <f t="shared" si="1"/>
        <v>19606.760320220146</v>
      </c>
      <c r="F39" s="62">
        <f t="shared" si="2"/>
        <v>9606.7603202201462</v>
      </c>
      <c r="G39" s="59">
        <f t="shared" si="0"/>
        <v>0.96067603202201457</v>
      </c>
    </row>
    <row r="40" spans="3:7" x14ac:dyDescent="0.45">
      <c r="C40" s="55"/>
      <c r="D40" s="61">
        <v>35</v>
      </c>
      <c r="E40" s="60">
        <f t="shared" si="1"/>
        <v>19998.895526624547</v>
      </c>
      <c r="F40" s="62">
        <f t="shared" si="2"/>
        <v>9998.8955266245466</v>
      </c>
      <c r="G40" s="59">
        <f t="shared" si="0"/>
        <v>0.99988955266245472</v>
      </c>
    </row>
    <row r="41" spans="3:7" x14ac:dyDescent="0.45">
      <c r="C41" s="55"/>
      <c r="D41" s="61">
        <v>36</v>
      </c>
      <c r="E41" s="60">
        <f t="shared" si="1"/>
        <v>20398.873437157035</v>
      </c>
      <c r="F41" s="62">
        <f t="shared" si="2"/>
        <v>10398.873437157035</v>
      </c>
      <c r="G41" s="59">
        <f t="shared" si="0"/>
        <v>1.0398873437157035</v>
      </c>
    </row>
    <row r="42" spans="3:7" x14ac:dyDescent="0.45">
      <c r="C42" s="55"/>
      <c r="D42" s="61">
        <v>37</v>
      </c>
      <c r="E42" s="60">
        <f t="shared" si="1"/>
        <v>20806.850905900181</v>
      </c>
      <c r="F42" s="62">
        <f t="shared" si="2"/>
        <v>10806.850905900181</v>
      </c>
      <c r="G42" s="59">
        <f t="shared" si="0"/>
        <v>1.080685090590018</v>
      </c>
    </row>
    <row r="43" spans="3:7" x14ac:dyDescent="0.45">
      <c r="C43" s="55"/>
      <c r="D43" s="61">
        <v>38</v>
      </c>
      <c r="E43" s="60">
        <f t="shared" si="1"/>
        <v>21222.987924018187</v>
      </c>
      <c r="F43" s="62">
        <f t="shared" si="2"/>
        <v>11222.987924018187</v>
      </c>
      <c r="G43" s="59">
        <f t="shared" si="0"/>
        <v>1.1222987924018186</v>
      </c>
    </row>
    <row r="44" spans="3:7" x14ac:dyDescent="0.45">
      <c r="C44" s="55"/>
      <c r="D44" s="61">
        <v>39</v>
      </c>
      <c r="E44" s="60">
        <f t="shared" si="1"/>
        <v>21647.447682498543</v>
      </c>
      <c r="F44" s="62">
        <f t="shared" si="2"/>
        <v>11647.447682498543</v>
      </c>
      <c r="G44" s="59">
        <f t="shared" si="0"/>
        <v>1.1647447682498544</v>
      </c>
    </row>
    <row r="45" spans="3:7" x14ac:dyDescent="0.45">
      <c r="C45" s="55"/>
      <c r="D45" s="61">
        <v>40</v>
      </c>
      <c r="E45" s="60">
        <f t="shared" si="1"/>
        <v>22080.396636148518</v>
      </c>
      <c r="F45" s="62">
        <f t="shared" si="2"/>
        <v>12080.396636148518</v>
      </c>
      <c r="G45" s="59">
        <f t="shared" si="0"/>
        <v>1.2080396636148518</v>
      </c>
    </row>
    <row r="46" spans="3:7" x14ac:dyDescent="0.45">
      <c r="C46" s="55"/>
      <c r="D46" s="61">
        <v>41</v>
      </c>
      <c r="E46" s="60">
        <f t="shared" si="1"/>
        <v>22522.004568871489</v>
      </c>
      <c r="F46" s="62">
        <f t="shared" si="2"/>
        <v>12522.004568871489</v>
      </c>
      <c r="G46" s="59">
        <f t="shared" si="0"/>
        <v>1.252200456887149</v>
      </c>
    </row>
    <row r="47" spans="3:7" x14ac:dyDescent="0.45">
      <c r="C47" s="55"/>
      <c r="D47" s="61">
        <v>42</v>
      </c>
      <c r="E47" s="60">
        <f t="shared" si="1"/>
        <v>22972.444660248915</v>
      </c>
      <c r="F47" s="62">
        <f t="shared" si="2"/>
        <v>12972.444660248915</v>
      </c>
      <c r="G47" s="59">
        <f t="shared" si="0"/>
        <v>1.2972444660248914</v>
      </c>
    </row>
    <row r="48" spans="3:7" x14ac:dyDescent="0.45">
      <c r="C48" s="55"/>
      <c r="D48" s="61">
        <v>43</v>
      </c>
      <c r="E48" s="60">
        <f t="shared" si="1"/>
        <v>23431.893553453894</v>
      </c>
      <c r="F48" s="62">
        <f t="shared" si="2"/>
        <v>13431.893553453894</v>
      </c>
      <c r="G48" s="59">
        <f t="shared" si="0"/>
        <v>1.3431893553453893</v>
      </c>
    </row>
    <row r="49" spans="1:7" x14ac:dyDescent="0.45">
      <c r="C49" s="55"/>
      <c r="D49" s="61">
        <v>44</v>
      </c>
      <c r="E49" s="60">
        <f t="shared" si="1"/>
        <v>23900.531424522975</v>
      </c>
      <c r="F49" s="62">
        <f t="shared" si="2"/>
        <v>13900.531424522975</v>
      </c>
      <c r="G49" s="59">
        <f t="shared" si="0"/>
        <v>1.3900531424522975</v>
      </c>
    </row>
    <row r="50" spans="1:7" x14ac:dyDescent="0.45">
      <c r="C50" s="55"/>
      <c r="D50" s="61">
        <v>45</v>
      </c>
      <c r="E50" s="60">
        <f t="shared" si="1"/>
        <v>24378.542053013432</v>
      </c>
      <c r="F50" s="62">
        <f t="shared" si="2"/>
        <v>14378.542053013432</v>
      </c>
      <c r="G50" s="59">
        <f t="shared" si="0"/>
        <v>1.4378542053013432</v>
      </c>
    </row>
    <row r="51" spans="1:7" x14ac:dyDescent="0.45">
      <c r="C51" s="55"/>
      <c r="D51" s="61">
        <v>46</v>
      </c>
      <c r="E51" s="60">
        <f t="shared" si="1"/>
        <v>24866.112894073704</v>
      </c>
      <c r="F51" s="62">
        <f t="shared" si="2"/>
        <v>14866.112894073704</v>
      </c>
      <c r="G51" s="59">
        <f t="shared" si="0"/>
        <v>1.4866112894073704</v>
      </c>
    </row>
    <row r="52" spans="1:7" x14ac:dyDescent="0.45">
      <c r="C52" s="55"/>
      <c r="D52" s="61">
        <v>47</v>
      </c>
      <c r="E52" s="60">
        <f t="shared" si="1"/>
        <v>25363.435151955171</v>
      </c>
      <c r="F52" s="62">
        <f t="shared" si="2"/>
        <v>15363.435151955171</v>
      </c>
      <c r="G52" s="59">
        <f t="shared" si="0"/>
        <v>1.5363435151955172</v>
      </c>
    </row>
    <row r="53" spans="1:7" x14ac:dyDescent="0.45">
      <c r="C53" s="55"/>
      <c r="D53" s="61">
        <v>48</v>
      </c>
      <c r="E53" s="60">
        <f t="shared" si="1"/>
        <v>25870.703854994277</v>
      </c>
      <c r="F53" s="62">
        <f t="shared" si="2"/>
        <v>15870.703854994277</v>
      </c>
      <c r="G53" s="59">
        <f t="shared" si="0"/>
        <v>1.5870703854994277</v>
      </c>
    </row>
    <row r="54" spans="1:7" x14ac:dyDescent="0.45">
      <c r="C54" s="55"/>
      <c r="D54" s="61">
        <v>49</v>
      </c>
      <c r="E54" s="60">
        <f t="shared" si="1"/>
        <v>26388.117932094163</v>
      </c>
      <c r="F54" s="62">
        <f t="shared" si="2"/>
        <v>16388.117932094163</v>
      </c>
      <c r="G54" s="59">
        <f t="shared" si="0"/>
        <v>1.6388117932094164</v>
      </c>
    </row>
    <row r="55" spans="1:7" x14ac:dyDescent="0.45">
      <c r="C55" s="55"/>
      <c r="D55" s="61">
        <v>50</v>
      </c>
      <c r="E55" s="60">
        <f t="shared" si="1"/>
        <v>26915.880290736048</v>
      </c>
      <c r="F55" s="62">
        <f t="shared" si="2"/>
        <v>16915.880290736048</v>
      </c>
      <c r="G55" s="59">
        <f t="shared" si="0"/>
        <v>1.6915880290736047</v>
      </c>
    </row>
    <row r="56" spans="1:7" x14ac:dyDescent="0.45">
      <c r="C56" s="55"/>
      <c r="E56" s="53"/>
      <c r="F56" s="54"/>
      <c r="G56" s="55"/>
    </row>
    <row r="57" spans="1:7" x14ac:dyDescent="0.45">
      <c r="A57" s="44" t="s">
        <v>34</v>
      </c>
      <c r="B57" t="s">
        <v>95</v>
      </c>
      <c r="C57" s="55"/>
      <c r="E57" s="53"/>
      <c r="F57" s="54"/>
      <c r="G57" s="55"/>
    </row>
    <row r="58" spans="1:7" x14ac:dyDescent="0.45">
      <c r="C58" s="55"/>
      <c r="E58" s="53"/>
      <c r="F58" s="54"/>
      <c r="G58" s="55"/>
    </row>
    <row r="59" spans="1:7" x14ac:dyDescent="0.45">
      <c r="A59" s="44" t="s">
        <v>41</v>
      </c>
      <c r="B59" t="s">
        <v>97</v>
      </c>
      <c r="C59" s="55"/>
      <c r="E59" s="53"/>
      <c r="F59" s="54"/>
      <c r="G59" s="55"/>
    </row>
    <row r="60" spans="1:7" x14ac:dyDescent="0.45">
      <c r="C60" s="55"/>
      <c r="E60" s="53"/>
      <c r="F60" s="54"/>
      <c r="G60" s="55"/>
    </row>
    <row r="61" spans="1:7" x14ac:dyDescent="0.45">
      <c r="C61" s="55"/>
      <c r="E61" s="53"/>
      <c r="F61" s="54"/>
      <c r="G61" s="55"/>
    </row>
    <row r="62" spans="1:7" x14ac:dyDescent="0.45">
      <c r="C62" s="55"/>
      <c r="E62" s="53"/>
      <c r="F62" s="54"/>
      <c r="G62" s="55"/>
    </row>
    <row r="63" spans="1:7" x14ac:dyDescent="0.45">
      <c r="C63" s="55"/>
      <c r="E63" s="53"/>
      <c r="F63" s="54"/>
      <c r="G63" s="55"/>
    </row>
    <row r="64" spans="1:7" x14ac:dyDescent="0.45">
      <c r="C64" s="55"/>
      <c r="E64" s="53"/>
      <c r="F64" s="54"/>
      <c r="G64" s="55"/>
    </row>
    <row r="65" spans="3:7" x14ac:dyDescent="0.45">
      <c r="C65" s="55"/>
      <c r="E65" s="53"/>
      <c r="F65" s="54"/>
      <c r="G65" s="55"/>
    </row>
    <row r="66" spans="3:7" x14ac:dyDescent="0.45">
      <c r="C66" s="55"/>
      <c r="E66" s="53"/>
      <c r="F66" s="54"/>
      <c r="G66" s="55"/>
    </row>
    <row r="67" spans="3:7" x14ac:dyDescent="0.45">
      <c r="C67" s="55"/>
      <c r="E67" s="53"/>
      <c r="F67" s="54"/>
      <c r="G67" s="55"/>
    </row>
    <row r="68" spans="3:7" x14ac:dyDescent="0.45">
      <c r="C68" s="55"/>
      <c r="E68" s="53"/>
      <c r="F68" s="54"/>
      <c r="G68" s="55"/>
    </row>
    <row r="69" spans="3:7" x14ac:dyDescent="0.45">
      <c r="C69" s="55"/>
      <c r="E69" s="53"/>
      <c r="F69" s="54"/>
      <c r="G69" s="55"/>
    </row>
    <row r="70" spans="3:7" x14ac:dyDescent="0.45">
      <c r="C70" s="55"/>
      <c r="E70" s="53"/>
      <c r="F70" s="54"/>
      <c r="G70" s="55"/>
    </row>
    <row r="71" spans="3:7" x14ac:dyDescent="0.45">
      <c r="C71" s="55"/>
      <c r="E71" s="53"/>
      <c r="F71" s="54"/>
      <c r="G71" s="55"/>
    </row>
    <row r="72" spans="3:7" x14ac:dyDescent="0.45">
      <c r="C72" s="55"/>
      <c r="E72" s="53"/>
      <c r="F72" s="54"/>
      <c r="G72" s="55"/>
    </row>
    <row r="73" spans="3:7" x14ac:dyDescent="0.45">
      <c r="C73" s="55"/>
      <c r="E73" s="53"/>
      <c r="F73" s="54"/>
      <c r="G73" s="55"/>
    </row>
    <row r="74" spans="3:7" x14ac:dyDescent="0.45">
      <c r="C74" s="55"/>
      <c r="E74" s="53"/>
      <c r="F74" s="54"/>
      <c r="G74" s="55"/>
    </row>
    <row r="75" spans="3:7" x14ac:dyDescent="0.45">
      <c r="C75" s="55"/>
      <c r="E75" s="53"/>
      <c r="F75" s="54"/>
      <c r="G75" s="55"/>
    </row>
    <row r="76" spans="3:7" x14ac:dyDescent="0.45">
      <c r="C76" s="55"/>
      <c r="E76" s="53"/>
      <c r="F76" s="54"/>
      <c r="G76" s="55"/>
    </row>
    <row r="77" spans="3:7" x14ac:dyDescent="0.45">
      <c r="C77" s="55"/>
      <c r="E77" s="53"/>
      <c r="F77" s="54"/>
      <c r="G77" s="55"/>
    </row>
    <row r="78" spans="3:7" x14ac:dyDescent="0.45">
      <c r="C78" s="55"/>
      <c r="E78" s="53"/>
      <c r="F78" s="54"/>
      <c r="G78" s="55"/>
    </row>
    <row r="79" spans="3:7" x14ac:dyDescent="0.45">
      <c r="C79" s="55"/>
      <c r="E79" s="53"/>
      <c r="F79" s="54"/>
      <c r="G79" s="55"/>
    </row>
    <row r="80" spans="3:7" x14ac:dyDescent="0.45">
      <c r="C80" s="55"/>
      <c r="E80" s="53"/>
      <c r="F80" s="54"/>
      <c r="G80" s="55"/>
    </row>
    <row r="81" spans="3:7" x14ac:dyDescent="0.45">
      <c r="C81" s="55"/>
      <c r="E81" s="53"/>
      <c r="F81" s="54"/>
      <c r="G81" s="55"/>
    </row>
    <row r="82" spans="3:7" x14ac:dyDescent="0.45">
      <c r="C82" s="55"/>
      <c r="E82" s="53"/>
      <c r="F82" s="54"/>
      <c r="G82" s="55"/>
    </row>
    <row r="83" spans="3:7" x14ac:dyDescent="0.45">
      <c r="C83" s="55"/>
      <c r="E83" s="53"/>
      <c r="F83" s="54"/>
      <c r="G83" s="55"/>
    </row>
    <row r="84" spans="3:7" x14ac:dyDescent="0.45">
      <c r="C84" s="55"/>
      <c r="E84" s="53"/>
      <c r="F84" s="54"/>
      <c r="G84" s="55"/>
    </row>
    <row r="85" spans="3:7" x14ac:dyDescent="0.45">
      <c r="C85" s="55"/>
      <c r="E85" s="53"/>
      <c r="F85" s="54"/>
      <c r="G85" s="55"/>
    </row>
    <row r="86" spans="3:7" x14ac:dyDescent="0.45">
      <c r="C86" s="55"/>
      <c r="E86" s="53"/>
      <c r="F86" s="54"/>
      <c r="G86" s="55"/>
    </row>
    <row r="87" spans="3:7" x14ac:dyDescent="0.45">
      <c r="C87" s="55"/>
      <c r="E87" s="53"/>
      <c r="F87" s="54"/>
      <c r="G87" s="55"/>
    </row>
    <row r="88" spans="3:7" x14ac:dyDescent="0.45">
      <c r="C88" s="55"/>
      <c r="E88" s="53"/>
      <c r="F88" s="54"/>
      <c r="G88" s="55"/>
    </row>
    <row r="89" spans="3:7" x14ac:dyDescent="0.45">
      <c r="C89" s="55"/>
      <c r="E89" s="53"/>
      <c r="F89" s="54"/>
      <c r="G89" s="55"/>
    </row>
    <row r="90" spans="3:7" x14ac:dyDescent="0.45">
      <c r="C90" s="55"/>
      <c r="E90" s="53"/>
      <c r="F90" s="54"/>
      <c r="G90" s="55"/>
    </row>
    <row r="91" spans="3:7" x14ac:dyDescent="0.45">
      <c r="C91" s="55"/>
      <c r="E91" s="53"/>
      <c r="F91" s="54"/>
      <c r="G91" s="55"/>
    </row>
    <row r="92" spans="3:7" x14ac:dyDescent="0.45">
      <c r="C92" s="55"/>
      <c r="E92" s="53"/>
      <c r="F92" s="54"/>
      <c r="G92" s="55"/>
    </row>
    <row r="93" spans="3:7" x14ac:dyDescent="0.45">
      <c r="C93" s="55"/>
      <c r="E93" s="53"/>
      <c r="F93" s="54"/>
      <c r="G93" s="55"/>
    </row>
    <row r="94" spans="3:7" x14ac:dyDescent="0.45">
      <c r="C94" s="55"/>
      <c r="E94" s="53"/>
      <c r="F94" s="54"/>
      <c r="G94" s="55"/>
    </row>
    <row r="95" spans="3:7" x14ac:dyDescent="0.45">
      <c r="C95" s="55"/>
      <c r="E95" s="53"/>
      <c r="F95" s="54"/>
      <c r="G95" s="55"/>
    </row>
    <row r="96" spans="3:7" x14ac:dyDescent="0.45">
      <c r="C96" s="55"/>
      <c r="E96" s="53"/>
      <c r="F96" s="54"/>
      <c r="G96" s="55"/>
    </row>
    <row r="97" spans="3:7" x14ac:dyDescent="0.45">
      <c r="C97" s="55"/>
      <c r="E97" s="53"/>
      <c r="F97" s="54"/>
      <c r="G97" s="55"/>
    </row>
    <row r="98" spans="3:7" x14ac:dyDescent="0.45">
      <c r="C98" s="55"/>
      <c r="E98" s="53"/>
      <c r="F98" s="54"/>
      <c r="G98" s="55"/>
    </row>
    <row r="99" spans="3:7" x14ac:dyDescent="0.45">
      <c r="C99" s="55"/>
      <c r="E99" s="53"/>
      <c r="F99" s="54"/>
      <c r="G99" s="55"/>
    </row>
    <row r="100" spans="3:7" x14ac:dyDescent="0.45">
      <c r="C100" s="55"/>
      <c r="E100" s="53"/>
      <c r="F100" s="54"/>
      <c r="G100" s="55"/>
    </row>
    <row r="101" spans="3:7" x14ac:dyDescent="0.45">
      <c r="C101" s="55"/>
      <c r="E101" s="53"/>
      <c r="F101" s="54"/>
      <c r="G101" s="55"/>
    </row>
    <row r="102" spans="3:7" x14ac:dyDescent="0.45">
      <c r="C102" s="55"/>
      <c r="E102" s="53"/>
      <c r="F102" s="54"/>
      <c r="G102" s="55"/>
    </row>
    <row r="103" spans="3:7" x14ac:dyDescent="0.45">
      <c r="C103" s="55"/>
      <c r="E103" s="53"/>
      <c r="F103" s="54"/>
      <c r="G103" s="55"/>
    </row>
    <row r="104" spans="3:7" x14ac:dyDescent="0.45">
      <c r="C104" s="55"/>
      <c r="E104" s="53"/>
      <c r="F104" s="54"/>
      <c r="G104" s="55"/>
    </row>
    <row r="105" spans="3:7" x14ac:dyDescent="0.45">
      <c r="C105" s="55"/>
      <c r="E105" s="53"/>
      <c r="F105" s="54"/>
      <c r="G105" s="55"/>
    </row>
  </sheetData>
  <mergeCells count="1">
    <mergeCell ref="A1:I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1"/>
  <sheetViews>
    <sheetView topLeftCell="A12" workbookViewId="0">
      <selection activeCell="F26" sqref="F26:F27"/>
    </sheetView>
  </sheetViews>
  <sheetFormatPr defaultColWidth="8.69140625" defaultRowHeight="16.5" x14ac:dyDescent="0.45"/>
  <sheetData>
    <row r="1" spans="1:9" ht="21.5" x14ac:dyDescent="0.6">
      <c r="A1" s="180" t="s">
        <v>194</v>
      </c>
      <c r="B1" s="180"/>
      <c r="C1" s="180"/>
      <c r="D1" s="180"/>
      <c r="E1" s="180"/>
      <c r="F1" s="180"/>
      <c r="G1" s="180"/>
      <c r="H1" s="180"/>
      <c r="I1" s="180"/>
    </row>
    <row r="3" spans="1:9" ht="17" x14ac:dyDescent="0.5">
      <c r="A3" s="18" t="s">
        <v>193</v>
      </c>
    </row>
    <row r="4" spans="1:9" ht="17" x14ac:dyDescent="0.5">
      <c r="A4" s="18"/>
    </row>
    <row r="5" spans="1:9" x14ac:dyDescent="0.45">
      <c r="A5" s="42" t="s">
        <v>33</v>
      </c>
      <c r="B5" t="s">
        <v>90</v>
      </c>
    </row>
    <row r="6" spans="1:9" ht="17" x14ac:dyDescent="0.5">
      <c r="A6" s="18"/>
    </row>
    <row r="7" spans="1:9" x14ac:dyDescent="0.45">
      <c r="C7" s="173" t="s">
        <v>91</v>
      </c>
      <c r="D7" s="173"/>
      <c r="E7" s="173"/>
      <c r="F7" s="173"/>
      <c r="G7" s="173"/>
      <c r="H7" s="173"/>
    </row>
    <row r="8" spans="1:9" ht="17" x14ac:dyDescent="0.5">
      <c r="D8" s="174" t="s">
        <v>84</v>
      </c>
      <c r="E8" s="174"/>
      <c r="F8" s="174"/>
      <c r="G8" s="174"/>
      <c r="H8" s="174"/>
    </row>
    <row r="9" spans="1:9" ht="17" x14ac:dyDescent="0.5">
      <c r="C9" s="63" t="s">
        <v>85</v>
      </c>
      <c r="D9" s="63">
        <v>1</v>
      </c>
      <c r="E9" s="63">
        <v>2</v>
      </c>
      <c r="F9" s="63">
        <v>4</v>
      </c>
      <c r="G9" s="63">
        <v>6</v>
      </c>
      <c r="H9" s="63">
        <v>12</v>
      </c>
    </row>
    <row r="10" spans="1:9" ht="17" x14ac:dyDescent="0.5">
      <c r="C10" s="64">
        <v>5.0000000000000001E-3</v>
      </c>
      <c r="D10" s="57">
        <f t="shared" ref="D10:D28" si="0">(C10+1)^$D$9-1</f>
        <v>4.9999999999998934E-3</v>
      </c>
      <c r="E10" s="57">
        <f>(D10+1)^$E$9-1</f>
        <v>1.0024999999999729E-2</v>
      </c>
      <c r="F10" s="57">
        <f>(D10+1)^$F$9-1</f>
        <v>2.0150500624999346E-2</v>
      </c>
      <c r="G10" s="57">
        <f>(D10+1)^$G$9-1</f>
        <v>3.0377509393764601E-2</v>
      </c>
      <c r="H10" s="57">
        <f>(D10+1)^$H$9-1</f>
        <v>6.1677811864497611E-2</v>
      </c>
    </row>
    <row r="11" spans="1:9" ht="17" x14ac:dyDescent="0.5">
      <c r="C11" s="64">
        <v>0.01</v>
      </c>
      <c r="D11" s="57">
        <f t="shared" si="0"/>
        <v>1.0000000000000009E-2</v>
      </c>
      <c r="E11" s="57">
        <f t="shared" ref="E11:E29" si="1">(D11+1)^$E$9-1</f>
        <v>2.0100000000000007E-2</v>
      </c>
      <c r="F11" s="57">
        <f t="shared" ref="F11:F29" si="2">(D11+1)^$F$9-1</f>
        <v>4.0604010000000024E-2</v>
      </c>
      <c r="G11" s="57">
        <f t="shared" ref="G11:G29" si="3">(D11+1)^$G$9-1</f>
        <v>6.1520150601000134E-2</v>
      </c>
      <c r="H11" s="57">
        <f t="shared" ref="H11:H29" si="4">(D11+1)^$H$9-1</f>
        <v>0.12682503013196977</v>
      </c>
    </row>
    <row r="12" spans="1:9" ht="17" x14ac:dyDescent="0.5">
      <c r="C12" s="64">
        <v>1.4999999999999999E-2</v>
      </c>
      <c r="D12" s="57">
        <f t="shared" si="0"/>
        <v>1.4999999999999902E-2</v>
      </c>
      <c r="E12" s="57">
        <f t="shared" si="1"/>
        <v>3.0224999999999724E-2</v>
      </c>
      <c r="F12" s="57">
        <f t="shared" si="2"/>
        <v>6.136355062499943E-2</v>
      </c>
      <c r="G12" s="57">
        <f t="shared" si="3"/>
        <v>9.3443263942639687E-2</v>
      </c>
      <c r="H12" s="57">
        <f t="shared" si="4"/>
        <v>0.19561817146153326</v>
      </c>
    </row>
    <row r="13" spans="1:9" ht="17" x14ac:dyDescent="0.5">
      <c r="C13" s="64">
        <v>0.02</v>
      </c>
      <c r="D13" s="57">
        <f t="shared" si="0"/>
        <v>2.0000000000000018E-2</v>
      </c>
      <c r="E13" s="57">
        <f t="shared" si="1"/>
        <v>4.0399999999999991E-2</v>
      </c>
      <c r="F13" s="57">
        <f t="shared" si="2"/>
        <v>8.2432159999999977E-2</v>
      </c>
      <c r="G13" s="57">
        <f t="shared" si="3"/>
        <v>0.12616241926400007</v>
      </c>
      <c r="H13" s="57">
        <f t="shared" si="4"/>
        <v>0.26824179456254527</v>
      </c>
    </row>
    <row r="14" spans="1:9" ht="17" x14ac:dyDescent="0.5">
      <c r="C14" s="64">
        <v>2.5000000000000001E-2</v>
      </c>
      <c r="D14" s="57">
        <f t="shared" si="0"/>
        <v>2.4999999999999911E-2</v>
      </c>
      <c r="E14" s="57">
        <f t="shared" si="1"/>
        <v>5.062499999999992E-2</v>
      </c>
      <c r="F14" s="57">
        <f t="shared" si="2"/>
        <v>0.10381289062499977</v>
      </c>
      <c r="G14" s="57">
        <f t="shared" si="3"/>
        <v>0.15969341821289018</v>
      </c>
      <c r="H14" s="57">
        <f t="shared" si="4"/>
        <v>0.34488882424629752</v>
      </c>
    </row>
    <row r="15" spans="1:9" ht="17" x14ac:dyDescent="0.5">
      <c r="C15" s="64">
        <v>0.03</v>
      </c>
      <c r="D15" s="57">
        <f t="shared" si="0"/>
        <v>3.0000000000000027E-2</v>
      </c>
      <c r="E15" s="57">
        <f t="shared" si="1"/>
        <v>6.0899999999999954E-2</v>
      </c>
      <c r="F15" s="57">
        <f t="shared" si="2"/>
        <v>0.12550880999999992</v>
      </c>
      <c r="G15" s="57">
        <f t="shared" si="3"/>
        <v>0.19405229652899991</v>
      </c>
      <c r="H15" s="57">
        <f t="shared" si="4"/>
        <v>0.42576088684617863</v>
      </c>
    </row>
    <row r="16" spans="1:9" ht="17" x14ac:dyDescent="0.5">
      <c r="C16" s="64">
        <v>3.5000000000000003E-2</v>
      </c>
      <c r="D16" s="57">
        <f t="shared" si="0"/>
        <v>3.499999999999992E-2</v>
      </c>
      <c r="E16" s="57">
        <f t="shared" si="1"/>
        <v>7.1224999999999872E-2</v>
      </c>
      <c r="F16" s="57">
        <f t="shared" si="2"/>
        <v>0.14752300062499968</v>
      </c>
      <c r="G16" s="57">
        <f t="shared" si="3"/>
        <v>0.22925532634451518</v>
      </c>
      <c r="H16" s="57">
        <f t="shared" si="4"/>
        <v>0.51106865734636031</v>
      </c>
    </row>
    <row r="17" spans="1:8" ht="17" x14ac:dyDescent="0.5">
      <c r="C17" s="64">
        <v>0.04</v>
      </c>
      <c r="D17" s="57">
        <f t="shared" si="0"/>
        <v>4.0000000000000036E-2</v>
      </c>
      <c r="E17" s="57">
        <f t="shared" si="1"/>
        <v>8.1600000000000117E-2</v>
      </c>
      <c r="F17" s="57">
        <f t="shared" si="2"/>
        <v>0.16985856000000021</v>
      </c>
      <c r="G17" s="57">
        <f t="shared" si="3"/>
        <v>0.26531901849600037</v>
      </c>
      <c r="H17" s="57">
        <f t="shared" si="4"/>
        <v>0.60103221856768174</v>
      </c>
    </row>
    <row r="18" spans="1:8" ht="17" x14ac:dyDescent="0.5">
      <c r="C18" s="64">
        <v>4.4999999999999998E-2</v>
      </c>
      <c r="D18" s="57">
        <f t="shared" si="0"/>
        <v>4.4999999999999929E-2</v>
      </c>
      <c r="E18" s="57">
        <f t="shared" si="1"/>
        <v>9.2024999999999801E-2</v>
      </c>
      <c r="F18" s="57">
        <f t="shared" si="2"/>
        <v>0.19251860062499948</v>
      </c>
      <c r="G18" s="57">
        <f t="shared" si="3"/>
        <v>0.30226012484751474</v>
      </c>
      <c r="H18" s="57">
        <f t="shared" si="4"/>
        <v>0.69588143276786463</v>
      </c>
    </row>
    <row r="19" spans="1:8" ht="17" x14ac:dyDescent="0.5">
      <c r="C19" s="64">
        <v>0.05</v>
      </c>
      <c r="D19" s="57">
        <f t="shared" si="0"/>
        <v>5.0000000000000044E-2</v>
      </c>
      <c r="E19" s="57">
        <f t="shared" si="1"/>
        <v>0.10250000000000004</v>
      </c>
      <c r="F19" s="57">
        <f t="shared" si="2"/>
        <v>0.21550625000000001</v>
      </c>
      <c r="G19" s="57">
        <f t="shared" si="3"/>
        <v>0.34009564062499997</v>
      </c>
      <c r="H19" s="57">
        <f t="shared" si="4"/>
        <v>0.79585632602212919</v>
      </c>
    </row>
    <row r="20" spans="1:8" ht="17" x14ac:dyDescent="0.5">
      <c r="C20" s="64">
        <v>5.5E-2</v>
      </c>
      <c r="D20" s="57">
        <f t="shared" si="0"/>
        <v>5.4999999999999938E-2</v>
      </c>
      <c r="E20" s="57">
        <f t="shared" si="1"/>
        <v>0.11302499999999993</v>
      </c>
      <c r="F20" s="57">
        <f t="shared" si="2"/>
        <v>0.2388246506249998</v>
      </c>
      <c r="G20" s="57">
        <f t="shared" si="3"/>
        <v>0.37884280676189031</v>
      </c>
      <c r="H20" s="57">
        <f t="shared" si="4"/>
        <v>0.90120748575900755</v>
      </c>
    </row>
    <row r="21" spans="1:8" ht="17" x14ac:dyDescent="0.5">
      <c r="C21" s="64">
        <v>0.06</v>
      </c>
      <c r="D21" s="57">
        <f t="shared" si="0"/>
        <v>6.0000000000000053E-2</v>
      </c>
      <c r="E21" s="57">
        <f t="shared" si="1"/>
        <v>0.12360000000000015</v>
      </c>
      <c r="F21" s="57">
        <f t="shared" si="2"/>
        <v>0.26247696000000031</v>
      </c>
      <c r="G21" s="57">
        <f t="shared" si="3"/>
        <v>0.41851911225600058</v>
      </c>
      <c r="H21" s="57">
        <f t="shared" si="4"/>
        <v>1.0121964718355518</v>
      </c>
    </row>
    <row r="22" spans="1:8" ht="17" x14ac:dyDescent="0.5">
      <c r="C22" s="64">
        <v>6.5000000000000002E-2</v>
      </c>
      <c r="D22" s="57">
        <f t="shared" si="0"/>
        <v>6.4999999999999947E-2</v>
      </c>
      <c r="E22" s="57">
        <f t="shared" si="1"/>
        <v>0.13422499999999982</v>
      </c>
      <c r="F22" s="57">
        <f t="shared" si="2"/>
        <v>0.28646635062499959</v>
      </c>
      <c r="G22" s="57">
        <f t="shared" si="3"/>
        <v>0.45914229653763994</v>
      </c>
      <c r="H22" s="57">
        <f t="shared" si="4"/>
        <v>1.1290962415451378</v>
      </c>
    </row>
    <row r="23" spans="1:8" ht="17" x14ac:dyDescent="0.5">
      <c r="C23" s="64">
        <v>7.0000000000000007E-2</v>
      </c>
      <c r="D23" s="57">
        <f t="shared" si="0"/>
        <v>7.0000000000000062E-2</v>
      </c>
      <c r="E23" s="57">
        <f t="shared" si="1"/>
        <v>0.14490000000000003</v>
      </c>
      <c r="F23" s="57">
        <f t="shared" si="2"/>
        <v>0.31079601000000001</v>
      </c>
      <c r="G23" s="57">
        <f t="shared" si="3"/>
        <v>0.50073035184900005</v>
      </c>
      <c r="H23" s="57">
        <f t="shared" si="4"/>
        <v>1.2521915889608235</v>
      </c>
    </row>
    <row r="24" spans="1:8" ht="17" x14ac:dyDescent="0.5">
      <c r="C24" s="64">
        <v>7.4999999999999997E-2</v>
      </c>
      <c r="D24" s="57">
        <f t="shared" si="0"/>
        <v>7.4999999999999956E-2</v>
      </c>
      <c r="E24" s="57">
        <f t="shared" si="1"/>
        <v>0.1556249999999999</v>
      </c>
      <c r="F24" s="57">
        <f t="shared" si="2"/>
        <v>0.33546914062499988</v>
      </c>
      <c r="G24" s="57">
        <f t="shared" si="3"/>
        <v>0.5433015256347653</v>
      </c>
      <c r="H24" s="57">
        <f t="shared" si="4"/>
        <v>1.3817795990265944</v>
      </c>
    </row>
    <row r="25" spans="1:8" ht="17" x14ac:dyDescent="0.5">
      <c r="C25" s="64">
        <v>0.08</v>
      </c>
      <c r="D25" s="57">
        <f t="shared" si="0"/>
        <v>8.0000000000000071E-2</v>
      </c>
      <c r="E25" s="57">
        <f t="shared" si="1"/>
        <v>0.1664000000000001</v>
      </c>
      <c r="F25" s="57">
        <f t="shared" si="2"/>
        <v>0.3604889600000003</v>
      </c>
      <c r="G25" s="57">
        <f t="shared" si="3"/>
        <v>0.58687432294400055</v>
      </c>
      <c r="H25" s="57">
        <f t="shared" si="4"/>
        <v>1.5181701168189798</v>
      </c>
    </row>
    <row r="26" spans="1:8" ht="17" x14ac:dyDescent="0.5">
      <c r="C26" s="64">
        <v>8.5000000000000006E-2</v>
      </c>
      <c r="D26" s="57">
        <f t="shared" si="0"/>
        <v>8.4999999999999964E-2</v>
      </c>
      <c r="E26" s="57">
        <f t="shared" si="1"/>
        <v>0.17722499999999997</v>
      </c>
      <c r="F26" s="57">
        <f t="shared" si="2"/>
        <v>0.38585870062499983</v>
      </c>
      <c r="G26" s="57">
        <f t="shared" si="3"/>
        <v>0.6314675088432653</v>
      </c>
      <c r="H26" s="57">
        <f t="shared" si="4"/>
        <v>1.6616862324112498</v>
      </c>
    </row>
    <row r="27" spans="1:8" ht="17" x14ac:dyDescent="0.5">
      <c r="C27" s="64">
        <v>0.09</v>
      </c>
      <c r="D27" s="57">
        <f t="shared" si="0"/>
        <v>9.000000000000008E-2</v>
      </c>
      <c r="E27" s="57">
        <f t="shared" si="1"/>
        <v>0.18810000000000016</v>
      </c>
      <c r="F27" s="57">
        <f t="shared" si="2"/>
        <v>0.41158161000000026</v>
      </c>
      <c r="G27" s="57">
        <f t="shared" si="3"/>
        <v>0.67710011084100064</v>
      </c>
      <c r="H27" s="57">
        <f t="shared" si="4"/>
        <v>1.812664781782896</v>
      </c>
    </row>
    <row r="28" spans="1:8" ht="17" x14ac:dyDescent="0.5">
      <c r="C28" s="64">
        <v>9.5000000000000001E-2</v>
      </c>
      <c r="D28" s="57">
        <f t="shared" si="0"/>
        <v>9.4999999999999973E-2</v>
      </c>
      <c r="E28" s="57">
        <f t="shared" si="1"/>
        <v>0.19902500000000001</v>
      </c>
      <c r="F28" s="57">
        <f t="shared" si="2"/>
        <v>0.43766095062499999</v>
      </c>
      <c r="G28" s="57">
        <f t="shared" si="3"/>
        <v>0.72379142132314067</v>
      </c>
      <c r="H28" s="57">
        <f t="shared" si="4"/>
        <v>1.9714568642272536</v>
      </c>
    </row>
    <row r="29" spans="1:8" ht="17" x14ac:dyDescent="0.5">
      <c r="C29" s="64">
        <v>0.1</v>
      </c>
      <c r="D29" s="57">
        <f>(C29+1)^$D$9-1</f>
        <v>0.10000000000000009</v>
      </c>
      <c r="E29" s="57">
        <f t="shared" si="1"/>
        <v>0.21000000000000019</v>
      </c>
      <c r="F29" s="57">
        <f t="shared" si="2"/>
        <v>0.4641000000000004</v>
      </c>
      <c r="G29" s="57">
        <f t="shared" si="3"/>
        <v>0.77156100000000083</v>
      </c>
      <c r="H29" s="57">
        <f t="shared" si="4"/>
        <v>2.1384283767210026</v>
      </c>
    </row>
    <row r="31" spans="1:8" x14ac:dyDescent="0.45">
      <c r="A31" s="44" t="s">
        <v>34</v>
      </c>
      <c r="B31" t="s">
        <v>205</v>
      </c>
    </row>
  </sheetData>
  <mergeCells count="3">
    <mergeCell ref="D8:H8"/>
    <mergeCell ref="A1:I1"/>
    <mergeCell ref="C7:H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10</vt:i4>
      </vt:variant>
      <vt:variant>
        <vt:lpstr>Navngivne områder</vt:lpstr>
      </vt:variant>
      <vt:variant>
        <vt:i4>3</vt:i4>
      </vt:variant>
    </vt:vector>
  </HeadingPairs>
  <TitlesOfParts>
    <vt:vector size="13" baseType="lpstr">
      <vt:lpstr>Eksempel</vt:lpstr>
      <vt:lpstr>Opgave 1</vt:lpstr>
      <vt:lpstr>Opgave 2</vt:lpstr>
      <vt:lpstr>Opgave 3</vt:lpstr>
      <vt:lpstr>Opgave 4</vt:lpstr>
      <vt:lpstr>Opgave 5</vt:lpstr>
      <vt:lpstr>Opgave 6</vt:lpstr>
      <vt:lpstr>Opgave 7</vt:lpstr>
      <vt:lpstr>Opgave 8</vt:lpstr>
      <vt:lpstr>Facitliste</vt:lpstr>
      <vt:lpstr>Loan_Start</vt:lpstr>
      <vt:lpstr>Loan_Years</vt:lpstr>
      <vt:lpstr>Number_of_Payments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Dorte</dc:creator>
  <cp:lastModifiedBy>Mariusz Matyja</cp:lastModifiedBy>
  <dcterms:created xsi:type="dcterms:W3CDTF">2012-08-06T08:14:42Z</dcterms:created>
  <dcterms:modified xsi:type="dcterms:W3CDTF">2018-11-05T13:46:11Z</dcterms:modified>
</cp:coreProperties>
</file>