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atyj\Desktop\Matma\"/>
    </mc:Choice>
  </mc:AlternateContent>
  <xr:revisionPtr revIDLastSave="0" documentId="10_ncr:100000_{7E917F40-3E04-420F-94B6-765D1702D1B8}" xr6:coauthVersionLast="31" xr6:coauthVersionMax="31" xr10:uidLastSave="{00000000-0000-0000-0000-000000000000}"/>
  <bookViews>
    <workbookView xWindow="0" yWindow="0" windowWidth="10870" windowHeight="3760" firstSheet="5" activeTab="11" xr2:uid="{00000000-000D-0000-FFFF-FFFF00000000}"/>
  </bookViews>
  <sheets>
    <sheet name="JRplotdata" sheetId="6" state="veryHidden" r:id="rId1"/>
    <sheet name="Eksempel" sheetId="14" r:id="rId2"/>
    <sheet name="Opgave 1" sheetId="2" r:id="rId3"/>
    <sheet name="Opgave 2" sheetId="11" r:id="rId4"/>
    <sheet name="Opgave 3" sheetId="5" r:id="rId5"/>
    <sheet name="Opgave 4" sheetId="3" r:id="rId6"/>
    <sheet name="Opgave 5" sheetId="4" r:id="rId7"/>
    <sheet name="Opgave 6" sheetId="15" r:id="rId8"/>
    <sheet name="Opgave 7" sheetId="16" r:id="rId9"/>
    <sheet name="Opgave 8" sheetId="17" r:id="rId10"/>
    <sheet name="Opgave 9" sheetId="18" r:id="rId11"/>
    <sheet name="Opgave 10" sheetId="19" r:id="rId12"/>
    <sheet name="Facitliste " sheetId="13" r:id="rId13"/>
  </sheets>
  <calcPr calcId="179017"/>
</workbook>
</file>

<file path=xl/calcChain.xml><?xml version="1.0" encoding="utf-8"?>
<calcChain xmlns="http://schemas.openxmlformats.org/spreadsheetml/2006/main">
  <c r="D16" i="19" l="1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C15" i="19"/>
  <c r="C16" i="19"/>
  <c r="C11" i="19"/>
  <c r="C10" i="19"/>
  <c r="P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C19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Q18" i="18"/>
  <c r="R18" i="18"/>
  <c r="S18" i="18"/>
  <c r="T18" i="18"/>
  <c r="U18" i="18"/>
  <c r="V18" i="18"/>
  <c r="W18" i="18"/>
  <c r="X18" i="18"/>
  <c r="Y18" i="18"/>
  <c r="C18" i="18"/>
  <c r="C10" i="18"/>
  <c r="C9" i="18"/>
  <c r="C15" i="17"/>
  <c r="D15" i="17"/>
  <c r="E15" i="17"/>
  <c r="F15" i="17"/>
  <c r="G15" i="17"/>
  <c r="H15" i="17"/>
  <c r="I15" i="17"/>
  <c r="E14" i="17"/>
  <c r="F14" i="17"/>
  <c r="G14" i="17"/>
  <c r="H14" i="17"/>
  <c r="I14" i="17"/>
  <c r="D14" i="17"/>
  <c r="C14" i="17"/>
  <c r="C14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C15" i="16"/>
  <c r="D15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D14" i="16"/>
  <c r="D11" i="15" l="1"/>
  <c r="E11" i="15"/>
  <c r="F11" i="15"/>
  <c r="G11" i="15"/>
  <c r="H11" i="15"/>
  <c r="I11" i="15"/>
  <c r="J11" i="15"/>
  <c r="C11" i="15"/>
  <c r="D10" i="15"/>
  <c r="E10" i="15"/>
  <c r="F10" i="15"/>
  <c r="G10" i="15"/>
  <c r="H10" i="15"/>
  <c r="I10" i="15"/>
  <c r="J10" i="15"/>
  <c r="C10" i="15"/>
  <c r="D11" i="4"/>
  <c r="E11" i="4"/>
  <c r="F11" i="4"/>
  <c r="G11" i="4"/>
  <c r="H11" i="4"/>
  <c r="I11" i="4"/>
  <c r="J11" i="4"/>
  <c r="K11" i="4"/>
  <c r="C11" i="4"/>
  <c r="K10" i="4"/>
  <c r="D10" i="4"/>
  <c r="E10" i="4"/>
  <c r="F10" i="4"/>
  <c r="G10" i="4"/>
  <c r="H10" i="4"/>
  <c r="I10" i="4"/>
  <c r="J10" i="4"/>
  <c r="C10" i="4"/>
  <c r="L11" i="3"/>
  <c r="L10" i="3"/>
  <c r="D11" i="3"/>
  <c r="E11" i="3"/>
  <c r="F11" i="3"/>
  <c r="G11" i="3"/>
  <c r="H11" i="3"/>
  <c r="I11" i="3"/>
  <c r="J11" i="3"/>
  <c r="K11" i="3"/>
  <c r="C11" i="3"/>
  <c r="D10" i="3"/>
  <c r="E10" i="3"/>
  <c r="F10" i="3"/>
  <c r="G10" i="3"/>
  <c r="H10" i="3"/>
  <c r="I10" i="3"/>
  <c r="J10" i="3"/>
  <c r="K10" i="3"/>
  <c r="C10" i="3"/>
  <c r="D10" i="5"/>
  <c r="E10" i="5"/>
  <c r="F10" i="5"/>
  <c r="G10" i="5"/>
  <c r="H10" i="5"/>
  <c r="I10" i="5"/>
  <c r="J10" i="5"/>
  <c r="K10" i="5"/>
  <c r="L10" i="5"/>
  <c r="M10" i="5"/>
  <c r="N10" i="5"/>
  <c r="C10" i="5"/>
  <c r="D11" i="5"/>
  <c r="E11" i="5"/>
  <c r="F11" i="5"/>
  <c r="G11" i="5"/>
  <c r="H11" i="5"/>
  <c r="I11" i="5"/>
  <c r="J11" i="5"/>
  <c r="K11" i="5"/>
  <c r="L11" i="5"/>
  <c r="M11" i="5"/>
  <c r="N11" i="5"/>
  <c r="C11" i="5"/>
  <c r="N11" i="11"/>
  <c r="N10" i="11"/>
  <c r="D11" i="11"/>
  <c r="E11" i="11"/>
  <c r="F11" i="11"/>
  <c r="G11" i="11"/>
  <c r="H11" i="11"/>
  <c r="I11" i="11"/>
  <c r="J11" i="11"/>
  <c r="K11" i="11"/>
  <c r="L11" i="11"/>
  <c r="M11" i="11"/>
  <c r="C11" i="11"/>
  <c r="D10" i="11"/>
  <c r="E10" i="11"/>
  <c r="F10" i="11"/>
  <c r="G10" i="11"/>
  <c r="H10" i="11"/>
  <c r="I10" i="11"/>
  <c r="J10" i="11"/>
  <c r="K10" i="11"/>
  <c r="L10" i="11"/>
  <c r="M10" i="11"/>
  <c r="C10" i="11"/>
  <c r="D11" i="2"/>
  <c r="E11" i="2"/>
  <c r="F11" i="2"/>
  <c r="G11" i="2"/>
  <c r="H11" i="2"/>
  <c r="I11" i="2"/>
  <c r="J11" i="2"/>
  <c r="K11" i="2"/>
  <c r="L11" i="2"/>
  <c r="C11" i="2"/>
  <c r="D10" i="2"/>
  <c r="E10" i="2"/>
  <c r="F10" i="2"/>
  <c r="G10" i="2"/>
  <c r="H10" i="2"/>
  <c r="I10" i="2"/>
  <c r="J10" i="2"/>
  <c r="K10" i="2"/>
  <c r="L10" i="2"/>
  <c r="C10" i="2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C38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O11" i="14"/>
  <c r="O10" i="14"/>
  <c r="N11" i="14"/>
  <c r="N10" i="14"/>
  <c r="E6" i="14"/>
  <c r="C11" i="14"/>
  <c r="C10" i="14"/>
  <c r="D11" i="14"/>
  <c r="E11" i="14"/>
  <c r="F11" i="14"/>
  <c r="G11" i="14"/>
  <c r="H11" i="14"/>
  <c r="I11" i="14"/>
  <c r="J11" i="14"/>
  <c r="K11" i="14"/>
  <c r="L11" i="14"/>
  <c r="M11" i="14"/>
  <c r="D10" i="14"/>
  <c r="E10" i="14"/>
  <c r="F10" i="14"/>
  <c r="G10" i="14"/>
  <c r="H10" i="14"/>
  <c r="I10" i="14"/>
  <c r="J10" i="14"/>
  <c r="K10" i="14"/>
  <c r="L10" i="14"/>
  <c r="M10" i="14"/>
  <c r="U344" i="13" l="1"/>
  <c r="V344" i="13"/>
  <c r="W344" i="13"/>
  <c r="X344" i="13"/>
  <c r="Y344" i="13"/>
  <c r="U345" i="13"/>
  <c r="V345" i="13"/>
  <c r="W345" i="13"/>
  <c r="X345" i="13"/>
  <c r="Y345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C345" i="13"/>
  <c r="C344" i="13"/>
  <c r="E304" i="13" l="1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D304" i="13"/>
  <c r="C304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D303" i="13"/>
  <c r="C303" i="13"/>
  <c r="C295" i="13"/>
  <c r="C294" i="13"/>
  <c r="C379" i="13"/>
  <c r="C340" i="13"/>
  <c r="C339" i="13"/>
  <c r="D257" i="13"/>
  <c r="E257" i="13"/>
  <c r="F257" i="13"/>
  <c r="G257" i="13"/>
  <c r="H257" i="13"/>
  <c r="I257" i="13"/>
  <c r="D258" i="13"/>
  <c r="E258" i="13"/>
  <c r="F258" i="13"/>
  <c r="G258" i="13"/>
  <c r="H258" i="13"/>
  <c r="I258" i="13"/>
  <c r="C258" i="13"/>
  <c r="C257" i="13"/>
  <c r="AS216" i="13"/>
  <c r="AS217" i="13"/>
  <c r="AY217" i="13"/>
  <c r="AX217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T216" i="13"/>
  <c r="AU216" i="13"/>
  <c r="AV216" i="13"/>
  <c r="AW216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T217" i="13"/>
  <c r="AU217" i="13"/>
  <c r="AV217" i="13"/>
  <c r="AW217" i="13"/>
  <c r="C217" i="13"/>
  <c r="C216" i="13"/>
  <c r="D180" i="13"/>
  <c r="E180" i="13"/>
  <c r="F180" i="13"/>
  <c r="G180" i="13"/>
  <c r="H180" i="13"/>
  <c r="I180" i="13"/>
  <c r="D181" i="13"/>
  <c r="E181" i="13"/>
  <c r="F181" i="13"/>
  <c r="G181" i="13"/>
  <c r="H181" i="13"/>
  <c r="I181" i="13"/>
  <c r="C181" i="13"/>
  <c r="C180" i="13"/>
  <c r="D142" i="13"/>
  <c r="E142" i="13"/>
  <c r="F142" i="13"/>
  <c r="G142" i="13"/>
  <c r="H142" i="13"/>
  <c r="I142" i="13"/>
  <c r="D143" i="13"/>
  <c r="E143" i="13"/>
  <c r="F143" i="13"/>
  <c r="G143" i="13"/>
  <c r="H143" i="13"/>
  <c r="I143" i="13"/>
  <c r="C143" i="13"/>
  <c r="C142" i="13"/>
  <c r="J100" i="13"/>
  <c r="J101" i="13"/>
  <c r="G100" i="13" l="1"/>
  <c r="H100" i="13"/>
  <c r="I100" i="13"/>
  <c r="G101" i="13"/>
  <c r="H101" i="13"/>
  <c r="I101" i="13"/>
  <c r="C100" i="13"/>
  <c r="D100" i="13"/>
  <c r="E100" i="13"/>
  <c r="F100" i="13"/>
  <c r="C101" i="13"/>
  <c r="D101" i="13"/>
  <c r="E101" i="13"/>
  <c r="F101" i="13"/>
  <c r="D75" i="13"/>
  <c r="E75" i="13"/>
  <c r="F75" i="13"/>
  <c r="G75" i="13"/>
  <c r="D76" i="13"/>
  <c r="E76" i="13"/>
  <c r="F76" i="13"/>
  <c r="G76" i="13"/>
  <c r="C76" i="13"/>
  <c r="C75" i="13"/>
  <c r="D43" i="13"/>
  <c r="E43" i="13"/>
  <c r="F43" i="13"/>
  <c r="G43" i="13"/>
  <c r="H43" i="13"/>
  <c r="I43" i="13"/>
  <c r="J43" i="13"/>
  <c r="K43" i="13"/>
  <c r="L43" i="13"/>
  <c r="M43" i="13"/>
  <c r="D44" i="13"/>
  <c r="E44" i="13"/>
  <c r="F44" i="13"/>
  <c r="G44" i="13"/>
  <c r="H44" i="13"/>
  <c r="I44" i="13"/>
  <c r="J44" i="13"/>
  <c r="K44" i="13"/>
  <c r="L44" i="13"/>
  <c r="M44" i="13"/>
  <c r="C44" i="13"/>
  <c r="C43" i="13"/>
  <c r="L7" i="13"/>
  <c r="K7" i="13"/>
  <c r="J7" i="13"/>
  <c r="I7" i="13"/>
  <c r="H7" i="13"/>
  <c r="G7" i="13"/>
  <c r="F7" i="13"/>
  <c r="E7" i="13"/>
  <c r="D7" i="13"/>
  <c r="C7" i="13"/>
  <c r="L6" i="13"/>
  <c r="K6" i="13"/>
  <c r="J6" i="13"/>
  <c r="I6" i="13"/>
  <c r="H6" i="13"/>
  <c r="G6" i="13"/>
  <c r="F6" i="13"/>
  <c r="E6" i="13"/>
  <c r="D6" i="13"/>
  <c r="C6" i="13"/>
</calcChain>
</file>

<file path=xl/sharedStrings.xml><?xml version="1.0" encoding="utf-8"?>
<sst xmlns="http://schemas.openxmlformats.org/spreadsheetml/2006/main" count="335" uniqueCount="218">
  <si>
    <t>Opgave 3</t>
  </si>
  <si>
    <t>Opgave 1a)</t>
  </si>
  <si>
    <t>Opgave 1b)</t>
  </si>
  <si>
    <t>Opgave 1c)</t>
  </si>
  <si>
    <t>Opgave 2a)</t>
  </si>
  <si>
    <t>Opgave 1</t>
  </si>
  <si>
    <t>Opgave 2</t>
  </si>
  <si>
    <t>Opgave 4</t>
  </si>
  <si>
    <t>Opgave 5</t>
  </si>
  <si>
    <t>Opgave 6</t>
  </si>
  <si>
    <t>Opgave 2b)</t>
  </si>
  <si>
    <t>Opgave 3b)</t>
  </si>
  <si>
    <t>Opgave 2c)</t>
  </si>
  <si>
    <t>Opgave 3c)</t>
  </si>
  <si>
    <t>Opgave 4c)</t>
  </si>
  <si>
    <t>Opgave 4d)</t>
  </si>
  <si>
    <t>Opgave 3a)</t>
  </si>
  <si>
    <t>Opgave 4a)</t>
  </si>
  <si>
    <t>Opgave 4b)</t>
  </si>
  <si>
    <t>Opgave 6a)</t>
  </si>
  <si>
    <t>Opgave 6b)</t>
  </si>
  <si>
    <t>Opgave 6c)</t>
  </si>
  <si>
    <t>Opgave 6d)</t>
  </si>
  <si>
    <t xml:space="preserve">Facitliste </t>
  </si>
  <si>
    <t>Eksempel 1</t>
  </si>
  <si>
    <t>Eksempel 1a)</t>
  </si>
  <si>
    <t>Eksempel 1b)</t>
  </si>
  <si>
    <t>Eksempel 1c)</t>
  </si>
  <si>
    <t>Eksempel 1d)</t>
  </si>
  <si>
    <t>Opgave 7</t>
  </si>
  <si>
    <t>Opgave 8</t>
  </si>
  <si>
    <t>Opgave 7a)</t>
  </si>
  <si>
    <t>Opgave 7b)</t>
  </si>
  <si>
    <t>Opgave 7c)</t>
  </si>
  <si>
    <t>Opgave 7d)</t>
  </si>
  <si>
    <t>Opgave 8a)</t>
  </si>
  <si>
    <t>Opgave 8b)</t>
  </si>
  <si>
    <t>Opgave 8c)</t>
  </si>
  <si>
    <t>Opgave 8d)</t>
  </si>
  <si>
    <t>x</t>
  </si>
  <si>
    <t>Løs ligningssystemet grafisk</t>
  </si>
  <si>
    <t>Løs ligningssystemet</t>
  </si>
  <si>
    <t>Hvordan kan du kontrollere, om du har aflæst løsningen præcist?</t>
  </si>
  <si>
    <t>Opgave 9a)</t>
  </si>
  <si>
    <t>Opgave 9b)</t>
  </si>
  <si>
    <t>Opgave 9c)</t>
  </si>
  <si>
    <t>Opgave 9d)</t>
  </si>
  <si>
    <t>Opgave 9</t>
  </si>
  <si>
    <t>Opgave 10</t>
  </si>
  <si>
    <t>Opgave 10a)</t>
  </si>
  <si>
    <t>Opgave 10b)</t>
  </si>
  <si>
    <t>Opgave 10c)</t>
  </si>
  <si>
    <t>Opgave 10d)</t>
  </si>
  <si>
    <t>Hvornår vil person A have en større formue end person B?</t>
  </si>
  <si>
    <t>Hvornår har de to personer brugt deres formuer?</t>
  </si>
  <si>
    <t>De to formuer</t>
  </si>
  <si>
    <t>To personer lever af deres formue. Pengene forrentes ikke.</t>
  </si>
  <si>
    <t>Benzin i tanken</t>
  </si>
  <si>
    <t xml:space="preserve">Opstil funktionsforskrifter for sammenhængen mellem antal kørte km og den mængde benzin, som er tilbage i tanken for begge biler. </t>
  </si>
  <si>
    <t>Udfyld tabellen</t>
  </si>
  <si>
    <t>Bil A kører i gennemsnit 20 km/l benzin. Bil B kører i gennemsnit 12,5 km/l</t>
  </si>
  <si>
    <t>Lav grafer over tabellens tal</t>
  </si>
  <si>
    <t>Hvor langt kan de to biler køre, inden deres tank er tom?</t>
  </si>
  <si>
    <t>Opgave 10e)</t>
  </si>
  <si>
    <t>Hvor langt har bilerne kørt, når der er lige meget benzin i tankene?</t>
  </si>
  <si>
    <t>Cykelrytter A kører med en gennemsnitsfart på 18 km/t</t>
  </si>
  <si>
    <t>Cykelrytter B kører med en gennemsnitsfart på 24 km/t.</t>
  </si>
  <si>
    <t>Cykelrytter A - antal kørte km i alt</t>
  </si>
  <si>
    <t>Cykelrytter B - antal kørte km i alt</t>
  </si>
  <si>
    <t>Hvor langt har de kørt, når cykelrytter B indhenter cykelrytter A?</t>
  </si>
  <si>
    <t>To venner har begge cykling som deres store interesse. Den ene er dog i væsentlig bedre form end den anden. De kører altid den samme tur på 60 km.</t>
  </si>
  <si>
    <t>Hvor mange minutter er cykelrytter B før i mål end cykelrytter A?</t>
  </si>
  <si>
    <t>Tæppekøb</t>
  </si>
  <si>
    <t>To tæppefirmaer har to tilbud i forbindelse med køb af nyt væg til væg tæppe.</t>
  </si>
  <si>
    <t>Firma 2: Pris 179 kr. og fast pris på 1200 for montering.</t>
  </si>
  <si>
    <r>
      <t>Opstil funktionsforskrifter for sammenhængen mellem antal købte m</t>
    </r>
    <r>
      <rPr>
        <vertAlign val="super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2"/>
      </rPr>
      <t xml:space="preserve"> tæppe og  den samlede pris for køb og montering for begge firmaer.</t>
    </r>
  </si>
  <si>
    <r>
      <t>Firma 1: Pris 250 kr. pr. m</t>
    </r>
    <r>
      <rPr>
        <vertAlign val="superscript"/>
        <sz val="11"/>
        <color theme="1"/>
        <rFont val="Comic Sans MS"/>
        <family val="4"/>
      </rPr>
      <t xml:space="preserve">2 </t>
    </r>
    <r>
      <rPr>
        <sz val="11"/>
        <color theme="1"/>
        <rFont val="Comic Sans MS"/>
        <family val="4"/>
      </rPr>
      <t>gratis montering op til 60 m</t>
    </r>
    <r>
      <rPr>
        <vertAlign val="superscript"/>
        <sz val="11"/>
        <color theme="1"/>
        <rFont val="Comic Sans MS"/>
        <family val="4"/>
      </rPr>
      <t>2</t>
    </r>
  </si>
  <si>
    <t>Formue person A</t>
  </si>
  <si>
    <t>Formue person B</t>
  </si>
  <si>
    <t>Forfølgelsesløb</t>
  </si>
  <si>
    <t>Eksempel 2</t>
  </si>
  <si>
    <t>Eksempel 2a)</t>
  </si>
  <si>
    <t>Eksempel 2b)</t>
  </si>
  <si>
    <t>Eksempel 2c)</t>
  </si>
  <si>
    <t>Eksempel 2d)</t>
  </si>
  <si>
    <t>Rullegræs</t>
  </si>
  <si>
    <t>Firma 1:</t>
  </si>
  <si>
    <t>Firma 2:</t>
  </si>
  <si>
    <r>
      <t>Opstil funktionsforskrifter for sammenhængen mellem antal m</t>
    </r>
    <r>
      <rPr>
        <vertAlign val="superscript"/>
        <sz val="11"/>
        <color theme="1"/>
        <rFont val="Comic Sans MS"/>
        <family val="4"/>
      </rPr>
      <t>2</t>
    </r>
    <r>
      <rPr>
        <sz val="11"/>
        <color theme="1"/>
        <rFont val="Comic Sans MS"/>
        <family val="2"/>
      </rPr>
      <t xml:space="preserve"> græs og pris for græs og levering for begge firmaer.</t>
    </r>
  </si>
  <si>
    <t>Pris firma 1</t>
  </si>
  <si>
    <t>Pris firma 2</t>
  </si>
  <si>
    <t>Løsningen til ligningssystemet er koordinaterne linjernes skæringspunkt</t>
  </si>
  <si>
    <t>(x,y)=(2,25;6,5)</t>
  </si>
  <si>
    <r>
      <t>Ved at indsætte x-værdien 2,25 og se om  y</t>
    </r>
    <r>
      <rPr>
        <b/>
        <vertAlign val="subscript"/>
        <sz val="11"/>
        <color theme="1"/>
        <rFont val="Comic Sans MS"/>
        <family val="4"/>
      </rPr>
      <t>1</t>
    </r>
    <r>
      <rPr>
        <b/>
        <sz val="11"/>
        <color theme="1"/>
        <rFont val="Comic Sans MS"/>
        <family val="4"/>
      </rPr>
      <t xml:space="preserve"> og y</t>
    </r>
    <r>
      <rPr>
        <b/>
        <vertAlign val="sub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 xml:space="preserve"> værdien bliver ens.</t>
    </r>
  </si>
  <si>
    <t>Opgave 5a)</t>
  </si>
  <si>
    <t>Opgave 5b)</t>
  </si>
  <si>
    <t>Opgave 5c)</t>
  </si>
  <si>
    <t>Opgave 5d)</t>
  </si>
  <si>
    <t>Opgave 7e)</t>
  </si>
  <si>
    <t>Linjerne skærer ikke hinanden, derfor er der ingen løsning til ligningssystemet.</t>
  </si>
  <si>
    <t>Når det grafiske billede af de to funktioner i ligningssystemet bliver parallelle, så er der ingen løsning.</t>
  </si>
  <si>
    <t>Linjerne er sammenfaldende, derfor har ligningssystemet uendelig mange løsninger.</t>
  </si>
  <si>
    <t>Når det grafiske billede af de to funktioner i ligningssystemet bliver til to sammenfaldende linjer, så har ligningssystemet uendelig mange løsninger.</t>
  </si>
  <si>
    <t>x - antal dage</t>
  </si>
  <si>
    <t xml:space="preserve">Person A har en formue på 2.000.000 kr. Han bruger i gennemsnit hver dag  1.800 kr af sin formue. </t>
  </si>
  <si>
    <t>Ved aflæsning kan man se, at deres formuer er lige store efter ca 830 dage.</t>
  </si>
  <si>
    <t>Formuerne bliver først lige store et par dage senere.</t>
  </si>
  <si>
    <t>Aflæsingen kan ikke forventes at blive præcis.</t>
  </si>
  <si>
    <r>
      <t>Ved aflæsning kan man se, at hvis tæppet er større end ca. 17 m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>, så kan det bedst betale sig at handle hos firma 2.</t>
    </r>
  </si>
  <si>
    <t>Begge biler har fyldte benzintanke. Der er en sammenhæng mellem antallet af liter benzin, som er tilbage i tanken og det antal km, som bilen har kørt.</t>
  </si>
  <si>
    <t>Ved aflæsning ses, at efter ca. 840 km kørsel, så er der samme mængde benzin tilbage i tankene.</t>
  </si>
  <si>
    <t>Hvor langt kan de to biler køre, inden deres benzintanke er tomme?</t>
  </si>
  <si>
    <t>Bil A: 1100 km</t>
  </si>
  <si>
    <t>Bil B: 1000 km</t>
  </si>
  <si>
    <t xml:space="preserve">Cykelrytter A: </t>
  </si>
  <si>
    <t xml:space="preserve">Cykelrytter B: </t>
  </si>
  <si>
    <t>km/minut</t>
  </si>
  <si>
    <t>minutter</t>
  </si>
  <si>
    <t>minutter før A</t>
  </si>
  <si>
    <t>To firmaer har følgende tilbud på rullegræs.</t>
  </si>
  <si>
    <r>
      <t>Pris 25 kr. pr. m</t>
    </r>
    <r>
      <rPr>
        <vertAlign val="superscript"/>
        <sz val="11"/>
        <color theme="1"/>
        <rFont val="Comic Sans MS"/>
        <family val="4"/>
      </rPr>
      <t xml:space="preserve">2 </t>
    </r>
    <r>
      <rPr>
        <sz val="11"/>
        <color theme="1"/>
        <rFont val="Comic Sans MS"/>
        <family val="4"/>
      </rPr>
      <t>og 800 kr i levering - dog max. 120 m</t>
    </r>
    <r>
      <rPr>
        <vertAlign val="superscript"/>
        <sz val="11"/>
        <color theme="1"/>
        <rFont val="Comic Sans MS"/>
        <family val="4"/>
      </rPr>
      <t>2</t>
    </r>
  </si>
  <si>
    <r>
      <t>Pris 35 kr. pr. m</t>
    </r>
    <r>
      <rPr>
        <vertAlign val="superscript"/>
        <sz val="11"/>
        <color theme="1"/>
        <rFont val="Comic Sans MS"/>
        <family val="4"/>
      </rPr>
      <t xml:space="preserve">2 </t>
    </r>
    <r>
      <rPr>
        <sz val="11"/>
        <color theme="1"/>
        <rFont val="Comic Sans MS"/>
        <family val="4"/>
      </rPr>
      <t>inklusiv levering - dog max 120 m</t>
    </r>
    <r>
      <rPr>
        <vertAlign val="superscript"/>
        <sz val="11"/>
        <color theme="1"/>
        <rFont val="Comic Sans MS"/>
        <family val="4"/>
      </rPr>
      <t>2</t>
    </r>
  </si>
  <si>
    <t xml:space="preserve">Person B har en formue på 5.000.000 kr. Hun bruger i gennemsnit hver dag 5.400 kr af sin formue. </t>
  </si>
  <si>
    <t>Opstil funktionsforskrifter for sammenhængen mellem antal dage og formuens størrelse for begge personer.</t>
  </si>
  <si>
    <t>Hvor mange liter benzin bruger hver af bilerne på at køre 1 km?</t>
  </si>
  <si>
    <t>Bil A:</t>
  </si>
  <si>
    <t>liter pr. km</t>
  </si>
  <si>
    <t>Bil B:</t>
  </si>
  <si>
    <t>Udfyld tabellen.</t>
  </si>
  <si>
    <t>Tegn  graferne for de to funktioner.</t>
  </si>
  <si>
    <t>Aflæs løsningen til ligningssystemet.</t>
  </si>
  <si>
    <r>
      <t>x antal m</t>
    </r>
    <r>
      <rPr>
        <b/>
        <vertAlign val="superscript"/>
        <sz val="11"/>
        <color theme="1"/>
        <rFont val="Comic Sans MS"/>
        <family val="4"/>
      </rPr>
      <t>2</t>
    </r>
    <r>
      <rPr>
        <b/>
        <sz val="11"/>
        <color theme="1"/>
        <rFont val="Comic Sans MS"/>
        <family val="4"/>
      </rPr>
      <t xml:space="preserve"> rullegræs</t>
    </r>
  </si>
  <si>
    <t>(Vælg et x-y-punkt diagram)</t>
  </si>
  <si>
    <t>Hvornår vil det være en fordel at vælge Firma 1?</t>
  </si>
  <si>
    <r>
      <t>y</t>
    </r>
    <r>
      <rPr>
        <b/>
        <vertAlign val="subscript"/>
        <sz val="11"/>
        <color theme="1"/>
        <rFont val="Comic Sans MS"/>
        <family val="4"/>
      </rPr>
      <t>1</t>
    </r>
  </si>
  <si>
    <r>
      <t>y</t>
    </r>
    <r>
      <rPr>
        <b/>
        <vertAlign val="subscript"/>
        <sz val="11"/>
        <color theme="1"/>
        <rFont val="Comic Sans MS"/>
        <family val="4"/>
      </rPr>
      <t>2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</si>
  <si>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2x - 3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</si>
  <si>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½x + 3</t>
    </r>
  </si>
  <si>
    <t xml:space="preserve">Aflæs løsningen til ligningssystemet. </t>
  </si>
  <si>
    <t>Lav en tabel og udregn funktionsværdier for begge funktioner.</t>
  </si>
  <si>
    <t xml:space="preserve">Tegn  graferne for de to funktioner. </t>
  </si>
  <si>
    <t>Formuler en regel for, hvornår et ligningssystem ikke har nogen løsning.</t>
  </si>
  <si>
    <t>Formuler en regel for, hvornår et ligningssystem  har uendelig mange løsninger.</t>
  </si>
  <si>
    <t>Lav grafer over tabellens tal.</t>
  </si>
  <si>
    <r>
      <t>x Antal m²</t>
    </r>
    <r>
      <rPr>
        <b/>
        <vertAlign val="superscript"/>
        <sz val="11"/>
        <color theme="1"/>
        <rFont val="Comic Sans MS"/>
        <family val="4"/>
      </rPr>
      <t xml:space="preserve"> </t>
    </r>
    <r>
      <rPr>
        <b/>
        <sz val="11"/>
        <color theme="1"/>
        <rFont val="Comic Sans MS"/>
        <family val="4"/>
      </rPr>
      <t>tæppe</t>
    </r>
  </si>
  <si>
    <t>Hvor stort et tæppe skal man købe, før det er en fordel at handle hos Firma 2?</t>
  </si>
  <si>
    <t>Biler  har forskellig størrelse benzintank. Bil A har en tank, som kan indeholde 55 liter benzin. Bil B's tank kan rumme 80 liter benzin.</t>
  </si>
  <si>
    <t>Bil B - antal liter i tanken</t>
  </si>
  <si>
    <t>x - antal kørte km</t>
  </si>
  <si>
    <t>Bil A - antal liter i tanken</t>
  </si>
  <si>
    <t>Opgave 9e)</t>
  </si>
  <si>
    <t>x - antal minutter efter opringningen</t>
  </si>
  <si>
    <t>(x, y) = (4, 5)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</si>
  <si>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-x + 4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</si>
  <si>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-1/3x + 5</t>
    </r>
  </si>
  <si>
    <t>(x, y) = (-1½, 5½)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</si>
  <si>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-½x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</si>
  <si>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½x</t>
    </r>
  </si>
  <si>
    <t>(x, y) = (0, 0)</t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</si>
  <si>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4x - 2,5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</si>
  <si>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-2x + 11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</si>
  <si>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9/4x - 2,5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</si>
  <si>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-2,25x + 3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</si>
  <si>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1 </t>
    </r>
    <r>
      <rPr>
        <b/>
        <sz val="11"/>
        <color theme="1"/>
        <rFont val="Comic Sans MS"/>
        <family val="4"/>
      </rPr>
      <t>= 3/5x - 2</t>
    </r>
  </si>
  <si>
    <r>
      <t>y</t>
    </r>
    <r>
      <rPr>
        <b/>
        <vertAlign val="subscript"/>
        <sz val="11"/>
        <color theme="1"/>
        <rFont val="Comic Sans MS"/>
        <family val="4"/>
      </rPr>
      <t xml:space="preserve">2 </t>
    </r>
    <r>
      <rPr>
        <b/>
        <sz val="11"/>
        <color theme="1"/>
        <rFont val="Comic Sans MS"/>
        <family val="4"/>
      </rPr>
      <t>= 0,6x - 2</t>
    </r>
  </si>
  <si>
    <t xml:space="preserve">Person A: f(x) = -1800x + 2.000.000 </t>
  </si>
  <si>
    <t>Person B: g(x) = -5.400x + 5.000.000</t>
  </si>
  <si>
    <t xml:space="preserve">Ved at indsætte x-værdien 830 i tabellen, ser man, at det ikke er helt præcist. </t>
  </si>
  <si>
    <t>Firma 1: f(x) = 250x</t>
  </si>
  <si>
    <t>Firma 2: g(x) = 179x + 1200</t>
  </si>
  <si>
    <t>Firma 1: Pris</t>
  </si>
  <si>
    <t>Firma 2: Pris</t>
  </si>
  <si>
    <t>Bil A: f(x) = -1/20x + 55</t>
  </si>
  <si>
    <t>Bil B: g(x) = -1/12,5x + 80</t>
  </si>
  <si>
    <r>
      <t>x - Antal m²</t>
    </r>
    <r>
      <rPr>
        <b/>
        <vertAlign val="superscript"/>
        <sz val="11"/>
        <color theme="1"/>
        <rFont val="Comic Sans MS"/>
        <family val="4"/>
      </rPr>
      <t xml:space="preserve"> </t>
    </r>
    <r>
      <rPr>
        <b/>
        <sz val="11"/>
        <color theme="1"/>
        <rFont val="Comic Sans MS"/>
        <family val="4"/>
      </rPr>
      <t>tæppe</t>
    </r>
  </si>
  <si>
    <t>Cykelrytter A kører først afsted, og når han har cyklet de første 9 km, ringer han til vennen, og denne begynder straks at cykle.</t>
  </si>
  <si>
    <t>Omregn cykelrytternes hastighed til km pr. minut.</t>
  </si>
  <si>
    <t>Cykelrytter A - 
antal kørte km i alt</t>
  </si>
  <si>
    <t>Cykelrytter B - 
antal kørte km i alt</t>
  </si>
  <si>
    <t>Cykelrytter B indhenter Cykelrytter A efter 90 minutters kørsel.</t>
  </si>
  <si>
    <t>Cykelrytter A i mål efter:</t>
  </si>
  <si>
    <t>Cykelrytter B i mål efter:</t>
  </si>
  <si>
    <t>B kommer i mål</t>
  </si>
  <si>
    <t>(5/2)*x</t>
  </si>
  <si>
    <t>(3/2)*x+4,5=(5/2)*x</t>
  </si>
  <si>
    <t>x=</t>
  </si>
  <si>
    <t>(4,5;11,25)</t>
  </si>
  <si>
    <t>Sv. Man skal beregne fuktioner med 4,5 i sted for x</t>
  </si>
  <si>
    <t>y=25x+800</t>
  </si>
  <si>
    <t>y=35x</t>
  </si>
  <si>
    <t xml:space="preserve">80&lt; </t>
  </si>
  <si>
    <t>(4;5)</t>
  </si>
  <si>
    <t>(-1,5;5,5)</t>
  </si>
  <si>
    <t>y1=-1/2x</t>
  </si>
  <si>
    <t>y2=1/2x</t>
  </si>
  <si>
    <t>(0;0)</t>
  </si>
  <si>
    <t>y1</t>
  </si>
  <si>
    <t>y2</t>
  </si>
  <si>
    <t>(2,25;6,5)</t>
  </si>
  <si>
    <t>-----</t>
  </si>
  <si>
    <t>y1=-1800x+2000000</t>
  </si>
  <si>
    <t>y2=-5400x+5000000</t>
  </si>
  <si>
    <t>Efter 833 dage.</t>
  </si>
  <si>
    <t>person B efter 926 dage</t>
  </si>
  <si>
    <t xml:space="preserve">person A efter 1112 dage </t>
  </si>
  <si>
    <t>y1=250x</t>
  </si>
  <si>
    <t>y2=170x+1200</t>
  </si>
  <si>
    <t>Sv. Det skal være mindst 17 m2.</t>
  </si>
  <si>
    <t>A=</t>
  </si>
  <si>
    <t>B=</t>
  </si>
  <si>
    <t>L</t>
  </si>
  <si>
    <t>y1=(-0,05x)+55</t>
  </si>
  <si>
    <t>Y2=(-0,08x)+80</t>
  </si>
  <si>
    <t>Sv. 831km</t>
  </si>
  <si>
    <t>A-1100km</t>
  </si>
  <si>
    <t>B-1000km</t>
  </si>
  <si>
    <t>Sv. 90 minut</t>
  </si>
  <si>
    <t>Av. 20 minut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</si>
</sst>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_ * #,##0.00_ ;_ * \-#,##0.00_ ;_ * &quot;-&quot;??_ ;_ @_ "/>
    <numFmt numFmtId="165" formatCode="0.0"/>
    <numFmt numFmtId="166" formatCode="_ * #,##0_ ;_ * \-#,##0_ ;_ * &quot;-&quot;??_ ;_ @_ "/>
    <numFmt numFmtId="168" formatCode="&quot;kr.&quot;\ #,##0.00"/>
    <numFmt numFmtId="193" formatCode="#,##0\ &quot;kr.&quot;"/>
  </numFmts>
  <fonts count="10" x14ac:knownFonts="1">
    <font>
      <sz val="11"/>
      <color theme="1"/>
      <name val="Comic Sans MS"/>
      <family val="2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</font>
    <font>
      <vertAlign val="superscript"/>
      <sz val="11"/>
      <color theme="1"/>
      <name val="Comic Sans MS"/>
      <family val="4"/>
    </font>
    <font>
      <b/>
      <vertAlign val="subscript"/>
      <sz val="11"/>
      <color theme="1"/>
      <name val="Comic Sans MS"/>
      <family val="4"/>
    </font>
    <font>
      <b/>
      <vertAlign val="superscript"/>
      <sz val="11"/>
      <color theme="1"/>
      <name val="Comic Sans MS"/>
      <family val="4"/>
    </font>
    <font>
      <sz val="10"/>
      <color theme="1"/>
      <name val="Comic Sans MS"/>
      <family val="2"/>
    </font>
    <font>
      <b/>
      <sz val="1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/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166" fontId="1" fillId="0" borderId="1" xfId="1" applyNumberFormat="1" applyFont="1" applyBorder="1"/>
    <xf numFmtId="168" fontId="0" fillId="0" borderId="1" xfId="0" applyNumberForma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93" fontId="0" fillId="0" borderId="1" xfId="1" applyNumberFormat="1" applyFont="1" applyBorder="1" applyAlignment="1">
      <alignment horizontal="center" vertical="center"/>
    </xf>
    <xf numFmtId="193" fontId="0" fillId="0" borderId="1" xfId="1" applyNumberFormat="1" applyFont="1" applyBorder="1" applyAlignment="1">
      <alignment horizontal="center"/>
    </xf>
    <xf numFmtId="193" fontId="0" fillId="0" borderId="1" xfId="0" applyNumberFormat="1" applyBorder="1" applyAlignment="1">
      <alignment horizontal="center" vertical="center"/>
    </xf>
    <xf numFmtId="193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Komma" xfId="1" builtinId="3"/>
    <cellStyle name="Normal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Eksempel!$C$9:$M$9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Eksempel!$C$10:$M$10</c:f>
              <c:numCache>
                <c:formatCode>General</c:formatCode>
                <c:ptCount val="11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4-4854-8069-13D1CA91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8408"/>
        <c:axId val="440352832"/>
      </c:scatterChart>
      <c:valAx>
        <c:axId val="44035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352832"/>
        <c:crosses val="autoZero"/>
        <c:crossBetween val="midCat"/>
      </c:valAx>
      <c:valAx>
        <c:axId val="440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35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6'!$C$9:$J$9</c:f>
              <c:numCache>
                <c:formatCode>General</c:formatCode>
                <c:ptCount val="8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'Opgave 6'!$C$10:$J$10</c:f>
              <c:numCache>
                <c:formatCode>General</c:formatCode>
                <c:ptCount val="8"/>
                <c:pt idx="0">
                  <c:v>-5</c:v>
                </c:pt>
                <c:pt idx="1">
                  <c:v>-3.8</c:v>
                </c:pt>
                <c:pt idx="2">
                  <c:v>-2.6</c:v>
                </c:pt>
                <c:pt idx="3">
                  <c:v>-2</c:v>
                </c:pt>
                <c:pt idx="4">
                  <c:v>-1.4</c:v>
                </c:pt>
                <c:pt idx="5">
                  <c:v>-0.20000000000000018</c:v>
                </c:pt>
                <c:pt idx="6">
                  <c:v>1</c:v>
                </c:pt>
                <c:pt idx="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D-48BB-B7D6-CBBBB61FC1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6'!$C$9:$J$9</c:f>
              <c:numCache>
                <c:formatCode>General</c:formatCode>
                <c:ptCount val="8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'Opgave 6'!$C$11:$J$11</c:f>
              <c:numCache>
                <c:formatCode>General</c:formatCode>
                <c:ptCount val="8"/>
                <c:pt idx="0">
                  <c:v>-5</c:v>
                </c:pt>
                <c:pt idx="1">
                  <c:v>-3.8</c:v>
                </c:pt>
                <c:pt idx="2">
                  <c:v>-2.6</c:v>
                </c:pt>
                <c:pt idx="3">
                  <c:v>-2</c:v>
                </c:pt>
                <c:pt idx="4">
                  <c:v>-1.4</c:v>
                </c:pt>
                <c:pt idx="5">
                  <c:v>-0.20000000000000018</c:v>
                </c:pt>
                <c:pt idx="6">
                  <c:v>1</c:v>
                </c:pt>
                <c:pt idx="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D-48BB-B7D6-CBBBB61F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96968"/>
        <c:axId val="450700248"/>
      </c:scatterChart>
      <c:valAx>
        <c:axId val="45069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700248"/>
        <c:crosses val="autoZero"/>
        <c:crossBetween val="midCat"/>
      </c:valAx>
      <c:valAx>
        <c:axId val="4507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69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7'!$B$14</c:f>
              <c:strCache>
                <c:ptCount val="1"/>
                <c:pt idx="0">
                  <c:v>Formue person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7'!$C$13:$BF$13</c:f>
              <c:numCache>
                <c:formatCode>General</c:formatCode>
                <c:ptCount val="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834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925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1111</c:v>
                </c:pt>
              </c:numCache>
            </c:numRef>
          </c:xVal>
          <c:yVal>
            <c:numRef>
              <c:f>'Opgave 7'!$C$14:$BF$14</c:f>
              <c:numCache>
                <c:formatCode>#,##0\ "kr."</c:formatCode>
                <c:ptCount val="56"/>
                <c:pt idx="0">
                  <c:v>2000000</c:v>
                </c:pt>
                <c:pt idx="1">
                  <c:v>1964000</c:v>
                </c:pt>
                <c:pt idx="2">
                  <c:v>1928000</c:v>
                </c:pt>
                <c:pt idx="3">
                  <c:v>1892000</c:v>
                </c:pt>
                <c:pt idx="4">
                  <c:v>1856000</c:v>
                </c:pt>
                <c:pt idx="5">
                  <c:v>1820000</c:v>
                </c:pt>
                <c:pt idx="6">
                  <c:v>1784000</c:v>
                </c:pt>
                <c:pt idx="7">
                  <c:v>1748000</c:v>
                </c:pt>
                <c:pt idx="8">
                  <c:v>1712000</c:v>
                </c:pt>
                <c:pt idx="9">
                  <c:v>1676000</c:v>
                </c:pt>
                <c:pt idx="10">
                  <c:v>1640000</c:v>
                </c:pt>
                <c:pt idx="11">
                  <c:v>1604000</c:v>
                </c:pt>
                <c:pt idx="12">
                  <c:v>1568000</c:v>
                </c:pt>
                <c:pt idx="13">
                  <c:v>1532000</c:v>
                </c:pt>
                <c:pt idx="14">
                  <c:v>1496000</c:v>
                </c:pt>
                <c:pt idx="15">
                  <c:v>1460000</c:v>
                </c:pt>
                <c:pt idx="16">
                  <c:v>1424000</c:v>
                </c:pt>
                <c:pt idx="17">
                  <c:v>1388000</c:v>
                </c:pt>
                <c:pt idx="18">
                  <c:v>1352000</c:v>
                </c:pt>
                <c:pt idx="19">
                  <c:v>1316000</c:v>
                </c:pt>
                <c:pt idx="20">
                  <c:v>1280000</c:v>
                </c:pt>
                <c:pt idx="21">
                  <c:v>1244000</c:v>
                </c:pt>
                <c:pt idx="22">
                  <c:v>1208000</c:v>
                </c:pt>
                <c:pt idx="23">
                  <c:v>1172000</c:v>
                </c:pt>
                <c:pt idx="24">
                  <c:v>1136000</c:v>
                </c:pt>
                <c:pt idx="25">
                  <c:v>1100000</c:v>
                </c:pt>
                <c:pt idx="26">
                  <c:v>1064000</c:v>
                </c:pt>
                <c:pt idx="27">
                  <c:v>1028000</c:v>
                </c:pt>
                <c:pt idx="28">
                  <c:v>992000</c:v>
                </c:pt>
                <c:pt idx="29">
                  <c:v>956000</c:v>
                </c:pt>
                <c:pt idx="30">
                  <c:v>920000</c:v>
                </c:pt>
                <c:pt idx="31">
                  <c:v>884000</c:v>
                </c:pt>
                <c:pt idx="32">
                  <c:v>848000</c:v>
                </c:pt>
                <c:pt idx="33">
                  <c:v>812000</c:v>
                </c:pt>
                <c:pt idx="34">
                  <c:v>776000</c:v>
                </c:pt>
                <c:pt idx="35">
                  <c:v>740000</c:v>
                </c:pt>
                <c:pt idx="36">
                  <c:v>704000</c:v>
                </c:pt>
                <c:pt idx="37">
                  <c:v>668000</c:v>
                </c:pt>
                <c:pt idx="38">
                  <c:v>632000</c:v>
                </c:pt>
                <c:pt idx="39">
                  <c:v>596000</c:v>
                </c:pt>
                <c:pt idx="40">
                  <c:v>560000</c:v>
                </c:pt>
                <c:pt idx="41">
                  <c:v>498800</c:v>
                </c:pt>
                <c:pt idx="42">
                  <c:v>488000</c:v>
                </c:pt>
                <c:pt idx="43">
                  <c:v>452000</c:v>
                </c:pt>
                <c:pt idx="44">
                  <c:v>416000</c:v>
                </c:pt>
                <c:pt idx="45">
                  <c:v>380000</c:v>
                </c:pt>
                <c:pt idx="46">
                  <c:v>335000</c:v>
                </c:pt>
                <c:pt idx="47">
                  <c:v>308000</c:v>
                </c:pt>
                <c:pt idx="48">
                  <c:v>272000</c:v>
                </c:pt>
                <c:pt idx="49">
                  <c:v>236000</c:v>
                </c:pt>
                <c:pt idx="50">
                  <c:v>200000</c:v>
                </c:pt>
                <c:pt idx="51">
                  <c:v>164000</c:v>
                </c:pt>
                <c:pt idx="52">
                  <c:v>128000</c:v>
                </c:pt>
                <c:pt idx="53">
                  <c:v>92000</c:v>
                </c:pt>
                <c:pt idx="54">
                  <c:v>56000</c:v>
                </c:pt>
                <c:pt idx="5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8-4369-96DF-FCFD24249DBB}"/>
            </c:ext>
          </c:extLst>
        </c:ser>
        <c:ser>
          <c:idx val="1"/>
          <c:order val="1"/>
          <c:tx>
            <c:strRef>
              <c:f>'Opgave 7'!$B$15</c:f>
              <c:strCache>
                <c:ptCount val="1"/>
                <c:pt idx="0">
                  <c:v>Formue person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7'!$C$13:$BF$13</c:f>
              <c:numCache>
                <c:formatCode>General</c:formatCode>
                <c:ptCount val="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834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925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1111</c:v>
                </c:pt>
              </c:numCache>
            </c:numRef>
          </c:xVal>
          <c:yVal>
            <c:numRef>
              <c:f>'Opgave 7'!$C$15:$BF$15</c:f>
              <c:numCache>
                <c:formatCode>#,##0\ "kr."</c:formatCode>
                <c:ptCount val="56"/>
                <c:pt idx="0">
                  <c:v>5000000</c:v>
                </c:pt>
                <c:pt idx="1">
                  <c:v>4892000</c:v>
                </c:pt>
                <c:pt idx="2">
                  <c:v>4784000</c:v>
                </c:pt>
                <c:pt idx="3">
                  <c:v>4676000</c:v>
                </c:pt>
                <c:pt idx="4">
                  <c:v>4568000</c:v>
                </c:pt>
                <c:pt idx="5">
                  <c:v>4460000</c:v>
                </c:pt>
                <c:pt idx="6">
                  <c:v>4352000</c:v>
                </c:pt>
                <c:pt idx="7">
                  <c:v>4244000</c:v>
                </c:pt>
                <c:pt idx="8">
                  <c:v>4136000</c:v>
                </c:pt>
                <c:pt idx="9">
                  <c:v>4028000</c:v>
                </c:pt>
                <c:pt idx="10">
                  <c:v>3920000</c:v>
                </c:pt>
                <c:pt idx="11">
                  <c:v>3812000</c:v>
                </c:pt>
                <c:pt idx="12">
                  <c:v>3704000</c:v>
                </c:pt>
                <c:pt idx="13">
                  <c:v>3596000</c:v>
                </c:pt>
                <c:pt idx="14">
                  <c:v>3488000</c:v>
                </c:pt>
                <c:pt idx="15">
                  <c:v>3380000</c:v>
                </c:pt>
                <c:pt idx="16">
                  <c:v>3272000</c:v>
                </c:pt>
                <c:pt idx="17">
                  <c:v>3164000</c:v>
                </c:pt>
                <c:pt idx="18">
                  <c:v>3056000</c:v>
                </c:pt>
                <c:pt idx="19">
                  <c:v>2948000</c:v>
                </c:pt>
                <c:pt idx="20">
                  <c:v>2840000</c:v>
                </c:pt>
                <c:pt idx="21">
                  <c:v>2732000</c:v>
                </c:pt>
                <c:pt idx="22">
                  <c:v>2624000</c:v>
                </c:pt>
                <c:pt idx="23">
                  <c:v>2516000</c:v>
                </c:pt>
                <c:pt idx="24">
                  <c:v>2408000</c:v>
                </c:pt>
                <c:pt idx="25">
                  <c:v>2300000</c:v>
                </c:pt>
                <c:pt idx="26">
                  <c:v>2192000</c:v>
                </c:pt>
                <c:pt idx="27">
                  <c:v>2084000</c:v>
                </c:pt>
                <c:pt idx="28">
                  <c:v>1976000</c:v>
                </c:pt>
                <c:pt idx="29">
                  <c:v>1868000</c:v>
                </c:pt>
                <c:pt idx="30">
                  <c:v>1760000</c:v>
                </c:pt>
                <c:pt idx="31">
                  <c:v>1652000</c:v>
                </c:pt>
                <c:pt idx="32">
                  <c:v>1544000</c:v>
                </c:pt>
                <c:pt idx="33">
                  <c:v>1436000</c:v>
                </c:pt>
                <c:pt idx="34">
                  <c:v>1328000</c:v>
                </c:pt>
                <c:pt idx="35">
                  <c:v>1220000</c:v>
                </c:pt>
                <c:pt idx="36">
                  <c:v>1112000</c:v>
                </c:pt>
                <c:pt idx="37">
                  <c:v>1004000</c:v>
                </c:pt>
                <c:pt idx="38">
                  <c:v>896000</c:v>
                </c:pt>
                <c:pt idx="39">
                  <c:v>788000</c:v>
                </c:pt>
                <c:pt idx="40">
                  <c:v>680000</c:v>
                </c:pt>
                <c:pt idx="41">
                  <c:v>496400</c:v>
                </c:pt>
                <c:pt idx="42">
                  <c:v>464000</c:v>
                </c:pt>
                <c:pt idx="43">
                  <c:v>356000</c:v>
                </c:pt>
                <c:pt idx="44">
                  <c:v>248000</c:v>
                </c:pt>
                <c:pt idx="45">
                  <c:v>140000</c:v>
                </c:pt>
                <c:pt idx="46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8-4369-96DF-FCFD2424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83216"/>
        <c:axId val="469576984"/>
      </c:scatterChart>
      <c:valAx>
        <c:axId val="4695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576984"/>
        <c:crosses val="autoZero"/>
        <c:crossBetween val="midCat"/>
      </c:valAx>
      <c:valAx>
        <c:axId val="4695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r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5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8'!$B$14</c:f>
              <c:strCache>
                <c:ptCount val="1"/>
                <c:pt idx="0">
                  <c:v>Firma 1: Pris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8'!$C$13:$I$13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'Opgave 8'!$C$14:$I$14</c:f>
              <c:numCache>
                <c:formatCode>#,##0\ "kr."</c:formatCode>
                <c:ptCount val="7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B-4BAD-9289-AF5D60CDF066}"/>
            </c:ext>
          </c:extLst>
        </c:ser>
        <c:ser>
          <c:idx val="1"/>
          <c:order val="1"/>
          <c:tx>
            <c:strRef>
              <c:f>'Opgave 8'!$B$15</c:f>
              <c:strCache>
                <c:ptCount val="1"/>
                <c:pt idx="0">
                  <c:v>Firma 2: Pris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8'!$C$13:$I$13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'Opgave 8'!$C$15:$I$15</c:f>
              <c:numCache>
                <c:formatCode>#,##0\ "kr."</c:formatCode>
                <c:ptCount val="7"/>
                <c:pt idx="0">
                  <c:v>0</c:v>
                </c:pt>
                <c:pt idx="1">
                  <c:v>2990</c:v>
                </c:pt>
                <c:pt idx="2">
                  <c:v>4780</c:v>
                </c:pt>
                <c:pt idx="3">
                  <c:v>6570</c:v>
                </c:pt>
                <c:pt idx="4">
                  <c:v>8360</c:v>
                </c:pt>
                <c:pt idx="5">
                  <c:v>10150</c:v>
                </c:pt>
                <c:pt idx="6">
                  <c:v>11940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B-4BAD-9289-AF5D60CD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65896"/>
        <c:axId val="467868520"/>
      </c:scatterChart>
      <c:valAx>
        <c:axId val="46786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868520"/>
        <c:crosses val="autoZero"/>
        <c:crossBetween val="midCat"/>
      </c:valAx>
      <c:valAx>
        <c:axId val="4678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r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86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9'!$B$18</c:f>
              <c:strCache>
                <c:ptCount val="1"/>
                <c:pt idx="0">
                  <c:v>Bil A - antal liter i tanken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9'!$C$17:$AA$17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831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xVal>
          <c:yVal>
            <c:numRef>
              <c:f>'Opgave 9'!$C$18:$AA$18</c:f>
              <c:numCache>
                <c:formatCode>0.0</c:formatCode>
                <c:ptCount val="25"/>
                <c:pt idx="0">
                  <c:v>55</c:v>
                </c:pt>
                <c:pt idx="1">
                  <c:v>52.5</c:v>
                </c:pt>
                <c:pt idx="2">
                  <c:v>50</c:v>
                </c:pt>
                <c:pt idx="3">
                  <c:v>47.5</c:v>
                </c:pt>
                <c:pt idx="4">
                  <c:v>45</c:v>
                </c:pt>
                <c:pt idx="5">
                  <c:v>42.5</c:v>
                </c:pt>
                <c:pt idx="6">
                  <c:v>40</c:v>
                </c:pt>
                <c:pt idx="7">
                  <c:v>37.5</c:v>
                </c:pt>
                <c:pt idx="8">
                  <c:v>35</c:v>
                </c:pt>
                <c:pt idx="9">
                  <c:v>32.5</c:v>
                </c:pt>
                <c:pt idx="10">
                  <c:v>30</c:v>
                </c:pt>
                <c:pt idx="11">
                  <c:v>27.5</c:v>
                </c:pt>
                <c:pt idx="12">
                  <c:v>25</c:v>
                </c:pt>
                <c:pt idx="13">
                  <c:v>13.449999999999996</c:v>
                </c:pt>
                <c:pt idx="14">
                  <c:v>20</c:v>
                </c:pt>
                <c:pt idx="15">
                  <c:v>17.5</c:v>
                </c:pt>
                <c:pt idx="16">
                  <c:v>15</c:v>
                </c:pt>
                <c:pt idx="17">
                  <c:v>12.5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6A7-9869-68F1CCACA67B}"/>
            </c:ext>
          </c:extLst>
        </c:ser>
        <c:ser>
          <c:idx val="1"/>
          <c:order val="1"/>
          <c:tx>
            <c:strRef>
              <c:f>'Opgave 9'!$B$19</c:f>
              <c:strCache>
                <c:ptCount val="1"/>
                <c:pt idx="0">
                  <c:v>Bil B - antal liter i tanken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9'!$C$17:$AA$17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831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xVal>
          <c:yVal>
            <c:numRef>
              <c:f>'Opgave 9'!$C$19:$AA$19</c:f>
              <c:numCache>
                <c:formatCode>0.0</c:formatCode>
                <c:ptCount val="25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13.519999999999996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E5-46A7-9869-68F1CCAC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16"/>
        <c:axId val="478002144"/>
      </c:scatterChart>
      <c:valAx>
        <c:axId val="4780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8002144"/>
        <c:crosses val="autoZero"/>
        <c:crossBetween val="midCat"/>
      </c:valAx>
      <c:valAx>
        <c:axId val="478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800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'Opgave 10'!$B$15</c:f>
              <c:strCache>
                <c:ptCount val="1"/>
                <c:pt idx="0">
                  <c:v>Cykelrytter A - antal kørte km i 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10'!$C$14:$Y$14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'Opgave 10'!$C$15:$Y$15</c:f>
              <c:numCache>
                <c:formatCode>0</c:formatCode>
                <c:ptCount val="23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9-476C-97F1-9C56962ED5F4}"/>
            </c:ext>
          </c:extLst>
        </c:ser>
        <c:ser>
          <c:idx val="1"/>
          <c:order val="1"/>
          <c:tx>
            <c:strRef>
              <c:f>'Opgave 10'!$B$16</c:f>
              <c:strCache>
                <c:ptCount val="1"/>
                <c:pt idx="0">
                  <c:v>Cykelrytter B - antal kørte km i alt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10'!$C$14:$Y$14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'Opgave 10'!$C$16:$Y$16</c:f>
              <c:numCache>
                <c:formatCode>0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9-476C-97F1-9C56962E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4376"/>
        <c:axId val="503706016"/>
      </c:scatterChart>
      <c:valAx>
        <c:axId val="5037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706016"/>
        <c:crosses val="autoZero"/>
        <c:crossBetween val="midCat"/>
      </c:valAx>
      <c:valAx>
        <c:axId val="5037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7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'!$B$6</c:f>
              <c:strCache>
                <c:ptCount val="1"/>
                <c:pt idx="0">
                  <c:v>y1 = 2x - 3</c:v>
                </c:pt>
              </c:strCache>
            </c:strRef>
          </c:tx>
          <c:marker>
            <c:symbol val="none"/>
          </c:marker>
          <c:xVal>
            <c:numRef>
              <c:f>'Facitliste '!$C$5:$L$5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'Facitliste '!$C$6:$L$6</c:f>
              <c:numCache>
                <c:formatCode>General</c:formatCode>
                <c:ptCount val="10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7-4C5A-9C43-F8A4422D1F11}"/>
            </c:ext>
          </c:extLst>
        </c:ser>
        <c:ser>
          <c:idx val="1"/>
          <c:order val="1"/>
          <c:tx>
            <c:strRef>
              <c:f>'Facitliste '!$B$7</c:f>
              <c:strCache>
                <c:ptCount val="1"/>
                <c:pt idx="0">
                  <c:v>y2 = ½x + 3</c:v>
                </c:pt>
              </c:strCache>
            </c:strRef>
          </c:tx>
          <c:marker>
            <c:symbol val="none"/>
          </c:marker>
          <c:xVal>
            <c:numRef>
              <c:f>'Facitliste '!$C$5:$L$5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'Facitliste '!$C$7:$L$7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7-4C5A-9C43-F8A4422D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4304"/>
        <c:axId val="165880192"/>
      </c:scatterChart>
      <c:valAx>
        <c:axId val="165874304"/>
        <c:scaling>
          <c:orientation val="minMax"/>
          <c:max val="7"/>
          <c:min val="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880192"/>
        <c:crosses val="autoZero"/>
        <c:crossBetween val="midCat"/>
        <c:majorUnit val="1"/>
      </c:valAx>
      <c:valAx>
        <c:axId val="165880192"/>
        <c:scaling>
          <c:orientation val="minMax"/>
          <c:max val="10"/>
          <c:min val="-4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874304"/>
        <c:crosses val="autoZero"/>
        <c:crossBetween val="midCat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'!$B$43</c:f>
              <c:strCache>
                <c:ptCount val="1"/>
                <c:pt idx="0">
                  <c:v>y1 = -x + 4</c:v>
                </c:pt>
              </c:strCache>
            </c:strRef>
          </c:tx>
          <c:marker>
            <c:symbol val="none"/>
          </c:marker>
          <c:xVal>
            <c:numRef>
              <c:f>'Facitliste '!$C$42:$M$42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'Facitliste '!$C$43:$M$43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9EC-A252-DC0C4BCAFA94}"/>
            </c:ext>
          </c:extLst>
        </c:ser>
        <c:ser>
          <c:idx val="1"/>
          <c:order val="1"/>
          <c:tx>
            <c:strRef>
              <c:f>'Facitliste '!$B$44</c:f>
              <c:strCache>
                <c:ptCount val="1"/>
                <c:pt idx="0">
                  <c:v>y2 = -1/3x + 5</c:v>
                </c:pt>
              </c:strCache>
            </c:strRef>
          </c:tx>
          <c:marker>
            <c:symbol val="none"/>
          </c:marker>
          <c:xVal>
            <c:numRef>
              <c:f>'Facitliste '!$C$42:$M$42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'Facitliste '!$C$44:$M$44</c:f>
              <c:numCache>
                <c:formatCode>0.0</c:formatCode>
                <c:ptCount val="11"/>
                <c:pt idx="0">
                  <c:v>6.6666666666666661</c:v>
                </c:pt>
                <c:pt idx="1">
                  <c:v>6.333333333333333</c:v>
                </c:pt>
                <c:pt idx="2">
                  <c:v>6</c:v>
                </c:pt>
                <c:pt idx="3">
                  <c:v>5.666666666666667</c:v>
                </c:pt>
                <c:pt idx="4">
                  <c:v>5.333333333333333</c:v>
                </c:pt>
                <c:pt idx="5">
                  <c:v>5</c:v>
                </c:pt>
                <c:pt idx="6">
                  <c:v>4.666666666666667</c:v>
                </c:pt>
                <c:pt idx="7">
                  <c:v>4.333333333333333</c:v>
                </c:pt>
                <c:pt idx="8">
                  <c:v>4</c:v>
                </c:pt>
                <c:pt idx="9">
                  <c:v>3.666666666666667</c:v>
                </c:pt>
                <c:pt idx="10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9EC-A252-DC0C4BCA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7344"/>
        <c:axId val="165898880"/>
      </c:scatterChart>
      <c:valAx>
        <c:axId val="165897344"/>
        <c:scaling>
          <c:orientation val="minMax"/>
          <c:max val="5"/>
          <c:min val="-4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898880"/>
        <c:crosses val="autoZero"/>
        <c:crossBetween val="midCat"/>
        <c:majorUnit val="1"/>
        <c:minorUnit val="0.5"/>
      </c:valAx>
      <c:valAx>
        <c:axId val="165898880"/>
        <c:scaling>
          <c:orientation val="minMax"/>
          <c:max val="8"/>
          <c:min val="-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89734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'!$B$75</c:f>
              <c:strCache>
                <c:ptCount val="1"/>
                <c:pt idx="0">
                  <c:v>y1 = -½x</c:v>
                </c:pt>
              </c:strCache>
            </c:strRef>
          </c:tx>
          <c:marker>
            <c:symbol val="none"/>
          </c:marker>
          <c:xVal>
            <c:numRef>
              <c:f>'Facitliste '!$C$74:$G$74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'Facitliste '!$C$75:$G$75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0-476C-94DC-685478B0B7B4}"/>
            </c:ext>
          </c:extLst>
        </c:ser>
        <c:ser>
          <c:idx val="1"/>
          <c:order val="1"/>
          <c:tx>
            <c:strRef>
              <c:f>'Facitliste '!$B$76</c:f>
              <c:strCache>
                <c:ptCount val="1"/>
                <c:pt idx="0">
                  <c:v>y2 = ½x</c:v>
                </c:pt>
              </c:strCache>
            </c:strRef>
          </c:tx>
          <c:marker>
            <c:symbol val="none"/>
          </c:marker>
          <c:xVal>
            <c:numRef>
              <c:f>'Facitliste '!$C$74:$G$74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'Facitliste '!$C$76:$G$76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0-476C-94DC-685478B0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0128"/>
        <c:axId val="165934208"/>
      </c:scatterChart>
      <c:valAx>
        <c:axId val="165920128"/>
        <c:scaling>
          <c:orientation val="minMax"/>
          <c:max val="2"/>
          <c:min val="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934208"/>
        <c:crosses val="autoZero"/>
        <c:crossBetween val="midCat"/>
        <c:minorUnit val="0.5"/>
      </c:valAx>
      <c:valAx>
        <c:axId val="165934208"/>
        <c:scaling>
          <c:orientation val="minMax"/>
          <c:max val="1"/>
          <c:min val="-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59201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'!$B$100</c:f>
              <c:strCache>
                <c:ptCount val="1"/>
                <c:pt idx="0">
                  <c:v>y1 = 4x - 2,5</c:v>
                </c:pt>
              </c:strCache>
            </c:strRef>
          </c:tx>
          <c:marker>
            <c:symbol val="none"/>
          </c:marker>
          <c:xVal>
            <c:numRef>
              <c:f>'Facitliste '!$C$99:$I$99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'!$C$100:$I$100</c:f>
              <c:numCache>
                <c:formatCode>General</c:formatCode>
                <c:ptCount val="7"/>
                <c:pt idx="0">
                  <c:v>-6.5</c:v>
                </c:pt>
                <c:pt idx="1">
                  <c:v>-2.5</c:v>
                </c:pt>
                <c:pt idx="2">
                  <c:v>1.5</c:v>
                </c:pt>
                <c:pt idx="3">
                  <c:v>5.5</c:v>
                </c:pt>
                <c:pt idx="4">
                  <c:v>9.5</c:v>
                </c:pt>
                <c:pt idx="5">
                  <c:v>13.5</c:v>
                </c:pt>
                <c:pt idx="6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A-4576-ABC9-B3FA098C3E94}"/>
            </c:ext>
          </c:extLst>
        </c:ser>
        <c:ser>
          <c:idx val="1"/>
          <c:order val="1"/>
          <c:tx>
            <c:strRef>
              <c:f>'Facitliste '!$B$101</c:f>
              <c:strCache>
                <c:ptCount val="1"/>
                <c:pt idx="0">
                  <c:v>y2 = -2x + 11</c:v>
                </c:pt>
              </c:strCache>
            </c:strRef>
          </c:tx>
          <c:marker>
            <c:symbol val="none"/>
          </c:marker>
          <c:xVal>
            <c:numRef>
              <c:f>'Facitliste '!$C$99:$I$99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'!$C$101:$I$101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A-4576-ABC9-B3FA098C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1872"/>
        <c:axId val="168193408"/>
      </c:scatterChart>
      <c:valAx>
        <c:axId val="168191872"/>
        <c:scaling>
          <c:orientation val="minMax"/>
          <c:max val="5"/>
          <c:min val="-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8193408"/>
        <c:crosses val="autoZero"/>
        <c:crossBetween val="midCat"/>
        <c:minorUnit val="0.5"/>
      </c:valAx>
      <c:valAx>
        <c:axId val="168193408"/>
        <c:scaling>
          <c:orientation val="minMax"/>
          <c:max val="12"/>
          <c:min val="-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81918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/>
            </a:pPr>
            <a:r>
              <a:rPr lang="en-US" sz="1550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'!$B$142</c:f>
              <c:strCache>
                <c:ptCount val="1"/>
                <c:pt idx="0">
                  <c:v>y1 = 9/4x - 2,5</c:v>
                </c:pt>
              </c:strCache>
            </c:strRef>
          </c:tx>
          <c:marker>
            <c:symbol val="none"/>
          </c:marker>
          <c:xVal>
            <c:numRef>
              <c:f>'Facitliste '!$C$141:$I$141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'!$C$142:$I$142</c:f>
              <c:numCache>
                <c:formatCode>General</c:formatCode>
                <c:ptCount val="7"/>
                <c:pt idx="0">
                  <c:v>-4.75</c:v>
                </c:pt>
                <c:pt idx="1">
                  <c:v>-2.5</c:v>
                </c:pt>
                <c:pt idx="2">
                  <c:v>-0.25</c:v>
                </c:pt>
                <c:pt idx="3">
                  <c:v>2</c:v>
                </c:pt>
                <c:pt idx="4">
                  <c:v>4.25</c:v>
                </c:pt>
                <c:pt idx="5">
                  <c:v>6.5</c:v>
                </c:pt>
                <c:pt idx="6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2-4E24-9EE2-06B97CF4C790}"/>
            </c:ext>
          </c:extLst>
        </c:ser>
        <c:ser>
          <c:idx val="1"/>
          <c:order val="1"/>
          <c:tx>
            <c:strRef>
              <c:f>'Facitliste '!$B$143</c:f>
              <c:strCache>
                <c:ptCount val="1"/>
                <c:pt idx="0">
                  <c:v>y2 = -2,25x + 3</c:v>
                </c:pt>
              </c:strCache>
            </c:strRef>
          </c:tx>
          <c:marker>
            <c:symbol val="none"/>
          </c:marker>
          <c:xVal>
            <c:numRef>
              <c:f>'Facitliste '!$C$141:$I$141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'!$C$143:$I$143</c:f>
              <c:numCache>
                <c:formatCode>General</c:formatCode>
                <c:ptCount val="7"/>
                <c:pt idx="0">
                  <c:v>0.75</c:v>
                </c:pt>
                <c:pt idx="1">
                  <c:v>3</c:v>
                </c:pt>
                <c:pt idx="2">
                  <c:v>5.25</c:v>
                </c:pt>
                <c:pt idx="3">
                  <c:v>7.5</c:v>
                </c:pt>
                <c:pt idx="4">
                  <c:v>9.75</c:v>
                </c:pt>
                <c:pt idx="5">
                  <c:v>12</c:v>
                </c:pt>
                <c:pt idx="6">
                  <c:v>14.25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2-4E24-9EE2-06B97CF4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3104"/>
        <c:axId val="168224640"/>
      </c:scatterChart>
      <c:valAx>
        <c:axId val="168223104"/>
        <c:scaling>
          <c:orientation val="minMax"/>
          <c:max val="5"/>
          <c:min val="-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8224640"/>
        <c:crosses val="autoZero"/>
        <c:crossBetween val="midCat"/>
      </c:valAx>
      <c:valAx>
        <c:axId val="168224640"/>
        <c:scaling>
          <c:orientation val="minMax"/>
          <c:max val="10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8223104"/>
        <c:crosses val="autoZero"/>
        <c:crossBetween val="midCat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Eksempel!$B$11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Eksempel!$C$9:$M$9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Eksempel!$C$11:$M$11</c:f>
              <c:numCache>
                <c:formatCode>General</c:formatCode>
                <c:ptCount val="11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8-4A51-8F37-4209DDE5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20368"/>
        <c:axId val="440424304"/>
      </c:scatterChart>
      <c:valAx>
        <c:axId val="4404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424304"/>
        <c:crosses val="autoZero"/>
        <c:crossBetween val="midCat"/>
      </c:valAx>
      <c:valAx>
        <c:axId val="440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4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Grafisk løsning af ligningssystem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'!$B$180</c:f>
              <c:strCache>
                <c:ptCount val="1"/>
                <c:pt idx="0">
                  <c:v>y1 = 3/5x - 2</c:v>
                </c:pt>
              </c:strCache>
            </c:strRef>
          </c:tx>
          <c:marker>
            <c:symbol val="none"/>
          </c:marker>
          <c:xVal>
            <c:numRef>
              <c:f>'Facitliste '!$C$179:$I$179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'!$C$180:$I$180</c:f>
              <c:numCache>
                <c:formatCode>General</c:formatCode>
                <c:ptCount val="7"/>
                <c:pt idx="0">
                  <c:v>-2.6</c:v>
                </c:pt>
                <c:pt idx="1">
                  <c:v>-2</c:v>
                </c:pt>
                <c:pt idx="2">
                  <c:v>-1.4</c:v>
                </c:pt>
                <c:pt idx="3">
                  <c:v>-0.8</c:v>
                </c:pt>
                <c:pt idx="4">
                  <c:v>-0.20000000000000018</c:v>
                </c:pt>
                <c:pt idx="5">
                  <c:v>0.39999999999999991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4-4C97-89D7-2801C9FEF510}"/>
            </c:ext>
          </c:extLst>
        </c:ser>
        <c:ser>
          <c:idx val="1"/>
          <c:order val="1"/>
          <c:tx>
            <c:strRef>
              <c:f>'Facitliste '!$B$181</c:f>
              <c:strCache>
                <c:ptCount val="1"/>
                <c:pt idx="0">
                  <c:v>y2 = 0,6x - 2</c:v>
                </c:pt>
              </c:strCache>
            </c:strRef>
          </c:tx>
          <c:marker>
            <c:symbol val="none"/>
          </c:marker>
          <c:xVal>
            <c:numRef>
              <c:f>'Facitliste '!$C$179:$I$179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'Facitliste '!$C$181:$I$181</c:f>
              <c:numCache>
                <c:formatCode>General</c:formatCode>
                <c:ptCount val="7"/>
                <c:pt idx="0">
                  <c:v>-2.6</c:v>
                </c:pt>
                <c:pt idx="1">
                  <c:v>-2</c:v>
                </c:pt>
                <c:pt idx="2">
                  <c:v>-1.4</c:v>
                </c:pt>
                <c:pt idx="3">
                  <c:v>-0.8</c:v>
                </c:pt>
                <c:pt idx="4">
                  <c:v>-0.20000000000000018</c:v>
                </c:pt>
                <c:pt idx="5">
                  <c:v>0.39999999999999991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4-4C97-89D7-2801C9FE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176"/>
        <c:axId val="168268160"/>
      </c:scatterChart>
      <c:valAx>
        <c:axId val="168258176"/>
        <c:scaling>
          <c:orientation val="minMax"/>
          <c:max val="5"/>
          <c:min val="-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8268160"/>
        <c:crosses val="autoZero"/>
        <c:crossBetween val="midCat"/>
        <c:minorUnit val="0.5"/>
      </c:valAx>
      <c:valAx>
        <c:axId val="168268160"/>
        <c:scaling>
          <c:orientation val="minMax"/>
          <c:max val="2"/>
          <c:min val="-3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headEnd type="triangle"/>
            <a:tailEnd type="triangle"/>
          </a:ln>
        </c:spPr>
        <c:crossAx val="16825817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personers formuer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'!$B$216</c:f>
              <c:strCache>
                <c:ptCount val="1"/>
                <c:pt idx="0">
                  <c:v>Formue person A</c:v>
                </c:pt>
              </c:strCache>
            </c:strRef>
          </c:tx>
          <c:marker>
            <c:symbol val="none"/>
          </c:marker>
          <c:xVal>
            <c:numRef>
              <c:f>'Facitliste '!$C$215:$BI$215</c:f>
              <c:numCache>
                <c:formatCode>General</c:formatCode>
                <c:ptCount val="5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833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910</c:v>
                </c:pt>
                <c:pt idx="48">
                  <c:v>920</c:v>
                </c:pt>
                <c:pt idx="49">
                  <c:v>940</c:v>
                </c:pt>
                <c:pt idx="50">
                  <c:v>960</c:v>
                </c:pt>
                <c:pt idx="51">
                  <c:v>980</c:v>
                </c:pt>
                <c:pt idx="52">
                  <c:v>1000</c:v>
                </c:pt>
                <c:pt idx="53">
                  <c:v>1020</c:v>
                </c:pt>
                <c:pt idx="54">
                  <c:v>1040</c:v>
                </c:pt>
                <c:pt idx="55">
                  <c:v>1060</c:v>
                </c:pt>
                <c:pt idx="56">
                  <c:v>1080</c:v>
                </c:pt>
                <c:pt idx="57">
                  <c:v>1100</c:v>
                </c:pt>
                <c:pt idx="58">
                  <c:v>1110</c:v>
                </c:pt>
              </c:numCache>
            </c:numRef>
          </c:xVal>
          <c:yVal>
            <c:numRef>
              <c:f>'Facitliste '!$C$216:$BI$216</c:f>
              <c:numCache>
                <c:formatCode>_ * #,##0_ ;_ * \-#,##0_ ;_ * "-"??_ ;_ @_ </c:formatCode>
                <c:ptCount val="59"/>
                <c:pt idx="0">
                  <c:v>2000000</c:v>
                </c:pt>
                <c:pt idx="1">
                  <c:v>1964000</c:v>
                </c:pt>
                <c:pt idx="2">
                  <c:v>1928000</c:v>
                </c:pt>
                <c:pt idx="3">
                  <c:v>1892000</c:v>
                </c:pt>
                <c:pt idx="4">
                  <c:v>1856000</c:v>
                </c:pt>
                <c:pt idx="5">
                  <c:v>1820000</c:v>
                </c:pt>
                <c:pt idx="6">
                  <c:v>1784000</c:v>
                </c:pt>
                <c:pt idx="7">
                  <c:v>1748000</c:v>
                </c:pt>
                <c:pt idx="8">
                  <c:v>1712000</c:v>
                </c:pt>
                <c:pt idx="9">
                  <c:v>1676000</c:v>
                </c:pt>
                <c:pt idx="10">
                  <c:v>1640000</c:v>
                </c:pt>
                <c:pt idx="11">
                  <c:v>1604000</c:v>
                </c:pt>
                <c:pt idx="12">
                  <c:v>1568000</c:v>
                </c:pt>
                <c:pt idx="13">
                  <c:v>1532000</c:v>
                </c:pt>
                <c:pt idx="14">
                  <c:v>1496000</c:v>
                </c:pt>
                <c:pt idx="15">
                  <c:v>1460000</c:v>
                </c:pt>
                <c:pt idx="16">
                  <c:v>1424000</c:v>
                </c:pt>
                <c:pt idx="17">
                  <c:v>1388000</c:v>
                </c:pt>
                <c:pt idx="18">
                  <c:v>1352000</c:v>
                </c:pt>
                <c:pt idx="19">
                  <c:v>1316000</c:v>
                </c:pt>
                <c:pt idx="20">
                  <c:v>1280000</c:v>
                </c:pt>
                <c:pt idx="21">
                  <c:v>1244000</c:v>
                </c:pt>
                <c:pt idx="22">
                  <c:v>1208000</c:v>
                </c:pt>
                <c:pt idx="23">
                  <c:v>1172000</c:v>
                </c:pt>
                <c:pt idx="24">
                  <c:v>1136000</c:v>
                </c:pt>
                <c:pt idx="25">
                  <c:v>1100000</c:v>
                </c:pt>
                <c:pt idx="26">
                  <c:v>1064000</c:v>
                </c:pt>
                <c:pt idx="27">
                  <c:v>1028000</c:v>
                </c:pt>
                <c:pt idx="28">
                  <c:v>992000</c:v>
                </c:pt>
                <c:pt idx="29">
                  <c:v>956000</c:v>
                </c:pt>
                <c:pt idx="30">
                  <c:v>920000</c:v>
                </c:pt>
                <c:pt idx="31">
                  <c:v>884000</c:v>
                </c:pt>
                <c:pt idx="32">
                  <c:v>848000</c:v>
                </c:pt>
                <c:pt idx="33">
                  <c:v>812000</c:v>
                </c:pt>
                <c:pt idx="34">
                  <c:v>776000</c:v>
                </c:pt>
                <c:pt idx="35">
                  <c:v>740000</c:v>
                </c:pt>
                <c:pt idx="36">
                  <c:v>704000</c:v>
                </c:pt>
                <c:pt idx="37">
                  <c:v>668000</c:v>
                </c:pt>
                <c:pt idx="38">
                  <c:v>632000</c:v>
                </c:pt>
                <c:pt idx="39">
                  <c:v>596000</c:v>
                </c:pt>
                <c:pt idx="40">
                  <c:v>560000</c:v>
                </c:pt>
                <c:pt idx="41">
                  <c:v>524000</c:v>
                </c:pt>
                <c:pt idx="42">
                  <c:v>500600</c:v>
                </c:pt>
                <c:pt idx="43">
                  <c:v>488000</c:v>
                </c:pt>
                <c:pt idx="44">
                  <c:v>452000</c:v>
                </c:pt>
                <c:pt idx="45">
                  <c:v>416000</c:v>
                </c:pt>
                <c:pt idx="46">
                  <c:v>380000</c:v>
                </c:pt>
                <c:pt idx="47">
                  <c:v>362000</c:v>
                </c:pt>
                <c:pt idx="48">
                  <c:v>344000</c:v>
                </c:pt>
                <c:pt idx="49">
                  <c:v>308000</c:v>
                </c:pt>
                <c:pt idx="50">
                  <c:v>272000</c:v>
                </c:pt>
                <c:pt idx="51">
                  <c:v>236000</c:v>
                </c:pt>
                <c:pt idx="52">
                  <c:v>200000</c:v>
                </c:pt>
                <c:pt idx="53">
                  <c:v>164000</c:v>
                </c:pt>
                <c:pt idx="54">
                  <c:v>128000</c:v>
                </c:pt>
                <c:pt idx="55">
                  <c:v>92000</c:v>
                </c:pt>
                <c:pt idx="56">
                  <c:v>56000</c:v>
                </c:pt>
                <c:pt idx="57">
                  <c:v>20000</c:v>
                </c:pt>
                <c:pt idx="58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E-432C-A684-1802BD02B6EA}"/>
            </c:ext>
          </c:extLst>
        </c:ser>
        <c:ser>
          <c:idx val="1"/>
          <c:order val="1"/>
          <c:tx>
            <c:strRef>
              <c:f>'Facitliste '!$B$217</c:f>
              <c:strCache>
                <c:ptCount val="1"/>
                <c:pt idx="0">
                  <c:v>Formue person B</c:v>
                </c:pt>
              </c:strCache>
            </c:strRef>
          </c:tx>
          <c:marker>
            <c:symbol val="none"/>
          </c:marker>
          <c:xVal>
            <c:numRef>
              <c:f>'Facitliste '!$C$215:$BI$215</c:f>
              <c:numCache>
                <c:formatCode>General</c:formatCode>
                <c:ptCount val="5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833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910</c:v>
                </c:pt>
                <c:pt idx="48">
                  <c:v>920</c:v>
                </c:pt>
                <c:pt idx="49">
                  <c:v>940</c:v>
                </c:pt>
                <c:pt idx="50">
                  <c:v>960</c:v>
                </c:pt>
                <c:pt idx="51">
                  <c:v>980</c:v>
                </c:pt>
                <c:pt idx="52">
                  <c:v>1000</c:v>
                </c:pt>
                <c:pt idx="53">
                  <c:v>1020</c:v>
                </c:pt>
                <c:pt idx="54">
                  <c:v>1040</c:v>
                </c:pt>
                <c:pt idx="55">
                  <c:v>1060</c:v>
                </c:pt>
                <c:pt idx="56">
                  <c:v>1080</c:v>
                </c:pt>
                <c:pt idx="57">
                  <c:v>1100</c:v>
                </c:pt>
                <c:pt idx="58">
                  <c:v>1110</c:v>
                </c:pt>
              </c:numCache>
            </c:numRef>
          </c:xVal>
          <c:yVal>
            <c:numRef>
              <c:f>'Facitliste '!$C$217:$BI$217</c:f>
              <c:numCache>
                <c:formatCode>_ * #,##0_ ;_ * \-#,##0_ ;_ * "-"??_ ;_ @_ </c:formatCode>
                <c:ptCount val="59"/>
                <c:pt idx="0">
                  <c:v>5000000</c:v>
                </c:pt>
                <c:pt idx="1">
                  <c:v>4892000</c:v>
                </c:pt>
                <c:pt idx="2">
                  <c:v>4784000</c:v>
                </c:pt>
                <c:pt idx="3">
                  <c:v>4676000</c:v>
                </c:pt>
                <c:pt idx="4">
                  <c:v>4568000</c:v>
                </c:pt>
                <c:pt idx="5">
                  <c:v>4460000</c:v>
                </c:pt>
                <c:pt idx="6">
                  <c:v>4352000</c:v>
                </c:pt>
                <c:pt idx="7">
                  <c:v>4244000</c:v>
                </c:pt>
                <c:pt idx="8">
                  <c:v>4136000</c:v>
                </c:pt>
                <c:pt idx="9">
                  <c:v>4028000</c:v>
                </c:pt>
                <c:pt idx="10">
                  <c:v>3920000</c:v>
                </c:pt>
                <c:pt idx="11">
                  <c:v>3812000</c:v>
                </c:pt>
                <c:pt idx="12">
                  <c:v>3704000</c:v>
                </c:pt>
                <c:pt idx="13">
                  <c:v>3596000</c:v>
                </c:pt>
                <c:pt idx="14">
                  <c:v>3488000</c:v>
                </c:pt>
                <c:pt idx="15">
                  <c:v>3380000</c:v>
                </c:pt>
                <c:pt idx="16">
                  <c:v>3272000</c:v>
                </c:pt>
                <c:pt idx="17">
                  <c:v>3164000</c:v>
                </c:pt>
                <c:pt idx="18">
                  <c:v>3056000</c:v>
                </c:pt>
                <c:pt idx="19">
                  <c:v>2948000</c:v>
                </c:pt>
                <c:pt idx="20">
                  <c:v>2840000</c:v>
                </c:pt>
                <c:pt idx="21">
                  <c:v>2732000</c:v>
                </c:pt>
                <c:pt idx="22">
                  <c:v>2624000</c:v>
                </c:pt>
                <c:pt idx="23">
                  <c:v>2516000</c:v>
                </c:pt>
                <c:pt idx="24">
                  <c:v>2408000</c:v>
                </c:pt>
                <c:pt idx="25">
                  <c:v>2300000</c:v>
                </c:pt>
                <c:pt idx="26">
                  <c:v>2192000</c:v>
                </c:pt>
                <c:pt idx="27">
                  <c:v>2084000</c:v>
                </c:pt>
                <c:pt idx="28">
                  <c:v>1976000</c:v>
                </c:pt>
                <c:pt idx="29">
                  <c:v>1868000</c:v>
                </c:pt>
                <c:pt idx="30">
                  <c:v>1760000</c:v>
                </c:pt>
                <c:pt idx="31">
                  <c:v>1652000</c:v>
                </c:pt>
                <c:pt idx="32">
                  <c:v>1544000</c:v>
                </c:pt>
                <c:pt idx="33">
                  <c:v>1436000</c:v>
                </c:pt>
                <c:pt idx="34">
                  <c:v>1328000</c:v>
                </c:pt>
                <c:pt idx="35">
                  <c:v>1220000</c:v>
                </c:pt>
                <c:pt idx="36">
                  <c:v>1112000</c:v>
                </c:pt>
                <c:pt idx="37">
                  <c:v>1004000</c:v>
                </c:pt>
                <c:pt idx="38">
                  <c:v>896000</c:v>
                </c:pt>
                <c:pt idx="39">
                  <c:v>788000</c:v>
                </c:pt>
                <c:pt idx="40">
                  <c:v>680000</c:v>
                </c:pt>
                <c:pt idx="41">
                  <c:v>572000</c:v>
                </c:pt>
                <c:pt idx="42">
                  <c:v>501800</c:v>
                </c:pt>
                <c:pt idx="43">
                  <c:v>464000</c:v>
                </c:pt>
                <c:pt idx="44">
                  <c:v>356000</c:v>
                </c:pt>
                <c:pt idx="45">
                  <c:v>248000</c:v>
                </c:pt>
                <c:pt idx="46">
                  <c:v>140000</c:v>
                </c:pt>
                <c:pt idx="47">
                  <c:v>86000</c:v>
                </c:pt>
                <c:pt idx="48">
                  <c:v>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E-432C-A684-1802BD02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3136"/>
        <c:axId val="168365056"/>
      </c:scatterChart>
      <c:valAx>
        <c:axId val="168363136"/>
        <c:scaling>
          <c:orientation val="minMax"/>
          <c:max val="11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dage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365056"/>
        <c:crosses val="autoZero"/>
        <c:crossBetween val="midCat"/>
        <c:majorUnit val="50"/>
      </c:valAx>
      <c:valAx>
        <c:axId val="168365056"/>
        <c:scaling>
          <c:orientation val="minMax"/>
          <c:max val="500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&quot;kr.&quot;\ #,##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363136"/>
        <c:crosses val="autoZero"/>
        <c:crossBetween val="midCat"/>
        <c:majorUnit val="50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tæppefirmaers tilbud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'!$B$257</c:f>
              <c:strCache>
                <c:ptCount val="1"/>
                <c:pt idx="0">
                  <c:v>Firma 1: Pris</c:v>
                </c:pt>
              </c:strCache>
            </c:strRef>
          </c:tx>
          <c:marker>
            <c:symbol val="none"/>
          </c:marker>
          <c:xVal>
            <c:numRef>
              <c:f>'Facitliste '!$C$256:$I$256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'Facitliste '!$C$257:$I$257</c:f>
              <c:numCache>
                <c:formatCode>"kr."\ #,##0.00</c:formatCode>
                <c:ptCount val="7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F-4D9E-870E-1BE3A4526E08}"/>
            </c:ext>
          </c:extLst>
        </c:ser>
        <c:ser>
          <c:idx val="1"/>
          <c:order val="1"/>
          <c:tx>
            <c:strRef>
              <c:f>'Facitliste '!$B$258</c:f>
              <c:strCache>
                <c:ptCount val="1"/>
                <c:pt idx="0">
                  <c:v>Firma 2: Pris</c:v>
                </c:pt>
              </c:strCache>
            </c:strRef>
          </c:tx>
          <c:marker>
            <c:symbol val="none"/>
          </c:marker>
          <c:xVal>
            <c:numRef>
              <c:f>'Facitliste '!$C$256:$I$256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'Facitliste '!$C$258:$I$258</c:f>
              <c:numCache>
                <c:formatCode>"kr."\ #,##0.00</c:formatCode>
                <c:ptCount val="7"/>
                <c:pt idx="0">
                  <c:v>1200</c:v>
                </c:pt>
                <c:pt idx="1">
                  <c:v>2990</c:v>
                </c:pt>
                <c:pt idx="2">
                  <c:v>4780</c:v>
                </c:pt>
                <c:pt idx="3">
                  <c:v>6570</c:v>
                </c:pt>
                <c:pt idx="4">
                  <c:v>8360</c:v>
                </c:pt>
                <c:pt idx="5">
                  <c:v>10150</c:v>
                </c:pt>
                <c:pt idx="6">
                  <c:v>11940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F-4D9E-870E-1BE3A452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7424"/>
        <c:axId val="168409344"/>
      </c:scatterChart>
      <c:valAx>
        <c:axId val="168407424"/>
        <c:scaling>
          <c:orientation val="minMax"/>
          <c:max val="6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Tæppets areal i m</a:t>
                </a:r>
                <a:r>
                  <a:rPr lang="en-US" baseline="30000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409344"/>
        <c:crosses val="autoZero"/>
        <c:crossBetween val="midCat"/>
        <c:majorUnit val="5"/>
        <c:minorUnit val="1"/>
      </c:valAx>
      <c:valAx>
        <c:axId val="168409344"/>
        <c:scaling>
          <c:orientation val="minMax"/>
          <c:max val="15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Pris</a:t>
                </a:r>
              </a:p>
            </c:rich>
          </c:tx>
          <c:overlay val="0"/>
        </c:title>
        <c:numFmt formatCode="&quot;kr.&quot;\ #,##0.00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407424"/>
        <c:crosses val="autoZero"/>
        <c:crossBetween val="midCat"/>
        <c:majorUnit val="1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 bilers benzintanke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'!$B$303</c:f>
              <c:strCache>
                <c:ptCount val="1"/>
                <c:pt idx="0">
                  <c:v>Bil A - antal liter i tanken</c:v>
                </c:pt>
              </c:strCache>
            </c:strRef>
          </c:tx>
          <c:marker>
            <c:symbol val="none"/>
          </c:marker>
          <c:xVal>
            <c:numRef>
              <c:f>'Facitliste '!$C$302:$Y$302</c:f>
              <c:numCache>
                <c:formatCode>General</c:formatCode>
                <c:ptCount val="2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</c:numCache>
            </c:numRef>
          </c:xVal>
          <c:yVal>
            <c:numRef>
              <c:f>'Facitliste '!$C$303:$Y$303</c:f>
              <c:numCache>
                <c:formatCode>0.0</c:formatCode>
                <c:ptCount val="23"/>
                <c:pt idx="0">
                  <c:v>55</c:v>
                </c:pt>
                <c:pt idx="1">
                  <c:v>52.5</c:v>
                </c:pt>
                <c:pt idx="2">
                  <c:v>50</c:v>
                </c:pt>
                <c:pt idx="3">
                  <c:v>47.5</c:v>
                </c:pt>
                <c:pt idx="4">
                  <c:v>45</c:v>
                </c:pt>
                <c:pt idx="5">
                  <c:v>42.5</c:v>
                </c:pt>
                <c:pt idx="6">
                  <c:v>40</c:v>
                </c:pt>
                <c:pt idx="7">
                  <c:v>37.5</c:v>
                </c:pt>
                <c:pt idx="8">
                  <c:v>35</c:v>
                </c:pt>
                <c:pt idx="9">
                  <c:v>32.5</c:v>
                </c:pt>
                <c:pt idx="10">
                  <c:v>30</c:v>
                </c:pt>
                <c:pt idx="11">
                  <c:v>27.5</c:v>
                </c:pt>
                <c:pt idx="12">
                  <c:v>25</c:v>
                </c:pt>
                <c:pt idx="13">
                  <c:v>22.5</c:v>
                </c:pt>
                <c:pt idx="14">
                  <c:v>20</c:v>
                </c:pt>
                <c:pt idx="15">
                  <c:v>17.5</c:v>
                </c:pt>
                <c:pt idx="16">
                  <c:v>15</c:v>
                </c:pt>
                <c:pt idx="17">
                  <c:v>12.5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9-4030-B24F-C8C3D8999721}"/>
            </c:ext>
          </c:extLst>
        </c:ser>
        <c:ser>
          <c:idx val="1"/>
          <c:order val="1"/>
          <c:tx>
            <c:strRef>
              <c:f>'Facitliste '!$B$304</c:f>
              <c:strCache>
                <c:ptCount val="1"/>
                <c:pt idx="0">
                  <c:v>Bil B - antal liter i tanken</c:v>
                </c:pt>
              </c:strCache>
            </c:strRef>
          </c:tx>
          <c:marker>
            <c:symbol val="none"/>
          </c:marker>
          <c:xVal>
            <c:numRef>
              <c:f>'Facitliste '!$C$302:$Y$302</c:f>
              <c:numCache>
                <c:formatCode>General</c:formatCode>
                <c:ptCount val="2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</c:numCache>
            </c:numRef>
          </c:xVal>
          <c:yVal>
            <c:numRef>
              <c:f>'Facitliste '!$C$304:$Y$304</c:f>
              <c:numCache>
                <c:formatCode>0.0</c:formatCode>
                <c:ptCount val="23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9-4030-B24F-C8C3D899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9152"/>
        <c:axId val="168451072"/>
      </c:scatterChart>
      <c:valAx>
        <c:axId val="168449152"/>
        <c:scaling>
          <c:orientation val="minMax"/>
          <c:max val="1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kørte 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451072"/>
        <c:crosses val="autoZero"/>
        <c:crossBetween val="midCat"/>
        <c:majorUnit val="50"/>
      </c:valAx>
      <c:valAx>
        <c:axId val="168451072"/>
        <c:scaling>
          <c:orientation val="minMax"/>
          <c:max val="8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Antal liter i tanken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449152"/>
        <c:crosses val="autoZero"/>
        <c:crossBetween val="midCat"/>
        <c:majorUnit val="1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 to cykelryttere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'!$B$344</c:f>
              <c:strCache>
                <c:ptCount val="1"/>
                <c:pt idx="0">
                  <c:v>Cykelrytter A - 
antal kørte km i alt</c:v>
                </c:pt>
              </c:strCache>
            </c:strRef>
          </c:tx>
          <c:marker>
            <c:symbol val="none"/>
          </c:marker>
          <c:xVal>
            <c:numRef>
              <c:f>'Facitliste '!$C$343:$Y$343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'Facitliste '!$C$344:$Y$344</c:f>
              <c:numCache>
                <c:formatCode>0</c:formatCode>
                <c:ptCount val="23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4D20-B1CD-B9AFC8C6097E}"/>
            </c:ext>
          </c:extLst>
        </c:ser>
        <c:ser>
          <c:idx val="1"/>
          <c:order val="1"/>
          <c:tx>
            <c:strRef>
              <c:f>'Facitliste '!$B$345</c:f>
              <c:strCache>
                <c:ptCount val="1"/>
                <c:pt idx="0">
                  <c:v>Cykelrytter B - 
antal kørte km i alt</c:v>
                </c:pt>
              </c:strCache>
            </c:strRef>
          </c:tx>
          <c:marker>
            <c:symbol val="none"/>
          </c:marker>
          <c:xVal>
            <c:numRef>
              <c:f>'Facitliste '!$C$343:$Y$343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'Facitliste '!$C$345:$Y$345</c:f>
              <c:numCache>
                <c:formatCode>0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4D20-B1CD-B9AFC8C6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1648"/>
        <c:axId val="172688128"/>
      </c:scatterChart>
      <c:valAx>
        <c:axId val="168491648"/>
        <c:scaling>
          <c:orientation val="minMax"/>
          <c:max val="2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minutter efter opringningen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72688128"/>
        <c:crosses val="autoZero"/>
        <c:crossBetween val="midCat"/>
        <c:majorUnit val="10"/>
      </c:valAx>
      <c:valAx>
        <c:axId val="172688128"/>
        <c:scaling>
          <c:orientation val="minMax"/>
          <c:max val="9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Antal kørte km i alt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  <a:tailEnd type="triangle"/>
          </a:ln>
        </c:spPr>
        <c:crossAx val="168491648"/>
        <c:crosses val="autoZero"/>
        <c:crossBetween val="midCat"/>
        <c:majorUnit val="1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Eksempel!$C$9:$M$9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Eksempel!$C$10:$M$10</c:f>
              <c:numCache>
                <c:formatCode>General</c:formatCode>
                <c:ptCount val="11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1-47C8-973B-20F549A84C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Eksempel!$C$9:$M$9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Eksempel!$C$11:$M$11</c:f>
              <c:numCache>
                <c:formatCode>General</c:formatCode>
                <c:ptCount val="11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1-47C8-973B-20F549A8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64312"/>
        <c:axId val="440368248"/>
      </c:scatterChart>
      <c:valAx>
        <c:axId val="44036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368248"/>
        <c:crosses val="autoZero"/>
        <c:crossBetween val="midCat"/>
      </c:valAx>
      <c:valAx>
        <c:axId val="4403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36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Eksempel!$C$36:$AA$36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Eksempel!$C$37:$AA$37</c:f>
              <c:numCache>
                <c:formatCode>_ * #,##0_ ;_ * \-#,##0_ ;_ * "-"??_ ;_ @_ </c:formatCode>
                <c:ptCount val="25"/>
                <c:pt idx="0" formatCode="General">
                  <c:v>0</c:v>
                </c:pt>
                <c:pt idx="1">
                  <c:v>925</c:v>
                </c:pt>
                <c:pt idx="2">
                  <c:v>1050</c:v>
                </c:pt>
                <c:pt idx="3">
                  <c:v>1175</c:v>
                </c:pt>
                <c:pt idx="4">
                  <c:v>1300</c:v>
                </c:pt>
                <c:pt idx="5">
                  <c:v>1425</c:v>
                </c:pt>
                <c:pt idx="6">
                  <c:v>1550</c:v>
                </c:pt>
                <c:pt idx="7">
                  <c:v>1675</c:v>
                </c:pt>
                <c:pt idx="8">
                  <c:v>1800</c:v>
                </c:pt>
                <c:pt idx="9">
                  <c:v>1925</c:v>
                </c:pt>
                <c:pt idx="10">
                  <c:v>2050</c:v>
                </c:pt>
                <c:pt idx="11">
                  <c:v>2175</c:v>
                </c:pt>
                <c:pt idx="12">
                  <c:v>2300</c:v>
                </c:pt>
                <c:pt idx="13">
                  <c:v>2425</c:v>
                </c:pt>
                <c:pt idx="14">
                  <c:v>2550</c:v>
                </c:pt>
                <c:pt idx="15">
                  <c:v>2675</c:v>
                </c:pt>
                <c:pt idx="16">
                  <c:v>2800</c:v>
                </c:pt>
                <c:pt idx="17">
                  <c:v>2925</c:v>
                </c:pt>
                <c:pt idx="18">
                  <c:v>3050</c:v>
                </c:pt>
                <c:pt idx="19">
                  <c:v>3175</c:v>
                </c:pt>
                <c:pt idx="20">
                  <c:v>3300</c:v>
                </c:pt>
                <c:pt idx="21">
                  <c:v>3425</c:v>
                </c:pt>
                <c:pt idx="22">
                  <c:v>3550</c:v>
                </c:pt>
                <c:pt idx="23">
                  <c:v>3675</c:v>
                </c:pt>
                <c:pt idx="24">
                  <c:v>3800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A-46E8-833C-4E5620FFB7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Eksempel!$C$36:$AA$36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Eksempel!$C$38:$AA$38</c:f>
              <c:numCache>
                <c:formatCode>0</c:formatCode>
                <c:ptCount val="25"/>
                <c:pt idx="0">
                  <c:v>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  <c:pt idx="5">
                  <c:v>875</c:v>
                </c:pt>
                <c:pt idx="6">
                  <c:v>1050</c:v>
                </c:pt>
                <c:pt idx="7">
                  <c:v>1225</c:v>
                </c:pt>
                <c:pt idx="8">
                  <c:v>1400</c:v>
                </c:pt>
                <c:pt idx="9">
                  <c:v>1575</c:v>
                </c:pt>
                <c:pt idx="10">
                  <c:v>1750</c:v>
                </c:pt>
                <c:pt idx="11">
                  <c:v>1925</c:v>
                </c:pt>
                <c:pt idx="12">
                  <c:v>2100</c:v>
                </c:pt>
                <c:pt idx="13">
                  <c:v>2275</c:v>
                </c:pt>
                <c:pt idx="14">
                  <c:v>2450</c:v>
                </c:pt>
                <c:pt idx="15">
                  <c:v>2625</c:v>
                </c:pt>
                <c:pt idx="16">
                  <c:v>2800</c:v>
                </c:pt>
                <c:pt idx="17">
                  <c:v>2975</c:v>
                </c:pt>
                <c:pt idx="18">
                  <c:v>3150</c:v>
                </c:pt>
                <c:pt idx="19">
                  <c:v>3325</c:v>
                </c:pt>
                <c:pt idx="20">
                  <c:v>3500</c:v>
                </c:pt>
                <c:pt idx="21">
                  <c:v>3675</c:v>
                </c:pt>
                <c:pt idx="22">
                  <c:v>3850</c:v>
                </c:pt>
                <c:pt idx="23">
                  <c:v>4025</c:v>
                </c:pt>
                <c:pt idx="24">
                  <c:v>4200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A-46E8-833C-4E5620FF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69000"/>
        <c:axId val="293069328"/>
      </c:scatterChart>
      <c:valAx>
        <c:axId val="2930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3069328"/>
        <c:crosses val="autoZero"/>
        <c:crossBetween val="midCat"/>
      </c:valAx>
      <c:valAx>
        <c:axId val="293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306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1'!$C$9:$L$9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'Opgave 1'!$C$10:$L$10</c:f>
              <c:numCache>
                <c:formatCode>General</c:formatCode>
                <c:ptCount val="10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1-4EA1-9E1E-41D1302A4C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1'!$C$9:$L$9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'Opgave 1'!$C$11:$L$11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21-4EA1-9E1E-41D1302A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4624"/>
        <c:axId val="446381016"/>
      </c:scatterChart>
      <c:valAx>
        <c:axId val="4463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381016"/>
        <c:crosses val="autoZero"/>
        <c:crossBetween val="midCat"/>
      </c:valAx>
      <c:valAx>
        <c:axId val="4463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38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2'!$C$9:$M$9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'Opgave 2'!$C$10:$M$10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B-4DD5-86DB-7C1519784E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2'!$C$9:$M$9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'Opgave 2'!$C$11:$M$11</c:f>
              <c:numCache>
                <c:formatCode>0.0</c:formatCode>
                <c:ptCount val="11"/>
                <c:pt idx="0">
                  <c:v>6.6666666666666661</c:v>
                </c:pt>
                <c:pt idx="1">
                  <c:v>6.333333333333333</c:v>
                </c:pt>
                <c:pt idx="2">
                  <c:v>6</c:v>
                </c:pt>
                <c:pt idx="3">
                  <c:v>5.666666666666667</c:v>
                </c:pt>
                <c:pt idx="4">
                  <c:v>5.333333333333333</c:v>
                </c:pt>
                <c:pt idx="5">
                  <c:v>5</c:v>
                </c:pt>
                <c:pt idx="6">
                  <c:v>4.666666666666667</c:v>
                </c:pt>
                <c:pt idx="7">
                  <c:v>4.333333333333333</c:v>
                </c:pt>
                <c:pt idx="8">
                  <c:v>4</c:v>
                </c:pt>
                <c:pt idx="9">
                  <c:v>3.666666666666667</c:v>
                </c:pt>
                <c:pt idx="10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5B-4DD5-86DB-7C151978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8560"/>
        <c:axId val="446390200"/>
      </c:scatterChart>
      <c:valAx>
        <c:axId val="4463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390200"/>
        <c:crosses val="autoZero"/>
        <c:crossBetween val="midCat"/>
      </c:valAx>
      <c:valAx>
        <c:axId val="4463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3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3'!$C$9:$J$9</c:f>
              <c:numCache>
                <c:formatCode>General</c:formatCode>
                <c:ptCount val="8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'Opgave 3'!$C$10:$J$10</c:f>
              <c:numCache>
                <c:formatCode>General</c:formatCode>
                <c:ptCount val="8"/>
                <c:pt idx="0">
                  <c:v>2.5</c:v>
                </c:pt>
                <c:pt idx="1">
                  <c:v>1.5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-0.5</c:v>
                </c:pt>
                <c:pt idx="6">
                  <c:v>-1.5</c:v>
                </c:pt>
                <c:pt idx="7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8-4E16-AE26-392088A32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'Opgave 3'!$C$9:$J$9</c:f>
              <c:numCache>
                <c:formatCode>General</c:formatCode>
                <c:ptCount val="8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'Opgave 3'!$C$11:$J$11</c:f>
              <c:numCache>
                <c:formatCode>General</c:formatCode>
                <c:ptCount val="8"/>
                <c:pt idx="0">
                  <c:v>-2.5</c:v>
                </c:pt>
                <c:pt idx="1">
                  <c:v>-1.5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1.5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8-4E16-AE26-392088A3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10992"/>
        <c:axId val="446713288"/>
      </c:scatterChart>
      <c:valAx>
        <c:axId val="4467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713288"/>
        <c:crosses val="autoZero"/>
        <c:crossBetween val="midCat"/>
      </c:valAx>
      <c:valAx>
        <c:axId val="4467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7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4'!$C$9:$L$9</c:f>
              <c:numCache>
                <c:formatCode>General</c:formatCode>
                <c:ptCount val="10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2.25</c:v>
                </c:pt>
              </c:numCache>
            </c:numRef>
          </c:xVal>
          <c:yVal>
            <c:numRef>
              <c:f>'Opgave 4'!$C$10:$L$10</c:f>
              <c:numCache>
                <c:formatCode>General</c:formatCode>
                <c:ptCount val="10"/>
                <c:pt idx="0">
                  <c:v>-30.5</c:v>
                </c:pt>
                <c:pt idx="1">
                  <c:v>-22.5</c:v>
                </c:pt>
                <c:pt idx="2">
                  <c:v>-14.5</c:v>
                </c:pt>
                <c:pt idx="3">
                  <c:v>-6.5</c:v>
                </c:pt>
                <c:pt idx="4">
                  <c:v>-2.5</c:v>
                </c:pt>
                <c:pt idx="5">
                  <c:v>1.5</c:v>
                </c:pt>
                <c:pt idx="6">
                  <c:v>9.5</c:v>
                </c:pt>
                <c:pt idx="7">
                  <c:v>17.5</c:v>
                </c:pt>
                <c:pt idx="8">
                  <c:v>25.5</c:v>
                </c:pt>
                <c:pt idx="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D-4F33-8506-03499E3A17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4'!$C$9:$L$9</c:f>
              <c:numCache>
                <c:formatCode>General</c:formatCode>
                <c:ptCount val="10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2.25</c:v>
                </c:pt>
              </c:numCache>
            </c:numRef>
          </c:xVal>
          <c:yVal>
            <c:numRef>
              <c:f>'Opgave 4'!$C$11:$L$11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1</c:v>
                </c:pt>
                <c:pt idx="8">
                  <c:v>-3</c:v>
                </c:pt>
                <c:pt idx="9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D-4F33-8506-03499E3A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96912"/>
        <c:axId val="446199536"/>
      </c:scatterChart>
      <c:valAx>
        <c:axId val="4461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199536"/>
        <c:crosses val="autoZero"/>
        <c:crossBetween val="midCat"/>
      </c:valAx>
      <c:valAx>
        <c:axId val="446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1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5'!$C$9:$J$9</c:f>
              <c:numCache>
                <c:formatCode>General</c:formatCode>
                <c:ptCount val="8"/>
                <c:pt idx="0">
                  <c:v>-10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'Opgave 5'!$C$10:$J$10</c:f>
              <c:numCache>
                <c:formatCode>General</c:formatCode>
                <c:ptCount val="8"/>
                <c:pt idx="0">
                  <c:v>-25</c:v>
                </c:pt>
                <c:pt idx="1">
                  <c:v>-9.25</c:v>
                </c:pt>
                <c:pt idx="2">
                  <c:v>-4.75</c:v>
                </c:pt>
                <c:pt idx="3">
                  <c:v>-2.5</c:v>
                </c:pt>
                <c:pt idx="4">
                  <c:v>-0.25</c:v>
                </c:pt>
                <c:pt idx="5">
                  <c:v>4.25</c:v>
                </c:pt>
                <c:pt idx="6">
                  <c:v>8.75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5-499F-A704-99B6CD0662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'Opgave 5'!$C$9:$J$9</c:f>
              <c:numCache>
                <c:formatCode>General</c:formatCode>
                <c:ptCount val="8"/>
                <c:pt idx="0">
                  <c:v>-10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'Opgave 5'!$C$11:$J$11</c:f>
              <c:numCache>
                <c:formatCode>General</c:formatCode>
                <c:ptCount val="8"/>
                <c:pt idx="0">
                  <c:v>-19.5</c:v>
                </c:pt>
                <c:pt idx="1">
                  <c:v>-3.75</c:v>
                </c:pt>
                <c:pt idx="2">
                  <c:v>0.75</c:v>
                </c:pt>
                <c:pt idx="3">
                  <c:v>3</c:v>
                </c:pt>
                <c:pt idx="4">
                  <c:v>5.25</c:v>
                </c:pt>
                <c:pt idx="5">
                  <c:v>9.75</c:v>
                </c:pt>
                <c:pt idx="6">
                  <c:v>14.25</c:v>
                </c:pt>
                <c:pt idx="7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5-499F-A704-99B6CD06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78064"/>
        <c:axId val="446208392"/>
      </c:scatterChart>
      <c:valAx>
        <c:axId val="4463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208392"/>
        <c:crosses val="autoZero"/>
        <c:crossBetween val="midCat"/>
      </c:valAx>
      <c:valAx>
        <c:axId val="4462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3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2.JPG"/><Relationship Id="rId1" Type="http://schemas.openxmlformats.org/officeDocument/2006/relationships/image" Target="../media/image11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1</xdr:row>
      <xdr:rowOff>205740</xdr:rowOff>
    </xdr:from>
    <xdr:to>
      <xdr:col>1</xdr:col>
      <xdr:colOff>1059180</xdr:colOff>
      <xdr:row>4</xdr:row>
      <xdr:rowOff>0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944880" y="478790"/>
          <a:ext cx="1066800" cy="626110"/>
          <a:chOff x="944880" y="472440"/>
          <a:chExt cx="1082040" cy="609600"/>
        </a:xfrm>
      </xdr:grpSpPr>
      <xdr:pic>
        <xdr:nvPicPr>
          <xdr:cNvPr id="2" name="Billed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4880" y="472440"/>
            <a:ext cx="1082040" cy="365760"/>
          </a:xfrm>
          <a:prstGeom prst="rect">
            <a:avLst/>
          </a:prstGeom>
        </xdr:spPr>
      </xdr:pic>
      <xdr:pic>
        <xdr:nvPicPr>
          <xdr:cNvPr id="5" name="Billed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" y="792480"/>
            <a:ext cx="777240" cy="2895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53975</xdr:colOff>
      <xdr:row>11</xdr:row>
      <xdr:rowOff>79375</xdr:rowOff>
    </xdr:from>
    <xdr:to>
      <xdr:col>7</xdr:col>
      <xdr:colOff>400050</xdr:colOff>
      <xdr:row>19</xdr:row>
      <xdr:rowOff>184150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0AC906-C9EC-4B30-943A-6C37DE4BB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536575</xdr:colOff>
      <xdr:row>11</xdr:row>
      <xdr:rowOff>107951</xdr:rowOff>
    </xdr:from>
    <xdr:to>
      <xdr:col>12</xdr:col>
      <xdr:colOff>387350</xdr:colOff>
      <xdr:row>19</xdr:row>
      <xdr:rowOff>212725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227347B-8C59-4D01-AA95-5D8A1E8D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612775</xdr:colOff>
      <xdr:row>19</xdr:row>
      <xdr:rowOff>200025</xdr:rowOff>
    </xdr:from>
    <xdr:to>
      <xdr:col>14</xdr:col>
      <xdr:colOff>215900</xdr:colOff>
      <xdr:row>29</xdr:row>
      <xdr:rowOff>209550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8075A7C-6120-4BD7-B9F1-00602BAF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39</xdr:row>
      <xdr:rowOff>212725</xdr:rowOff>
    </xdr:from>
    <xdr:to>
      <xdr:col>12</xdr:col>
      <xdr:colOff>92075</xdr:colOff>
      <xdr:row>53</xdr:row>
      <xdr:rowOff>3175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4E271F6-65D0-4F5D-9098-38925135D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193675</xdr:rowOff>
    </xdr:from>
    <xdr:to>
      <xdr:col>17</xdr:col>
      <xdr:colOff>295275</xdr:colOff>
      <xdr:row>32</xdr:row>
      <xdr:rowOff>200025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A7B9AB-8823-4123-AFCC-9FB2CA15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16</xdr:row>
      <xdr:rowOff>174625</xdr:rowOff>
    </xdr:from>
    <xdr:to>
      <xdr:col>15</xdr:col>
      <xdr:colOff>282575</xdr:colOff>
      <xdr:row>29</xdr:row>
      <xdr:rowOff>174625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142897-499F-4FCB-BAFF-5845DEDA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295275</xdr:rowOff>
    </xdr:from>
    <xdr:to>
      <xdr:col>4</xdr:col>
      <xdr:colOff>247651</xdr:colOff>
      <xdr:row>35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0</xdr:rowOff>
    </xdr:from>
    <xdr:to>
      <xdr:col>4</xdr:col>
      <xdr:colOff>200025</xdr:colOff>
      <xdr:row>66</xdr:row>
      <xdr:rowOff>28576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76</xdr:row>
      <xdr:rowOff>152401</xdr:rowOff>
    </xdr:from>
    <xdr:to>
      <xdr:col>3</xdr:col>
      <xdr:colOff>971550</xdr:colOff>
      <xdr:row>90</xdr:row>
      <xdr:rowOff>190501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102</xdr:row>
      <xdr:rowOff>28575</xdr:rowOff>
    </xdr:from>
    <xdr:to>
      <xdr:col>3</xdr:col>
      <xdr:colOff>781049</xdr:colOff>
      <xdr:row>130</xdr:row>
      <xdr:rowOff>152400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143</xdr:row>
      <xdr:rowOff>228599</xdr:rowOff>
    </xdr:from>
    <xdr:to>
      <xdr:col>3</xdr:col>
      <xdr:colOff>428625</xdr:colOff>
      <xdr:row>169</xdr:row>
      <xdr:rowOff>38100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182</xdr:row>
      <xdr:rowOff>19050</xdr:rowOff>
    </xdr:from>
    <xdr:to>
      <xdr:col>4</xdr:col>
      <xdr:colOff>238125</xdr:colOff>
      <xdr:row>201</xdr:row>
      <xdr:rowOff>142876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838200</xdr:colOff>
      <xdr:row>218</xdr:row>
      <xdr:rowOff>9524</xdr:rowOff>
    </xdr:from>
    <xdr:to>
      <xdr:col>7</xdr:col>
      <xdr:colOff>400050</xdr:colOff>
      <xdr:row>241</xdr:row>
      <xdr:rowOff>142875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260</xdr:row>
      <xdr:rowOff>28575</xdr:rowOff>
    </xdr:from>
    <xdr:to>
      <xdr:col>6</xdr:col>
      <xdr:colOff>523875</xdr:colOff>
      <xdr:row>287</xdr:row>
      <xdr:rowOff>180975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304</xdr:row>
      <xdr:rowOff>200025</xdr:rowOff>
    </xdr:from>
    <xdr:to>
      <xdr:col>6</xdr:col>
      <xdr:colOff>171450</xdr:colOff>
      <xdr:row>327</xdr:row>
      <xdr:rowOff>190500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345</xdr:row>
      <xdr:rowOff>200024</xdr:rowOff>
    </xdr:from>
    <xdr:to>
      <xdr:col>8</xdr:col>
      <xdr:colOff>19050</xdr:colOff>
      <xdr:row>369</xdr:row>
      <xdr:rowOff>200025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2</xdr:row>
      <xdr:rowOff>190500</xdr:rowOff>
    </xdr:from>
    <xdr:to>
      <xdr:col>1</xdr:col>
      <xdr:colOff>1001096</xdr:colOff>
      <xdr:row>5</xdr:row>
      <xdr:rowOff>55200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840741" y="673100"/>
          <a:ext cx="947755" cy="588600"/>
          <a:chOff x="853441" y="662940"/>
          <a:chExt cx="947755" cy="558120"/>
        </a:xfrm>
      </xdr:grpSpPr>
      <xdr:pic>
        <xdr:nvPicPr>
          <xdr:cNvPr id="3" name="Billed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" y="662940"/>
            <a:ext cx="815340" cy="251460"/>
          </a:xfrm>
          <a:prstGeom prst="rect">
            <a:avLst/>
          </a:prstGeom>
        </xdr:spPr>
      </xdr:pic>
      <xdr:pic>
        <xdr:nvPicPr>
          <xdr:cNvPr id="5" name="Billed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3441" y="861060"/>
            <a:ext cx="947755" cy="36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758825</xdr:colOff>
      <xdr:row>11</xdr:row>
      <xdr:rowOff>206375</xdr:rowOff>
    </xdr:from>
    <xdr:to>
      <xdr:col>11</xdr:col>
      <xdr:colOff>60325</xdr:colOff>
      <xdr:row>24</xdr:row>
      <xdr:rowOff>200025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F49723-70A3-4B66-A32D-DA06170F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10160</xdr:rowOff>
    </xdr:from>
    <xdr:to>
      <xdr:col>1</xdr:col>
      <xdr:colOff>922020</xdr:colOff>
      <xdr:row>4</xdr:row>
      <xdr:rowOff>243840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825500" y="702310"/>
          <a:ext cx="922020" cy="443230"/>
          <a:chOff x="838200" y="695960"/>
          <a:chExt cx="922020" cy="431800"/>
        </a:xfrm>
      </xdr:grpSpPr>
      <xdr:pic>
        <xdr:nvPicPr>
          <xdr:cNvPr id="2" name="Billed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4634" b="26829"/>
          <a:stretch/>
        </xdr:blipFill>
        <xdr:spPr>
          <a:xfrm>
            <a:off x="838200" y="695960"/>
            <a:ext cx="922020" cy="182880"/>
          </a:xfrm>
          <a:prstGeom prst="rect">
            <a:avLst/>
          </a:prstGeom>
        </xdr:spPr>
      </xdr:pic>
      <xdr:pic>
        <xdr:nvPicPr>
          <xdr:cNvPr id="5" name="Billed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231" t="24359" r="4615" b="15383"/>
          <a:stretch/>
        </xdr:blipFill>
        <xdr:spPr>
          <a:xfrm>
            <a:off x="883920" y="889000"/>
            <a:ext cx="853440" cy="2387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22225</xdr:colOff>
      <xdr:row>12</xdr:row>
      <xdr:rowOff>9525</xdr:rowOff>
    </xdr:from>
    <xdr:to>
      <xdr:col>10</xdr:col>
      <xdr:colOff>22225</xdr:colOff>
      <xdr:row>25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B77909-4AE7-4F4F-9C32-E8D846947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</xdr:row>
      <xdr:rowOff>182880</xdr:rowOff>
    </xdr:from>
    <xdr:to>
      <xdr:col>1</xdr:col>
      <xdr:colOff>1104900</xdr:colOff>
      <xdr:row>5</xdr:row>
      <xdr:rowOff>99060</xdr:rowOff>
    </xdr:to>
    <xdr:grpSp>
      <xdr:nvGrpSpPr>
        <xdr:cNvPr id="8" name="Grupp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090930" y="728980"/>
          <a:ext cx="845820" cy="684530"/>
          <a:chOff x="1104900" y="716280"/>
          <a:chExt cx="845820" cy="685800"/>
        </a:xfrm>
      </xdr:grpSpPr>
      <xdr:pic>
        <xdr:nvPicPr>
          <xdr:cNvPr id="6" name="Billed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4900" y="1005840"/>
            <a:ext cx="723900" cy="396240"/>
          </a:xfrm>
          <a:prstGeom prst="rect">
            <a:avLst/>
          </a:prstGeom>
        </xdr:spPr>
      </xdr:pic>
      <xdr:pic>
        <xdr:nvPicPr>
          <xdr:cNvPr id="7" name="Billed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2520" y="716280"/>
            <a:ext cx="838200" cy="381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3175</xdr:colOff>
      <xdr:row>11</xdr:row>
      <xdr:rowOff>212725</xdr:rowOff>
    </xdr:from>
    <xdr:to>
      <xdr:col>10</xdr:col>
      <xdr:colOff>3175</xdr:colOff>
      <xdr:row>24</xdr:row>
      <xdr:rowOff>206375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91A19D-87CA-4129-BECF-37EC572C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129540</xdr:rowOff>
    </xdr:from>
    <xdr:to>
      <xdr:col>1</xdr:col>
      <xdr:colOff>1036320</xdr:colOff>
      <xdr:row>5</xdr:row>
      <xdr:rowOff>60960</xdr:rowOff>
    </xdr:to>
    <xdr:grpSp>
      <xdr:nvGrpSpPr>
        <xdr:cNvPr id="7" name="Grupp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62000" y="612140"/>
          <a:ext cx="1093470" cy="668020"/>
          <a:chOff x="762000" y="601980"/>
          <a:chExt cx="1112520" cy="655320"/>
        </a:xfrm>
      </xdr:grpSpPr>
      <xdr:pic>
        <xdr:nvPicPr>
          <xdr:cNvPr id="4" name="Billed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0" y="601980"/>
            <a:ext cx="1089660" cy="434340"/>
          </a:xfrm>
          <a:prstGeom prst="rect">
            <a:avLst/>
          </a:prstGeom>
        </xdr:spPr>
      </xdr:pic>
      <xdr:pic>
        <xdr:nvPicPr>
          <xdr:cNvPr id="6" name="Billed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" y="967740"/>
            <a:ext cx="1082040" cy="28956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587375</xdr:colOff>
      <xdr:row>11</xdr:row>
      <xdr:rowOff>212725</xdr:rowOff>
    </xdr:from>
    <xdr:to>
      <xdr:col>12</xdr:col>
      <xdr:colOff>587375</xdr:colOff>
      <xdr:row>24</xdr:row>
      <xdr:rowOff>206375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F979D2-65B8-4A9E-8867-3F55E3F6D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167640</xdr:rowOff>
    </xdr:from>
    <xdr:to>
      <xdr:col>1</xdr:col>
      <xdr:colOff>1158240</xdr:colOff>
      <xdr:row>5</xdr:row>
      <xdr:rowOff>30480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855980" y="650240"/>
          <a:ext cx="1127760" cy="612140"/>
          <a:chOff x="868680" y="640080"/>
          <a:chExt cx="1127760" cy="601980"/>
        </a:xfrm>
      </xdr:grpSpPr>
      <xdr:pic>
        <xdr:nvPicPr>
          <xdr:cNvPr id="4" name="Billede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8680" y="640080"/>
            <a:ext cx="1066800" cy="419100"/>
          </a:xfrm>
          <a:prstGeom prst="rect">
            <a:avLst/>
          </a:prstGeom>
        </xdr:spPr>
      </xdr:pic>
      <xdr:pic>
        <xdr:nvPicPr>
          <xdr:cNvPr id="5" name="Billed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9160" y="1021080"/>
            <a:ext cx="1097280" cy="22098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415925</xdr:colOff>
      <xdr:row>11</xdr:row>
      <xdr:rowOff>66675</xdr:rowOff>
    </xdr:from>
    <xdr:to>
      <xdr:col>12</xdr:col>
      <xdr:colOff>415925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D6C7CB-B339-4A29-AE8F-D06B5C556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2</xdr:row>
      <xdr:rowOff>251460</xdr:rowOff>
    </xdr:from>
    <xdr:to>
      <xdr:col>1</xdr:col>
      <xdr:colOff>1021080</xdr:colOff>
      <xdr:row>5</xdr:row>
      <xdr:rowOff>45720</xdr:rowOff>
    </xdr:to>
    <xdr:grpSp>
      <xdr:nvGrpSpPr>
        <xdr:cNvPr id="6" name="Grupp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739140" y="797560"/>
          <a:ext cx="1107440" cy="600710"/>
          <a:chOff x="739140" y="784860"/>
          <a:chExt cx="1127760" cy="586740"/>
        </a:xfrm>
      </xdr:grpSpPr>
      <xdr:pic>
        <xdr:nvPicPr>
          <xdr:cNvPr id="4" name="Billede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140" y="784860"/>
            <a:ext cx="982980" cy="365760"/>
          </a:xfrm>
          <a:prstGeom prst="rect">
            <a:avLst/>
          </a:prstGeom>
        </xdr:spPr>
      </xdr:pic>
      <xdr:pic>
        <xdr:nvPicPr>
          <xdr:cNvPr id="5" name="Billed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0580" y="1158240"/>
            <a:ext cx="1036320" cy="2133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542925</xdr:colOff>
      <xdr:row>13</xdr:row>
      <xdr:rowOff>180975</xdr:rowOff>
    </xdr:from>
    <xdr:to>
      <xdr:col>13</xdr:col>
      <xdr:colOff>542925</xdr:colOff>
      <xdr:row>26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F5E183-0100-4041-AB41-246D96DF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625475</xdr:colOff>
      <xdr:row>15</xdr:row>
      <xdr:rowOff>200025</xdr:rowOff>
    </xdr:from>
    <xdr:to>
      <xdr:col>12</xdr:col>
      <xdr:colOff>66675</xdr:colOff>
      <xdr:row>28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E7EA52-973D-4734-846D-26FA127F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15</xdr:row>
      <xdr:rowOff>206375</xdr:rowOff>
    </xdr:from>
    <xdr:to>
      <xdr:col>12</xdr:col>
      <xdr:colOff>466725</xdr:colOff>
      <xdr:row>28</xdr:row>
      <xdr:rowOff>206375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7E1008-FD6C-4B15-ABC4-C219C2A3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</sheetPr>
  <dimension ref="A1"/>
  <sheetViews>
    <sheetView workbookViewId="0"/>
  </sheetViews>
  <sheetFormatPr defaultRowHeight="16.5" x14ac:dyDescent="0.45"/>
  <sheetData>
    <row r="1" spans="1:1" x14ac:dyDescent="0.45">
      <c r="A1">
        <v>1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"/>
  <sheetViews>
    <sheetView topLeftCell="A12" workbookViewId="0">
      <selection activeCell="I14" sqref="I14"/>
    </sheetView>
  </sheetViews>
  <sheetFormatPr defaultRowHeight="16.5" x14ac:dyDescent="0.45"/>
  <cols>
    <col min="1" max="1" width="10.07421875" bestFit="1" customWidth="1"/>
    <col min="2" max="2" width="17.53515625" customWidth="1"/>
    <col min="3" max="5" width="7.765625" customWidth="1"/>
    <col min="6" max="6" width="10.61328125" customWidth="1"/>
    <col min="7" max="7" width="11" customWidth="1"/>
    <col min="8" max="8" width="9.84375" customWidth="1"/>
    <col min="9" max="9" width="11.765625" customWidth="1"/>
    <col min="10" max="11" width="9.53515625" customWidth="1"/>
    <col min="12" max="18" width="11.23046875" bestFit="1" customWidth="1"/>
    <col min="19" max="19" width="12" bestFit="1" customWidth="1"/>
    <col min="20" max="20" width="11.765625" bestFit="1" customWidth="1"/>
    <col min="21" max="28" width="12" bestFit="1" customWidth="1"/>
    <col min="29" max="29" width="12.23046875" bestFit="1" customWidth="1"/>
  </cols>
  <sheetData>
    <row r="1" spans="1:9" ht="21.5" x14ac:dyDescent="0.6">
      <c r="A1" s="63" t="s">
        <v>30</v>
      </c>
      <c r="B1" s="63"/>
      <c r="C1" s="63"/>
      <c r="D1" s="63"/>
      <c r="E1" s="63"/>
      <c r="F1" s="63"/>
      <c r="G1" s="63"/>
      <c r="H1" s="63"/>
      <c r="I1" s="63"/>
    </row>
    <row r="2" spans="1:9" ht="21.5" x14ac:dyDescent="0.45">
      <c r="A2" s="64" t="s">
        <v>72</v>
      </c>
      <c r="B2" s="64"/>
      <c r="C2" s="64"/>
      <c r="D2" s="64"/>
      <c r="E2" s="64"/>
      <c r="F2" s="64"/>
      <c r="G2" s="64"/>
      <c r="H2" s="64"/>
      <c r="I2" s="64"/>
    </row>
    <row r="4" spans="1:9" x14ac:dyDescent="0.45">
      <c r="B4" t="s">
        <v>73</v>
      </c>
    </row>
    <row r="5" spans="1:9" ht="18" x14ac:dyDescent="0.45">
      <c r="B5" t="s">
        <v>76</v>
      </c>
    </row>
    <row r="6" spans="1:9" x14ac:dyDescent="0.45">
      <c r="B6" t="s">
        <v>74</v>
      </c>
    </row>
    <row r="8" spans="1:9" ht="18.5" x14ac:dyDescent="0.5">
      <c r="A8" s="1" t="s">
        <v>35</v>
      </c>
      <c r="B8" t="s">
        <v>75</v>
      </c>
    </row>
    <row r="9" spans="1:9" x14ac:dyDescent="0.45">
      <c r="B9" t="s">
        <v>205</v>
      </c>
    </row>
    <row r="10" spans="1:9" x14ac:dyDescent="0.45">
      <c r="B10" t="s">
        <v>206</v>
      </c>
    </row>
    <row r="12" spans="1:9" ht="16.5" customHeight="1" x14ac:dyDescent="0.5">
      <c r="A12" s="1" t="s">
        <v>36</v>
      </c>
      <c r="B12" t="s">
        <v>128</v>
      </c>
    </row>
    <row r="13" spans="1:9" ht="16.5" customHeight="1" x14ac:dyDescent="0.5">
      <c r="B13" s="42" t="s">
        <v>174</v>
      </c>
      <c r="C13" s="28">
        <v>0</v>
      </c>
      <c r="D13" s="28">
        <v>10</v>
      </c>
      <c r="E13" s="28">
        <v>20</v>
      </c>
      <c r="F13" s="28">
        <v>30</v>
      </c>
      <c r="G13" s="28">
        <v>40</v>
      </c>
      <c r="H13" s="28">
        <v>50</v>
      </c>
      <c r="I13" s="28">
        <v>60</v>
      </c>
    </row>
    <row r="14" spans="1:9" ht="16.5" customHeight="1" x14ac:dyDescent="0.5">
      <c r="B14" s="42" t="s">
        <v>170</v>
      </c>
      <c r="C14" s="68">
        <f>(250*C13)</f>
        <v>0</v>
      </c>
      <c r="D14" s="67">
        <f t="shared" ref="D14:I14" si="0">(250*D13)</f>
        <v>2500</v>
      </c>
      <c r="E14" s="67">
        <f t="shared" ref="E14" si="1">(250*E13)</f>
        <v>5000</v>
      </c>
      <c r="F14" s="67">
        <f t="shared" ref="F14" si="2">(250*F13)</f>
        <v>7500</v>
      </c>
      <c r="G14" s="67">
        <f t="shared" ref="G14" si="3">(250*G13)</f>
        <v>10000</v>
      </c>
      <c r="H14" s="67">
        <f t="shared" ref="H14" si="4">(250*H13)</f>
        <v>12500</v>
      </c>
      <c r="I14" s="67">
        <f t="shared" ref="I14" si="5">(250*I13)</f>
        <v>15000</v>
      </c>
    </row>
    <row r="15" spans="1:9" ht="16.5" customHeight="1" x14ac:dyDescent="0.5">
      <c r="B15" s="42" t="s">
        <v>171</v>
      </c>
      <c r="C15" s="67">
        <f>(179*C13)</f>
        <v>0</v>
      </c>
      <c r="D15" s="67">
        <f t="shared" ref="D15:I15" si="6">(179*D13)+1200</f>
        <v>2990</v>
      </c>
      <c r="E15" s="67">
        <f t="shared" si="6"/>
        <v>4780</v>
      </c>
      <c r="F15" s="67">
        <f t="shared" si="6"/>
        <v>6570</v>
      </c>
      <c r="G15" s="67">
        <f t="shared" si="6"/>
        <v>8360</v>
      </c>
      <c r="H15" s="67">
        <f t="shared" si="6"/>
        <v>10150</v>
      </c>
      <c r="I15" s="67">
        <f t="shared" si="6"/>
        <v>11940</v>
      </c>
    </row>
    <row r="16" spans="1:9" ht="16.5" customHeight="1" x14ac:dyDescent="0.45"/>
    <row r="17" spans="1:2" ht="17" x14ac:dyDescent="0.5">
      <c r="A17" s="1" t="s">
        <v>37</v>
      </c>
      <c r="B17" t="s">
        <v>143</v>
      </c>
    </row>
    <row r="21" spans="1:2" ht="17" x14ac:dyDescent="0.5">
      <c r="A21" s="1" t="s">
        <v>38</v>
      </c>
      <c r="B21" t="s">
        <v>145</v>
      </c>
    </row>
    <row r="23" spans="1:2" x14ac:dyDescent="0.45">
      <c r="B23" t="s">
        <v>207</v>
      </c>
    </row>
    <row r="25" spans="1:2" ht="17" x14ac:dyDescent="0.5">
      <c r="A25" s="1"/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3"/>
  <sheetViews>
    <sheetView topLeftCell="A17" workbookViewId="0">
      <selection activeCell="G31" sqref="G31"/>
    </sheetView>
  </sheetViews>
  <sheetFormatPr defaultRowHeight="16.5" x14ac:dyDescent="0.45"/>
  <cols>
    <col min="1" max="1" width="11.07421875" bestFit="1" customWidth="1"/>
    <col min="2" max="2" width="20.3046875" customWidth="1"/>
    <col min="3" max="27" width="5.765625" customWidth="1"/>
  </cols>
  <sheetData>
    <row r="1" spans="1:9" ht="21.5" x14ac:dyDescent="0.6">
      <c r="A1" s="63" t="s">
        <v>47</v>
      </c>
      <c r="B1" s="63"/>
      <c r="C1" s="63"/>
      <c r="D1" s="63"/>
      <c r="E1" s="63"/>
      <c r="F1" s="63"/>
      <c r="G1" s="63"/>
      <c r="H1" s="63"/>
      <c r="I1" s="63"/>
    </row>
    <row r="2" spans="1:9" ht="21.5" x14ac:dyDescent="0.45">
      <c r="A2" s="64" t="s">
        <v>57</v>
      </c>
      <c r="B2" s="64"/>
      <c r="C2" s="64"/>
      <c r="D2" s="64"/>
      <c r="E2" s="64"/>
      <c r="F2" s="64"/>
      <c r="G2" s="64"/>
      <c r="H2" s="64"/>
      <c r="I2" s="64"/>
    </row>
    <row r="4" spans="1:9" x14ac:dyDescent="0.45">
      <c r="B4" t="s">
        <v>146</v>
      </c>
    </row>
    <row r="5" spans="1:9" x14ac:dyDescent="0.45">
      <c r="B5" t="s">
        <v>109</v>
      </c>
    </row>
    <row r="6" spans="1:9" x14ac:dyDescent="0.45">
      <c r="B6" t="s">
        <v>60</v>
      </c>
    </row>
    <row r="8" spans="1:9" ht="17" x14ac:dyDescent="0.5">
      <c r="A8" s="1" t="s">
        <v>43</v>
      </c>
      <c r="B8" t="s">
        <v>124</v>
      </c>
    </row>
    <row r="9" spans="1:9" x14ac:dyDescent="0.45">
      <c r="B9" s="69" t="s">
        <v>208</v>
      </c>
      <c r="C9">
        <f>1/20</f>
        <v>0.05</v>
      </c>
      <c r="D9" t="s">
        <v>210</v>
      </c>
    </row>
    <row r="10" spans="1:9" x14ac:dyDescent="0.45">
      <c r="B10" s="69" t="s">
        <v>209</v>
      </c>
      <c r="C10">
        <f>1/12.5</f>
        <v>0.08</v>
      </c>
      <c r="D10" t="s">
        <v>210</v>
      </c>
    </row>
    <row r="12" spans="1:9" ht="17" x14ac:dyDescent="0.5">
      <c r="A12" s="1" t="s">
        <v>44</v>
      </c>
      <c r="B12" t="s">
        <v>58</v>
      </c>
    </row>
    <row r="13" spans="1:9" ht="29.25" customHeight="1" x14ac:dyDescent="0.45">
      <c r="B13" t="s">
        <v>211</v>
      </c>
    </row>
    <row r="14" spans="1:9" x14ac:dyDescent="0.45">
      <c r="B14" t="s">
        <v>212</v>
      </c>
    </row>
    <row r="16" spans="1:9" ht="17" x14ac:dyDescent="0.5">
      <c r="A16" s="1" t="s">
        <v>45</v>
      </c>
      <c r="B16" t="s">
        <v>128</v>
      </c>
    </row>
    <row r="17" spans="1:31" x14ac:dyDescent="0.45">
      <c r="B17" s="37" t="s">
        <v>148</v>
      </c>
      <c r="C17" s="38">
        <v>0</v>
      </c>
      <c r="D17" s="38">
        <v>50</v>
      </c>
      <c r="E17" s="38">
        <v>100</v>
      </c>
      <c r="F17" s="38">
        <v>150</v>
      </c>
      <c r="G17" s="38">
        <v>200</v>
      </c>
      <c r="H17" s="38">
        <v>250</v>
      </c>
      <c r="I17" s="38">
        <v>300</v>
      </c>
      <c r="J17" s="38">
        <v>350</v>
      </c>
      <c r="K17" s="38">
        <v>400</v>
      </c>
      <c r="L17" s="38">
        <v>450</v>
      </c>
      <c r="M17" s="38">
        <v>500</v>
      </c>
      <c r="N17" s="38">
        <v>550</v>
      </c>
      <c r="O17" s="38">
        <v>600</v>
      </c>
      <c r="P17" s="38">
        <v>831</v>
      </c>
      <c r="Q17" s="38">
        <v>700</v>
      </c>
      <c r="R17" s="38">
        <v>750</v>
      </c>
      <c r="S17" s="38">
        <v>800</v>
      </c>
      <c r="T17" s="38">
        <v>850</v>
      </c>
      <c r="U17" s="38">
        <v>900</v>
      </c>
      <c r="V17" s="38">
        <v>950</v>
      </c>
      <c r="W17" s="38">
        <v>1000</v>
      </c>
      <c r="X17" s="38">
        <v>1050</v>
      </c>
      <c r="Y17" s="38">
        <v>1100</v>
      </c>
      <c r="Z17" s="38">
        <v>1150</v>
      </c>
      <c r="AA17" s="38">
        <v>1200</v>
      </c>
    </row>
    <row r="18" spans="1:31" ht="16.5" customHeight="1" x14ac:dyDescent="0.45">
      <c r="B18" s="37" t="s">
        <v>149</v>
      </c>
      <c r="C18" s="36">
        <f>(-0.05*C17)+55</f>
        <v>55</v>
      </c>
      <c r="D18" s="36">
        <f t="shared" ref="D18:AA18" si="0">(-0.05*D17)+55</f>
        <v>52.5</v>
      </c>
      <c r="E18" s="36">
        <f t="shared" si="0"/>
        <v>50</v>
      </c>
      <c r="F18" s="36">
        <f t="shared" si="0"/>
        <v>47.5</v>
      </c>
      <c r="G18" s="36">
        <f t="shared" si="0"/>
        <v>45</v>
      </c>
      <c r="H18" s="36">
        <f t="shared" si="0"/>
        <v>42.5</v>
      </c>
      <c r="I18" s="36">
        <f t="shared" si="0"/>
        <v>40</v>
      </c>
      <c r="J18" s="36">
        <f t="shared" si="0"/>
        <v>37.5</v>
      </c>
      <c r="K18" s="36">
        <f t="shared" si="0"/>
        <v>35</v>
      </c>
      <c r="L18" s="36">
        <f t="shared" si="0"/>
        <v>32.5</v>
      </c>
      <c r="M18" s="36">
        <f t="shared" si="0"/>
        <v>30</v>
      </c>
      <c r="N18" s="36">
        <f t="shared" si="0"/>
        <v>27.5</v>
      </c>
      <c r="O18" s="36">
        <f t="shared" si="0"/>
        <v>25</v>
      </c>
      <c r="P18" s="36">
        <f>(-0.05*P17)+55</f>
        <v>13.449999999999996</v>
      </c>
      <c r="Q18" s="36">
        <f t="shared" si="0"/>
        <v>20</v>
      </c>
      <c r="R18" s="36">
        <f t="shared" si="0"/>
        <v>17.5</v>
      </c>
      <c r="S18" s="36">
        <f t="shared" si="0"/>
        <v>15</v>
      </c>
      <c r="T18" s="36">
        <f t="shared" si="0"/>
        <v>12.5</v>
      </c>
      <c r="U18" s="36">
        <f t="shared" si="0"/>
        <v>10</v>
      </c>
      <c r="V18" s="36">
        <f t="shared" si="0"/>
        <v>7.5</v>
      </c>
      <c r="W18" s="36">
        <f t="shared" si="0"/>
        <v>5</v>
      </c>
      <c r="X18" s="36">
        <f t="shared" si="0"/>
        <v>2.5</v>
      </c>
      <c r="Y18" s="36">
        <f t="shared" si="0"/>
        <v>0</v>
      </c>
      <c r="Z18" s="36"/>
      <c r="AA18" s="36"/>
    </row>
    <row r="19" spans="1:31" ht="16.5" customHeight="1" x14ac:dyDescent="0.45">
      <c r="B19" s="37" t="s">
        <v>147</v>
      </c>
      <c r="C19" s="36">
        <f>(-0.08*C17)+80</f>
        <v>80</v>
      </c>
      <c r="D19" s="36">
        <f t="shared" ref="D19:AA19" si="1">(-0.08*D17)+80</f>
        <v>76</v>
      </c>
      <c r="E19" s="36">
        <f t="shared" si="1"/>
        <v>72</v>
      </c>
      <c r="F19" s="36">
        <f t="shared" si="1"/>
        <v>68</v>
      </c>
      <c r="G19" s="36">
        <f t="shared" si="1"/>
        <v>64</v>
      </c>
      <c r="H19" s="36">
        <f t="shared" si="1"/>
        <v>60</v>
      </c>
      <c r="I19" s="36">
        <f t="shared" si="1"/>
        <v>56</v>
      </c>
      <c r="J19" s="36">
        <f t="shared" si="1"/>
        <v>52</v>
      </c>
      <c r="K19" s="36">
        <f t="shared" si="1"/>
        <v>48</v>
      </c>
      <c r="L19" s="36">
        <f t="shared" si="1"/>
        <v>44</v>
      </c>
      <c r="M19" s="36">
        <f t="shared" si="1"/>
        <v>40</v>
      </c>
      <c r="N19" s="36">
        <f t="shared" si="1"/>
        <v>36</v>
      </c>
      <c r="O19" s="36">
        <f t="shared" si="1"/>
        <v>32</v>
      </c>
      <c r="P19" s="36">
        <f t="shared" si="1"/>
        <v>13.519999999999996</v>
      </c>
      <c r="Q19" s="36">
        <f t="shared" si="1"/>
        <v>24</v>
      </c>
      <c r="R19" s="36">
        <f t="shared" si="1"/>
        <v>20</v>
      </c>
      <c r="S19" s="36">
        <f t="shared" si="1"/>
        <v>16</v>
      </c>
      <c r="T19" s="36">
        <f t="shared" si="1"/>
        <v>12</v>
      </c>
      <c r="U19" s="36">
        <f t="shared" si="1"/>
        <v>8</v>
      </c>
      <c r="V19" s="36">
        <f t="shared" si="1"/>
        <v>4</v>
      </c>
      <c r="W19" s="36">
        <f t="shared" si="1"/>
        <v>0</v>
      </c>
      <c r="X19" s="36"/>
      <c r="Y19" s="36"/>
      <c r="Z19" s="36"/>
      <c r="AA19" s="36"/>
      <c r="AB19" s="35"/>
      <c r="AC19" s="35"/>
      <c r="AD19" s="35"/>
      <c r="AE19" s="35"/>
    </row>
    <row r="20" spans="1:31" x14ac:dyDescent="0.45"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2" spans="1:31" ht="17" x14ac:dyDescent="0.5">
      <c r="A22" s="1" t="s">
        <v>46</v>
      </c>
      <c r="B22" t="s">
        <v>143</v>
      </c>
    </row>
    <row r="26" spans="1:31" ht="17" x14ac:dyDescent="0.5">
      <c r="A26" s="1" t="s">
        <v>150</v>
      </c>
      <c r="B26" t="s">
        <v>64</v>
      </c>
    </row>
    <row r="27" spans="1:31" x14ac:dyDescent="0.45">
      <c r="B27" t="s">
        <v>213</v>
      </c>
    </row>
    <row r="30" spans="1:31" x14ac:dyDescent="0.45">
      <c r="B30" t="s">
        <v>62</v>
      </c>
    </row>
    <row r="32" spans="1:31" x14ac:dyDescent="0.45">
      <c r="B32" t="s">
        <v>214</v>
      </c>
    </row>
    <row r="33" spans="2:2" x14ac:dyDescent="0.45">
      <c r="B33" t="s">
        <v>215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8"/>
  <sheetViews>
    <sheetView tabSelected="1" topLeftCell="A14" workbookViewId="0">
      <selection activeCell="B28" sqref="B28"/>
    </sheetView>
  </sheetViews>
  <sheetFormatPr defaultRowHeight="16.5" x14ac:dyDescent="0.45"/>
  <cols>
    <col min="1" max="1" width="11.07421875" bestFit="1" customWidth="1"/>
    <col min="2" max="2" width="31.84375" customWidth="1"/>
    <col min="3" max="25" width="5.765625" customWidth="1"/>
  </cols>
  <sheetData>
    <row r="1" spans="1:25" ht="21.5" x14ac:dyDescent="0.6">
      <c r="A1" s="63" t="s">
        <v>48</v>
      </c>
      <c r="B1" s="63"/>
      <c r="C1" s="63"/>
      <c r="D1" s="63"/>
      <c r="E1" s="63"/>
      <c r="F1" s="63"/>
      <c r="G1" s="63"/>
      <c r="H1" s="63"/>
      <c r="I1" s="63"/>
    </row>
    <row r="2" spans="1:25" ht="21.5" x14ac:dyDescent="0.45">
      <c r="A2" s="64" t="s">
        <v>79</v>
      </c>
      <c r="B2" s="64"/>
      <c r="C2" s="64"/>
      <c r="D2" s="64"/>
      <c r="E2" s="64"/>
      <c r="F2" s="64"/>
      <c r="G2" s="64"/>
      <c r="H2" s="64"/>
      <c r="I2" s="64"/>
    </row>
    <row r="4" spans="1:25" x14ac:dyDescent="0.45">
      <c r="B4" t="s">
        <v>70</v>
      </c>
    </row>
    <row r="5" spans="1:25" x14ac:dyDescent="0.45">
      <c r="B5" t="s">
        <v>65</v>
      </c>
    </row>
    <row r="6" spans="1:25" x14ac:dyDescent="0.45">
      <c r="B6" t="s">
        <v>66</v>
      </c>
    </row>
    <row r="7" spans="1:25" x14ac:dyDescent="0.45">
      <c r="B7" t="s">
        <v>175</v>
      </c>
    </row>
    <row r="9" spans="1:25" ht="17" x14ac:dyDescent="0.5">
      <c r="A9" s="1" t="s">
        <v>49</v>
      </c>
      <c r="B9" t="s">
        <v>176</v>
      </c>
    </row>
    <row r="10" spans="1:25" x14ac:dyDescent="0.45">
      <c r="B10" s="69" t="s">
        <v>208</v>
      </c>
      <c r="C10">
        <f>18/60</f>
        <v>0.3</v>
      </c>
      <c r="D10" t="s">
        <v>116</v>
      </c>
    </row>
    <row r="11" spans="1:25" x14ac:dyDescent="0.45">
      <c r="B11" s="69" t="s">
        <v>209</v>
      </c>
      <c r="C11">
        <f>24/60</f>
        <v>0.4</v>
      </c>
      <c r="D11" t="s">
        <v>116</v>
      </c>
    </row>
    <row r="13" spans="1:25" ht="17" x14ac:dyDescent="0.45">
      <c r="A13" s="8" t="s">
        <v>50</v>
      </c>
      <c r="B13" s="4" t="s">
        <v>59</v>
      </c>
    </row>
    <row r="14" spans="1:25" ht="16.5" customHeight="1" x14ac:dyDescent="0.45">
      <c r="B14" s="39" t="s">
        <v>151</v>
      </c>
      <c r="C14" s="28">
        <v>0</v>
      </c>
      <c r="D14" s="28">
        <v>10</v>
      </c>
      <c r="E14" s="28">
        <v>20</v>
      </c>
      <c r="F14" s="28">
        <v>30</v>
      </c>
      <c r="G14" s="28">
        <v>40</v>
      </c>
      <c r="H14" s="28">
        <v>50</v>
      </c>
      <c r="I14" s="28">
        <v>60</v>
      </c>
      <c r="J14" s="28">
        <v>70</v>
      </c>
      <c r="K14" s="28">
        <v>80</v>
      </c>
      <c r="L14" s="28">
        <v>90</v>
      </c>
      <c r="M14" s="28">
        <v>100</v>
      </c>
      <c r="N14" s="28">
        <v>110</v>
      </c>
      <c r="O14" s="28">
        <v>120</v>
      </c>
      <c r="P14" s="28">
        <v>130</v>
      </c>
      <c r="Q14" s="28">
        <v>140</v>
      </c>
      <c r="R14" s="28">
        <v>150</v>
      </c>
      <c r="S14" s="28">
        <v>160</v>
      </c>
      <c r="T14" s="28">
        <v>170</v>
      </c>
      <c r="U14" s="28">
        <v>180</v>
      </c>
      <c r="V14" s="28">
        <v>190</v>
      </c>
      <c r="W14" s="28">
        <v>200</v>
      </c>
      <c r="X14" s="28">
        <v>210</v>
      </c>
      <c r="Y14" s="28">
        <v>220</v>
      </c>
    </row>
    <row r="15" spans="1:25" ht="16.5" customHeight="1" x14ac:dyDescent="0.45">
      <c r="B15" s="39" t="s">
        <v>67</v>
      </c>
      <c r="C15" s="48">
        <f>(0.3*C14)+9</f>
        <v>9</v>
      </c>
      <c r="D15" s="48">
        <f t="shared" ref="D15:Y15" si="0">(0.3*D14)+9</f>
        <v>12</v>
      </c>
      <c r="E15" s="48">
        <f t="shared" si="0"/>
        <v>15</v>
      </c>
      <c r="F15" s="48">
        <f t="shared" si="0"/>
        <v>18</v>
      </c>
      <c r="G15" s="48">
        <f t="shared" si="0"/>
        <v>21</v>
      </c>
      <c r="H15" s="48">
        <f t="shared" si="0"/>
        <v>24</v>
      </c>
      <c r="I15" s="48">
        <f t="shared" si="0"/>
        <v>27</v>
      </c>
      <c r="J15" s="48">
        <f t="shared" si="0"/>
        <v>30</v>
      </c>
      <c r="K15" s="48">
        <f t="shared" si="0"/>
        <v>33</v>
      </c>
      <c r="L15" s="48">
        <f t="shared" si="0"/>
        <v>36</v>
      </c>
      <c r="M15" s="48">
        <f t="shared" si="0"/>
        <v>39</v>
      </c>
      <c r="N15" s="48">
        <f t="shared" si="0"/>
        <v>42</v>
      </c>
      <c r="O15" s="48">
        <f t="shared" si="0"/>
        <v>45</v>
      </c>
      <c r="P15" s="48">
        <f t="shared" si="0"/>
        <v>48</v>
      </c>
      <c r="Q15" s="48">
        <f t="shared" si="0"/>
        <v>51</v>
      </c>
      <c r="R15" s="48">
        <f t="shared" si="0"/>
        <v>54</v>
      </c>
      <c r="S15" s="48">
        <f t="shared" si="0"/>
        <v>57</v>
      </c>
      <c r="T15" s="48">
        <f t="shared" si="0"/>
        <v>60</v>
      </c>
      <c r="U15" s="48">
        <f t="shared" si="0"/>
        <v>63</v>
      </c>
      <c r="V15" s="48">
        <f t="shared" si="0"/>
        <v>66</v>
      </c>
      <c r="W15" s="48">
        <f t="shared" si="0"/>
        <v>69</v>
      </c>
      <c r="X15" s="48">
        <f t="shared" si="0"/>
        <v>72</v>
      </c>
      <c r="Y15" s="48">
        <f t="shared" si="0"/>
        <v>75</v>
      </c>
    </row>
    <row r="16" spans="1:25" ht="16.5" customHeight="1" x14ac:dyDescent="0.45">
      <c r="B16" s="39" t="s">
        <v>68</v>
      </c>
      <c r="C16" s="48">
        <f>(0.4*C14)</f>
        <v>0</v>
      </c>
      <c r="D16" s="48">
        <f t="shared" ref="D16:Y16" si="1">(0.4*D14)</f>
        <v>4</v>
      </c>
      <c r="E16" s="48">
        <f t="shared" si="1"/>
        <v>8</v>
      </c>
      <c r="F16" s="48">
        <f t="shared" si="1"/>
        <v>12</v>
      </c>
      <c r="G16" s="48">
        <f t="shared" si="1"/>
        <v>16</v>
      </c>
      <c r="H16" s="48">
        <f t="shared" si="1"/>
        <v>20</v>
      </c>
      <c r="I16" s="48">
        <f t="shared" si="1"/>
        <v>24</v>
      </c>
      <c r="J16" s="48">
        <f t="shared" si="1"/>
        <v>28</v>
      </c>
      <c r="K16" s="48">
        <f t="shared" si="1"/>
        <v>32</v>
      </c>
      <c r="L16" s="48">
        <f t="shared" si="1"/>
        <v>36</v>
      </c>
      <c r="M16" s="48">
        <f t="shared" si="1"/>
        <v>40</v>
      </c>
      <c r="N16" s="48">
        <f t="shared" si="1"/>
        <v>44</v>
      </c>
      <c r="O16" s="48">
        <f t="shared" si="1"/>
        <v>48</v>
      </c>
      <c r="P16" s="48">
        <f t="shared" si="1"/>
        <v>52</v>
      </c>
      <c r="Q16" s="48">
        <f t="shared" si="1"/>
        <v>56</v>
      </c>
      <c r="R16" s="48">
        <f t="shared" si="1"/>
        <v>60</v>
      </c>
      <c r="S16" s="48">
        <f t="shared" si="1"/>
        <v>64</v>
      </c>
      <c r="T16" s="48">
        <f t="shared" si="1"/>
        <v>68</v>
      </c>
      <c r="U16" s="48">
        <f t="shared" si="1"/>
        <v>72</v>
      </c>
      <c r="V16" s="48">
        <f t="shared" si="1"/>
        <v>76</v>
      </c>
      <c r="W16" s="48">
        <f t="shared" si="1"/>
        <v>80</v>
      </c>
      <c r="X16" s="48">
        <f t="shared" si="1"/>
        <v>84</v>
      </c>
      <c r="Y16" s="48">
        <f t="shared" si="1"/>
        <v>88</v>
      </c>
    </row>
    <row r="18" spans="1:2" ht="17" x14ac:dyDescent="0.45">
      <c r="A18" s="8" t="s">
        <v>51</v>
      </c>
      <c r="B18" t="s">
        <v>143</v>
      </c>
    </row>
    <row r="22" spans="1:2" ht="17" x14ac:dyDescent="0.5">
      <c r="A22" s="1" t="s">
        <v>52</v>
      </c>
      <c r="B22" t="s">
        <v>69</v>
      </c>
    </row>
    <row r="24" spans="1:2" x14ac:dyDescent="0.45">
      <c r="B24" t="s">
        <v>216</v>
      </c>
    </row>
    <row r="26" spans="1:2" ht="17" x14ac:dyDescent="0.5">
      <c r="A26" s="1" t="s">
        <v>63</v>
      </c>
      <c r="B26" t="s">
        <v>71</v>
      </c>
    </row>
    <row r="28" spans="1:2" x14ac:dyDescent="0.45">
      <c r="B28" t="s">
        <v>217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379"/>
  <sheetViews>
    <sheetView topLeftCell="A362" zoomScaleNormal="100" workbookViewId="0">
      <selection activeCell="K239" sqref="K239"/>
    </sheetView>
  </sheetViews>
  <sheetFormatPr defaultRowHeight="16.5" x14ac:dyDescent="0.45"/>
  <cols>
    <col min="1" max="1" width="11.07421875" style="2" bestFit="1" customWidth="1"/>
    <col min="2" max="2" width="23.23046875" customWidth="1"/>
    <col min="3" max="3" width="12.4609375" customWidth="1"/>
    <col min="4" max="4" width="15.4609375" customWidth="1"/>
    <col min="5" max="5" width="14" bestFit="1" customWidth="1"/>
    <col min="6" max="6" width="16.07421875" customWidth="1"/>
    <col min="7" max="9" width="12.4609375" bestFit="1" customWidth="1"/>
    <col min="10" max="11" width="11.765625" customWidth="1"/>
    <col min="12" max="12" width="11.69140625" customWidth="1"/>
    <col min="13" max="14" width="12.84375" bestFit="1" customWidth="1"/>
    <col min="15" max="23" width="12.765625" bestFit="1" customWidth="1"/>
    <col min="24" max="27" width="9.3046875" bestFit="1" customWidth="1"/>
    <col min="28" max="28" width="9.53515625" bestFit="1" customWidth="1"/>
    <col min="29" max="29" width="9.3046875" bestFit="1" customWidth="1"/>
    <col min="30" max="31" width="9.53515625" bestFit="1" customWidth="1"/>
    <col min="32" max="32" width="9.3046875" bestFit="1" customWidth="1"/>
    <col min="33" max="33" width="9.53515625" bestFit="1" customWidth="1"/>
    <col min="34" max="40" width="9.3046875" bestFit="1" customWidth="1"/>
    <col min="41" max="41" width="9.765625" bestFit="1" customWidth="1"/>
    <col min="42" max="45" width="10" bestFit="1" customWidth="1"/>
    <col min="46" max="46" width="10.23046875" bestFit="1" customWidth="1"/>
    <col min="47" max="47" width="10" bestFit="1" customWidth="1"/>
    <col min="48" max="48" width="10" customWidth="1"/>
    <col min="49" max="49" width="10" bestFit="1" customWidth="1"/>
    <col min="50" max="50" width="10.23046875" bestFit="1" customWidth="1"/>
    <col min="72" max="72" width="9.53515625" bestFit="1" customWidth="1"/>
    <col min="75" max="75" width="9.53515625" bestFit="1" customWidth="1"/>
    <col min="260" max="260" width="9.84375" customWidth="1"/>
    <col min="261" max="261" width="16.765625" customWidth="1"/>
    <col min="262" max="262" width="11.765625" customWidth="1"/>
    <col min="263" max="264" width="11.765625" bestFit="1" customWidth="1"/>
    <col min="265" max="265" width="13.765625" bestFit="1" customWidth="1"/>
    <col min="266" max="268" width="11.765625" bestFit="1" customWidth="1"/>
    <col min="269" max="270" width="11.765625" customWidth="1"/>
    <col min="271" max="271" width="11.69140625" customWidth="1"/>
    <col min="272" max="282" width="12.765625" bestFit="1" customWidth="1"/>
    <col min="516" max="516" width="9.84375" customWidth="1"/>
    <col min="517" max="517" width="16.765625" customWidth="1"/>
    <col min="518" max="518" width="11.765625" customWidth="1"/>
    <col min="519" max="520" width="11.765625" bestFit="1" customWidth="1"/>
    <col min="521" max="521" width="13.765625" bestFit="1" customWidth="1"/>
    <col min="522" max="524" width="11.765625" bestFit="1" customWidth="1"/>
    <col min="525" max="526" width="11.765625" customWidth="1"/>
    <col min="527" max="527" width="11.69140625" customWidth="1"/>
    <col min="528" max="538" width="12.765625" bestFit="1" customWidth="1"/>
    <col min="772" max="772" width="9.84375" customWidth="1"/>
    <col min="773" max="773" width="16.765625" customWidth="1"/>
    <col min="774" max="774" width="11.765625" customWidth="1"/>
    <col min="775" max="776" width="11.765625" bestFit="1" customWidth="1"/>
    <col min="777" max="777" width="13.765625" bestFit="1" customWidth="1"/>
    <col min="778" max="780" width="11.765625" bestFit="1" customWidth="1"/>
    <col min="781" max="782" width="11.765625" customWidth="1"/>
    <col min="783" max="783" width="11.69140625" customWidth="1"/>
    <col min="784" max="794" width="12.765625" bestFit="1" customWidth="1"/>
    <col min="1028" max="1028" width="9.84375" customWidth="1"/>
    <col min="1029" max="1029" width="16.765625" customWidth="1"/>
    <col min="1030" max="1030" width="11.765625" customWidth="1"/>
    <col min="1031" max="1032" width="11.765625" bestFit="1" customWidth="1"/>
    <col min="1033" max="1033" width="13.765625" bestFit="1" customWidth="1"/>
    <col min="1034" max="1036" width="11.765625" bestFit="1" customWidth="1"/>
    <col min="1037" max="1038" width="11.765625" customWidth="1"/>
    <col min="1039" max="1039" width="11.69140625" customWidth="1"/>
    <col min="1040" max="1050" width="12.765625" bestFit="1" customWidth="1"/>
    <col min="1284" max="1284" width="9.84375" customWidth="1"/>
    <col min="1285" max="1285" width="16.765625" customWidth="1"/>
    <col min="1286" max="1286" width="11.765625" customWidth="1"/>
    <col min="1287" max="1288" width="11.765625" bestFit="1" customWidth="1"/>
    <col min="1289" max="1289" width="13.765625" bestFit="1" customWidth="1"/>
    <col min="1290" max="1292" width="11.765625" bestFit="1" customWidth="1"/>
    <col min="1293" max="1294" width="11.765625" customWidth="1"/>
    <col min="1295" max="1295" width="11.69140625" customWidth="1"/>
    <col min="1296" max="1306" width="12.765625" bestFit="1" customWidth="1"/>
    <col min="1540" max="1540" width="9.84375" customWidth="1"/>
    <col min="1541" max="1541" width="16.765625" customWidth="1"/>
    <col min="1542" max="1542" width="11.765625" customWidth="1"/>
    <col min="1543" max="1544" width="11.765625" bestFit="1" customWidth="1"/>
    <col min="1545" max="1545" width="13.765625" bestFit="1" customWidth="1"/>
    <col min="1546" max="1548" width="11.765625" bestFit="1" customWidth="1"/>
    <col min="1549" max="1550" width="11.765625" customWidth="1"/>
    <col min="1551" max="1551" width="11.69140625" customWidth="1"/>
    <col min="1552" max="1562" width="12.765625" bestFit="1" customWidth="1"/>
    <col min="1796" max="1796" width="9.84375" customWidth="1"/>
    <col min="1797" max="1797" width="16.765625" customWidth="1"/>
    <col min="1798" max="1798" width="11.765625" customWidth="1"/>
    <col min="1799" max="1800" width="11.765625" bestFit="1" customWidth="1"/>
    <col min="1801" max="1801" width="13.765625" bestFit="1" customWidth="1"/>
    <col min="1802" max="1804" width="11.765625" bestFit="1" customWidth="1"/>
    <col min="1805" max="1806" width="11.765625" customWidth="1"/>
    <col min="1807" max="1807" width="11.69140625" customWidth="1"/>
    <col min="1808" max="1818" width="12.765625" bestFit="1" customWidth="1"/>
    <col min="2052" max="2052" width="9.84375" customWidth="1"/>
    <col min="2053" max="2053" width="16.765625" customWidth="1"/>
    <col min="2054" max="2054" width="11.765625" customWidth="1"/>
    <col min="2055" max="2056" width="11.765625" bestFit="1" customWidth="1"/>
    <col min="2057" max="2057" width="13.765625" bestFit="1" customWidth="1"/>
    <col min="2058" max="2060" width="11.765625" bestFit="1" customWidth="1"/>
    <col min="2061" max="2062" width="11.765625" customWidth="1"/>
    <col min="2063" max="2063" width="11.69140625" customWidth="1"/>
    <col min="2064" max="2074" width="12.765625" bestFit="1" customWidth="1"/>
    <col min="2308" max="2308" width="9.84375" customWidth="1"/>
    <col min="2309" max="2309" width="16.765625" customWidth="1"/>
    <col min="2310" max="2310" width="11.765625" customWidth="1"/>
    <col min="2311" max="2312" width="11.765625" bestFit="1" customWidth="1"/>
    <col min="2313" max="2313" width="13.765625" bestFit="1" customWidth="1"/>
    <col min="2314" max="2316" width="11.765625" bestFit="1" customWidth="1"/>
    <col min="2317" max="2318" width="11.765625" customWidth="1"/>
    <col min="2319" max="2319" width="11.69140625" customWidth="1"/>
    <col min="2320" max="2330" width="12.765625" bestFit="1" customWidth="1"/>
    <col min="2564" max="2564" width="9.84375" customWidth="1"/>
    <col min="2565" max="2565" width="16.765625" customWidth="1"/>
    <col min="2566" max="2566" width="11.765625" customWidth="1"/>
    <col min="2567" max="2568" width="11.765625" bestFit="1" customWidth="1"/>
    <col min="2569" max="2569" width="13.765625" bestFit="1" customWidth="1"/>
    <col min="2570" max="2572" width="11.765625" bestFit="1" customWidth="1"/>
    <col min="2573" max="2574" width="11.765625" customWidth="1"/>
    <col min="2575" max="2575" width="11.69140625" customWidth="1"/>
    <col min="2576" max="2586" width="12.765625" bestFit="1" customWidth="1"/>
    <col min="2820" max="2820" width="9.84375" customWidth="1"/>
    <col min="2821" max="2821" width="16.765625" customWidth="1"/>
    <col min="2822" max="2822" width="11.765625" customWidth="1"/>
    <col min="2823" max="2824" width="11.765625" bestFit="1" customWidth="1"/>
    <col min="2825" max="2825" width="13.765625" bestFit="1" customWidth="1"/>
    <col min="2826" max="2828" width="11.765625" bestFit="1" customWidth="1"/>
    <col min="2829" max="2830" width="11.765625" customWidth="1"/>
    <col min="2831" max="2831" width="11.69140625" customWidth="1"/>
    <col min="2832" max="2842" width="12.765625" bestFit="1" customWidth="1"/>
    <col min="3076" max="3076" width="9.84375" customWidth="1"/>
    <col min="3077" max="3077" width="16.765625" customWidth="1"/>
    <col min="3078" max="3078" width="11.765625" customWidth="1"/>
    <col min="3079" max="3080" width="11.765625" bestFit="1" customWidth="1"/>
    <col min="3081" max="3081" width="13.765625" bestFit="1" customWidth="1"/>
    <col min="3082" max="3084" width="11.765625" bestFit="1" customWidth="1"/>
    <col min="3085" max="3086" width="11.765625" customWidth="1"/>
    <col min="3087" max="3087" width="11.69140625" customWidth="1"/>
    <col min="3088" max="3098" width="12.765625" bestFit="1" customWidth="1"/>
    <col min="3332" max="3332" width="9.84375" customWidth="1"/>
    <col min="3333" max="3333" width="16.765625" customWidth="1"/>
    <col min="3334" max="3334" width="11.765625" customWidth="1"/>
    <col min="3335" max="3336" width="11.765625" bestFit="1" customWidth="1"/>
    <col min="3337" max="3337" width="13.765625" bestFit="1" customWidth="1"/>
    <col min="3338" max="3340" width="11.765625" bestFit="1" customWidth="1"/>
    <col min="3341" max="3342" width="11.765625" customWidth="1"/>
    <col min="3343" max="3343" width="11.69140625" customWidth="1"/>
    <col min="3344" max="3354" width="12.765625" bestFit="1" customWidth="1"/>
    <col min="3588" max="3588" width="9.84375" customWidth="1"/>
    <col min="3589" max="3589" width="16.765625" customWidth="1"/>
    <col min="3590" max="3590" width="11.765625" customWidth="1"/>
    <col min="3591" max="3592" width="11.765625" bestFit="1" customWidth="1"/>
    <col min="3593" max="3593" width="13.765625" bestFit="1" customWidth="1"/>
    <col min="3594" max="3596" width="11.765625" bestFit="1" customWidth="1"/>
    <col min="3597" max="3598" width="11.765625" customWidth="1"/>
    <col min="3599" max="3599" width="11.69140625" customWidth="1"/>
    <col min="3600" max="3610" width="12.765625" bestFit="1" customWidth="1"/>
    <col min="3844" max="3844" width="9.84375" customWidth="1"/>
    <col min="3845" max="3845" width="16.765625" customWidth="1"/>
    <col min="3846" max="3846" width="11.765625" customWidth="1"/>
    <col min="3847" max="3848" width="11.765625" bestFit="1" customWidth="1"/>
    <col min="3849" max="3849" width="13.765625" bestFit="1" customWidth="1"/>
    <col min="3850" max="3852" width="11.765625" bestFit="1" customWidth="1"/>
    <col min="3853" max="3854" width="11.765625" customWidth="1"/>
    <col min="3855" max="3855" width="11.69140625" customWidth="1"/>
    <col min="3856" max="3866" width="12.765625" bestFit="1" customWidth="1"/>
    <col min="4100" max="4100" width="9.84375" customWidth="1"/>
    <col min="4101" max="4101" width="16.765625" customWidth="1"/>
    <col min="4102" max="4102" width="11.765625" customWidth="1"/>
    <col min="4103" max="4104" width="11.765625" bestFit="1" customWidth="1"/>
    <col min="4105" max="4105" width="13.765625" bestFit="1" customWidth="1"/>
    <col min="4106" max="4108" width="11.765625" bestFit="1" customWidth="1"/>
    <col min="4109" max="4110" width="11.765625" customWidth="1"/>
    <col min="4111" max="4111" width="11.69140625" customWidth="1"/>
    <col min="4112" max="4122" width="12.765625" bestFit="1" customWidth="1"/>
    <col min="4356" max="4356" width="9.84375" customWidth="1"/>
    <col min="4357" max="4357" width="16.765625" customWidth="1"/>
    <col min="4358" max="4358" width="11.765625" customWidth="1"/>
    <col min="4359" max="4360" width="11.765625" bestFit="1" customWidth="1"/>
    <col min="4361" max="4361" width="13.765625" bestFit="1" customWidth="1"/>
    <col min="4362" max="4364" width="11.765625" bestFit="1" customWidth="1"/>
    <col min="4365" max="4366" width="11.765625" customWidth="1"/>
    <col min="4367" max="4367" width="11.69140625" customWidth="1"/>
    <col min="4368" max="4378" width="12.765625" bestFit="1" customWidth="1"/>
    <col min="4612" max="4612" width="9.84375" customWidth="1"/>
    <col min="4613" max="4613" width="16.765625" customWidth="1"/>
    <col min="4614" max="4614" width="11.765625" customWidth="1"/>
    <col min="4615" max="4616" width="11.765625" bestFit="1" customWidth="1"/>
    <col min="4617" max="4617" width="13.765625" bestFit="1" customWidth="1"/>
    <col min="4618" max="4620" width="11.765625" bestFit="1" customWidth="1"/>
    <col min="4621" max="4622" width="11.765625" customWidth="1"/>
    <col min="4623" max="4623" width="11.69140625" customWidth="1"/>
    <col min="4624" max="4634" width="12.765625" bestFit="1" customWidth="1"/>
    <col min="4868" max="4868" width="9.84375" customWidth="1"/>
    <col min="4869" max="4869" width="16.765625" customWidth="1"/>
    <col min="4870" max="4870" width="11.765625" customWidth="1"/>
    <col min="4871" max="4872" width="11.765625" bestFit="1" customWidth="1"/>
    <col min="4873" max="4873" width="13.765625" bestFit="1" customWidth="1"/>
    <col min="4874" max="4876" width="11.765625" bestFit="1" customWidth="1"/>
    <col min="4877" max="4878" width="11.765625" customWidth="1"/>
    <col min="4879" max="4879" width="11.69140625" customWidth="1"/>
    <col min="4880" max="4890" width="12.765625" bestFit="1" customWidth="1"/>
    <col min="5124" max="5124" width="9.84375" customWidth="1"/>
    <col min="5125" max="5125" width="16.765625" customWidth="1"/>
    <col min="5126" max="5126" width="11.765625" customWidth="1"/>
    <col min="5127" max="5128" width="11.765625" bestFit="1" customWidth="1"/>
    <col min="5129" max="5129" width="13.765625" bestFit="1" customWidth="1"/>
    <col min="5130" max="5132" width="11.765625" bestFit="1" customWidth="1"/>
    <col min="5133" max="5134" width="11.765625" customWidth="1"/>
    <col min="5135" max="5135" width="11.69140625" customWidth="1"/>
    <col min="5136" max="5146" width="12.765625" bestFit="1" customWidth="1"/>
    <col min="5380" max="5380" width="9.84375" customWidth="1"/>
    <col min="5381" max="5381" width="16.765625" customWidth="1"/>
    <col min="5382" max="5382" width="11.765625" customWidth="1"/>
    <col min="5383" max="5384" width="11.765625" bestFit="1" customWidth="1"/>
    <col min="5385" max="5385" width="13.765625" bestFit="1" customWidth="1"/>
    <col min="5386" max="5388" width="11.765625" bestFit="1" customWidth="1"/>
    <col min="5389" max="5390" width="11.765625" customWidth="1"/>
    <col min="5391" max="5391" width="11.69140625" customWidth="1"/>
    <col min="5392" max="5402" width="12.765625" bestFit="1" customWidth="1"/>
    <col min="5636" max="5636" width="9.84375" customWidth="1"/>
    <col min="5637" max="5637" width="16.765625" customWidth="1"/>
    <col min="5638" max="5638" width="11.765625" customWidth="1"/>
    <col min="5639" max="5640" width="11.765625" bestFit="1" customWidth="1"/>
    <col min="5641" max="5641" width="13.765625" bestFit="1" customWidth="1"/>
    <col min="5642" max="5644" width="11.765625" bestFit="1" customWidth="1"/>
    <col min="5645" max="5646" width="11.765625" customWidth="1"/>
    <col min="5647" max="5647" width="11.69140625" customWidth="1"/>
    <col min="5648" max="5658" width="12.765625" bestFit="1" customWidth="1"/>
    <col min="5892" max="5892" width="9.84375" customWidth="1"/>
    <col min="5893" max="5893" width="16.765625" customWidth="1"/>
    <col min="5894" max="5894" width="11.765625" customWidth="1"/>
    <col min="5895" max="5896" width="11.765625" bestFit="1" customWidth="1"/>
    <col min="5897" max="5897" width="13.765625" bestFit="1" customWidth="1"/>
    <col min="5898" max="5900" width="11.765625" bestFit="1" customWidth="1"/>
    <col min="5901" max="5902" width="11.765625" customWidth="1"/>
    <col min="5903" max="5903" width="11.69140625" customWidth="1"/>
    <col min="5904" max="5914" width="12.765625" bestFit="1" customWidth="1"/>
    <col min="6148" max="6148" width="9.84375" customWidth="1"/>
    <col min="6149" max="6149" width="16.765625" customWidth="1"/>
    <col min="6150" max="6150" width="11.765625" customWidth="1"/>
    <col min="6151" max="6152" width="11.765625" bestFit="1" customWidth="1"/>
    <col min="6153" max="6153" width="13.765625" bestFit="1" customWidth="1"/>
    <col min="6154" max="6156" width="11.765625" bestFit="1" customWidth="1"/>
    <col min="6157" max="6158" width="11.765625" customWidth="1"/>
    <col min="6159" max="6159" width="11.69140625" customWidth="1"/>
    <col min="6160" max="6170" width="12.765625" bestFit="1" customWidth="1"/>
    <col min="6404" max="6404" width="9.84375" customWidth="1"/>
    <col min="6405" max="6405" width="16.765625" customWidth="1"/>
    <col min="6406" max="6406" width="11.765625" customWidth="1"/>
    <col min="6407" max="6408" width="11.765625" bestFit="1" customWidth="1"/>
    <col min="6409" max="6409" width="13.765625" bestFit="1" customWidth="1"/>
    <col min="6410" max="6412" width="11.765625" bestFit="1" customWidth="1"/>
    <col min="6413" max="6414" width="11.765625" customWidth="1"/>
    <col min="6415" max="6415" width="11.69140625" customWidth="1"/>
    <col min="6416" max="6426" width="12.765625" bestFit="1" customWidth="1"/>
    <col min="6660" max="6660" width="9.84375" customWidth="1"/>
    <col min="6661" max="6661" width="16.765625" customWidth="1"/>
    <col min="6662" max="6662" width="11.765625" customWidth="1"/>
    <col min="6663" max="6664" width="11.765625" bestFit="1" customWidth="1"/>
    <col min="6665" max="6665" width="13.765625" bestFit="1" customWidth="1"/>
    <col min="6666" max="6668" width="11.765625" bestFit="1" customWidth="1"/>
    <col min="6669" max="6670" width="11.765625" customWidth="1"/>
    <col min="6671" max="6671" width="11.69140625" customWidth="1"/>
    <col min="6672" max="6682" width="12.765625" bestFit="1" customWidth="1"/>
    <col min="6916" max="6916" width="9.84375" customWidth="1"/>
    <col min="6917" max="6917" width="16.765625" customWidth="1"/>
    <col min="6918" max="6918" width="11.765625" customWidth="1"/>
    <col min="6919" max="6920" width="11.765625" bestFit="1" customWidth="1"/>
    <col min="6921" max="6921" width="13.765625" bestFit="1" customWidth="1"/>
    <col min="6922" max="6924" width="11.765625" bestFit="1" customWidth="1"/>
    <col min="6925" max="6926" width="11.765625" customWidth="1"/>
    <col min="6927" max="6927" width="11.69140625" customWidth="1"/>
    <col min="6928" max="6938" width="12.765625" bestFit="1" customWidth="1"/>
    <col min="7172" max="7172" width="9.84375" customWidth="1"/>
    <col min="7173" max="7173" width="16.765625" customWidth="1"/>
    <col min="7174" max="7174" width="11.765625" customWidth="1"/>
    <col min="7175" max="7176" width="11.765625" bestFit="1" customWidth="1"/>
    <col min="7177" max="7177" width="13.765625" bestFit="1" customWidth="1"/>
    <col min="7178" max="7180" width="11.765625" bestFit="1" customWidth="1"/>
    <col min="7181" max="7182" width="11.765625" customWidth="1"/>
    <col min="7183" max="7183" width="11.69140625" customWidth="1"/>
    <col min="7184" max="7194" width="12.765625" bestFit="1" customWidth="1"/>
    <col min="7428" max="7428" width="9.84375" customWidth="1"/>
    <col min="7429" max="7429" width="16.765625" customWidth="1"/>
    <col min="7430" max="7430" width="11.765625" customWidth="1"/>
    <col min="7431" max="7432" width="11.765625" bestFit="1" customWidth="1"/>
    <col min="7433" max="7433" width="13.765625" bestFit="1" customWidth="1"/>
    <col min="7434" max="7436" width="11.765625" bestFit="1" customWidth="1"/>
    <col min="7437" max="7438" width="11.765625" customWidth="1"/>
    <col min="7439" max="7439" width="11.69140625" customWidth="1"/>
    <col min="7440" max="7450" width="12.765625" bestFit="1" customWidth="1"/>
    <col min="7684" max="7684" width="9.84375" customWidth="1"/>
    <col min="7685" max="7685" width="16.765625" customWidth="1"/>
    <col min="7686" max="7686" width="11.765625" customWidth="1"/>
    <col min="7687" max="7688" width="11.765625" bestFit="1" customWidth="1"/>
    <col min="7689" max="7689" width="13.765625" bestFit="1" customWidth="1"/>
    <col min="7690" max="7692" width="11.765625" bestFit="1" customWidth="1"/>
    <col min="7693" max="7694" width="11.765625" customWidth="1"/>
    <col min="7695" max="7695" width="11.69140625" customWidth="1"/>
    <col min="7696" max="7706" width="12.765625" bestFit="1" customWidth="1"/>
    <col min="7940" max="7940" width="9.84375" customWidth="1"/>
    <col min="7941" max="7941" width="16.765625" customWidth="1"/>
    <col min="7942" max="7942" width="11.765625" customWidth="1"/>
    <col min="7943" max="7944" width="11.765625" bestFit="1" customWidth="1"/>
    <col min="7945" max="7945" width="13.765625" bestFit="1" customWidth="1"/>
    <col min="7946" max="7948" width="11.765625" bestFit="1" customWidth="1"/>
    <col min="7949" max="7950" width="11.765625" customWidth="1"/>
    <col min="7951" max="7951" width="11.69140625" customWidth="1"/>
    <col min="7952" max="7962" width="12.765625" bestFit="1" customWidth="1"/>
    <col min="8196" max="8196" width="9.84375" customWidth="1"/>
    <col min="8197" max="8197" width="16.765625" customWidth="1"/>
    <col min="8198" max="8198" width="11.765625" customWidth="1"/>
    <col min="8199" max="8200" width="11.765625" bestFit="1" customWidth="1"/>
    <col min="8201" max="8201" width="13.765625" bestFit="1" customWidth="1"/>
    <col min="8202" max="8204" width="11.765625" bestFit="1" customWidth="1"/>
    <col min="8205" max="8206" width="11.765625" customWidth="1"/>
    <col min="8207" max="8207" width="11.69140625" customWidth="1"/>
    <col min="8208" max="8218" width="12.765625" bestFit="1" customWidth="1"/>
    <col min="8452" max="8452" width="9.84375" customWidth="1"/>
    <col min="8453" max="8453" width="16.765625" customWidth="1"/>
    <col min="8454" max="8454" width="11.765625" customWidth="1"/>
    <col min="8455" max="8456" width="11.765625" bestFit="1" customWidth="1"/>
    <col min="8457" max="8457" width="13.765625" bestFit="1" customWidth="1"/>
    <col min="8458" max="8460" width="11.765625" bestFit="1" customWidth="1"/>
    <col min="8461" max="8462" width="11.765625" customWidth="1"/>
    <col min="8463" max="8463" width="11.69140625" customWidth="1"/>
    <col min="8464" max="8474" width="12.765625" bestFit="1" customWidth="1"/>
    <col min="8708" max="8708" width="9.84375" customWidth="1"/>
    <col min="8709" max="8709" width="16.765625" customWidth="1"/>
    <col min="8710" max="8710" width="11.765625" customWidth="1"/>
    <col min="8711" max="8712" width="11.765625" bestFit="1" customWidth="1"/>
    <col min="8713" max="8713" width="13.765625" bestFit="1" customWidth="1"/>
    <col min="8714" max="8716" width="11.765625" bestFit="1" customWidth="1"/>
    <col min="8717" max="8718" width="11.765625" customWidth="1"/>
    <col min="8719" max="8719" width="11.69140625" customWidth="1"/>
    <col min="8720" max="8730" width="12.765625" bestFit="1" customWidth="1"/>
    <col min="8964" max="8964" width="9.84375" customWidth="1"/>
    <col min="8965" max="8965" width="16.765625" customWidth="1"/>
    <col min="8966" max="8966" width="11.765625" customWidth="1"/>
    <col min="8967" max="8968" width="11.765625" bestFit="1" customWidth="1"/>
    <col min="8969" max="8969" width="13.765625" bestFit="1" customWidth="1"/>
    <col min="8970" max="8972" width="11.765625" bestFit="1" customWidth="1"/>
    <col min="8973" max="8974" width="11.765625" customWidth="1"/>
    <col min="8975" max="8975" width="11.69140625" customWidth="1"/>
    <col min="8976" max="8986" width="12.765625" bestFit="1" customWidth="1"/>
    <col min="9220" max="9220" width="9.84375" customWidth="1"/>
    <col min="9221" max="9221" width="16.765625" customWidth="1"/>
    <col min="9222" max="9222" width="11.765625" customWidth="1"/>
    <col min="9223" max="9224" width="11.765625" bestFit="1" customWidth="1"/>
    <col min="9225" max="9225" width="13.765625" bestFit="1" customWidth="1"/>
    <col min="9226" max="9228" width="11.765625" bestFit="1" customWidth="1"/>
    <col min="9229" max="9230" width="11.765625" customWidth="1"/>
    <col min="9231" max="9231" width="11.69140625" customWidth="1"/>
    <col min="9232" max="9242" width="12.765625" bestFit="1" customWidth="1"/>
    <col min="9476" max="9476" width="9.84375" customWidth="1"/>
    <col min="9477" max="9477" width="16.765625" customWidth="1"/>
    <col min="9478" max="9478" width="11.765625" customWidth="1"/>
    <col min="9479" max="9480" width="11.765625" bestFit="1" customWidth="1"/>
    <col min="9481" max="9481" width="13.765625" bestFit="1" customWidth="1"/>
    <col min="9482" max="9484" width="11.765625" bestFit="1" customWidth="1"/>
    <col min="9485" max="9486" width="11.765625" customWidth="1"/>
    <col min="9487" max="9487" width="11.69140625" customWidth="1"/>
    <col min="9488" max="9498" width="12.765625" bestFit="1" customWidth="1"/>
    <col min="9732" max="9732" width="9.84375" customWidth="1"/>
    <col min="9733" max="9733" width="16.765625" customWidth="1"/>
    <col min="9734" max="9734" width="11.765625" customWidth="1"/>
    <col min="9735" max="9736" width="11.765625" bestFit="1" customWidth="1"/>
    <col min="9737" max="9737" width="13.765625" bestFit="1" customWidth="1"/>
    <col min="9738" max="9740" width="11.765625" bestFit="1" customWidth="1"/>
    <col min="9741" max="9742" width="11.765625" customWidth="1"/>
    <col min="9743" max="9743" width="11.69140625" customWidth="1"/>
    <col min="9744" max="9754" width="12.765625" bestFit="1" customWidth="1"/>
    <col min="9988" max="9988" width="9.84375" customWidth="1"/>
    <col min="9989" max="9989" width="16.765625" customWidth="1"/>
    <col min="9990" max="9990" width="11.765625" customWidth="1"/>
    <col min="9991" max="9992" width="11.765625" bestFit="1" customWidth="1"/>
    <col min="9993" max="9993" width="13.765625" bestFit="1" customWidth="1"/>
    <col min="9994" max="9996" width="11.765625" bestFit="1" customWidth="1"/>
    <col min="9997" max="9998" width="11.765625" customWidth="1"/>
    <col min="9999" max="9999" width="11.69140625" customWidth="1"/>
    <col min="10000" max="10010" width="12.765625" bestFit="1" customWidth="1"/>
    <col min="10244" max="10244" width="9.84375" customWidth="1"/>
    <col min="10245" max="10245" width="16.765625" customWidth="1"/>
    <col min="10246" max="10246" width="11.765625" customWidth="1"/>
    <col min="10247" max="10248" width="11.765625" bestFit="1" customWidth="1"/>
    <col min="10249" max="10249" width="13.765625" bestFit="1" customWidth="1"/>
    <col min="10250" max="10252" width="11.765625" bestFit="1" customWidth="1"/>
    <col min="10253" max="10254" width="11.765625" customWidth="1"/>
    <col min="10255" max="10255" width="11.69140625" customWidth="1"/>
    <col min="10256" max="10266" width="12.765625" bestFit="1" customWidth="1"/>
    <col min="10500" max="10500" width="9.84375" customWidth="1"/>
    <col min="10501" max="10501" width="16.765625" customWidth="1"/>
    <col min="10502" max="10502" width="11.765625" customWidth="1"/>
    <col min="10503" max="10504" width="11.765625" bestFit="1" customWidth="1"/>
    <col min="10505" max="10505" width="13.765625" bestFit="1" customWidth="1"/>
    <col min="10506" max="10508" width="11.765625" bestFit="1" customWidth="1"/>
    <col min="10509" max="10510" width="11.765625" customWidth="1"/>
    <col min="10511" max="10511" width="11.69140625" customWidth="1"/>
    <col min="10512" max="10522" width="12.765625" bestFit="1" customWidth="1"/>
    <col min="10756" max="10756" width="9.84375" customWidth="1"/>
    <col min="10757" max="10757" width="16.765625" customWidth="1"/>
    <col min="10758" max="10758" width="11.765625" customWidth="1"/>
    <col min="10759" max="10760" width="11.765625" bestFit="1" customWidth="1"/>
    <col min="10761" max="10761" width="13.765625" bestFit="1" customWidth="1"/>
    <col min="10762" max="10764" width="11.765625" bestFit="1" customWidth="1"/>
    <col min="10765" max="10766" width="11.765625" customWidth="1"/>
    <col min="10767" max="10767" width="11.69140625" customWidth="1"/>
    <col min="10768" max="10778" width="12.765625" bestFit="1" customWidth="1"/>
    <col min="11012" max="11012" width="9.84375" customWidth="1"/>
    <col min="11013" max="11013" width="16.765625" customWidth="1"/>
    <col min="11014" max="11014" width="11.765625" customWidth="1"/>
    <col min="11015" max="11016" width="11.765625" bestFit="1" customWidth="1"/>
    <col min="11017" max="11017" width="13.765625" bestFit="1" customWidth="1"/>
    <col min="11018" max="11020" width="11.765625" bestFit="1" customWidth="1"/>
    <col min="11021" max="11022" width="11.765625" customWidth="1"/>
    <col min="11023" max="11023" width="11.69140625" customWidth="1"/>
    <col min="11024" max="11034" width="12.765625" bestFit="1" customWidth="1"/>
    <col min="11268" max="11268" width="9.84375" customWidth="1"/>
    <col min="11269" max="11269" width="16.765625" customWidth="1"/>
    <col min="11270" max="11270" width="11.765625" customWidth="1"/>
    <col min="11271" max="11272" width="11.765625" bestFit="1" customWidth="1"/>
    <col min="11273" max="11273" width="13.765625" bestFit="1" customWidth="1"/>
    <col min="11274" max="11276" width="11.765625" bestFit="1" customWidth="1"/>
    <col min="11277" max="11278" width="11.765625" customWidth="1"/>
    <col min="11279" max="11279" width="11.69140625" customWidth="1"/>
    <col min="11280" max="11290" width="12.765625" bestFit="1" customWidth="1"/>
    <col min="11524" max="11524" width="9.84375" customWidth="1"/>
    <col min="11525" max="11525" width="16.765625" customWidth="1"/>
    <col min="11526" max="11526" width="11.765625" customWidth="1"/>
    <col min="11527" max="11528" width="11.765625" bestFit="1" customWidth="1"/>
    <col min="11529" max="11529" width="13.765625" bestFit="1" customWidth="1"/>
    <col min="11530" max="11532" width="11.765625" bestFit="1" customWidth="1"/>
    <col min="11533" max="11534" width="11.765625" customWidth="1"/>
    <col min="11535" max="11535" width="11.69140625" customWidth="1"/>
    <col min="11536" max="11546" width="12.765625" bestFit="1" customWidth="1"/>
    <col min="11780" max="11780" width="9.84375" customWidth="1"/>
    <col min="11781" max="11781" width="16.765625" customWidth="1"/>
    <col min="11782" max="11782" width="11.765625" customWidth="1"/>
    <col min="11783" max="11784" width="11.765625" bestFit="1" customWidth="1"/>
    <col min="11785" max="11785" width="13.765625" bestFit="1" customWidth="1"/>
    <col min="11786" max="11788" width="11.765625" bestFit="1" customWidth="1"/>
    <col min="11789" max="11790" width="11.765625" customWidth="1"/>
    <col min="11791" max="11791" width="11.69140625" customWidth="1"/>
    <col min="11792" max="11802" width="12.765625" bestFit="1" customWidth="1"/>
    <col min="12036" max="12036" width="9.84375" customWidth="1"/>
    <col min="12037" max="12037" width="16.765625" customWidth="1"/>
    <col min="12038" max="12038" width="11.765625" customWidth="1"/>
    <col min="12039" max="12040" width="11.765625" bestFit="1" customWidth="1"/>
    <col min="12041" max="12041" width="13.765625" bestFit="1" customWidth="1"/>
    <col min="12042" max="12044" width="11.765625" bestFit="1" customWidth="1"/>
    <col min="12045" max="12046" width="11.765625" customWidth="1"/>
    <col min="12047" max="12047" width="11.69140625" customWidth="1"/>
    <col min="12048" max="12058" width="12.765625" bestFit="1" customWidth="1"/>
    <col min="12292" max="12292" width="9.84375" customWidth="1"/>
    <col min="12293" max="12293" width="16.765625" customWidth="1"/>
    <col min="12294" max="12294" width="11.765625" customWidth="1"/>
    <col min="12295" max="12296" width="11.765625" bestFit="1" customWidth="1"/>
    <col min="12297" max="12297" width="13.765625" bestFit="1" customWidth="1"/>
    <col min="12298" max="12300" width="11.765625" bestFit="1" customWidth="1"/>
    <col min="12301" max="12302" width="11.765625" customWidth="1"/>
    <col min="12303" max="12303" width="11.69140625" customWidth="1"/>
    <col min="12304" max="12314" width="12.765625" bestFit="1" customWidth="1"/>
    <col min="12548" max="12548" width="9.84375" customWidth="1"/>
    <col min="12549" max="12549" width="16.765625" customWidth="1"/>
    <col min="12550" max="12550" width="11.765625" customWidth="1"/>
    <col min="12551" max="12552" width="11.765625" bestFit="1" customWidth="1"/>
    <col min="12553" max="12553" width="13.765625" bestFit="1" customWidth="1"/>
    <col min="12554" max="12556" width="11.765625" bestFit="1" customWidth="1"/>
    <col min="12557" max="12558" width="11.765625" customWidth="1"/>
    <col min="12559" max="12559" width="11.69140625" customWidth="1"/>
    <col min="12560" max="12570" width="12.765625" bestFit="1" customWidth="1"/>
    <col min="12804" max="12804" width="9.84375" customWidth="1"/>
    <col min="12805" max="12805" width="16.765625" customWidth="1"/>
    <col min="12806" max="12806" width="11.765625" customWidth="1"/>
    <col min="12807" max="12808" width="11.765625" bestFit="1" customWidth="1"/>
    <col min="12809" max="12809" width="13.765625" bestFit="1" customWidth="1"/>
    <col min="12810" max="12812" width="11.765625" bestFit="1" customWidth="1"/>
    <col min="12813" max="12814" width="11.765625" customWidth="1"/>
    <col min="12815" max="12815" width="11.69140625" customWidth="1"/>
    <col min="12816" max="12826" width="12.765625" bestFit="1" customWidth="1"/>
    <col min="13060" max="13060" width="9.84375" customWidth="1"/>
    <col min="13061" max="13061" width="16.765625" customWidth="1"/>
    <col min="13062" max="13062" width="11.765625" customWidth="1"/>
    <col min="13063" max="13064" width="11.765625" bestFit="1" customWidth="1"/>
    <col min="13065" max="13065" width="13.765625" bestFit="1" customWidth="1"/>
    <col min="13066" max="13068" width="11.765625" bestFit="1" customWidth="1"/>
    <col min="13069" max="13070" width="11.765625" customWidth="1"/>
    <col min="13071" max="13071" width="11.69140625" customWidth="1"/>
    <col min="13072" max="13082" width="12.765625" bestFit="1" customWidth="1"/>
    <col min="13316" max="13316" width="9.84375" customWidth="1"/>
    <col min="13317" max="13317" width="16.765625" customWidth="1"/>
    <col min="13318" max="13318" width="11.765625" customWidth="1"/>
    <col min="13319" max="13320" width="11.765625" bestFit="1" customWidth="1"/>
    <col min="13321" max="13321" width="13.765625" bestFit="1" customWidth="1"/>
    <col min="13322" max="13324" width="11.765625" bestFit="1" customWidth="1"/>
    <col min="13325" max="13326" width="11.765625" customWidth="1"/>
    <col min="13327" max="13327" width="11.69140625" customWidth="1"/>
    <col min="13328" max="13338" width="12.765625" bestFit="1" customWidth="1"/>
    <col min="13572" max="13572" width="9.84375" customWidth="1"/>
    <col min="13573" max="13573" width="16.765625" customWidth="1"/>
    <col min="13574" max="13574" width="11.765625" customWidth="1"/>
    <col min="13575" max="13576" width="11.765625" bestFit="1" customWidth="1"/>
    <col min="13577" max="13577" width="13.765625" bestFit="1" customWidth="1"/>
    <col min="13578" max="13580" width="11.765625" bestFit="1" customWidth="1"/>
    <col min="13581" max="13582" width="11.765625" customWidth="1"/>
    <col min="13583" max="13583" width="11.69140625" customWidth="1"/>
    <col min="13584" max="13594" width="12.765625" bestFit="1" customWidth="1"/>
    <col min="13828" max="13828" width="9.84375" customWidth="1"/>
    <col min="13829" max="13829" width="16.765625" customWidth="1"/>
    <col min="13830" max="13830" width="11.765625" customWidth="1"/>
    <col min="13831" max="13832" width="11.765625" bestFit="1" customWidth="1"/>
    <col min="13833" max="13833" width="13.765625" bestFit="1" customWidth="1"/>
    <col min="13834" max="13836" width="11.765625" bestFit="1" customWidth="1"/>
    <col min="13837" max="13838" width="11.765625" customWidth="1"/>
    <col min="13839" max="13839" width="11.69140625" customWidth="1"/>
    <col min="13840" max="13850" width="12.765625" bestFit="1" customWidth="1"/>
    <col min="14084" max="14084" width="9.84375" customWidth="1"/>
    <col min="14085" max="14085" width="16.765625" customWidth="1"/>
    <col min="14086" max="14086" width="11.765625" customWidth="1"/>
    <col min="14087" max="14088" width="11.765625" bestFit="1" customWidth="1"/>
    <col min="14089" max="14089" width="13.765625" bestFit="1" customWidth="1"/>
    <col min="14090" max="14092" width="11.765625" bestFit="1" customWidth="1"/>
    <col min="14093" max="14094" width="11.765625" customWidth="1"/>
    <col min="14095" max="14095" width="11.69140625" customWidth="1"/>
    <col min="14096" max="14106" width="12.765625" bestFit="1" customWidth="1"/>
    <col min="14340" max="14340" width="9.84375" customWidth="1"/>
    <col min="14341" max="14341" width="16.765625" customWidth="1"/>
    <col min="14342" max="14342" width="11.765625" customWidth="1"/>
    <col min="14343" max="14344" width="11.765625" bestFit="1" customWidth="1"/>
    <col min="14345" max="14345" width="13.765625" bestFit="1" customWidth="1"/>
    <col min="14346" max="14348" width="11.765625" bestFit="1" customWidth="1"/>
    <col min="14349" max="14350" width="11.765625" customWidth="1"/>
    <col min="14351" max="14351" width="11.69140625" customWidth="1"/>
    <col min="14352" max="14362" width="12.765625" bestFit="1" customWidth="1"/>
    <col min="14596" max="14596" width="9.84375" customWidth="1"/>
    <col min="14597" max="14597" width="16.765625" customWidth="1"/>
    <col min="14598" max="14598" width="11.765625" customWidth="1"/>
    <col min="14599" max="14600" width="11.765625" bestFit="1" customWidth="1"/>
    <col min="14601" max="14601" width="13.765625" bestFit="1" customWidth="1"/>
    <col min="14602" max="14604" width="11.765625" bestFit="1" customWidth="1"/>
    <col min="14605" max="14606" width="11.765625" customWidth="1"/>
    <col min="14607" max="14607" width="11.69140625" customWidth="1"/>
    <col min="14608" max="14618" width="12.765625" bestFit="1" customWidth="1"/>
    <col min="14852" max="14852" width="9.84375" customWidth="1"/>
    <col min="14853" max="14853" width="16.765625" customWidth="1"/>
    <col min="14854" max="14854" width="11.765625" customWidth="1"/>
    <col min="14855" max="14856" width="11.765625" bestFit="1" customWidth="1"/>
    <col min="14857" max="14857" width="13.765625" bestFit="1" customWidth="1"/>
    <col min="14858" max="14860" width="11.765625" bestFit="1" customWidth="1"/>
    <col min="14861" max="14862" width="11.765625" customWidth="1"/>
    <col min="14863" max="14863" width="11.69140625" customWidth="1"/>
    <col min="14864" max="14874" width="12.765625" bestFit="1" customWidth="1"/>
    <col min="15108" max="15108" width="9.84375" customWidth="1"/>
    <col min="15109" max="15109" width="16.765625" customWidth="1"/>
    <col min="15110" max="15110" width="11.765625" customWidth="1"/>
    <col min="15111" max="15112" width="11.765625" bestFit="1" customWidth="1"/>
    <col min="15113" max="15113" width="13.765625" bestFit="1" customWidth="1"/>
    <col min="15114" max="15116" width="11.765625" bestFit="1" customWidth="1"/>
    <col min="15117" max="15118" width="11.765625" customWidth="1"/>
    <col min="15119" max="15119" width="11.69140625" customWidth="1"/>
    <col min="15120" max="15130" width="12.765625" bestFit="1" customWidth="1"/>
    <col min="15364" max="15364" width="9.84375" customWidth="1"/>
    <col min="15365" max="15365" width="16.765625" customWidth="1"/>
    <col min="15366" max="15366" width="11.765625" customWidth="1"/>
    <col min="15367" max="15368" width="11.765625" bestFit="1" customWidth="1"/>
    <col min="15369" max="15369" width="13.765625" bestFit="1" customWidth="1"/>
    <col min="15370" max="15372" width="11.765625" bestFit="1" customWidth="1"/>
    <col min="15373" max="15374" width="11.765625" customWidth="1"/>
    <col min="15375" max="15375" width="11.69140625" customWidth="1"/>
    <col min="15376" max="15386" width="12.765625" bestFit="1" customWidth="1"/>
    <col min="15620" max="15620" width="9.84375" customWidth="1"/>
    <col min="15621" max="15621" width="16.765625" customWidth="1"/>
    <col min="15622" max="15622" width="11.765625" customWidth="1"/>
    <col min="15623" max="15624" width="11.765625" bestFit="1" customWidth="1"/>
    <col min="15625" max="15625" width="13.765625" bestFit="1" customWidth="1"/>
    <col min="15626" max="15628" width="11.765625" bestFit="1" customWidth="1"/>
    <col min="15629" max="15630" width="11.765625" customWidth="1"/>
    <col min="15631" max="15631" width="11.69140625" customWidth="1"/>
    <col min="15632" max="15642" width="12.765625" bestFit="1" customWidth="1"/>
    <col min="15876" max="15876" width="9.84375" customWidth="1"/>
    <col min="15877" max="15877" width="16.765625" customWidth="1"/>
    <col min="15878" max="15878" width="11.765625" customWidth="1"/>
    <col min="15879" max="15880" width="11.765625" bestFit="1" customWidth="1"/>
    <col min="15881" max="15881" width="13.765625" bestFit="1" customWidth="1"/>
    <col min="15882" max="15884" width="11.765625" bestFit="1" customWidth="1"/>
    <col min="15885" max="15886" width="11.765625" customWidth="1"/>
    <col min="15887" max="15887" width="11.69140625" customWidth="1"/>
    <col min="15888" max="15898" width="12.765625" bestFit="1" customWidth="1"/>
    <col min="16132" max="16132" width="9.84375" customWidth="1"/>
    <col min="16133" max="16133" width="16.765625" customWidth="1"/>
    <col min="16134" max="16134" width="11.765625" customWidth="1"/>
    <col min="16135" max="16136" width="11.765625" bestFit="1" customWidth="1"/>
    <col min="16137" max="16137" width="13.765625" bestFit="1" customWidth="1"/>
    <col min="16138" max="16140" width="11.765625" bestFit="1" customWidth="1"/>
    <col min="16141" max="16142" width="11.765625" customWidth="1"/>
    <col min="16143" max="16143" width="11.69140625" customWidth="1"/>
    <col min="16144" max="16154" width="12.765625" bestFit="1" customWidth="1"/>
  </cols>
  <sheetData>
    <row r="1" spans="1:14" ht="21.5" x14ac:dyDescent="0.6">
      <c r="A1" s="63" t="s">
        <v>23</v>
      </c>
      <c r="B1" s="63"/>
      <c r="C1" s="63"/>
      <c r="D1" s="63"/>
      <c r="E1" s="63"/>
      <c r="F1" s="63"/>
      <c r="G1" s="63"/>
      <c r="H1" s="63"/>
      <c r="I1" s="63"/>
    </row>
    <row r="2" spans="1:14" ht="17.149999999999999" customHeight="1" x14ac:dyDescent="0.45">
      <c r="A2" s="41"/>
      <c r="B2" s="4"/>
      <c r="J2" s="6"/>
      <c r="K2" s="6"/>
      <c r="L2" s="6"/>
      <c r="M2" s="4"/>
      <c r="N2" s="4"/>
    </row>
    <row r="3" spans="1:14" ht="17.149999999999999" customHeight="1" x14ac:dyDescent="0.5">
      <c r="A3" s="1" t="s">
        <v>5</v>
      </c>
    </row>
    <row r="4" spans="1:14" ht="17.149999999999999" customHeight="1" x14ac:dyDescent="0.5">
      <c r="A4" s="1" t="s">
        <v>1</v>
      </c>
    </row>
    <row r="5" spans="1:14" ht="17.149999999999999" customHeight="1" x14ac:dyDescent="0.5">
      <c r="A5" s="1"/>
      <c r="B5" s="28" t="s">
        <v>39</v>
      </c>
      <c r="C5" s="28">
        <v>-2</v>
      </c>
      <c r="D5" s="28">
        <v>-1</v>
      </c>
      <c r="E5" s="28">
        <v>0</v>
      </c>
      <c r="F5" s="28">
        <v>1</v>
      </c>
      <c r="G5" s="28">
        <v>2</v>
      </c>
      <c r="H5" s="28">
        <v>3</v>
      </c>
      <c r="I5" s="28">
        <v>4</v>
      </c>
      <c r="J5" s="28">
        <v>5</v>
      </c>
      <c r="K5" s="28">
        <v>6</v>
      </c>
      <c r="L5" s="28">
        <v>7</v>
      </c>
    </row>
    <row r="6" spans="1:14" ht="17.149999999999999" customHeight="1" x14ac:dyDescent="0.45">
      <c r="B6" s="28" t="s">
        <v>136</v>
      </c>
      <c r="C6" s="17">
        <f>2*C5-3</f>
        <v>-7</v>
      </c>
      <c r="D6" s="17">
        <f t="shared" ref="D6:L6" si="0">2*D5-3</f>
        <v>-5</v>
      </c>
      <c r="E6" s="17">
        <f t="shared" si="0"/>
        <v>-3</v>
      </c>
      <c r="F6" s="17">
        <f t="shared" si="0"/>
        <v>-1</v>
      </c>
      <c r="G6" s="17">
        <f t="shared" si="0"/>
        <v>1</v>
      </c>
      <c r="H6" s="17">
        <f t="shared" si="0"/>
        <v>3</v>
      </c>
      <c r="I6" s="17">
        <f t="shared" si="0"/>
        <v>5</v>
      </c>
      <c r="J6" s="17">
        <f t="shared" si="0"/>
        <v>7</v>
      </c>
      <c r="K6" s="17">
        <f t="shared" si="0"/>
        <v>9</v>
      </c>
      <c r="L6" s="17">
        <f t="shared" si="0"/>
        <v>11</v>
      </c>
    </row>
    <row r="7" spans="1:14" ht="21" customHeight="1" x14ac:dyDescent="0.45">
      <c r="B7" s="28" t="s">
        <v>137</v>
      </c>
      <c r="C7" s="17">
        <f>1/2*C5+3</f>
        <v>2</v>
      </c>
      <c r="D7" s="17">
        <f t="shared" ref="D7:L7" si="1">1/2*D5+3</f>
        <v>2.5</v>
      </c>
      <c r="E7" s="17">
        <f t="shared" si="1"/>
        <v>3</v>
      </c>
      <c r="F7" s="17">
        <f t="shared" si="1"/>
        <v>3.5</v>
      </c>
      <c r="G7" s="17">
        <f t="shared" si="1"/>
        <v>4</v>
      </c>
      <c r="H7" s="17">
        <f t="shared" si="1"/>
        <v>4.5</v>
      </c>
      <c r="I7" s="17">
        <f t="shared" si="1"/>
        <v>5</v>
      </c>
      <c r="J7" s="17">
        <f t="shared" si="1"/>
        <v>5.5</v>
      </c>
      <c r="K7" s="17">
        <f t="shared" si="1"/>
        <v>6</v>
      </c>
      <c r="L7" s="17">
        <f t="shared" si="1"/>
        <v>6.5</v>
      </c>
    </row>
    <row r="8" spans="1:14" ht="26.25" customHeight="1" x14ac:dyDescent="0.5">
      <c r="A8" s="1" t="s">
        <v>2</v>
      </c>
    </row>
    <row r="9" spans="1:14" ht="17.149999999999999" customHeight="1" x14ac:dyDescent="0.45"/>
    <row r="10" spans="1:14" ht="17.149999999999999" customHeight="1" x14ac:dyDescent="0.45"/>
    <row r="11" spans="1:14" ht="17.149999999999999" customHeight="1" x14ac:dyDescent="0.45"/>
    <row r="12" spans="1:14" ht="17.149999999999999" customHeight="1" x14ac:dyDescent="0.45"/>
    <row r="13" spans="1:14" ht="17.149999999999999" customHeight="1" x14ac:dyDescent="0.45"/>
    <row r="14" spans="1:14" ht="17.149999999999999" customHeight="1" x14ac:dyDescent="0.45"/>
    <row r="15" spans="1:14" ht="17.149999999999999" customHeight="1" x14ac:dyDescent="0.5">
      <c r="A15" s="1"/>
    </row>
    <row r="16" spans="1:14" ht="17.149999999999999" customHeight="1" x14ac:dyDescent="0.5">
      <c r="A16" s="1"/>
    </row>
    <row r="17" spans="1:1" ht="17.149999999999999" customHeight="1" x14ac:dyDescent="0.5">
      <c r="A17" s="1"/>
    </row>
    <row r="18" spans="1:1" ht="17.149999999999999" customHeight="1" x14ac:dyDescent="0.5">
      <c r="A18" s="1"/>
    </row>
    <row r="19" spans="1:1" ht="17.149999999999999" customHeight="1" x14ac:dyDescent="0.5">
      <c r="A19" s="1"/>
    </row>
    <row r="20" spans="1:1" ht="17.149999999999999" customHeight="1" x14ac:dyDescent="0.5">
      <c r="A20" s="1"/>
    </row>
    <row r="21" spans="1:1" ht="17.149999999999999" customHeight="1" x14ac:dyDescent="0.5">
      <c r="A21" s="1"/>
    </row>
    <row r="22" spans="1:1" ht="17.149999999999999" customHeight="1" x14ac:dyDescent="0.45"/>
    <row r="23" spans="1:1" ht="17.149999999999999" customHeight="1" x14ac:dyDescent="0.45"/>
    <row r="24" spans="1:1" ht="17.149999999999999" customHeight="1" x14ac:dyDescent="0.45"/>
    <row r="25" spans="1:1" ht="17.149999999999999" customHeight="1" x14ac:dyDescent="0.45"/>
    <row r="26" spans="1:1" ht="17.149999999999999" customHeight="1" x14ac:dyDescent="0.5">
      <c r="A26" s="10"/>
    </row>
    <row r="27" spans="1:1" ht="17.149999999999999" customHeight="1" x14ac:dyDescent="0.5">
      <c r="A27" s="1"/>
    </row>
    <row r="28" spans="1:1" ht="17.149999999999999" customHeight="1" x14ac:dyDescent="0.5">
      <c r="A28" s="1"/>
    </row>
    <row r="29" spans="1:1" ht="17.149999999999999" customHeight="1" x14ac:dyDescent="0.5">
      <c r="A29" s="1"/>
    </row>
    <row r="30" spans="1:1" ht="17.149999999999999" customHeight="1" x14ac:dyDescent="0.45"/>
    <row r="31" spans="1:1" ht="17.149999999999999" customHeight="1" x14ac:dyDescent="0.5">
      <c r="A31" s="1"/>
    </row>
    <row r="32" spans="1:1" ht="17.149999999999999" customHeight="1" x14ac:dyDescent="0.5">
      <c r="A32" s="1"/>
    </row>
    <row r="33" spans="1:13" ht="17.149999999999999" customHeight="1" x14ac:dyDescent="0.5">
      <c r="A33" s="1"/>
    </row>
    <row r="34" spans="1:13" ht="17.149999999999999" customHeight="1" x14ac:dyDescent="0.45"/>
    <row r="35" spans="1:13" ht="17.149999999999999" customHeight="1" x14ac:dyDescent="0.5">
      <c r="A35" s="1"/>
    </row>
    <row r="36" spans="1:13" ht="17.149999999999999" customHeight="1" x14ac:dyDescent="0.5">
      <c r="A36" s="1"/>
    </row>
    <row r="37" spans="1:13" ht="17.149999999999999" customHeight="1" x14ac:dyDescent="0.5">
      <c r="A37" s="1" t="s">
        <v>3</v>
      </c>
      <c r="B37" t="s">
        <v>91</v>
      </c>
    </row>
    <row r="38" spans="1:13" ht="17.149999999999999" customHeight="1" x14ac:dyDescent="0.5">
      <c r="B38" s="24" t="s">
        <v>152</v>
      </c>
    </row>
    <row r="39" spans="1:13" ht="17.149999999999999" customHeight="1" x14ac:dyDescent="0.5">
      <c r="B39" s="24"/>
    </row>
    <row r="40" spans="1:13" ht="21.75" customHeight="1" x14ac:dyDescent="0.6">
      <c r="A40" s="10" t="s">
        <v>6</v>
      </c>
      <c r="B40" s="5"/>
      <c r="C40" s="5"/>
      <c r="D40" s="5"/>
      <c r="E40" s="5"/>
      <c r="F40" s="5"/>
      <c r="G40" s="5"/>
      <c r="H40" s="5"/>
      <c r="I40" s="5"/>
    </row>
    <row r="41" spans="1:13" ht="17.149999999999999" customHeight="1" x14ac:dyDescent="0.5">
      <c r="A41" s="1" t="s">
        <v>4</v>
      </c>
    </row>
    <row r="42" spans="1:13" ht="17.149999999999999" customHeight="1" x14ac:dyDescent="0.5">
      <c r="A42" s="1"/>
      <c r="B42" s="28" t="s">
        <v>39</v>
      </c>
      <c r="C42" s="28">
        <v>-5</v>
      </c>
      <c r="D42" s="28">
        <v>-4</v>
      </c>
      <c r="E42" s="28">
        <v>-3</v>
      </c>
      <c r="F42" s="28">
        <v>-2</v>
      </c>
      <c r="G42" s="28">
        <v>-1</v>
      </c>
      <c r="H42" s="28">
        <v>0</v>
      </c>
      <c r="I42" s="28">
        <v>1</v>
      </c>
      <c r="J42" s="28">
        <v>2</v>
      </c>
      <c r="K42" s="28">
        <v>3</v>
      </c>
      <c r="L42" s="28">
        <v>4</v>
      </c>
      <c r="M42" s="28">
        <v>5</v>
      </c>
    </row>
    <row r="43" spans="1:13" ht="17.149999999999999" customHeight="1" x14ac:dyDescent="0.5">
      <c r="A43" s="1"/>
      <c r="B43" s="28" t="s">
        <v>153</v>
      </c>
      <c r="C43" s="17">
        <f>-C42+4</f>
        <v>9</v>
      </c>
      <c r="D43" s="17">
        <f t="shared" ref="D43:M43" si="2">-D42+4</f>
        <v>8</v>
      </c>
      <c r="E43" s="17">
        <f t="shared" si="2"/>
        <v>7</v>
      </c>
      <c r="F43" s="17">
        <f t="shared" si="2"/>
        <v>6</v>
      </c>
      <c r="G43" s="17">
        <f t="shared" si="2"/>
        <v>5</v>
      </c>
      <c r="H43" s="17">
        <f t="shared" si="2"/>
        <v>4</v>
      </c>
      <c r="I43" s="17">
        <f t="shared" si="2"/>
        <v>3</v>
      </c>
      <c r="J43" s="17">
        <f t="shared" si="2"/>
        <v>2</v>
      </c>
      <c r="K43" s="17">
        <f t="shared" si="2"/>
        <v>1</v>
      </c>
      <c r="L43" s="17">
        <f t="shared" si="2"/>
        <v>0</v>
      </c>
      <c r="M43" s="17">
        <f t="shared" si="2"/>
        <v>-1</v>
      </c>
    </row>
    <row r="44" spans="1:13" ht="17.149999999999999" customHeight="1" x14ac:dyDescent="0.5">
      <c r="A44" s="1"/>
      <c r="B44" s="28" t="s">
        <v>154</v>
      </c>
      <c r="C44" s="20">
        <f>-1/3*C42+5</f>
        <v>6.6666666666666661</v>
      </c>
      <c r="D44" s="20">
        <f t="shared" ref="D44:M44" si="3">-1/3*D42+5</f>
        <v>6.333333333333333</v>
      </c>
      <c r="E44" s="20">
        <f t="shared" si="3"/>
        <v>6</v>
      </c>
      <c r="F44" s="20">
        <f t="shared" si="3"/>
        <v>5.666666666666667</v>
      </c>
      <c r="G44" s="20">
        <f t="shared" si="3"/>
        <v>5.333333333333333</v>
      </c>
      <c r="H44" s="20">
        <f t="shared" si="3"/>
        <v>5</v>
      </c>
      <c r="I44" s="20">
        <f t="shared" si="3"/>
        <v>4.666666666666667</v>
      </c>
      <c r="J44" s="20">
        <f t="shared" si="3"/>
        <v>4.333333333333333</v>
      </c>
      <c r="K44" s="20">
        <f t="shared" si="3"/>
        <v>4</v>
      </c>
      <c r="L44" s="20">
        <f t="shared" si="3"/>
        <v>3.666666666666667</v>
      </c>
      <c r="M44" s="20">
        <f t="shared" si="3"/>
        <v>3.3333333333333335</v>
      </c>
    </row>
    <row r="45" spans="1:13" ht="17.149999999999999" customHeight="1" x14ac:dyDescent="0.5">
      <c r="A45" s="1"/>
      <c r="B45" s="40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</row>
    <row r="46" spans="1:13" ht="17.149999999999999" customHeight="1" x14ac:dyDescent="0.5">
      <c r="A46" s="1" t="s">
        <v>10</v>
      </c>
    </row>
    <row r="47" spans="1:13" ht="17.149999999999999" customHeight="1" x14ac:dyDescent="0.45"/>
    <row r="48" spans="1:13" ht="17.149999999999999" customHeight="1" x14ac:dyDescent="0.45"/>
    <row r="49" spans="1:1" ht="17.149999999999999" customHeight="1" x14ac:dyDescent="0.45"/>
    <row r="50" spans="1:1" ht="17.149999999999999" customHeight="1" x14ac:dyDescent="0.45"/>
    <row r="51" spans="1:1" ht="17.149999999999999" customHeight="1" x14ac:dyDescent="0.45"/>
    <row r="52" spans="1:1" ht="17.149999999999999" customHeight="1" x14ac:dyDescent="0.45"/>
    <row r="53" spans="1:1" ht="17.149999999999999" customHeight="1" x14ac:dyDescent="0.5">
      <c r="A53" s="1"/>
    </row>
    <row r="54" spans="1:1" ht="17.149999999999999" customHeight="1" x14ac:dyDescent="0.45"/>
    <row r="55" spans="1:1" ht="17.149999999999999" customHeight="1" x14ac:dyDescent="0.45"/>
    <row r="56" spans="1:1" ht="17.149999999999999" customHeight="1" x14ac:dyDescent="0.45"/>
    <row r="57" spans="1:1" ht="17.149999999999999" customHeight="1" x14ac:dyDescent="0.5">
      <c r="A57" s="1"/>
    </row>
    <row r="58" spans="1:1" ht="17.149999999999999" customHeight="1" x14ac:dyDescent="0.5">
      <c r="A58" s="1"/>
    </row>
    <row r="59" spans="1:1" ht="17.149999999999999" customHeight="1" x14ac:dyDescent="0.45"/>
    <row r="60" spans="1:1" ht="17.149999999999999" customHeight="1" x14ac:dyDescent="0.45"/>
    <row r="61" spans="1:1" ht="17.149999999999999" customHeight="1" x14ac:dyDescent="0.5">
      <c r="A61" s="1"/>
    </row>
    <row r="62" spans="1:1" ht="17.149999999999999" customHeight="1" x14ac:dyDescent="0.5">
      <c r="A62" s="1"/>
    </row>
    <row r="63" spans="1:1" ht="17.149999999999999" customHeight="1" x14ac:dyDescent="0.45"/>
    <row r="64" spans="1:1" ht="17.149999999999999" customHeight="1" x14ac:dyDescent="0.45"/>
    <row r="65" spans="1:9" ht="17.149999999999999" customHeight="1" x14ac:dyDescent="0.45"/>
    <row r="66" spans="1:9" ht="17.149999999999999" customHeight="1" x14ac:dyDescent="0.45"/>
    <row r="67" spans="1:9" ht="17.149999999999999" customHeight="1" x14ac:dyDescent="0.45"/>
    <row r="68" spans="1:9" ht="17.149999999999999" customHeight="1" x14ac:dyDescent="0.5">
      <c r="A68" s="1" t="s">
        <v>12</v>
      </c>
    </row>
    <row r="69" spans="1:9" ht="17.149999999999999" customHeight="1" x14ac:dyDescent="0.45">
      <c r="B69" t="s">
        <v>91</v>
      </c>
    </row>
    <row r="70" spans="1:9" ht="17.149999999999999" customHeight="1" x14ac:dyDescent="0.5">
      <c r="B70" s="24" t="s">
        <v>155</v>
      </c>
    </row>
    <row r="71" spans="1:9" ht="17.149999999999999" customHeight="1" x14ac:dyDescent="0.5">
      <c r="B71" s="24"/>
    </row>
    <row r="72" spans="1:9" ht="17.149999999999999" customHeight="1" x14ac:dyDescent="0.5">
      <c r="A72" s="10" t="s">
        <v>0</v>
      </c>
      <c r="B72" s="10"/>
      <c r="C72" s="10"/>
      <c r="D72" s="10"/>
      <c r="E72" s="10"/>
      <c r="F72" s="10"/>
      <c r="G72" s="10"/>
      <c r="H72" s="10"/>
      <c r="I72" s="10"/>
    </row>
    <row r="73" spans="1:9" ht="17.149999999999999" customHeight="1" x14ac:dyDescent="0.5">
      <c r="A73" s="1" t="s">
        <v>16</v>
      </c>
    </row>
    <row r="74" spans="1:9" ht="17.149999999999999" customHeight="1" x14ac:dyDescent="0.5">
      <c r="B74" s="27" t="s">
        <v>39</v>
      </c>
      <c r="C74" s="28">
        <v>-2</v>
      </c>
      <c r="D74" s="28">
        <v>-1</v>
      </c>
      <c r="E74" s="28">
        <v>0</v>
      </c>
      <c r="F74" s="28">
        <v>1</v>
      </c>
      <c r="G74" s="28">
        <v>2</v>
      </c>
    </row>
    <row r="75" spans="1:9" ht="17.149999999999999" customHeight="1" x14ac:dyDescent="0.5">
      <c r="B75" s="27" t="s">
        <v>156</v>
      </c>
      <c r="C75" s="19">
        <f>-1/2*C74</f>
        <v>1</v>
      </c>
      <c r="D75" s="19">
        <f t="shared" ref="D75:G75" si="4">-1/2*D74</f>
        <v>0.5</v>
      </c>
      <c r="E75" s="19">
        <f t="shared" si="4"/>
        <v>0</v>
      </c>
      <c r="F75" s="19">
        <f t="shared" si="4"/>
        <v>-0.5</v>
      </c>
      <c r="G75" s="19">
        <f t="shared" si="4"/>
        <v>-1</v>
      </c>
    </row>
    <row r="76" spans="1:9" ht="17.149999999999999" customHeight="1" x14ac:dyDescent="0.5">
      <c r="B76" s="27" t="s">
        <v>157</v>
      </c>
      <c r="C76" s="19">
        <f>1/2*C74</f>
        <v>-1</v>
      </c>
      <c r="D76" s="19">
        <f t="shared" ref="D76:G76" si="5">1/2*D74</f>
        <v>-0.5</v>
      </c>
      <c r="E76" s="19">
        <f t="shared" si="5"/>
        <v>0</v>
      </c>
      <c r="F76" s="19">
        <f t="shared" si="5"/>
        <v>0.5</v>
      </c>
      <c r="G76" s="19">
        <f t="shared" si="5"/>
        <v>1</v>
      </c>
    </row>
    <row r="77" spans="1:9" ht="17.149999999999999" customHeight="1" x14ac:dyDescent="0.5">
      <c r="A77" s="1" t="s">
        <v>11</v>
      </c>
    </row>
    <row r="78" spans="1:9" ht="17.149999999999999" customHeight="1" x14ac:dyDescent="0.45"/>
    <row r="79" spans="1:9" ht="17.149999999999999" customHeight="1" x14ac:dyDescent="0.45"/>
    <row r="80" spans="1:9" ht="17.149999999999999" customHeight="1" x14ac:dyDescent="0.45"/>
    <row r="81" spans="1:2" ht="17.149999999999999" customHeight="1" x14ac:dyDescent="0.45"/>
    <row r="82" spans="1:2" ht="17.149999999999999" customHeight="1" x14ac:dyDescent="0.45"/>
    <row r="83" spans="1:2" ht="17.149999999999999" customHeight="1" x14ac:dyDescent="0.45"/>
    <row r="84" spans="1:2" ht="17.149999999999999" customHeight="1" x14ac:dyDescent="0.45"/>
    <row r="85" spans="1:2" ht="17.149999999999999" customHeight="1" x14ac:dyDescent="0.45"/>
    <row r="86" spans="1:2" ht="17.149999999999999" customHeight="1" x14ac:dyDescent="0.45"/>
    <row r="87" spans="1:2" ht="17.149999999999999" customHeight="1" x14ac:dyDescent="0.45"/>
    <row r="88" spans="1:2" ht="17.149999999999999" customHeight="1" x14ac:dyDescent="0.45"/>
    <row r="89" spans="1:2" ht="17.149999999999999" customHeight="1" x14ac:dyDescent="0.45"/>
    <row r="90" spans="1:2" ht="17.149999999999999" customHeight="1" x14ac:dyDescent="0.45"/>
    <row r="91" spans="1:2" ht="17.149999999999999" customHeight="1" x14ac:dyDescent="0.5">
      <c r="A91" s="1"/>
    </row>
    <row r="92" spans="1:2" ht="17.149999999999999" customHeight="1" x14ac:dyDescent="0.5">
      <c r="A92" s="1"/>
    </row>
    <row r="93" spans="1:2" ht="17.149999999999999" customHeight="1" x14ac:dyDescent="0.5">
      <c r="A93" s="1" t="s">
        <v>13</v>
      </c>
    </row>
    <row r="94" spans="1:2" ht="17.149999999999999" customHeight="1" x14ac:dyDescent="0.45">
      <c r="B94" t="s">
        <v>91</v>
      </c>
    </row>
    <row r="95" spans="1:2" ht="17.149999999999999" customHeight="1" x14ac:dyDescent="0.5">
      <c r="A95" s="1"/>
      <c r="B95" s="24" t="s">
        <v>158</v>
      </c>
    </row>
    <row r="96" spans="1:2" ht="17.149999999999999" customHeight="1" x14ac:dyDescent="0.45"/>
    <row r="97" spans="1:10" ht="17.149999999999999" customHeight="1" x14ac:dyDescent="0.5">
      <c r="A97" s="10" t="s">
        <v>7</v>
      </c>
      <c r="B97" s="10"/>
      <c r="C97" s="10"/>
      <c r="D97" s="10"/>
      <c r="E97" s="10"/>
      <c r="F97" s="10"/>
      <c r="G97" s="10"/>
      <c r="H97" s="10"/>
      <c r="I97" s="10"/>
    </row>
    <row r="98" spans="1:10" ht="15" customHeight="1" x14ac:dyDescent="0.5">
      <c r="A98" s="1" t="s">
        <v>17</v>
      </c>
    </row>
    <row r="99" spans="1:10" ht="17" x14ac:dyDescent="0.5">
      <c r="B99" s="27" t="s">
        <v>39</v>
      </c>
      <c r="C99" s="28">
        <v>-1</v>
      </c>
      <c r="D99" s="28">
        <v>0</v>
      </c>
      <c r="E99" s="28">
        <v>1</v>
      </c>
      <c r="F99" s="28">
        <v>2</v>
      </c>
      <c r="G99" s="28">
        <v>3</v>
      </c>
      <c r="H99" s="28">
        <v>4</v>
      </c>
      <c r="I99" s="28">
        <v>5</v>
      </c>
      <c r="J99" s="26">
        <v>2.25</v>
      </c>
    </row>
    <row r="100" spans="1:10" ht="17" x14ac:dyDescent="0.5">
      <c r="B100" s="27" t="s">
        <v>159</v>
      </c>
      <c r="C100" s="19">
        <f t="shared" ref="C100:J100" si="6">4*C99-2.5</f>
        <v>-6.5</v>
      </c>
      <c r="D100" s="19">
        <f t="shared" si="6"/>
        <v>-2.5</v>
      </c>
      <c r="E100" s="19">
        <f t="shared" si="6"/>
        <v>1.5</v>
      </c>
      <c r="F100" s="19">
        <f t="shared" si="6"/>
        <v>5.5</v>
      </c>
      <c r="G100" s="19">
        <f t="shared" si="6"/>
        <v>9.5</v>
      </c>
      <c r="H100" s="19">
        <f t="shared" si="6"/>
        <v>13.5</v>
      </c>
      <c r="I100" s="19">
        <f t="shared" si="6"/>
        <v>17.5</v>
      </c>
      <c r="J100" s="27">
        <f t="shared" si="6"/>
        <v>6.5</v>
      </c>
    </row>
    <row r="101" spans="1:10" ht="17" x14ac:dyDescent="0.5">
      <c r="B101" s="27" t="s">
        <v>160</v>
      </c>
      <c r="C101" s="19">
        <f t="shared" ref="C101:I101" si="7">-2*C99+11</f>
        <v>13</v>
      </c>
      <c r="D101" s="19">
        <f t="shared" si="7"/>
        <v>11</v>
      </c>
      <c r="E101" s="19">
        <f t="shared" si="7"/>
        <v>9</v>
      </c>
      <c r="F101" s="19">
        <f t="shared" si="7"/>
        <v>7</v>
      </c>
      <c r="G101" s="19">
        <f t="shared" si="7"/>
        <v>5</v>
      </c>
      <c r="H101" s="19">
        <f t="shared" si="7"/>
        <v>3</v>
      </c>
      <c r="I101" s="19">
        <f t="shared" si="7"/>
        <v>1</v>
      </c>
      <c r="J101" s="27">
        <f t="shared" ref="J101" si="8">-2*J99+11</f>
        <v>6.5</v>
      </c>
    </row>
    <row r="102" spans="1:10" ht="17" x14ac:dyDescent="0.5">
      <c r="A102" s="1" t="s">
        <v>18</v>
      </c>
    </row>
    <row r="125" spans="1:1" ht="17" x14ac:dyDescent="0.45">
      <c r="A125" s="8"/>
    </row>
    <row r="126" spans="1:1" ht="17" x14ac:dyDescent="0.5">
      <c r="A126" s="1"/>
    </row>
    <row r="128" spans="1:1" ht="17" x14ac:dyDescent="0.5">
      <c r="A128" s="1"/>
    </row>
    <row r="130" spans="1:9" ht="17" x14ac:dyDescent="0.5">
      <c r="A130" s="1"/>
    </row>
    <row r="131" spans="1:9" ht="17" x14ac:dyDescent="0.5">
      <c r="A131" s="1"/>
    </row>
    <row r="132" spans="1:9" ht="17" x14ac:dyDescent="0.5">
      <c r="A132" s="1" t="s">
        <v>14</v>
      </c>
    </row>
    <row r="133" spans="1:9" x14ac:dyDescent="0.45">
      <c r="B133" t="s">
        <v>91</v>
      </c>
    </row>
    <row r="134" spans="1:9" ht="17" x14ac:dyDescent="0.5">
      <c r="B134" s="24" t="s">
        <v>92</v>
      </c>
    </row>
    <row r="136" spans="1:9" ht="17" x14ac:dyDescent="0.5">
      <c r="A136" s="1" t="s">
        <v>15</v>
      </c>
    </row>
    <row r="137" spans="1:9" ht="17" x14ac:dyDescent="0.5">
      <c r="B137" s="1" t="s">
        <v>93</v>
      </c>
    </row>
    <row r="138" spans="1:9" ht="17" x14ac:dyDescent="0.5">
      <c r="B138" s="1"/>
    </row>
    <row r="139" spans="1:9" ht="17" x14ac:dyDescent="0.5">
      <c r="A139" s="10" t="s">
        <v>8</v>
      </c>
      <c r="B139" s="10"/>
      <c r="C139" s="10"/>
      <c r="D139" s="10"/>
      <c r="E139" s="10"/>
      <c r="F139" s="10"/>
      <c r="G139" s="10"/>
      <c r="H139" s="10"/>
      <c r="I139" s="10"/>
    </row>
    <row r="140" spans="1:9" ht="17" x14ac:dyDescent="0.5">
      <c r="A140" s="1" t="s">
        <v>94</v>
      </c>
    </row>
    <row r="141" spans="1:9" ht="17" x14ac:dyDescent="0.5">
      <c r="B141" s="27" t="s">
        <v>39</v>
      </c>
      <c r="C141" s="28">
        <v>-1</v>
      </c>
      <c r="D141" s="28">
        <v>0</v>
      </c>
      <c r="E141" s="28">
        <v>1</v>
      </c>
      <c r="F141" s="28">
        <v>2</v>
      </c>
      <c r="G141" s="28">
        <v>3</v>
      </c>
      <c r="H141" s="28">
        <v>4</v>
      </c>
      <c r="I141" s="28">
        <v>5</v>
      </c>
    </row>
    <row r="142" spans="1:9" ht="17" x14ac:dyDescent="0.5">
      <c r="B142" s="27" t="s">
        <v>161</v>
      </c>
      <c r="C142" s="19">
        <f>9/4*C141-2.5</f>
        <v>-4.75</v>
      </c>
      <c r="D142" s="19">
        <f t="shared" ref="D142:I142" si="9">9/4*D141-2.5</f>
        <v>-2.5</v>
      </c>
      <c r="E142" s="19">
        <f t="shared" si="9"/>
        <v>-0.25</v>
      </c>
      <c r="F142" s="19">
        <f t="shared" si="9"/>
        <v>2</v>
      </c>
      <c r="G142" s="19">
        <f t="shared" si="9"/>
        <v>4.25</v>
      </c>
      <c r="H142" s="19">
        <f t="shared" si="9"/>
        <v>6.5</v>
      </c>
      <c r="I142" s="19">
        <f t="shared" si="9"/>
        <v>8.75</v>
      </c>
    </row>
    <row r="143" spans="1:9" ht="17" x14ac:dyDescent="0.5">
      <c r="B143" s="27" t="s">
        <v>162</v>
      </c>
      <c r="C143" s="19">
        <f>2.25*C141+3</f>
        <v>0.75</v>
      </c>
      <c r="D143" s="19">
        <f t="shared" ref="D143:I143" si="10">2.25*D141+3</f>
        <v>3</v>
      </c>
      <c r="E143" s="19">
        <f t="shared" si="10"/>
        <v>5.25</v>
      </c>
      <c r="F143" s="19">
        <f t="shared" si="10"/>
        <v>7.5</v>
      </c>
      <c r="G143" s="19">
        <f t="shared" si="10"/>
        <v>9.75</v>
      </c>
      <c r="H143" s="19">
        <f t="shared" si="10"/>
        <v>12</v>
      </c>
      <c r="I143" s="19">
        <f t="shared" si="10"/>
        <v>14.25</v>
      </c>
    </row>
    <row r="144" spans="1:9" ht="17" x14ac:dyDescent="0.5">
      <c r="A144" s="1" t="s">
        <v>95</v>
      </c>
    </row>
    <row r="158" spans="1:1" ht="17" x14ac:dyDescent="0.45">
      <c r="A158" s="8"/>
    </row>
    <row r="159" spans="1:1" ht="17" x14ac:dyDescent="0.5">
      <c r="A159" s="1"/>
    </row>
    <row r="160" spans="1:1" ht="17" x14ac:dyDescent="0.5">
      <c r="A160" s="1"/>
    </row>
    <row r="161" spans="1:2" ht="17" x14ac:dyDescent="0.5">
      <c r="A161" s="1"/>
    </row>
    <row r="162" spans="1:2" ht="17" x14ac:dyDescent="0.5">
      <c r="A162" s="1"/>
    </row>
    <row r="163" spans="1:2" ht="17" x14ac:dyDescent="0.5">
      <c r="A163" s="1"/>
    </row>
    <row r="171" spans="1:2" ht="17" x14ac:dyDescent="0.5">
      <c r="A171" s="1" t="s">
        <v>96</v>
      </c>
    </row>
    <row r="172" spans="1:2" ht="17" x14ac:dyDescent="0.5">
      <c r="B172" s="1" t="s">
        <v>99</v>
      </c>
    </row>
    <row r="174" spans="1:2" ht="17" x14ac:dyDescent="0.5">
      <c r="A174" s="1" t="s">
        <v>97</v>
      </c>
    </row>
    <row r="175" spans="1:2" ht="17" x14ac:dyDescent="0.5">
      <c r="B175" s="1" t="s">
        <v>100</v>
      </c>
    </row>
    <row r="177" spans="1:9" ht="17" x14ac:dyDescent="0.5">
      <c r="A177" s="10" t="s">
        <v>9</v>
      </c>
      <c r="B177" s="10"/>
      <c r="C177" s="10"/>
      <c r="D177" s="10"/>
      <c r="E177" s="10"/>
      <c r="F177" s="10"/>
      <c r="G177" s="10"/>
      <c r="H177" s="10"/>
      <c r="I177" s="10"/>
    </row>
    <row r="178" spans="1:9" ht="17" x14ac:dyDescent="0.5">
      <c r="A178" s="1" t="s">
        <v>19</v>
      </c>
    </row>
    <row r="179" spans="1:9" ht="17" x14ac:dyDescent="0.5">
      <c r="B179" s="27" t="s">
        <v>39</v>
      </c>
      <c r="C179" s="28">
        <v>-1</v>
      </c>
      <c r="D179" s="28">
        <v>0</v>
      </c>
      <c r="E179" s="28">
        <v>1</v>
      </c>
      <c r="F179" s="28">
        <v>2</v>
      </c>
      <c r="G179" s="28">
        <v>3</v>
      </c>
      <c r="H179" s="28">
        <v>4</v>
      </c>
      <c r="I179" s="28">
        <v>5</v>
      </c>
    </row>
    <row r="180" spans="1:9" ht="17" x14ac:dyDescent="0.5">
      <c r="B180" s="27" t="s">
        <v>163</v>
      </c>
      <c r="C180" s="19">
        <f>3/5*C179-2</f>
        <v>-2.6</v>
      </c>
      <c r="D180" s="19">
        <f t="shared" ref="D180:I180" si="11">3/5*D179-2</f>
        <v>-2</v>
      </c>
      <c r="E180" s="19">
        <f t="shared" si="11"/>
        <v>-1.4</v>
      </c>
      <c r="F180" s="19">
        <f t="shared" si="11"/>
        <v>-0.8</v>
      </c>
      <c r="G180" s="19">
        <f t="shared" si="11"/>
        <v>-0.20000000000000018</v>
      </c>
      <c r="H180" s="19">
        <f t="shared" si="11"/>
        <v>0.39999999999999991</v>
      </c>
      <c r="I180" s="19">
        <f t="shared" si="11"/>
        <v>1</v>
      </c>
    </row>
    <row r="181" spans="1:9" ht="17" x14ac:dyDescent="0.5">
      <c r="B181" s="27" t="s">
        <v>164</v>
      </c>
      <c r="C181" s="19">
        <f>0.6*C179-2</f>
        <v>-2.6</v>
      </c>
      <c r="D181" s="19">
        <f t="shared" ref="D181:I181" si="12">0.6*D179-2</f>
        <v>-2</v>
      </c>
      <c r="E181" s="19">
        <f t="shared" si="12"/>
        <v>-1.4</v>
      </c>
      <c r="F181" s="19">
        <f t="shared" si="12"/>
        <v>-0.8</v>
      </c>
      <c r="G181" s="19">
        <f t="shared" si="12"/>
        <v>-0.20000000000000018</v>
      </c>
      <c r="H181" s="19">
        <f t="shared" si="12"/>
        <v>0.39999999999999991</v>
      </c>
      <c r="I181" s="19">
        <f t="shared" si="12"/>
        <v>1</v>
      </c>
    </row>
    <row r="182" spans="1:9" ht="17" x14ac:dyDescent="0.5">
      <c r="A182" s="1" t="s">
        <v>20</v>
      </c>
    </row>
    <row r="183" spans="1:9" ht="17" x14ac:dyDescent="0.5">
      <c r="A183" s="1"/>
    </row>
    <row r="184" spans="1:9" ht="17" x14ac:dyDescent="0.5">
      <c r="A184" s="1"/>
    </row>
    <row r="185" spans="1:9" ht="17" x14ac:dyDescent="0.5">
      <c r="A185" s="1"/>
    </row>
    <row r="186" spans="1:9" ht="17" x14ac:dyDescent="0.5">
      <c r="A186" s="1"/>
    </row>
    <row r="187" spans="1:9" ht="17" x14ac:dyDescent="0.5">
      <c r="A187" s="1"/>
    </row>
    <row r="188" spans="1:9" ht="17" x14ac:dyDescent="0.5">
      <c r="A188" s="1"/>
    </row>
    <row r="189" spans="1:9" ht="17" x14ac:dyDescent="0.5">
      <c r="A189" s="1"/>
    </row>
    <row r="190" spans="1:9" ht="17" x14ac:dyDescent="0.5">
      <c r="A190" s="1"/>
    </row>
    <row r="191" spans="1:9" ht="17" x14ac:dyDescent="0.5">
      <c r="A191" s="1"/>
    </row>
    <row r="192" spans="1:9" ht="17" x14ac:dyDescent="0.5">
      <c r="A192" s="1"/>
    </row>
    <row r="203" spans="1:2" ht="17" x14ac:dyDescent="0.5">
      <c r="A203" s="1" t="s">
        <v>21</v>
      </c>
    </row>
    <row r="204" spans="1:2" ht="17" x14ac:dyDescent="0.5">
      <c r="B204" s="1" t="s">
        <v>101</v>
      </c>
    </row>
    <row r="206" spans="1:2" ht="17" x14ac:dyDescent="0.5">
      <c r="A206" s="1" t="s">
        <v>22</v>
      </c>
    </row>
    <row r="207" spans="1:2" ht="17" x14ac:dyDescent="0.5">
      <c r="A207" s="1"/>
      <c r="B207" s="1" t="s">
        <v>102</v>
      </c>
    </row>
    <row r="208" spans="1:2" ht="17" x14ac:dyDescent="0.5">
      <c r="A208" s="1"/>
      <c r="B208" s="1"/>
    </row>
    <row r="209" spans="1:65" ht="17" x14ac:dyDescent="0.5">
      <c r="A209" s="10" t="s">
        <v>29</v>
      </c>
      <c r="B209" s="10"/>
      <c r="C209" s="10"/>
      <c r="D209" s="10"/>
      <c r="E209" s="10"/>
      <c r="F209" s="10"/>
      <c r="G209" s="10"/>
      <c r="H209" s="10"/>
      <c r="I209" s="10"/>
    </row>
    <row r="210" spans="1:65" ht="17" x14ac:dyDescent="0.5">
      <c r="A210" s="1" t="s">
        <v>31</v>
      </c>
    </row>
    <row r="211" spans="1:65" ht="17" x14ac:dyDescent="0.5">
      <c r="B211" s="1" t="s">
        <v>165</v>
      </c>
    </row>
    <row r="212" spans="1:65" ht="17" x14ac:dyDescent="0.5">
      <c r="B212" s="1" t="s">
        <v>166</v>
      </c>
    </row>
    <row r="214" spans="1:65" ht="17" x14ac:dyDescent="0.5">
      <c r="A214" s="1" t="s">
        <v>32</v>
      </c>
      <c r="BM214" s="25"/>
    </row>
    <row r="215" spans="1:65" ht="17" x14ac:dyDescent="0.5">
      <c r="B215" s="27" t="s">
        <v>103</v>
      </c>
      <c r="C215" s="28">
        <v>0</v>
      </c>
      <c r="D215" s="28">
        <v>20</v>
      </c>
      <c r="E215" s="28">
        <v>40</v>
      </c>
      <c r="F215" s="28">
        <v>60</v>
      </c>
      <c r="G215" s="28">
        <v>80</v>
      </c>
      <c r="H215" s="28">
        <v>100</v>
      </c>
      <c r="I215" s="28">
        <v>120</v>
      </c>
      <c r="J215" s="28">
        <v>140</v>
      </c>
      <c r="K215" s="28">
        <v>160</v>
      </c>
      <c r="L215" s="28">
        <v>180</v>
      </c>
      <c r="M215" s="28">
        <v>200</v>
      </c>
      <c r="N215" s="28">
        <v>220</v>
      </c>
      <c r="O215" s="28">
        <v>240</v>
      </c>
      <c r="P215" s="28">
        <v>260</v>
      </c>
      <c r="Q215" s="28">
        <v>280</v>
      </c>
      <c r="R215" s="28">
        <v>300</v>
      </c>
      <c r="S215" s="28">
        <v>320</v>
      </c>
      <c r="T215" s="28">
        <v>340</v>
      </c>
      <c r="U215" s="28">
        <v>360</v>
      </c>
      <c r="V215" s="28">
        <v>380</v>
      </c>
      <c r="W215" s="28">
        <v>400</v>
      </c>
      <c r="X215" s="28">
        <v>420</v>
      </c>
      <c r="Y215" s="28">
        <v>440</v>
      </c>
      <c r="Z215" s="28">
        <v>460</v>
      </c>
      <c r="AA215" s="28">
        <v>480</v>
      </c>
      <c r="AB215" s="28">
        <v>500</v>
      </c>
      <c r="AC215" s="28">
        <v>520</v>
      </c>
      <c r="AD215" s="28">
        <v>540</v>
      </c>
      <c r="AE215" s="28">
        <v>560</v>
      </c>
      <c r="AF215" s="28">
        <v>580</v>
      </c>
      <c r="AG215" s="28">
        <v>600</v>
      </c>
      <c r="AH215" s="28">
        <v>620</v>
      </c>
      <c r="AI215" s="28">
        <v>640</v>
      </c>
      <c r="AJ215" s="28">
        <v>660</v>
      </c>
      <c r="AK215" s="28">
        <v>680</v>
      </c>
      <c r="AL215" s="28">
        <v>700</v>
      </c>
      <c r="AM215" s="28">
        <v>720</v>
      </c>
      <c r="AN215" s="28">
        <v>740</v>
      </c>
      <c r="AO215" s="28">
        <v>760</v>
      </c>
      <c r="AP215" s="28">
        <v>780</v>
      </c>
      <c r="AQ215" s="28">
        <v>800</v>
      </c>
      <c r="AR215" s="28">
        <v>820</v>
      </c>
      <c r="AS215" s="28">
        <v>833</v>
      </c>
      <c r="AT215" s="28">
        <v>840</v>
      </c>
      <c r="AU215" s="28">
        <v>860</v>
      </c>
      <c r="AV215" s="28">
        <v>880</v>
      </c>
      <c r="AW215" s="28">
        <v>900</v>
      </c>
      <c r="AX215" s="28">
        <v>910</v>
      </c>
      <c r="AY215" s="28">
        <v>920</v>
      </c>
      <c r="AZ215" s="28">
        <v>940</v>
      </c>
      <c r="BA215" s="28">
        <v>960</v>
      </c>
      <c r="BB215" s="28">
        <v>980</v>
      </c>
      <c r="BC215" s="28">
        <v>1000</v>
      </c>
      <c r="BD215" s="28">
        <v>1020</v>
      </c>
      <c r="BE215" s="28">
        <v>1040</v>
      </c>
      <c r="BF215" s="28">
        <v>1060</v>
      </c>
      <c r="BG215" s="28">
        <v>1080</v>
      </c>
      <c r="BH215" s="28">
        <v>1100</v>
      </c>
      <c r="BI215" s="28">
        <v>1110</v>
      </c>
    </row>
    <row r="216" spans="1:65" ht="17" x14ac:dyDescent="0.5">
      <c r="B216" s="27" t="s">
        <v>77</v>
      </c>
      <c r="C216" s="22">
        <f>-1800*C215+2000000</f>
        <v>2000000</v>
      </c>
      <c r="D216" s="22">
        <f t="shared" ref="D216:AW216" si="13">-1800*D215+2000000</f>
        <v>1964000</v>
      </c>
      <c r="E216" s="22">
        <f t="shared" si="13"/>
        <v>1928000</v>
      </c>
      <c r="F216" s="22">
        <f t="shared" si="13"/>
        <v>1892000</v>
      </c>
      <c r="G216" s="22">
        <f t="shared" si="13"/>
        <v>1856000</v>
      </c>
      <c r="H216" s="22">
        <f t="shared" si="13"/>
        <v>1820000</v>
      </c>
      <c r="I216" s="22">
        <f t="shared" si="13"/>
        <v>1784000</v>
      </c>
      <c r="J216" s="22">
        <f t="shared" si="13"/>
        <v>1748000</v>
      </c>
      <c r="K216" s="22">
        <f t="shared" si="13"/>
        <v>1712000</v>
      </c>
      <c r="L216" s="22">
        <f t="shared" si="13"/>
        <v>1676000</v>
      </c>
      <c r="M216" s="22">
        <f t="shared" si="13"/>
        <v>1640000</v>
      </c>
      <c r="N216" s="22">
        <f t="shared" si="13"/>
        <v>1604000</v>
      </c>
      <c r="O216" s="22">
        <f t="shared" si="13"/>
        <v>1568000</v>
      </c>
      <c r="P216" s="22">
        <f t="shared" si="13"/>
        <v>1532000</v>
      </c>
      <c r="Q216" s="22">
        <f t="shared" si="13"/>
        <v>1496000</v>
      </c>
      <c r="R216" s="22">
        <f t="shared" si="13"/>
        <v>1460000</v>
      </c>
      <c r="S216" s="22">
        <f t="shared" si="13"/>
        <v>1424000</v>
      </c>
      <c r="T216" s="22">
        <f t="shared" si="13"/>
        <v>1388000</v>
      </c>
      <c r="U216" s="22">
        <f t="shared" si="13"/>
        <v>1352000</v>
      </c>
      <c r="V216" s="22">
        <f t="shared" si="13"/>
        <v>1316000</v>
      </c>
      <c r="W216" s="22">
        <f t="shared" si="13"/>
        <v>1280000</v>
      </c>
      <c r="X216" s="22">
        <f t="shared" si="13"/>
        <v>1244000</v>
      </c>
      <c r="Y216" s="22">
        <f t="shared" si="13"/>
        <v>1208000</v>
      </c>
      <c r="Z216" s="22">
        <f t="shared" si="13"/>
        <v>1172000</v>
      </c>
      <c r="AA216" s="22">
        <f t="shared" si="13"/>
        <v>1136000</v>
      </c>
      <c r="AB216" s="22">
        <f t="shared" si="13"/>
        <v>1100000</v>
      </c>
      <c r="AC216" s="22">
        <f t="shared" si="13"/>
        <v>1064000</v>
      </c>
      <c r="AD216" s="22">
        <f t="shared" si="13"/>
        <v>1028000</v>
      </c>
      <c r="AE216" s="22">
        <f t="shared" si="13"/>
        <v>992000</v>
      </c>
      <c r="AF216" s="22">
        <f t="shared" si="13"/>
        <v>956000</v>
      </c>
      <c r="AG216" s="22">
        <f t="shared" si="13"/>
        <v>920000</v>
      </c>
      <c r="AH216" s="22">
        <f t="shared" si="13"/>
        <v>884000</v>
      </c>
      <c r="AI216" s="22">
        <f t="shared" si="13"/>
        <v>848000</v>
      </c>
      <c r="AJ216" s="22">
        <f t="shared" si="13"/>
        <v>812000</v>
      </c>
      <c r="AK216" s="22">
        <f t="shared" si="13"/>
        <v>776000</v>
      </c>
      <c r="AL216" s="22">
        <f t="shared" si="13"/>
        <v>740000</v>
      </c>
      <c r="AM216" s="22">
        <f t="shared" si="13"/>
        <v>704000</v>
      </c>
      <c r="AN216" s="22">
        <f t="shared" si="13"/>
        <v>668000</v>
      </c>
      <c r="AO216" s="22">
        <f t="shared" si="13"/>
        <v>632000</v>
      </c>
      <c r="AP216" s="22">
        <f t="shared" si="13"/>
        <v>596000</v>
      </c>
      <c r="AQ216" s="22">
        <f t="shared" si="13"/>
        <v>560000</v>
      </c>
      <c r="AR216" s="22">
        <f t="shared" si="13"/>
        <v>524000</v>
      </c>
      <c r="AS216" s="29">
        <f t="shared" si="13"/>
        <v>500600</v>
      </c>
      <c r="AT216" s="22">
        <f t="shared" si="13"/>
        <v>488000</v>
      </c>
      <c r="AU216" s="22">
        <f t="shared" si="13"/>
        <v>452000</v>
      </c>
      <c r="AV216" s="22">
        <f t="shared" si="13"/>
        <v>416000</v>
      </c>
      <c r="AW216" s="22">
        <f t="shared" si="13"/>
        <v>380000</v>
      </c>
      <c r="AX216" s="22">
        <f t="shared" ref="AX216" si="14">-1800*AX215+2000000</f>
        <v>362000</v>
      </c>
      <c r="AY216" s="22">
        <f t="shared" ref="AY216" si="15">-1800*AY215+2000000</f>
        <v>344000</v>
      </c>
      <c r="AZ216" s="22">
        <f t="shared" ref="AZ216" si="16">-1800*AZ215+2000000</f>
        <v>308000</v>
      </c>
      <c r="BA216" s="22">
        <f t="shared" ref="BA216" si="17">-1800*BA215+2000000</f>
        <v>272000</v>
      </c>
      <c r="BB216" s="22">
        <f t="shared" ref="BB216" si="18">-1800*BB215+2000000</f>
        <v>236000</v>
      </c>
      <c r="BC216" s="22">
        <f t="shared" ref="BC216" si="19">-1800*BC215+2000000</f>
        <v>200000</v>
      </c>
      <c r="BD216" s="22">
        <f t="shared" ref="BD216" si="20">-1800*BD215+2000000</f>
        <v>164000</v>
      </c>
      <c r="BE216" s="22">
        <f t="shared" ref="BE216" si="21">-1800*BE215+2000000</f>
        <v>128000</v>
      </c>
      <c r="BF216" s="22">
        <f t="shared" ref="BF216" si="22">-1800*BF215+2000000</f>
        <v>92000</v>
      </c>
      <c r="BG216" s="22">
        <f t="shared" ref="BG216" si="23">-1800*BG215+2000000</f>
        <v>56000</v>
      </c>
      <c r="BH216" s="22">
        <f t="shared" ref="BH216" si="24">-1800*BH215+2000000</f>
        <v>20000</v>
      </c>
      <c r="BI216" s="22">
        <f t="shared" ref="BI216" si="25">-1800*BI215+2000000</f>
        <v>2000</v>
      </c>
    </row>
    <row r="217" spans="1:65" ht="17" x14ac:dyDescent="0.5">
      <c r="B217" s="27" t="s">
        <v>78</v>
      </c>
      <c r="C217" s="21">
        <f>-5400*C215+5000000</f>
        <v>5000000</v>
      </c>
      <c r="D217" s="21">
        <f t="shared" ref="D217:AY217" si="26">-5400*D215+5000000</f>
        <v>4892000</v>
      </c>
      <c r="E217" s="21">
        <f t="shared" si="26"/>
        <v>4784000</v>
      </c>
      <c r="F217" s="21">
        <f t="shared" si="26"/>
        <v>4676000</v>
      </c>
      <c r="G217" s="21">
        <f t="shared" si="26"/>
        <v>4568000</v>
      </c>
      <c r="H217" s="21">
        <f t="shared" si="26"/>
        <v>4460000</v>
      </c>
      <c r="I217" s="21">
        <f t="shared" si="26"/>
        <v>4352000</v>
      </c>
      <c r="J217" s="21">
        <f t="shared" si="26"/>
        <v>4244000</v>
      </c>
      <c r="K217" s="21">
        <f t="shared" si="26"/>
        <v>4136000</v>
      </c>
      <c r="L217" s="21">
        <f t="shared" si="26"/>
        <v>4028000</v>
      </c>
      <c r="M217" s="21">
        <f t="shared" si="26"/>
        <v>3920000</v>
      </c>
      <c r="N217" s="21">
        <f t="shared" si="26"/>
        <v>3812000</v>
      </c>
      <c r="O217" s="21">
        <f t="shared" si="26"/>
        <v>3704000</v>
      </c>
      <c r="P217" s="21">
        <f t="shared" si="26"/>
        <v>3596000</v>
      </c>
      <c r="Q217" s="21">
        <f t="shared" si="26"/>
        <v>3488000</v>
      </c>
      <c r="R217" s="21">
        <f t="shared" si="26"/>
        <v>3380000</v>
      </c>
      <c r="S217" s="21">
        <f t="shared" si="26"/>
        <v>3272000</v>
      </c>
      <c r="T217" s="21">
        <f t="shared" si="26"/>
        <v>3164000</v>
      </c>
      <c r="U217" s="21">
        <f t="shared" si="26"/>
        <v>3056000</v>
      </c>
      <c r="V217" s="21">
        <f t="shared" si="26"/>
        <v>2948000</v>
      </c>
      <c r="W217" s="21">
        <f t="shared" si="26"/>
        <v>2840000</v>
      </c>
      <c r="X217" s="21">
        <f t="shared" si="26"/>
        <v>2732000</v>
      </c>
      <c r="Y217" s="21">
        <f t="shared" si="26"/>
        <v>2624000</v>
      </c>
      <c r="Z217" s="21">
        <f t="shared" si="26"/>
        <v>2516000</v>
      </c>
      <c r="AA217" s="21">
        <f t="shared" si="26"/>
        <v>2408000</v>
      </c>
      <c r="AB217" s="21">
        <f t="shared" si="26"/>
        <v>2300000</v>
      </c>
      <c r="AC217" s="21">
        <f t="shared" si="26"/>
        <v>2192000</v>
      </c>
      <c r="AD217" s="21">
        <f t="shared" si="26"/>
        <v>2084000</v>
      </c>
      <c r="AE217" s="21">
        <f t="shared" si="26"/>
        <v>1976000</v>
      </c>
      <c r="AF217" s="21">
        <f t="shared" si="26"/>
        <v>1868000</v>
      </c>
      <c r="AG217" s="21">
        <f t="shared" si="26"/>
        <v>1760000</v>
      </c>
      <c r="AH217" s="21">
        <f t="shared" si="26"/>
        <v>1652000</v>
      </c>
      <c r="AI217" s="21">
        <f t="shared" si="26"/>
        <v>1544000</v>
      </c>
      <c r="AJ217" s="21">
        <f t="shared" si="26"/>
        <v>1436000</v>
      </c>
      <c r="AK217" s="21">
        <f t="shared" si="26"/>
        <v>1328000</v>
      </c>
      <c r="AL217" s="21">
        <f t="shared" si="26"/>
        <v>1220000</v>
      </c>
      <c r="AM217" s="21">
        <f t="shared" si="26"/>
        <v>1112000</v>
      </c>
      <c r="AN217" s="21">
        <f t="shared" si="26"/>
        <v>1004000</v>
      </c>
      <c r="AO217" s="21">
        <f t="shared" si="26"/>
        <v>896000</v>
      </c>
      <c r="AP217" s="21">
        <f t="shared" si="26"/>
        <v>788000</v>
      </c>
      <c r="AQ217" s="21">
        <f t="shared" si="26"/>
        <v>680000</v>
      </c>
      <c r="AR217" s="21">
        <f t="shared" si="26"/>
        <v>572000</v>
      </c>
      <c r="AS217" s="30">
        <f t="shared" ref="AS217" si="27">-5400*AS215+5000000</f>
        <v>501800</v>
      </c>
      <c r="AT217" s="21">
        <f t="shared" si="26"/>
        <v>464000</v>
      </c>
      <c r="AU217" s="21">
        <f t="shared" si="26"/>
        <v>356000</v>
      </c>
      <c r="AV217" s="21">
        <f t="shared" si="26"/>
        <v>248000</v>
      </c>
      <c r="AW217" s="21">
        <f t="shared" si="26"/>
        <v>140000</v>
      </c>
      <c r="AX217" s="21">
        <f t="shared" si="26"/>
        <v>86000</v>
      </c>
      <c r="AY217" s="21">
        <f t="shared" si="26"/>
        <v>32000</v>
      </c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5" ht="17" x14ac:dyDescent="0.5">
      <c r="A218" s="1" t="s">
        <v>33</v>
      </c>
    </row>
    <row r="219" spans="1:65" ht="17" x14ac:dyDescent="0.5">
      <c r="A219" s="1"/>
    </row>
    <row r="220" spans="1:65" ht="17" x14ac:dyDescent="0.5">
      <c r="A220" s="1"/>
    </row>
    <row r="221" spans="1:65" ht="17" x14ac:dyDescent="0.5">
      <c r="A221" s="1"/>
    </row>
    <row r="222" spans="1:65" ht="17" x14ac:dyDescent="0.5">
      <c r="A222" s="1"/>
    </row>
    <row r="223" spans="1:65" ht="17" x14ac:dyDescent="0.5">
      <c r="A223" s="1"/>
    </row>
    <row r="224" spans="1:65" ht="17" x14ac:dyDescent="0.5">
      <c r="A224" s="1"/>
    </row>
    <row r="225" spans="1:1" ht="17" x14ac:dyDescent="0.5">
      <c r="A225" s="1"/>
    </row>
    <row r="226" spans="1:1" ht="17" x14ac:dyDescent="0.5">
      <c r="A226" s="1"/>
    </row>
    <row r="227" spans="1:1" ht="17" x14ac:dyDescent="0.5">
      <c r="A227" s="1"/>
    </row>
    <row r="228" spans="1:1" ht="17" x14ac:dyDescent="0.5">
      <c r="A228" s="1"/>
    </row>
    <row r="229" spans="1:1" ht="17" x14ac:dyDescent="0.5">
      <c r="A229" s="1"/>
    </row>
    <row r="230" spans="1:1" ht="17" x14ac:dyDescent="0.5">
      <c r="A230" s="1"/>
    </row>
    <row r="244" spans="1:9" ht="17" x14ac:dyDescent="0.5">
      <c r="A244" s="1" t="s">
        <v>34</v>
      </c>
    </row>
    <row r="245" spans="1:9" ht="17" x14ac:dyDescent="0.5">
      <c r="B245" s="1" t="s">
        <v>105</v>
      </c>
    </row>
    <row r="246" spans="1:9" x14ac:dyDescent="0.45">
      <c r="B246" t="s">
        <v>167</v>
      </c>
    </row>
    <row r="247" spans="1:9" x14ac:dyDescent="0.45">
      <c r="B247" t="s">
        <v>106</v>
      </c>
    </row>
    <row r="248" spans="1:9" x14ac:dyDescent="0.45">
      <c r="B248" t="s">
        <v>107</v>
      </c>
    </row>
    <row r="250" spans="1:9" ht="17" x14ac:dyDescent="0.5">
      <c r="A250" s="10" t="s">
        <v>30</v>
      </c>
      <c r="B250" s="10"/>
      <c r="C250" s="10"/>
      <c r="D250" s="10"/>
      <c r="E250" s="10"/>
      <c r="F250" s="10"/>
      <c r="G250" s="10"/>
      <c r="H250" s="10"/>
      <c r="I250" s="10"/>
    </row>
    <row r="251" spans="1:9" ht="17" x14ac:dyDescent="0.5">
      <c r="A251" s="1" t="s">
        <v>35</v>
      </c>
    </row>
    <row r="252" spans="1:9" ht="17" x14ac:dyDescent="0.5">
      <c r="B252" s="1" t="s">
        <v>168</v>
      </c>
    </row>
    <row r="253" spans="1:9" ht="17" x14ac:dyDescent="0.5">
      <c r="B253" s="1" t="s">
        <v>169</v>
      </c>
    </row>
    <row r="255" spans="1:9" ht="17" x14ac:dyDescent="0.5">
      <c r="A255" s="1" t="s">
        <v>36</v>
      </c>
    </row>
    <row r="256" spans="1:9" ht="16.5" customHeight="1" x14ac:dyDescent="0.5">
      <c r="B256" s="42" t="s">
        <v>144</v>
      </c>
      <c r="C256" s="28">
        <v>0</v>
      </c>
      <c r="D256" s="28">
        <v>10</v>
      </c>
      <c r="E256" s="28">
        <v>20</v>
      </c>
      <c r="F256" s="28">
        <v>30</v>
      </c>
      <c r="G256" s="28">
        <v>40</v>
      </c>
      <c r="H256" s="28">
        <v>50</v>
      </c>
      <c r="I256" s="28">
        <v>60</v>
      </c>
    </row>
    <row r="257" spans="1:9" ht="16.5" customHeight="1" x14ac:dyDescent="0.5">
      <c r="B257" s="42" t="s">
        <v>170</v>
      </c>
      <c r="C257" s="31">
        <f>250*C256</f>
        <v>0</v>
      </c>
      <c r="D257" s="31">
        <f t="shared" ref="D257:I257" si="28">250*D256</f>
        <v>2500</v>
      </c>
      <c r="E257" s="31">
        <f t="shared" si="28"/>
        <v>5000</v>
      </c>
      <c r="F257" s="31">
        <f t="shared" si="28"/>
        <v>7500</v>
      </c>
      <c r="G257" s="31">
        <f t="shared" si="28"/>
        <v>10000</v>
      </c>
      <c r="H257" s="31">
        <f t="shared" si="28"/>
        <v>12500</v>
      </c>
      <c r="I257" s="31">
        <f t="shared" si="28"/>
        <v>15000</v>
      </c>
    </row>
    <row r="258" spans="1:9" ht="16.5" customHeight="1" x14ac:dyDescent="0.5">
      <c r="B258" s="42" t="s">
        <v>171</v>
      </c>
      <c r="C258" s="31">
        <f>179*C256+1200</f>
        <v>1200</v>
      </c>
      <c r="D258" s="31">
        <f t="shared" ref="D258:I258" si="29">179*D256+1200</f>
        <v>2990</v>
      </c>
      <c r="E258" s="31">
        <f t="shared" si="29"/>
        <v>4780</v>
      </c>
      <c r="F258" s="31">
        <f t="shared" si="29"/>
        <v>6570</v>
      </c>
      <c r="G258" s="31">
        <f t="shared" si="29"/>
        <v>8360</v>
      </c>
      <c r="H258" s="31">
        <f t="shared" si="29"/>
        <v>10150</v>
      </c>
      <c r="I258" s="31">
        <f t="shared" si="29"/>
        <v>11940</v>
      </c>
    </row>
    <row r="260" spans="1:9" ht="17" x14ac:dyDescent="0.5">
      <c r="A260" s="1" t="s">
        <v>37</v>
      </c>
    </row>
    <row r="289" spans="1:25" ht="17" x14ac:dyDescent="0.5">
      <c r="A289" s="1" t="s">
        <v>38</v>
      </c>
    </row>
    <row r="290" spans="1:25" ht="19" x14ac:dyDescent="0.5">
      <c r="B290" s="1" t="s">
        <v>108</v>
      </c>
    </row>
    <row r="291" spans="1:25" ht="17" x14ac:dyDescent="0.5">
      <c r="B291" s="1"/>
    </row>
    <row r="292" spans="1:25" s="2" customFormat="1" ht="17" x14ac:dyDescent="0.5">
      <c r="A292" s="10" t="s">
        <v>47</v>
      </c>
      <c r="B292" s="10"/>
      <c r="C292" s="10"/>
      <c r="D292" s="10"/>
      <c r="E292" s="10"/>
      <c r="F292" s="10"/>
      <c r="G292" s="10"/>
      <c r="H292" s="10"/>
      <c r="I292" s="10"/>
    </row>
    <row r="293" spans="1:25" ht="17" x14ac:dyDescent="0.5">
      <c r="A293" s="1" t="s">
        <v>43</v>
      </c>
    </row>
    <row r="294" spans="1:25" ht="17" x14ac:dyDescent="0.5">
      <c r="B294" s="1" t="s">
        <v>125</v>
      </c>
      <c r="C294" s="32">
        <f>1/20</f>
        <v>0.05</v>
      </c>
      <c r="D294" s="1" t="s">
        <v>126</v>
      </c>
    </row>
    <row r="295" spans="1:25" ht="17" x14ac:dyDescent="0.5">
      <c r="B295" s="1" t="s">
        <v>127</v>
      </c>
      <c r="C295" s="32">
        <f>1/12.5</f>
        <v>0.08</v>
      </c>
      <c r="D295" s="1" t="s">
        <v>126</v>
      </c>
    </row>
    <row r="297" spans="1:25" ht="17" x14ac:dyDescent="0.5">
      <c r="A297" s="1" t="s">
        <v>44</v>
      </c>
    </row>
    <row r="298" spans="1:25" ht="17" x14ac:dyDescent="0.5">
      <c r="B298" s="1" t="s">
        <v>172</v>
      </c>
    </row>
    <row r="299" spans="1:25" ht="17" x14ac:dyDescent="0.5">
      <c r="B299" s="1" t="s">
        <v>173</v>
      </c>
    </row>
    <row r="301" spans="1:25" ht="17" x14ac:dyDescent="0.5">
      <c r="A301" s="1" t="s">
        <v>45</v>
      </c>
    </row>
    <row r="302" spans="1:25" ht="17" x14ac:dyDescent="0.45">
      <c r="B302" s="37" t="s">
        <v>148</v>
      </c>
      <c r="C302" s="28">
        <v>0</v>
      </c>
      <c r="D302" s="28">
        <v>50</v>
      </c>
      <c r="E302" s="28">
        <v>100</v>
      </c>
      <c r="F302" s="28">
        <v>150</v>
      </c>
      <c r="G302" s="28">
        <v>200</v>
      </c>
      <c r="H302" s="28">
        <v>250</v>
      </c>
      <c r="I302" s="28">
        <v>300</v>
      </c>
      <c r="J302" s="28">
        <v>350</v>
      </c>
      <c r="K302" s="28">
        <v>400</v>
      </c>
      <c r="L302" s="28">
        <v>450</v>
      </c>
      <c r="M302" s="28">
        <v>500</v>
      </c>
      <c r="N302" s="28">
        <v>550</v>
      </c>
      <c r="O302" s="28">
        <v>600</v>
      </c>
      <c r="P302" s="28">
        <v>650</v>
      </c>
      <c r="Q302" s="28">
        <v>700</v>
      </c>
      <c r="R302" s="28">
        <v>750</v>
      </c>
      <c r="S302" s="28">
        <v>800</v>
      </c>
      <c r="T302" s="28">
        <v>850</v>
      </c>
      <c r="U302" s="28">
        <v>900</v>
      </c>
      <c r="V302" s="28">
        <v>950</v>
      </c>
      <c r="W302" s="28">
        <v>1000</v>
      </c>
      <c r="X302" s="28">
        <v>1050</v>
      </c>
      <c r="Y302" s="28">
        <v>1100</v>
      </c>
    </row>
    <row r="303" spans="1:25" x14ac:dyDescent="0.45">
      <c r="B303" s="37" t="s">
        <v>149</v>
      </c>
      <c r="C303" s="20">
        <f>-0.05*C302+55</f>
        <v>55</v>
      </c>
      <c r="D303" s="20">
        <f>-0.05*D302+55</f>
        <v>52.5</v>
      </c>
      <c r="E303" s="20">
        <f t="shared" ref="E303:Y303" si="30">-0.05*E302+55</f>
        <v>50</v>
      </c>
      <c r="F303" s="20">
        <f t="shared" si="30"/>
        <v>47.5</v>
      </c>
      <c r="G303" s="20">
        <f t="shared" si="30"/>
        <v>45</v>
      </c>
      <c r="H303" s="20">
        <f t="shared" si="30"/>
        <v>42.5</v>
      </c>
      <c r="I303" s="20">
        <f t="shared" si="30"/>
        <v>40</v>
      </c>
      <c r="J303" s="20">
        <f t="shared" si="30"/>
        <v>37.5</v>
      </c>
      <c r="K303" s="20">
        <f t="shared" si="30"/>
        <v>35</v>
      </c>
      <c r="L303" s="20">
        <f t="shared" si="30"/>
        <v>32.5</v>
      </c>
      <c r="M303" s="20">
        <f t="shared" si="30"/>
        <v>30</v>
      </c>
      <c r="N303" s="20">
        <f t="shared" si="30"/>
        <v>27.5</v>
      </c>
      <c r="O303" s="20">
        <f t="shared" si="30"/>
        <v>25</v>
      </c>
      <c r="P303" s="20">
        <f t="shared" si="30"/>
        <v>22.5</v>
      </c>
      <c r="Q303" s="20">
        <f t="shared" si="30"/>
        <v>20</v>
      </c>
      <c r="R303" s="20">
        <f t="shared" si="30"/>
        <v>17.5</v>
      </c>
      <c r="S303" s="20">
        <f t="shared" si="30"/>
        <v>15</v>
      </c>
      <c r="T303" s="20">
        <f t="shared" si="30"/>
        <v>12.5</v>
      </c>
      <c r="U303" s="20">
        <f t="shared" si="30"/>
        <v>10</v>
      </c>
      <c r="V303" s="20">
        <f t="shared" si="30"/>
        <v>7.5</v>
      </c>
      <c r="W303" s="20">
        <f t="shared" si="30"/>
        <v>5</v>
      </c>
      <c r="X303" s="20">
        <f t="shared" si="30"/>
        <v>2.5</v>
      </c>
      <c r="Y303" s="20">
        <f t="shared" si="30"/>
        <v>0</v>
      </c>
    </row>
    <row r="304" spans="1:25" x14ac:dyDescent="0.45">
      <c r="B304" s="37" t="s">
        <v>147</v>
      </c>
      <c r="C304" s="20">
        <f>-0.08*C302+80</f>
        <v>80</v>
      </c>
      <c r="D304" s="20">
        <f>-0.08*D302+80</f>
        <v>76</v>
      </c>
      <c r="E304" s="20">
        <f t="shared" ref="E304:W304" si="31">-0.08*E302+80</f>
        <v>72</v>
      </c>
      <c r="F304" s="20">
        <f t="shared" si="31"/>
        <v>68</v>
      </c>
      <c r="G304" s="20">
        <f t="shared" si="31"/>
        <v>64</v>
      </c>
      <c r="H304" s="20">
        <f t="shared" si="31"/>
        <v>60</v>
      </c>
      <c r="I304" s="20">
        <f t="shared" si="31"/>
        <v>56</v>
      </c>
      <c r="J304" s="20">
        <f t="shared" si="31"/>
        <v>52</v>
      </c>
      <c r="K304" s="20">
        <f t="shared" si="31"/>
        <v>48</v>
      </c>
      <c r="L304" s="20">
        <f t="shared" si="31"/>
        <v>44</v>
      </c>
      <c r="M304" s="20">
        <f t="shared" si="31"/>
        <v>40</v>
      </c>
      <c r="N304" s="20">
        <f t="shared" si="31"/>
        <v>36</v>
      </c>
      <c r="O304" s="20">
        <f t="shared" si="31"/>
        <v>32</v>
      </c>
      <c r="P304" s="20">
        <f t="shared" si="31"/>
        <v>28</v>
      </c>
      <c r="Q304" s="20">
        <f t="shared" si="31"/>
        <v>24</v>
      </c>
      <c r="R304" s="20">
        <f t="shared" si="31"/>
        <v>20</v>
      </c>
      <c r="S304" s="20">
        <f t="shared" si="31"/>
        <v>16</v>
      </c>
      <c r="T304" s="20">
        <f t="shared" si="31"/>
        <v>12</v>
      </c>
      <c r="U304" s="20">
        <f t="shared" si="31"/>
        <v>8</v>
      </c>
      <c r="V304" s="20">
        <f t="shared" si="31"/>
        <v>4</v>
      </c>
      <c r="W304" s="20">
        <f t="shared" si="31"/>
        <v>0</v>
      </c>
      <c r="X304" s="20"/>
      <c r="Y304" s="20"/>
    </row>
    <row r="305" spans="1:1" ht="17" x14ac:dyDescent="0.5">
      <c r="A305" s="1" t="s">
        <v>46</v>
      </c>
    </row>
    <row r="306" spans="1:1" ht="17" x14ac:dyDescent="0.5">
      <c r="A306" s="1"/>
    </row>
    <row r="307" spans="1:1" ht="17" x14ac:dyDescent="0.5">
      <c r="A307" s="1"/>
    </row>
    <row r="308" spans="1:1" ht="17" x14ac:dyDescent="0.5">
      <c r="A308" s="1"/>
    </row>
    <row r="309" spans="1:1" ht="17" x14ac:dyDescent="0.5">
      <c r="A309" s="1"/>
    </row>
    <row r="310" spans="1:1" ht="17" x14ac:dyDescent="0.5">
      <c r="A310" s="1"/>
    </row>
    <row r="311" spans="1:1" ht="17" x14ac:dyDescent="0.5">
      <c r="A311" s="1"/>
    </row>
    <row r="312" spans="1:1" ht="17" x14ac:dyDescent="0.5">
      <c r="A312" s="1"/>
    </row>
    <row r="313" spans="1:1" ht="17" x14ac:dyDescent="0.5">
      <c r="A313" s="1"/>
    </row>
    <row r="314" spans="1:1" ht="17" x14ac:dyDescent="0.5">
      <c r="A314" s="1"/>
    </row>
    <row r="315" spans="1:1" ht="17" x14ac:dyDescent="0.5">
      <c r="A315" s="1"/>
    </row>
    <row r="316" spans="1:1" ht="17" x14ac:dyDescent="0.5">
      <c r="A316" s="1"/>
    </row>
    <row r="317" spans="1:1" ht="17" x14ac:dyDescent="0.5">
      <c r="A317" s="1"/>
    </row>
    <row r="318" spans="1:1" ht="17" x14ac:dyDescent="0.5">
      <c r="A318" s="1"/>
    </row>
    <row r="319" spans="1:1" ht="17" x14ac:dyDescent="0.5">
      <c r="A319" s="1"/>
    </row>
    <row r="320" spans="1:1" ht="17" x14ac:dyDescent="0.5">
      <c r="A320" s="1"/>
    </row>
    <row r="321" spans="1:2" ht="17" x14ac:dyDescent="0.5">
      <c r="A321" s="1"/>
    </row>
    <row r="322" spans="1:2" ht="17" x14ac:dyDescent="0.5">
      <c r="A322" s="1"/>
    </row>
    <row r="323" spans="1:2" ht="17" x14ac:dyDescent="0.5">
      <c r="A323" s="1"/>
    </row>
    <row r="324" spans="1:2" ht="17" x14ac:dyDescent="0.5">
      <c r="A324" s="1"/>
    </row>
    <row r="325" spans="1:2" ht="17" x14ac:dyDescent="0.5">
      <c r="A325" s="1"/>
    </row>
    <row r="326" spans="1:2" ht="17" x14ac:dyDescent="0.5">
      <c r="A326" s="1"/>
    </row>
    <row r="330" spans="1:2" ht="17" x14ac:dyDescent="0.5">
      <c r="A330" s="1" t="s">
        <v>150</v>
      </c>
    </row>
    <row r="331" spans="1:2" ht="17" x14ac:dyDescent="0.5">
      <c r="B331" s="1" t="s">
        <v>110</v>
      </c>
    </row>
    <row r="333" spans="1:2" x14ac:dyDescent="0.45">
      <c r="B333" t="s">
        <v>111</v>
      </c>
    </row>
    <row r="334" spans="1:2" ht="17" x14ac:dyDescent="0.5">
      <c r="B334" s="1" t="s">
        <v>112</v>
      </c>
    </row>
    <row r="335" spans="1:2" ht="17" x14ac:dyDescent="0.5">
      <c r="B335" s="1" t="s">
        <v>113</v>
      </c>
    </row>
    <row r="337" spans="1:25" ht="16.5" customHeight="1" x14ac:dyDescent="0.6">
      <c r="A337" s="10" t="s">
        <v>48</v>
      </c>
      <c r="B337" s="5"/>
      <c r="C337" s="5"/>
      <c r="D337" s="5"/>
      <c r="E337" s="5"/>
      <c r="F337" s="5"/>
      <c r="G337" s="5"/>
      <c r="H337" s="5"/>
      <c r="I337" s="5"/>
    </row>
    <row r="338" spans="1:25" ht="17" x14ac:dyDescent="0.5">
      <c r="A338" s="1" t="s">
        <v>49</v>
      </c>
    </row>
    <row r="339" spans="1:25" ht="17" x14ac:dyDescent="0.5">
      <c r="B339" s="1" t="s">
        <v>114</v>
      </c>
      <c r="C339" s="1">
        <f>18/60</f>
        <v>0.3</v>
      </c>
      <c r="D339" s="1" t="s">
        <v>116</v>
      </c>
    </row>
    <row r="340" spans="1:25" ht="17" x14ac:dyDescent="0.5">
      <c r="B340" s="1" t="s">
        <v>115</v>
      </c>
      <c r="C340" s="1">
        <f>24/60</f>
        <v>0.4</v>
      </c>
      <c r="D340" s="1" t="s">
        <v>116</v>
      </c>
    </row>
    <row r="342" spans="1:25" ht="16.5" customHeight="1" x14ac:dyDescent="0.45">
      <c r="A342" s="8" t="s">
        <v>50</v>
      </c>
      <c r="B342" s="4"/>
    </row>
    <row r="343" spans="1:25" ht="36.75" customHeight="1" x14ac:dyDescent="0.45">
      <c r="B343" s="37" t="s">
        <v>151</v>
      </c>
      <c r="C343" s="28">
        <v>0</v>
      </c>
      <c r="D343" s="28">
        <v>10</v>
      </c>
      <c r="E343" s="28">
        <v>20</v>
      </c>
      <c r="F343" s="28">
        <v>30</v>
      </c>
      <c r="G343" s="28">
        <v>40</v>
      </c>
      <c r="H343" s="28">
        <v>50</v>
      </c>
      <c r="I343" s="28">
        <v>60</v>
      </c>
      <c r="J343" s="28">
        <v>70</v>
      </c>
      <c r="K343" s="28">
        <v>80</v>
      </c>
      <c r="L343" s="28">
        <v>90</v>
      </c>
      <c r="M343" s="28">
        <v>100</v>
      </c>
      <c r="N343" s="28">
        <v>110</v>
      </c>
      <c r="O343" s="28">
        <v>120</v>
      </c>
      <c r="P343" s="28">
        <v>130</v>
      </c>
      <c r="Q343" s="28">
        <v>140</v>
      </c>
      <c r="R343" s="28">
        <v>150</v>
      </c>
      <c r="S343" s="28">
        <v>160</v>
      </c>
      <c r="T343" s="28">
        <v>170</v>
      </c>
      <c r="U343" s="28">
        <v>180</v>
      </c>
      <c r="V343" s="28">
        <v>190</v>
      </c>
      <c r="W343" s="28">
        <v>200</v>
      </c>
      <c r="X343" s="28">
        <v>210</v>
      </c>
      <c r="Y343" s="28">
        <v>220</v>
      </c>
    </row>
    <row r="344" spans="1:25" ht="40.5" customHeight="1" x14ac:dyDescent="0.45">
      <c r="B344" s="37" t="s">
        <v>177</v>
      </c>
      <c r="C344" s="48">
        <f>0.3*C343+9</f>
        <v>9</v>
      </c>
      <c r="D344" s="48">
        <f t="shared" ref="D344:T344" si="32">0.3*D343+9</f>
        <v>12</v>
      </c>
      <c r="E344" s="48">
        <f t="shared" si="32"/>
        <v>15</v>
      </c>
      <c r="F344" s="48">
        <f t="shared" si="32"/>
        <v>18</v>
      </c>
      <c r="G344" s="48">
        <f t="shared" si="32"/>
        <v>21</v>
      </c>
      <c r="H344" s="48">
        <f t="shared" si="32"/>
        <v>24</v>
      </c>
      <c r="I344" s="48">
        <f t="shared" si="32"/>
        <v>27</v>
      </c>
      <c r="J344" s="48">
        <f t="shared" si="32"/>
        <v>30</v>
      </c>
      <c r="K344" s="48">
        <f t="shared" si="32"/>
        <v>33</v>
      </c>
      <c r="L344" s="48">
        <f t="shared" si="32"/>
        <v>36</v>
      </c>
      <c r="M344" s="48">
        <f t="shared" si="32"/>
        <v>39</v>
      </c>
      <c r="N344" s="48">
        <f t="shared" si="32"/>
        <v>42</v>
      </c>
      <c r="O344" s="48">
        <f t="shared" si="32"/>
        <v>45</v>
      </c>
      <c r="P344" s="48">
        <f t="shared" si="32"/>
        <v>48</v>
      </c>
      <c r="Q344" s="48">
        <f t="shared" si="32"/>
        <v>51</v>
      </c>
      <c r="R344" s="48">
        <f t="shared" si="32"/>
        <v>54</v>
      </c>
      <c r="S344" s="48">
        <f t="shared" si="32"/>
        <v>57</v>
      </c>
      <c r="T344" s="49">
        <f t="shared" si="32"/>
        <v>60</v>
      </c>
      <c r="U344" s="48">
        <f t="shared" ref="U344" si="33">0.3*U343+9</f>
        <v>63</v>
      </c>
      <c r="V344" s="48">
        <f t="shared" ref="V344" si="34">0.3*V343+9</f>
        <v>66</v>
      </c>
      <c r="W344" s="48">
        <f t="shared" ref="W344" si="35">0.3*W343+9</f>
        <v>69</v>
      </c>
      <c r="X344" s="48">
        <f t="shared" ref="X344" si="36">0.3*X343+9</f>
        <v>72</v>
      </c>
      <c r="Y344" s="48">
        <f t="shared" ref="Y344" si="37">0.3*Y343+9</f>
        <v>75</v>
      </c>
    </row>
    <row r="345" spans="1:25" ht="33" x14ac:dyDescent="0.45">
      <c r="B345" s="37" t="s">
        <v>178</v>
      </c>
      <c r="C345" s="48">
        <f>0.4*C343</f>
        <v>0</v>
      </c>
      <c r="D345" s="48">
        <f t="shared" ref="D345:T345" si="38">0.4*D343</f>
        <v>4</v>
      </c>
      <c r="E345" s="48">
        <f t="shared" si="38"/>
        <v>8</v>
      </c>
      <c r="F345" s="48">
        <f t="shared" si="38"/>
        <v>12</v>
      </c>
      <c r="G345" s="48">
        <f t="shared" si="38"/>
        <v>16</v>
      </c>
      <c r="H345" s="48">
        <f t="shared" si="38"/>
        <v>20</v>
      </c>
      <c r="I345" s="48">
        <f t="shared" si="38"/>
        <v>24</v>
      </c>
      <c r="J345" s="48">
        <f t="shared" si="38"/>
        <v>28</v>
      </c>
      <c r="K345" s="48">
        <f t="shared" si="38"/>
        <v>32</v>
      </c>
      <c r="L345" s="48">
        <f t="shared" si="38"/>
        <v>36</v>
      </c>
      <c r="M345" s="48">
        <f t="shared" si="38"/>
        <v>40</v>
      </c>
      <c r="N345" s="48">
        <f t="shared" si="38"/>
        <v>44</v>
      </c>
      <c r="O345" s="48">
        <f t="shared" si="38"/>
        <v>48</v>
      </c>
      <c r="P345" s="48">
        <f t="shared" si="38"/>
        <v>52</v>
      </c>
      <c r="Q345" s="48">
        <f t="shared" si="38"/>
        <v>56</v>
      </c>
      <c r="R345" s="49">
        <f t="shared" si="38"/>
        <v>60</v>
      </c>
      <c r="S345" s="48">
        <f t="shared" si="38"/>
        <v>64</v>
      </c>
      <c r="T345" s="48">
        <f t="shared" si="38"/>
        <v>68</v>
      </c>
      <c r="U345" s="48">
        <f t="shared" ref="U345:Y345" si="39">0.4*U343</f>
        <v>72</v>
      </c>
      <c r="V345" s="48">
        <f t="shared" si="39"/>
        <v>76</v>
      </c>
      <c r="W345" s="48">
        <f t="shared" si="39"/>
        <v>80</v>
      </c>
      <c r="X345" s="48">
        <f t="shared" si="39"/>
        <v>84</v>
      </c>
      <c r="Y345" s="48">
        <f t="shared" si="39"/>
        <v>88</v>
      </c>
    </row>
    <row r="346" spans="1:25" ht="17" x14ac:dyDescent="0.45">
      <c r="A346" s="8" t="s">
        <v>51</v>
      </c>
    </row>
    <row r="372" spans="1:4" ht="17" x14ac:dyDescent="0.5">
      <c r="A372" s="1" t="s">
        <v>52</v>
      </c>
    </row>
    <row r="373" spans="1:4" ht="17" x14ac:dyDescent="0.5">
      <c r="B373" s="1" t="s">
        <v>179</v>
      </c>
    </row>
    <row r="375" spans="1:4" ht="17" x14ac:dyDescent="0.5">
      <c r="A375" s="1" t="s">
        <v>63</v>
      </c>
    </row>
    <row r="376" spans="1:4" x14ac:dyDescent="0.45">
      <c r="B376" t="s">
        <v>180</v>
      </c>
      <c r="C376">
        <v>170</v>
      </c>
      <c r="D376" t="s">
        <v>117</v>
      </c>
    </row>
    <row r="377" spans="1:4" x14ac:dyDescent="0.45">
      <c r="B377" t="s">
        <v>181</v>
      </c>
      <c r="C377">
        <v>150</v>
      </c>
      <c r="D377" t="s">
        <v>117</v>
      </c>
    </row>
    <row r="379" spans="1:4" ht="17" x14ac:dyDescent="0.5">
      <c r="B379" s="1" t="s">
        <v>182</v>
      </c>
      <c r="C379" s="1">
        <f>C376-C377</f>
        <v>20</v>
      </c>
      <c r="D379" s="1" t="s">
        <v>118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topLeftCell="A36" zoomScaleNormal="100" workbookViewId="0">
      <selection activeCell="B48" sqref="B48"/>
    </sheetView>
  </sheetViews>
  <sheetFormatPr defaultRowHeight="16.5" x14ac:dyDescent="0.45"/>
  <cols>
    <col min="1" max="1" width="11.53515625" bestFit="1" customWidth="1"/>
    <col min="2" max="2" width="23" customWidth="1"/>
    <col min="3" max="27" width="7.765625" customWidth="1"/>
  </cols>
  <sheetData>
    <row r="1" spans="1:15" ht="21.5" x14ac:dyDescent="0.6">
      <c r="A1" s="63" t="s">
        <v>24</v>
      </c>
      <c r="B1" s="63"/>
      <c r="C1" s="63"/>
      <c r="D1" s="63"/>
      <c r="E1" s="63"/>
      <c r="F1" s="63"/>
      <c r="G1" s="63"/>
      <c r="H1" s="63"/>
      <c r="I1" s="63"/>
      <c r="J1" s="5"/>
      <c r="K1" s="5"/>
      <c r="L1" s="5"/>
    </row>
    <row r="2" spans="1:15" ht="21.5" x14ac:dyDescent="0.45">
      <c r="A2" s="64" t="s">
        <v>40</v>
      </c>
      <c r="B2" s="64"/>
      <c r="C2" s="64"/>
      <c r="D2" s="64"/>
      <c r="E2" s="64"/>
      <c r="F2" s="64"/>
      <c r="G2" s="64"/>
      <c r="H2" s="64"/>
      <c r="I2" s="64"/>
      <c r="J2" s="6"/>
      <c r="K2" s="6"/>
      <c r="L2" s="6"/>
      <c r="M2" s="4"/>
    </row>
    <row r="3" spans="1:15" ht="21.5" x14ac:dyDescent="0.45">
      <c r="A3" s="9"/>
      <c r="M3" s="4"/>
    </row>
    <row r="4" spans="1:15" ht="22.5" customHeight="1" x14ac:dyDescent="0.45">
      <c r="A4" s="9"/>
      <c r="C4" t="s">
        <v>184</v>
      </c>
      <c r="D4" t="s">
        <v>183</v>
      </c>
      <c r="N4" s="11"/>
    </row>
    <row r="5" spans="1:15" ht="22.5" customHeight="1" x14ac:dyDescent="0.45">
      <c r="A5" s="15"/>
      <c r="N5" s="11"/>
    </row>
    <row r="6" spans="1:15" ht="21.5" x14ac:dyDescent="0.45">
      <c r="A6" s="9" t="s">
        <v>185</v>
      </c>
      <c r="B6">
        <v>5.5</v>
      </c>
      <c r="E6">
        <f>((3/2)*5.5)+4.5</f>
        <v>12.75</v>
      </c>
      <c r="N6" s="11"/>
    </row>
    <row r="8" spans="1:15" ht="17" x14ac:dyDescent="0.5">
      <c r="A8" s="1" t="s">
        <v>25</v>
      </c>
      <c r="B8" t="s">
        <v>128</v>
      </c>
    </row>
    <row r="9" spans="1:15" ht="17" x14ac:dyDescent="0.5">
      <c r="A9" s="1"/>
      <c r="B9" s="28" t="s">
        <v>39</v>
      </c>
      <c r="C9" s="28">
        <v>-2</v>
      </c>
      <c r="D9" s="28">
        <v>-1</v>
      </c>
      <c r="E9" s="28">
        <v>0</v>
      </c>
      <c r="F9" s="28">
        <v>1</v>
      </c>
      <c r="G9" s="28">
        <v>2</v>
      </c>
      <c r="H9" s="28">
        <v>3</v>
      </c>
      <c r="I9" s="28">
        <v>4</v>
      </c>
      <c r="J9" s="28">
        <v>5</v>
      </c>
      <c r="K9" s="28">
        <v>6</v>
      </c>
      <c r="L9" s="28">
        <v>7</v>
      </c>
      <c r="M9" s="28">
        <v>8</v>
      </c>
      <c r="N9" s="50">
        <v>5.5</v>
      </c>
      <c r="O9" s="50">
        <v>4.5</v>
      </c>
    </row>
    <row r="10" spans="1:15" ht="17" x14ac:dyDescent="0.45">
      <c r="A10" s="7"/>
      <c r="B10" s="28" t="s">
        <v>134</v>
      </c>
      <c r="C10" s="17">
        <f>(3/2)*C9+4.5</f>
        <v>1.5</v>
      </c>
      <c r="D10" s="17">
        <f t="shared" ref="D10:O10" si="0">(3/2)*D9+4.5</f>
        <v>3</v>
      </c>
      <c r="E10" s="17">
        <f t="shared" si="0"/>
        <v>4.5</v>
      </c>
      <c r="F10" s="17">
        <f t="shared" si="0"/>
        <v>6</v>
      </c>
      <c r="G10" s="17">
        <f t="shared" si="0"/>
        <v>7.5</v>
      </c>
      <c r="H10" s="17">
        <f t="shared" si="0"/>
        <v>9</v>
      </c>
      <c r="I10" s="17">
        <f t="shared" si="0"/>
        <v>10.5</v>
      </c>
      <c r="J10" s="17">
        <f t="shared" si="0"/>
        <v>12</v>
      </c>
      <c r="K10" s="17">
        <f t="shared" si="0"/>
        <v>13.5</v>
      </c>
      <c r="L10" s="17">
        <f t="shared" si="0"/>
        <v>15</v>
      </c>
      <c r="M10" s="17">
        <f t="shared" si="0"/>
        <v>16.5</v>
      </c>
      <c r="N10" s="17">
        <f t="shared" si="0"/>
        <v>12.75</v>
      </c>
      <c r="O10" s="17">
        <f t="shared" si="0"/>
        <v>11.25</v>
      </c>
    </row>
    <row r="11" spans="1:15" ht="17" x14ac:dyDescent="0.45">
      <c r="B11" s="28" t="s">
        <v>135</v>
      </c>
      <c r="C11" s="17">
        <f>(5/2)*C9</f>
        <v>-5</v>
      </c>
      <c r="D11" s="17">
        <f t="shared" ref="D11:O11" si="1">(5/2)*D9</f>
        <v>-2.5</v>
      </c>
      <c r="E11" s="17">
        <f t="shared" si="1"/>
        <v>0</v>
      </c>
      <c r="F11" s="17">
        <f t="shared" si="1"/>
        <v>2.5</v>
      </c>
      <c r="G11" s="17">
        <f t="shared" si="1"/>
        <v>5</v>
      </c>
      <c r="H11" s="17">
        <f t="shared" si="1"/>
        <v>7.5</v>
      </c>
      <c r="I11" s="17">
        <f t="shared" si="1"/>
        <v>10</v>
      </c>
      <c r="J11" s="17">
        <f t="shared" si="1"/>
        <v>12.5</v>
      </c>
      <c r="K11" s="17">
        <f t="shared" si="1"/>
        <v>15</v>
      </c>
      <c r="L11" s="17">
        <f t="shared" si="1"/>
        <v>17.5</v>
      </c>
      <c r="M11" s="17">
        <f t="shared" si="1"/>
        <v>20</v>
      </c>
      <c r="N11" s="17">
        <f t="shared" si="1"/>
        <v>13.75</v>
      </c>
      <c r="O11" s="17">
        <f t="shared" si="1"/>
        <v>11.25</v>
      </c>
    </row>
    <row r="12" spans="1:15" ht="17" x14ac:dyDescent="0.45">
      <c r="B12" s="4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5" ht="17" x14ac:dyDescent="0.5">
      <c r="A13" s="1" t="s">
        <v>26</v>
      </c>
      <c r="B13" t="s">
        <v>129</v>
      </c>
    </row>
    <row r="17" spans="1:12" ht="17" x14ac:dyDescent="0.5">
      <c r="A17" s="1" t="s">
        <v>27</v>
      </c>
      <c r="B17" t="s">
        <v>130</v>
      </c>
    </row>
    <row r="19" spans="1:12" x14ac:dyDescent="0.45">
      <c r="B19" t="s">
        <v>186</v>
      </c>
    </row>
    <row r="20" spans="1:12" ht="17" x14ac:dyDescent="0.5">
      <c r="A20" s="1"/>
    </row>
    <row r="21" spans="1:12" ht="17" x14ac:dyDescent="0.5">
      <c r="A21" s="1" t="s">
        <v>28</v>
      </c>
      <c r="B21" t="s">
        <v>42</v>
      </c>
    </row>
    <row r="23" spans="1:12" x14ac:dyDescent="0.45">
      <c r="B23" t="s">
        <v>187</v>
      </c>
    </row>
    <row r="25" spans="1:12" ht="21.5" x14ac:dyDescent="0.6">
      <c r="A25" s="63" t="s">
        <v>80</v>
      </c>
      <c r="B25" s="63"/>
      <c r="C25" s="63"/>
      <c r="D25" s="63"/>
      <c r="E25" s="63"/>
      <c r="F25" s="63"/>
      <c r="G25" s="63"/>
      <c r="H25" s="63"/>
      <c r="I25" s="63"/>
    </row>
    <row r="26" spans="1:12" ht="21.5" x14ac:dyDescent="0.45">
      <c r="A26" s="64" t="s">
        <v>85</v>
      </c>
      <c r="B26" s="64"/>
      <c r="C26" s="64"/>
      <c r="D26" s="64"/>
      <c r="E26" s="64"/>
      <c r="F26" s="64"/>
      <c r="G26" s="64"/>
      <c r="H26" s="64"/>
      <c r="I26" s="64"/>
    </row>
    <row r="27" spans="1:12" ht="21.5" x14ac:dyDescent="0.45">
      <c r="A27" s="18"/>
      <c r="B27" t="s">
        <v>119</v>
      </c>
    </row>
    <row r="28" spans="1:12" ht="21.5" x14ac:dyDescent="0.45">
      <c r="A28" s="18"/>
      <c r="B28" t="s">
        <v>86</v>
      </c>
      <c r="C28" t="s">
        <v>120</v>
      </c>
    </row>
    <row r="29" spans="1:12" ht="21.5" x14ac:dyDescent="0.45">
      <c r="A29" s="18"/>
      <c r="B29" t="s">
        <v>87</v>
      </c>
      <c r="C29" t="s">
        <v>121</v>
      </c>
    </row>
    <row r="30" spans="1:12" ht="21.5" x14ac:dyDescent="0.45">
      <c r="A30" s="18"/>
      <c r="L30" s="2"/>
    </row>
    <row r="31" spans="1:12" ht="18.5" x14ac:dyDescent="0.5">
      <c r="A31" s="1" t="s">
        <v>81</v>
      </c>
      <c r="B31" t="s">
        <v>88</v>
      </c>
      <c r="L31" s="2"/>
    </row>
    <row r="32" spans="1:12" ht="17" x14ac:dyDescent="0.5">
      <c r="A32" s="1"/>
      <c r="L32" s="2"/>
    </row>
    <row r="33" spans="1:29" ht="17" x14ac:dyDescent="0.5">
      <c r="A33" s="1"/>
      <c r="B33" t="s">
        <v>188</v>
      </c>
      <c r="L33" s="2"/>
    </row>
    <row r="34" spans="1:29" x14ac:dyDescent="0.45">
      <c r="A34" s="7"/>
      <c r="B34" t="s">
        <v>189</v>
      </c>
      <c r="L34" s="2"/>
    </row>
    <row r="35" spans="1:29" ht="36.75" customHeight="1" x14ac:dyDescent="0.5">
      <c r="A35" s="1" t="s">
        <v>82</v>
      </c>
      <c r="B35" t="s">
        <v>128</v>
      </c>
    </row>
    <row r="36" spans="1:29" ht="19.5" customHeight="1" x14ac:dyDescent="0.5">
      <c r="B36" s="33" t="s">
        <v>131</v>
      </c>
      <c r="C36" s="28">
        <v>0</v>
      </c>
      <c r="D36" s="28">
        <v>5</v>
      </c>
      <c r="E36" s="28">
        <v>10</v>
      </c>
      <c r="F36" s="28">
        <v>15</v>
      </c>
      <c r="G36" s="28">
        <v>20</v>
      </c>
      <c r="H36" s="28">
        <v>25</v>
      </c>
      <c r="I36" s="28">
        <v>30</v>
      </c>
      <c r="J36" s="28">
        <v>35</v>
      </c>
      <c r="K36" s="28">
        <v>40</v>
      </c>
      <c r="L36" s="28">
        <v>45</v>
      </c>
      <c r="M36" s="28">
        <v>50</v>
      </c>
      <c r="N36" s="28">
        <v>55</v>
      </c>
      <c r="O36" s="28">
        <v>60</v>
      </c>
      <c r="P36" s="28">
        <v>65</v>
      </c>
      <c r="Q36" s="28">
        <v>70</v>
      </c>
      <c r="R36" s="28">
        <v>75</v>
      </c>
      <c r="S36" s="28">
        <v>80</v>
      </c>
      <c r="T36" s="28">
        <v>85</v>
      </c>
      <c r="U36" s="28">
        <v>90</v>
      </c>
      <c r="V36" s="28">
        <v>95</v>
      </c>
      <c r="W36" s="28">
        <v>100</v>
      </c>
      <c r="X36" s="28">
        <v>105</v>
      </c>
      <c r="Y36" s="28">
        <v>110</v>
      </c>
      <c r="Z36" s="28">
        <v>115</v>
      </c>
      <c r="AA36" s="28">
        <v>120</v>
      </c>
    </row>
    <row r="37" spans="1:29" ht="17" x14ac:dyDescent="0.45">
      <c r="B37" s="28" t="s">
        <v>89</v>
      </c>
      <c r="C37" s="51">
        <v>0</v>
      </c>
      <c r="D37" s="22">
        <f t="shared" ref="D37:AA37" si="2">(25*D36)+800</f>
        <v>925</v>
      </c>
      <c r="E37" s="22">
        <f t="shared" si="2"/>
        <v>1050</v>
      </c>
      <c r="F37" s="22">
        <f t="shared" si="2"/>
        <v>1175</v>
      </c>
      <c r="G37" s="22">
        <f t="shared" si="2"/>
        <v>1300</v>
      </c>
      <c r="H37" s="22">
        <f t="shared" si="2"/>
        <v>1425</v>
      </c>
      <c r="I37" s="22">
        <f t="shared" si="2"/>
        <v>1550</v>
      </c>
      <c r="J37" s="22">
        <f t="shared" si="2"/>
        <v>1675</v>
      </c>
      <c r="K37" s="22">
        <f t="shared" si="2"/>
        <v>1800</v>
      </c>
      <c r="L37" s="22">
        <f t="shared" si="2"/>
        <v>1925</v>
      </c>
      <c r="M37" s="22">
        <f t="shared" si="2"/>
        <v>2050</v>
      </c>
      <c r="N37" s="22">
        <f t="shared" si="2"/>
        <v>2175</v>
      </c>
      <c r="O37" s="22">
        <f t="shared" si="2"/>
        <v>2300</v>
      </c>
      <c r="P37" s="22">
        <f t="shared" si="2"/>
        <v>2425</v>
      </c>
      <c r="Q37" s="22">
        <f t="shared" si="2"/>
        <v>2550</v>
      </c>
      <c r="R37" s="22">
        <f t="shared" si="2"/>
        <v>2675</v>
      </c>
      <c r="S37" s="22">
        <f t="shared" si="2"/>
        <v>2800</v>
      </c>
      <c r="T37" s="22">
        <f t="shared" si="2"/>
        <v>2925</v>
      </c>
      <c r="U37" s="22">
        <f t="shared" si="2"/>
        <v>3050</v>
      </c>
      <c r="V37" s="22">
        <f t="shared" si="2"/>
        <v>3175</v>
      </c>
      <c r="W37" s="22">
        <f t="shared" si="2"/>
        <v>3300</v>
      </c>
      <c r="X37" s="22">
        <f t="shared" si="2"/>
        <v>3425</v>
      </c>
      <c r="Y37" s="22">
        <f t="shared" si="2"/>
        <v>3550</v>
      </c>
      <c r="Z37" s="22">
        <f t="shared" si="2"/>
        <v>3675</v>
      </c>
      <c r="AA37" s="22">
        <f t="shared" si="2"/>
        <v>3800</v>
      </c>
    </row>
    <row r="38" spans="1:29" ht="17" x14ac:dyDescent="0.45">
      <c r="B38" s="28" t="s">
        <v>90</v>
      </c>
      <c r="C38" s="52">
        <f>35*C36</f>
        <v>0</v>
      </c>
      <c r="D38" s="23">
        <f t="shared" ref="D38:AA38" si="3">35*D36</f>
        <v>175</v>
      </c>
      <c r="E38" s="23">
        <f t="shared" si="3"/>
        <v>350</v>
      </c>
      <c r="F38" s="23">
        <f t="shared" si="3"/>
        <v>525</v>
      </c>
      <c r="G38" s="23">
        <f t="shared" si="3"/>
        <v>700</v>
      </c>
      <c r="H38" s="23">
        <f t="shared" si="3"/>
        <v>875</v>
      </c>
      <c r="I38" s="23">
        <f t="shared" si="3"/>
        <v>1050</v>
      </c>
      <c r="J38" s="23">
        <f t="shared" si="3"/>
        <v>1225</v>
      </c>
      <c r="K38" s="23">
        <f t="shared" si="3"/>
        <v>1400</v>
      </c>
      <c r="L38" s="23">
        <f t="shared" si="3"/>
        <v>1575</v>
      </c>
      <c r="M38" s="23">
        <f t="shared" si="3"/>
        <v>1750</v>
      </c>
      <c r="N38" s="23">
        <f t="shared" si="3"/>
        <v>1925</v>
      </c>
      <c r="O38" s="23">
        <f t="shared" si="3"/>
        <v>2100</v>
      </c>
      <c r="P38" s="23">
        <f t="shared" si="3"/>
        <v>2275</v>
      </c>
      <c r="Q38" s="23">
        <f t="shared" si="3"/>
        <v>2450</v>
      </c>
      <c r="R38" s="23">
        <f t="shared" si="3"/>
        <v>2625</v>
      </c>
      <c r="S38" s="23">
        <f t="shared" si="3"/>
        <v>2800</v>
      </c>
      <c r="T38" s="23">
        <f t="shared" si="3"/>
        <v>2975</v>
      </c>
      <c r="U38" s="23">
        <f t="shared" si="3"/>
        <v>3150</v>
      </c>
      <c r="V38" s="23">
        <f t="shared" si="3"/>
        <v>3325</v>
      </c>
      <c r="W38" s="23">
        <f t="shared" si="3"/>
        <v>3500</v>
      </c>
      <c r="X38" s="23">
        <f t="shared" si="3"/>
        <v>3675</v>
      </c>
      <c r="Y38" s="23">
        <f t="shared" si="3"/>
        <v>3850</v>
      </c>
      <c r="Z38" s="23">
        <f t="shared" si="3"/>
        <v>4025</v>
      </c>
      <c r="AA38" s="23">
        <f t="shared" si="3"/>
        <v>4200</v>
      </c>
      <c r="AB38" s="44"/>
      <c r="AC38" s="44"/>
    </row>
    <row r="40" spans="1:29" ht="17" x14ac:dyDescent="0.5">
      <c r="A40" s="1" t="s">
        <v>83</v>
      </c>
      <c r="B40" t="s">
        <v>61</v>
      </c>
      <c r="C40" t="s">
        <v>132</v>
      </c>
    </row>
    <row r="43" spans="1:29" ht="17" x14ac:dyDescent="0.5">
      <c r="A43" s="1"/>
    </row>
    <row r="44" spans="1:29" ht="17" x14ac:dyDescent="0.5">
      <c r="A44" s="1" t="s">
        <v>84</v>
      </c>
      <c r="B44" t="s">
        <v>133</v>
      </c>
    </row>
    <row r="45" spans="1:29" x14ac:dyDescent="0.45">
      <c r="N45" s="12"/>
      <c r="O45" s="12"/>
    </row>
    <row r="46" spans="1:29" x14ac:dyDescent="0.45">
      <c r="B46" t="s">
        <v>190</v>
      </c>
    </row>
  </sheetData>
  <mergeCells count="4">
    <mergeCell ref="A1:I1"/>
    <mergeCell ref="A2:I2"/>
    <mergeCell ref="A25:I25"/>
    <mergeCell ref="A26:I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topLeftCell="A9" workbookViewId="0">
      <selection activeCell="B19" sqref="B19"/>
    </sheetView>
  </sheetViews>
  <sheetFormatPr defaultRowHeight="16.5" x14ac:dyDescent="0.45"/>
  <cols>
    <col min="1" max="1" width="9.53515625" customWidth="1"/>
    <col min="2" max="2" width="13.765625" customWidth="1"/>
    <col min="3" max="3" width="8.84375" customWidth="1"/>
    <col min="4" max="4" width="11.07421875" bestFit="1" customWidth="1"/>
    <col min="8" max="8" width="8.84375" customWidth="1"/>
    <col min="10" max="10" width="8.84375" customWidth="1"/>
  </cols>
  <sheetData>
    <row r="1" spans="1:14" ht="21.5" x14ac:dyDescent="0.6">
      <c r="A1" s="63" t="s">
        <v>5</v>
      </c>
      <c r="B1" s="63"/>
      <c r="C1" s="63"/>
      <c r="D1" s="63"/>
      <c r="E1" s="63"/>
      <c r="F1" s="63"/>
      <c r="G1" s="63"/>
      <c r="H1" s="63"/>
      <c r="I1" s="63"/>
      <c r="J1" s="5"/>
      <c r="K1" s="5"/>
      <c r="L1" s="5"/>
    </row>
    <row r="2" spans="1:14" s="4" customFormat="1" ht="16.5" customHeight="1" x14ac:dyDescent="0.45">
      <c r="A2" s="64" t="s">
        <v>40</v>
      </c>
      <c r="B2" s="64"/>
      <c r="C2" s="64"/>
      <c r="D2" s="64"/>
      <c r="E2" s="64"/>
      <c r="F2" s="64"/>
      <c r="G2" s="64"/>
      <c r="H2" s="64"/>
      <c r="I2" s="64"/>
      <c r="J2" s="6"/>
      <c r="K2" s="6"/>
      <c r="L2" s="6"/>
    </row>
    <row r="3" spans="1:14" s="4" customFormat="1" ht="16.5" customHeight="1" x14ac:dyDescent="0.45">
      <c r="C3"/>
      <c r="D3"/>
      <c r="E3"/>
      <c r="F3"/>
      <c r="G3"/>
      <c r="H3"/>
      <c r="I3"/>
      <c r="J3" s="6"/>
      <c r="K3" s="6"/>
      <c r="L3" s="6"/>
    </row>
    <row r="5" spans="1:14" ht="24" customHeight="1" x14ac:dyDescent="0.45"/>
    <row r="8" spans="1:14" ht="17" x14ac:dyDescent="0.5">
      <c r="A8" s="1" t="s">
        <v>1</v>
      </c>
      <c r="B8" t="s">
        <v>128</v>
      </c>
    </row>
    <row r="9" spans="1:14" ht="17" x14ac:dyDescent="0.5">
      <c r="A9" s="1"/>
      <c r="B9" s="28" t="s">
        <v>39</v>
      </c>
      <c r="C9" s="28">
        <v>-2</v>
      </c>
      <c r="D9" s="28">
        <v>-1</v>
      </c>
      <c r="E9" s="28">
        <v>0</v>
      </c>
      <c r="F9" s="28">
        <v>1</v>
      </c>
      <c r="G9" s="28">
        <v>2</v>
      </c>
      <c r="H9" s="28">
        <v>3</v>
      </c>
      <c r="I9" s="28">
        <v>4</v>
      </c>
      <c r="J9" s="28">
        <v>5</v>
      </c>
      <c r="K9" s="28">
        <v>6</v>
      </c>
      <c r="L9" s="28">
        <v>7</v>
      </c>
    </row>
    <row r="10" spans="1:14" ht="17" x14ac:dyDescent="0.45">
      <c r="B10" s="28" t="s">
        <v>136</v>
      </c>
      <c r="C10" s="17">
        <f>(2*C9)-3</f>
        <v>-7</v>
      </c>
      <c r="D10" s="17">
        <f t="shared" ref="D10:L10" si="0">(2*D9)-3</f>
        <v>-5</v>
      </c>
      <c r="E10" s="17">
        <f t="shared" si="0"/>
        <v>-3</v>
      </c>
      <c r="F10" s="17">
        <f t="shared" si="0"/>
        <v>-1</v>
      </c>
      <c r="G10" s="17">
        <f t="shared" si="0"/>
        <v>1</v>
      </c>
      <c r="H10" s="17">
        <f t="shared" si="0"/>
        <v>3</v>
      </c>
      <c r="I10" s="17">
        <f t="shared" si="0"/>
        <v>5</v>
      </c>
      <c r="J10" s="17">
        <f t="shared" si="0"/>
        <v>7</v>
      </c>
      <c r="K10" s="17">
        <f t="shared" si="0"/>
        <v>9</v>
      </c>
      <c r="L10" s="17">
        <f t="shared" si="0"/>
        <v>11</v>
      </c>
    </row>
    <row r="11" spans="1:14" ht="17" x14ac:dyDescent="0.45">
      <c r="B11" s="28" t="s">
        <v>137</v>
      </c>
      <c r="C11" s="17">
        <f>((1/2)*C9)+3</f>
        <v>2</v>
      </c>
      <c r="D11" s="17">
        <f t="shared" ref="D11:L11" si="1">((1/2)*D9)+3</f>
        <v>2.5</v>
      </c>
      <c r="E11" s="17">
        <f t="shared" si="1"/>
        <v>3</v>
      </c>
      <c r="F11" s="17">
        <f t="shared" si="1"/>
        <v>3.5</v>
      </c>
      <c r="G11" s="17">
        <f t="shared" si="1"/>
        <v>4</v>
      </c>
      <c r="H11" s="17">
        <f t="shared" si="1"/>
        <v>4.5</v>
      </c>
      <c r="I11" s="17">
        <f t="shared" si="1"/>
        <v>5</v>
      </c>
      <c r="J11" s="17">
        <f t="shared" si="1"/>
        <v>5.5</v>
      </c>
      <c r="K11" s="17">
        <f t="shared" si="1"/>
        <v>6</v>
      </c>
      <c r="L11" s="17">
        <f t="shared" si="1"/>
        <v>6.5</v>
      </c>
      <c r="M11" s="47"/>
      <c r="N11" s="47"/>
    </row>
    <row r="12" spans="1:14" ht="16.5" customHeight="1" x14ac:dyDescent="0.45"/>
    <row r="13" spans="1:14" ht="17" x14ac:dyDescent="0.5">
      <c r="A13" s="1" t="s">
        <v>2</v>
      </c>
      <c r="B13" t="s">
        <v>129</v>
      </c>
    </row>
    <row r="17" spans="1:12" ht="17" x14ac:dyDescent="0.5">
      <c r="A17" s="1" t="s">
        <v>3</v>
      </c>
      <c r="B17" t="s">
        <v>130</v>
      </c>
    </row>
    <row r="19" spans="1:12" x14ac:dyDescent="0.45">
      <c r="B19" t="s">
        <v>191</v>
      </c>
    </row>
    <row r="20" spans="1:12" ht="17" x14ac:dyDescent="0.5">
      <c r="A20" s="1"/>
      <c r="B20" s="24"/>
    </row>
    <row r="21" spans="1:12" ht="17" x14ac:dyDescent="0.5">
      <c r="A21" s="1"/>
      <c r="L21" s="2"/>
    </row>
    <row r="22" spans="1:12" x14ac:dyDescent="0.45">
      <c r="L22" s="2"/>
    </row>
    <row r="23" spans="1:12" x14ac:dyDescent="0.45">
      <c r="L23" s="2"/>
    </row>
    <row r="24" spans="1:12" x14ac:dyDescent="0.45">
      <c r="L24" s="2"/>
    </row>
    <row r="25" spans="1:12" ht="17" x14ac:dyDescent="0.5">
      <c r="A25" s="1"/>
      <c r="L25" s="2"/>
    </row>
    <row r="26" spans="1:12" ht="17" x14ac:dyDescent="0.5">
      <c r="A26" s="1"/>
      <c r="L26" s="2"/>
    </row>
    <row r="27" spans="1:12" x14ac:dyDescent="0.45">
      <c r="L27" s="2"/>
    </row>
    <row r="28" spans="1:12" x14ac:dyDescent="0.45">
      <c r="L28" s="2"/>
    </row>
    <row r="29" spans="1:12" x14ac:dyDescent="0.45">
      <c r="L29" s="2"/>
    </row>
    <row r="30" spans="1:12" x14ac:dyDescent="0.45">
      <c r="B30" s="2"/>
      <c r="C30" s="2"/>
      <c r="D30" s="2"/>
      <c r="F30" s="2"/>
      <c r="H30" s="2"/>
      <c r="I30" s="2"/>
      <c r="J30" s="2"/>
      <c r="L30" s="2"/>
    </row>
  </sheetData>
  <mergeCells count="2">
    <mergeCell ref="A1:I1"/>
    <mergeCell ref="A2:I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topLeftCell="A9" zoomScaleNormal="100" workbookViewId="0">
      <selection activeCell="B19" sqref="B19"/>
    </sheetView>
  </sheetViews>
  <sheetFormatPr defaultRowHeight="16.5" x14ac:dyDescent="0.45"/>
  <cols>
    <col min="1" max="1" width="10" bestFit="1" customWidth="1"/>
    <col min="2" max="2" width="11.23046875" customWidth="1"/>
  </cols>
  <sheetData>
    <row r="1" spans="1:15" ht="21.5" x14ac:dyDescent="0.6">
      <c r="A1" s="63" t="s">
        <v>6</v>
      </c>
      <c r="B1" s="63"/>
      <c r="C1" s="63"/>
      <c r="D1" s="63"/>
      <c r="E1" s="63"/>
      <c r="F1" s="63"/>
      <c r="G1" s="63"/>
      <c r="H1" s="63"/>
      <c r="I1" s="63"/>
    </row>
    <row r="2" spans="1:15" ht="16.5" customHeight="1" x14ac:dyDescent="0.45">
      <c r="A2" s="64" t="s">
        <v>40</v>
      </c>
      <c r="B2" s="64"/>
      <c r="C2" s="64"/>
      <c r="D2" s="64"/>
      <c r="E2" s="64"/>
      <c r="F2" s="64"/>
      <c r="G2" s="64"/>
      <c r="H2" s="64"/>
      <c r="I2" s="64"/>
    </row>
    <row r="3" spans="1:15" ht="16.5" customHeight="1" x14ac:dyDescent="0.45">
      <c r="A3" s="14"/>
      <c r="C3" s="14"/>
      <c r="D3" s="14"/>
      <c r="E3" s="14"/>
      <c r="F3" s="14"/>
      <c r="G3" s="14"/>
      <c r="H3" s="14"/>
      <c r="I3" s="14"/>
    </row>
    <row r="5" spans="1:15" ht="19.899999999999999" customHeight="1" x14ac:dyDescent="0.45"/>
    <row r="8" spans="1:15" ht="17" x14ac:dyDescent="0.5">
      <c r="A8" s="1" t="s">
        <v>4</v>
      </c>
      <c r="B8" t="s">
        <v>128</v>
      </c>
    </row>
    <row r="9" spans="1:15" ht="17" x14ac:dyDescent="0.5">
      <c r="A9" s="1"/>
      <c r="B9" s="28" t="s">
        <v>39</v>
      </c>
      <c r="C9" s="28">
        <v>-5</v>
      </c>
      <c r="D9" s="28">
        <v>-4</v>
      </c>
      <c r="E9" s="28">
        <v>-3</v>
      </c>
      <c r="F9" s="28">
        <v>-2</v>
      </c>
      <c r="G9" s="28">
        <v>-1</v>
      </c>
      <c r="H9" s="28">
        <v>0</v>
      </c>
      <c r="I9" s="28">
        <v>1</v>
      </c>
      <c r="J9" s="28">
        <v>2</v>
      </c>
      <c r="K9" s="28">
        <v>3</v>
      </c>
      <c r="L9" s="28">
        <v>4</v>
      </c>
      <c r="M9" s="28">
        <v>5</v>
      </c>
      <c r="N9" s="50">
        <v>-1.5</v>
      </c>
    </row>
    <row r="10" spans="1:15" ht="17" x14ac:dyDescent="0.5">
      <c r="A10" s="1"/>
      <c r="B10" s="28" t="s">
        <v>134</v>
      </c>
      <c r="C10" s="17">
        <f>-C9+4</f>
        <v>9</v>
      </c>
      <c r="D10" s="17">
        <f t="shared" ref="D10:N10" si="0">-D9+4</f>
        <v>8</v>
      </c>
      <c r="E10" s="17">
        <f t="shared" si="0"/>
        <v>7</v>
      </c>
      <c r="F10" s="17">
        <f t="shared" si="0"/>
        <v>6</v>
      </c>
      <c r="G10" s="17">
        <f t="shared" si="0"/>
        <v>5</v>
      </c>
      <c r="H10" s="17">
        <f t="shared" si="0"/>
        <v>4</v>
      </c>
      <c r="I10" s="17">
        <f t="shared" si="0"/>
        <v>3</v>
      </c>
      <c r="J10" s="17">
        <f t="shared" si="0"/>
        <v>2</v>
      </c>
      <c r="K10" s="17">
        <f t="shared" si="0"/>
        <v>1</v>
      </c>
      <c r="L10" s="17">
        <f t="shared" si="0"/>
        <v>0</v>
      </c>
      <c r="M10" s="17">
        <f t="shared" si="0"/>
        <v>-1</v>
      </c>
      <c r="N10" s="17">
        <f t="shared" si="0"/>
        <v>5.5</v>
      </c>
    </row>
    <row r="11" spans="1:15" ht="17" x14ac:dyDescent="0.5">
      <c r="A11" s="1"/>
      <c r="B11" s="28" t="s">
        <v>135</v>
      </c>
      <c r="C11" s="20">
        <f>((-1/3)*C9)+5</f>
        <v>6.6666666666666661</v>
      </c>
      <c r="D11" s="20">
        <f t="shared" ref="D11:N11" si="1">((-1/3)*D9)+5</f>
        <v>6.333333333333333</v>
      </c>
      <c r="E11" s="20">
        <f t="shared" si="1"/>
        <v>6</v>
      </c>
      <c r="F11" s="20">
        <f t="shared" si="1"/>
        <v>5.666666666666667</v>
      </c>
      <c r="G11" s="20">
        <f t="shared" si="1"/>
        <v>5.333333333333333</v>
      </c>
      <c r="H11" s="20">
        <f t="shared" si="1"/>
        <v>5</v>
      </c>
      <c r="I11" s="20">
        <f t="shared" si="1"/>
        <v>4.666666666666667</v>
      </c>
      <c r="J11" s="20">
        <f t="shared" si="1"/>
        <v>4.333333333333333</v>
      </c>
      <c r="K11" s="20">
        <f t="shared" si="1"/>
        <v>4</v>
      </c>
      <c r="L11" s="20">
        <f t="shared" si="1"/>
        <v>3.666666666666667</v>
      </c>
      <c r="M11" s="20">
        <f t="shared" si="1"/>
        <v>3.3333333333333335</v>
      </c>
      <c r="N11" s="20">
        <f t="shared" si="1"/>
        <v>5.5</v>
      </c>
      <c r="O11" s="47"/>
    </row>
    <row r="12" spans="1:15" ht="17" x14ac:dyDescent="0.5">
      <c r="A12" s="1"/>
    </row>
    <row r="13" spans="1:15" ht="17" x14ac:dyDescent="0.5">
      <c r="A13" s="1" t="s">
        <v>10</v>
      </c>
      <c r="B13" t="s">
        <v>129</v>
      </c>
    </row>
    <row r="17" spans="1:2" ht="17" x14ac:dyDescent="0.5">
      <c r="A17" s="1" t="s">
        <v>12</v>
      </c>
      <c r="B17" t="s">
        <v>138</v>
      </c>
    </row>
    <row r="19" spans="1:2" x14ac:dyDescent="0.45">
      <c r="B19" t="s">
        <v>192</v>
      </c>
    </row>
    <row r="21" spans="1:2" ht="17" x14ac:dyDescent="0.5">
      <c r="A21" s="1"/>
    </row>
    <row r="28" spans="1:2" ht="17" x14ac:dyDescent="0.5">
      <c r="A28" s="1"/>
    </row>
    <row r="29" spans="1:2" ht="16.5" customHeight="1" x14ac:dyDescent="0.45"/>
    <row r="35" spans="2:14" x14ac:dyDescent="0.45">
      <c r="L35" s="2"/>
      <c r="N35" s="2"/>
    </row>
    <row r="36" spans="2:14" x14ac:dyDescent="0.45">
      <c r="L36" s="2"/>
      <c r="N36" s="2"/>
    </row>
    <row r="37" spans="2:14" x14ac:dyDescent="0.45">
      <c r="L37" s="2"/>
      <c r="N37" s="2"/>
    </row>
    <row r="38" spans="2:14" x14ac:dyDescent="0.45">
      <c r="L38" s="2"/>
      <c r="N38" s="2"/>
    </row>
    <row r="39" spans="2:14" x14ac:dyDescent="0.45">
      <c r="L39" s="2"/>
      <c r="N39" s="2"/>
    </row>
    <row r="40" spans="2:14" x14ac:dyDescent="0.45">
      <c r="L40" s="2"/>
      <c r="N40" s="2"/>
    </row>
    <row r="41" spans="2:14" x14ac:dyDescent="0.45">
      <c r="L41" s="2"/>
      <c r="N41" s="2"/>
    </row>
    <row r="42" spans="2:14" x14ac:dyDescent="0.45">
      <c r="L42" s="2"/>
      <c r="N42" s="2"/>
    </row>
    <row r="46" spans="2:14" x14ac:dyDescent="0.45">
      <c r="B46" s="3"/>
    </row>
    <row r="48" spans="2:14" x14ac:dyDescent="0.45">
      <c r="B48" s="3"/>
    </row>
    <row r="49" spans="2:2" x14ac:dyDescent="0.45">
      <c r="B49" s="3"/>
    </row>
    <row r="50" spans="2:2" x14ac:dyDescent="0.45">
      <c r="B50" s="3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1"/>
  <sheetViews>
    <sheetView topLeftCell="A14" zoomScaleNormal="100" workbookViewId="0">
      <selection activeCell="D13" sqref="D13"/>
    </sheetView>
  </sheetViews>
  <sheetFormatPr defaultRowHeight="16.5" x14ac:dyDescent="0.45"/>
  <cols>
    <col min="1" max="1" width="10.07421875" bestFit="1" customWidth="1"/>
    <col min="2" max="2" width="17.07421875" customWidth="1"/>
  </cols>
  <sheetData>
    <row r="1" spans="1:23" ht="21.5" x14ac:dyDescent="0.6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23" ht="21.5" x14ac:dyDescent="0.45">
      <c r="A2" s="64" t="s">
        <v>40</v>
      </c>
      <c r="B2" s="64"/>
      <c r="C2" s="64"/>
      <c r="D2" s="64"/>
      <c r="E2" s="64"/>
      <c r="F2" s="64"/>
      <c r="G2" s="64"/>
      <c r="H2" s="64"/>
      <c r="I2" s="64"/>
    </row>
    <row r="3" spans="1:23" ht="21.5" x14ac:dyDescent="0.6">
      <c r="A3" s="13"/>
      <c r="C3" s="13"/>
      <c r="D3" s="13"/>
      <c r="E3" s="13"/>
      <c r="F3" s="13"/>
      <c r="G3" s="13"/>
      <c r="H3" s="13"/>
      <c r="I3" s="13"/>
    </row>
    <row r="4" spans="1:23" ht="19.899999999999999" customHeight="1" x14ac:dyDescent="0.45"/>
    <row r="5" spans="1:23" ht="19.899999999999999" customHeight="1" x14ac:dyDescent="0.5">
      <c r="A5" s="1"/>
    </row>
    <row r="6" spans="1:23" ht="17" x14ac:dyDescent="0.5">
      <c r="A6" s="1"/>
    </row>
    <row r="7" spans="1:23" x14ac:dyDescent="0.45">
      <c r="O7" s="12"/>
      <c r="P7" s="12"/>
      <c r="Q7" s="12"/>
      <c r="R7" s="12"/>
      <c r="S7" s="12"/>
      <c r="T7" s="12"/>
      <c r="U7" s="12"/>
      <c r="V7" s="12"/>
      <c r="W7" s="12"/>
    </row>
    <row r="8" spans="1:23" ht="17.5" thickBot="1" x14ac:dyDescent="0.55000000000000004">
      <c r="A8" s="1" t="s">
        <v>16</v>
      </c>
      <c r="B8" t="s">
        <v>139</v>
      </c>
    </row>
    <row r="9" spans="1:23" x14ac:dyDescent="0.45">
      <c r="B9" s="53" t="s">
        <v>39</v>
      </c>
      <c r="C9" s="54">
        <v>-5</v>
      </c>
      <c r="D9" s="54">
        <v>-3</v>
      </c>
      <c r="E9" s="54">
        <v>-1</v>
      </c>
      <c r="F9" s="54">
        <v>0</v>
      </c>
      <c r="G9" s="54">
        <v>1</v>
      </c>
      <c r="H9" s="54">
        <v>1</v>
      </c>
      <c r="I9" s="54">
        <v>3</v>
      </c>
      <c r="J9" s="54">
        <v>5</v>
      </c>
      <c r="K9" s="54"/>
      <c r="L9" s="54"/>
      <c r="M9" s="54"/>
      <c r="N9" s="55"/>
    </row>
    <row r="10" spans="1:23" x14ac:dyDescent="0.45">
      <c r="B10" s="56" t="s">
        <v>193</v>
      </c>
      <c r="C10" s="19">
        <f>(-1/2)*C9</f>
        <v>2.5</v>
      </c>
      <c r="D10" s="19">
        <f t="shared" ref="D10:N10" si="0">(-1/2)*D9</f>
        <v>1.5</v>
      </c>
      <c r="E10" s="19">
        <f t="shared" si="0"/>
        <v>0.5</v>
      </c>
      <c r="F10" s="19">
        <f t="shared" si="0"/>
        <v>0</v>
      </c>
      <c r="G10" s="19">
        <f t="shared" si="0"/>
        <v>-0.5</v>
      </c>
      <c r="H10" s="19">
        <f t="shared" si="0"/>
        <v>-0.5</v>
      </c>
      <c r="I10" s="19">
        <f t="shared" si="0"/>
        <v>-1.5</v>
      </c>
      <c r="J10" s="19">
        <f t="shared" si="0"/>
        <v>-2.5</v>
      </c>
      <c r="K10" s="19">
        <f t="shared" si="0"/>
        <v>0</v>
      </c>
      <c r="L10" s="19">
        <f t="shared" si="0"/>
        <v>0</v>
      </c>
      <c r="M10" s="19">
        <f t="shared" si="0"/>
        <v>0</v>
      </c>
      <c r="N10" s="19">
        <f t="shared" si="0"/>
        <v>0</v>
      </c>
    </row>
    <row r="11" spans="1:23" ht="17" thickBot="1" x14ac:dyDescent="0.5">
      <c r="B11" s="58" t="s">
        <v>194</v>
      </c>
      <c r="C11" s="59">
        <f>(1/2)*C9</f>
        <v>-2.5</v>
      </c>
      <c r="D11" s="59">
        <f t="shared" ref="D11:N11" si="1">(1/2)*D9</f>
        <v>-1.5</v>
      </c>
      <c r="E11" s="59">
        <f t="shared" si="1"/>
        <v>-0.5</v>
      </c>
      <c r="F11" s="59">
        <f t="shared" si="1"/>
        <v>0</v>
      </c>
      <c r="G11" s="59">
        <f t="shared" si="1"/>
        <v>0.5</v>
      </c>
      <c r="H11" s="59">
        <f t="shared" si="1"/>
        <v>0.5</v>
      </c>
      <c r="I11" s="59">
        <f t="shared" si="1"/>
        <v>1.5</v>
      </c>
      <c r="J11" s="59">
        <f t="shared" si="1"/>
        <v>2.5</v>
      </c>
      <c r="K11" s="59">
        <f t="shared" si="1"/>
        <v>0</v>
      </c>
      <c r="L11" s="59">
        <f t="shared" si="1"/>
        <v>0</v>
      </c>
      <c r="M11" s="59">
        <f t="shared" si="1"/>
        <v>0</v>
      </c>
      <c r="N11" s="59">
        <f t="shared" si="1"/>
        <v>0</v>
      </c>
    </row>
    <row r="12" spans="1:23" ht="17" x14ac:dyDescent="0.5">
      <c r="A12" s="1" t="s">
        <v>11</v>
      </c>
      <c r="B12" t="s">
        <v>129</v>
      </c>
    </row>
    <row r="16" spans="1:23" ht="17" x14ac:dyDescent="0.5">
      <c r="A16" s="1" t="s">
        <v>13</v>
      </c>
      <c r="B16" t="s">
        <v>130</v>
      </c>
    </row>
    <row r="18" spans="1:2" x14ac:dyDescent="0.45">
      <c r="B18" t="s">
        <v>195</v>
      </c>
    </row>
    <row r="20" spans="1:2" ht="17" x14ac:dyDescent="0.5">
      <c r="A20" s="1"/>
    </row>
    <row r="23" spans="1:2" ht="17" x14ac:dyDescent="0.5">
      <c r="A23" s="1"/>
    </row>
    <row r="25" spans="1:2" ht="17" x14ac:dyDescent="0.5">
      <c r="A25" s="1"/>
    </row>
    <row r="26" spans="1:2" ht="17" x14ac:dyDescent="0.5">
      <c r="A26" s="1"/>
    </row>
    <row r="27" spans="1:2" ht="17" x14ac:dyDescent="0.5">
      <c r="A27" s="1"/>
    </row>
    <row r="28" spans="1:2" ht="16.5" customHeight="1" x14ac:dyDescent="0.45"/>
    <row r="31" spans="1:2" ht="17" x14ac:dyDescent="0.5">
      <c r="A31" s="1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topLeftCell="A3" workbookViewId="0">
      <selection activeCell="B18" sqref="B18"/>
    </sheetView>
  </sheetViews>
  <sheetFormatPr defaultRowHeight="16.5" x14ac:dyDescent="0.45"/>
  <cols>
    <col min="1" max="1" width="10" bestFit="1" customWidth="1"/>
    <col min="2" max="2" width="12.4609375" customWidth="1"/>
    <col min="4" max="4" width="9.23046875" bestFit="1" customWidth="1"/>
  </cols>
  <sheetData>
    <row r="1" spans="1:14" ht="21.5" x14ac:dyDescent="0.6">
      <c r="A1" s="63" t="s">
        <v>7</v>
      </c>
      <c r="B1" s="63"/>
      <c r="C1" s="63"/>
      <c r="D1" s="63"/>
      <c r="E1" s="63"/>
      <c r="F1" s="63"/>
      <c r="G1" s="63"/>
      <c r="H1" s="63"/>
      <c r="I1" s="63"/>
    </row>
    <row r="2" spans="1:14" ht="16.5" customHeight="1" x14ac:dyDescent="0.45">
      <c r="A2" s="64" t="s">
        <v>41</v>
      </c>
      <c r="B2" s="64"/>
      <c r="C2" s="64"/>
      <c r="D2" s="64"/>
      <c r="E2" s="64"/>
      <c r="F2" s="64"/>
      <c r="G2" s="64"/>
      <c r="H2" s="64"/>
      <c r="I2" s="64"/>
    </row>
    <row r="3" spans="1:14" ht="16.5" customHeight="1" x14ac:dyDescent="0.45">
      <c r="A3" s="14"/>
      <c r="C3" s="14"/>
      <c r="D3" s="14"/>
      <c r="E3" s="14"/>
      <c r="F3" s="14"/>
      <c r="H3" s="14"/>
      <c r="I3" s="14"/>
    </row>
    <row r="4" spans="1:14" ht="25.15" customHeight="1" x14ac:dyDescent="0.45"/>
    <row r="5" spans="1:14" ht="16.5" customHeight="1" x14ac:dyDescent="0.5">
      <c r="A5" s="1"/>
    </row>
    <row r="6" spans="1:14" ht="16.5" customHeight="1" x14ac:dyDescent="0.5">
      <c r="A6" s="1"/>
    </row>
    <row r="7" spans="1:14" ht="16.5" customHeight="1" x14ac:dyDescent="0.5">
      <c r="A7" s="1"/>
    </row>
    <row r="8" spans="1:14" ht="17.5" thickBot="1" x14ac:dyDescent="0.55000000000000004">
      <c r="A8" s="1" t="s">
        <v>17</v>
      </c>
      <c r="B8" t="s">
        <v>139</v>
      </c>
    </row>
    <row r="9" spans="1:14" x14ac:dyDescent="0.45">
      <c r="B9" s="53" t="s">
        <v>39</v>
      </c>
      <c r="C9" s="54">
        <v>-7</v>
      </c>
      <c r="D9" s="54">
        <v>-5</v>
      </c>
      <c r="E9" s="54">
        <v>-3</v>
      </c>
      <c r="F9" s="54">
        <v>-1</v>
      </c>
      <c r="G9" s="54">
        <v>0</v>
      </c>
      <c r="H9" s="54">
        <v>1</v>
      </c>
      <c r="I9" s="54">
        <v>3</v>
      </c>
      <c r="J9" s="54">
        <v>5</v>
      </c>
      <c r="K9" s="54">
        <v>7</v>
      </c>
      <c r="L9" s="54">
        <v>2.25</v>
      </c>
      <c r="M9" s="54"/>
    </row>
    <row r="10" spans="1:14" x14ac:dyDescent="0.45">
      <c r="B10" s="56" t="s">
        <v>196</v>
      </c>
      <c r="C10" s="19">
        <f>(4*C9)-(5/2)</f>
        <v>-30.5</v>
      </c>
      <c r="D10" s="19">
        <f t="shared" ref="D10:L10" si="0">(4*D9)-(5/2)</f>
        <v>-22.5</v>
      </c>
      <c r="E10" s="19">
        <f t="shared" si="0"/>
        <v>-14.5</v>
      </c>
      <c r="F10" s="19">
        <f t="shared" si="0"/>
        <v>-6.5</v>
      </c>
      <c r="G10" s="19">
        <f t="shared" si="0"/>
        <v>-2.5</v>
      </c>
      <c r="H10" s="19">
        <f t="shared" si="0"/>
        <v>1.5</v>
      </c>
      <c r="I10" s="19">
        <f t="shared" si="0"/>
        <v>9.5</v>
      </c>
      <c r="J10" s="19">
        <f t="shared" si="0"/>
        <v>17.5</v>
      </c>
      <c r="K10" s="19">
        <f t="shared" si="0"/>
        <v>25.5</v>
      </c>
      <c r="L10" s="19">
        <f t="shared" si="0"/>
        <v>6.5</v>
      </c>
      <c r="M10" s="19"/>
      <c r="N10" s="57"/>
    </row>
    <row r="11" spans="1:14" ht="17" thickBot="1" x14ac:dyDescent="0.5">
      <c r="B11" s="58" t="s">
        <v>197</v>
      </c>
      <c r="C11" s="59">
        <f>(-2*C9)+11</f>
        <v>25</v>
      </c>
      <c r="D11" s="59">
        <f t="shared" ref="D11:L11" si="1">(-2*D9)+11</f>
        <v>21</v>
      </c>
      <c r="E11" s="59">
        <f t="shared" si="1"/>
        <v>17</v>
      </c>
      <c r="F11" s="59">
        <f t="shared" si="1"/>
        <v>13</v>
      </c>
      <c r="G11" s="59">
        <f t="shared" si="1"/>
        <v>11</v>
      </c>
      <c r="H11" s="59">
        <f t="shared" si="1"/>
        <v>9</v>
      </c>
      <c r="I11" s="59">
        <f t="shared" si="1"/>
        <v>5</v>
      </c>
      <c r="J11" s="59">
        <f t="shared" si="1"/>
        <v>1</v>
      </c>
      <c r="K11" s="59">
        <f t="shared" si="1"/>
        <v>-3</v>
      </c>
      <c r="L11" s="59">
        <f t="shared" si="1"/>
        <v>6.5</v>
      </c>
      <c r="M11" s="59"/>
      <c r="N11" s="60"/>
    </row>
    <row r="12" spans="1:14" ht="17" x14ac:dyDescent="0.5">
      <c r="A12" s="1" t="s">
        <v>18</v>
      </c>
      <c r="B12" t="s">
        <v>129</v>
      </c>
    </row>
    <row r="16" spans="1:14" ht="17" x14ac:dyDescent="0.5">
      <c r="A16" s="1" t="s">
        <v>14</v>
      </c>
      <c r="B16" t="s">
        <v>130</v>
      </c>
    </row>
    <row r="18" spans="1:12" x14ac:dyDescent="0.45">
      <c r="B18" t="s">
        <v>198</v>
      </c>
    </row>
    <row r="20" spans="1:12" ht="17" x14ac:dyDescent="0.5">
      <c r="A20" s="1" t="s">
        <v>15</v>
      </c>
      <c r="B20" t="s">
        <v>42</v>
      </c>
    </row>
    <row r="24" spans="1:12" ht="17" x14ac:dyDescent="0.5">
      <c r="A24" s="1"/>
    </row>
    <row r="26" spans="1:12" x14ac:dyDescent="0.45">
      <c r="L26" s="2"/>
    </row>
    <row r="27" spans="1:12" x14ac:dyDescent="0.45">
      <c r="L27" s="2"/>
    </row>
    <row r="28" spans="1:12" ht="17" x14ac:dyDescent="0.5">
      <c r="A28" s="1"/>
      <c r="L28" s="2"/>
    </row>
    <row r="29" spans="1:12" x14ac:dyDescent="0.45">
      <c r="L29" s="2"/>
    </row>
    <row r="30" spans="1:12" x14ac:dyDescent="0.45">
      <c r="L30" s="2"/>
    </row>
    <row r="31" spans="1:12" x14ac:dyDescent="0.45">
      <c r="L31" s="2"/>
    </row>
  </sheetData>
  <mergeCells count="2">
    <mergeCell ref="A1:I1"/>
    <mergeCell ref="A2:I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topLeftCell="A8" workbookViewId="0">
      <selection activeCell="B19" sqref="B19"/>
    </sheetView>
  </sheetViews>
  <sheetFormatPr defaultRowHeight="16.5" x14ac:dyDescent="0.45"/>
  <cols>
    <col min="1" max="1" width="10" bestFit="1" customWidth="1"/>
    <col min="2" max="2" width="14.07421875" customWidth="1"/>
    <col min="3" max="3" width="8.84375" customWidth="1"/>
    <col min="4" max="4" width="10.3046875" customWidth="1"/>
    <col min="5" max="5" width="9.765625" customWidth="1"/>
  </cols>
  <sheetData>
    <row r="1" spans="1:13" ht="21.5" x14ac:dyDescent="0.6">
      <c r="A1" s="63" t="s">
        <v>8</v>
      </c>
      <c r="B1" s="63"/>
      <c r="C1" s="63"/>
      <c r="D1" s="63"/>
      <c r="E1" s="63"/>
      <c r="F1" s="63"/>
      <c r="G1" s="63"/>
      <c r="H1" s="63"/>
      <c r="I1" s="63"/>
    </row>
    <row r="2" spans="1:13" ht="16.5" customHeight="1" x14ac:dyDescent="0.45">
      <c r="A2" s="64" t="s">
        <v>41</v>
      </c>
      <c r="B2" s="64"/>
      <c r="C2" s="64"/>
      <c r="D2" s="64"/>
      <c r="E2" s="64"/>
      <c r="F2" s="64"/>
      <c r="G2" s="64"/>
      <c r="H2" s="64"/>
      <c r="I2" s="64"/>
    </row>
    <row r="3" spans="1:13" ht="16.5" customHeight="1" x14ac:dyDescent="0.45">
      <c r="C3" s="16"/>
    </row>
    <row r="4" spans="1:13" ht="25.9" customHeight="1" x14ac:dyDescent="0.5">
      <c r="A4" s="1"/>
    </row>
    <row r="5" spans="1:13" ht="17" x14ac:dyDescent="0.5">
      <c r="A5" s="1"/>
      <c r="E5" s="61"/>
    </row>
    <row r="8" spans="1:13" ht="17.5" thickBot="1" x14ac:dyDescent="0.55000000000000004">
      <c r="A8" s="1" t="s">
        <v>94</v>
      </c>
      <c r="B8" t="s">
        <v>139</v>
      </c>
    </row>
    <row r="9" spans="1:13" x14ac:dyDescent="0.45">
      <c r="B9" s="53" t="s">
        <v>39</v>
      </c>
      <c r="C9" s="54">
        <v>-10</v>
      </c>
      <c r="D9" s="54">
        <v>-3</v>
      </c>
      <c r="E9" s="54">
        <v>-1</v>
      </c>
      <c r="F9" s="54">
        <v>0</v>
      </c>
      <c r="G9" s="54">
        <v>1</v>
      </c>
      <c r="H9" s="54">
        <v>3</v>
      </c>
      <c r="I9" s="54">
        <v>5</v>
      </c>
      <c r="J9" s="54">
        <v>10</v>
      </c>
      <c r="K9" s="54">
        <v>700</v>
      </c>
      <c r="L9" s="54"/>
      <c r="M9" s="55"/>
    </row>
    <row r="10" spans="1:13" ht="16.5" customHeight="1" x14ac:dyDescent="0.45">
      <c r="B10" s="56" t="s">
        <v>196</v>
      </c>
      <c r="C10" s="19">
        <f>(9/4)*C9-2.5</f>
        <v>-25</v>
      </c>
      <c r="D10" s="19">
        <f t="shared" ref="D10:J10" si="0">(9/4)*D9-2.5</f>
        <v>-9.25</v>
      </c>
      <c r="E10" s="19">
        <f t="shared" si="0"/>
        <v>-4.75</v>
      </c>
      <c r="F10" s="19">
        <f t="shared" si="0"/>
        <v>-2.5</v>
      </c>
      <c r="G10" s="19">
        <f t="shared" si="0"/>
        <v>-0.25</v>
      </c>
      <c r="H10" s="19">
        <f t="shared" si="0"/>
        <v>4.25</v>
      </c>
      <c r="I10" s="19">
        <f t="shared" si="0"/>
        <v>8.75</v>
      </c>
      <c r="J10" s="19">
        <f t="shared" si="0"/>
        <v>20</v>
      </c>
      <c r="K10" s="19">
        <f>(9/4)*K9-2.5</f>
        <v>1572.5</v>
      </c>
      <c r="L10" s="19"/>
      <c r="M10" s="57"/>
    </row>
    <row r="11" spans="1:13" ht="17" thickBot="1" x14ac:dyDescent="0.5">
      <c r="B11" s="58" t="s">
        <v>197</v>
      </c>
      <c r="C11" s="59">
        <f>(2.25*C9)+3</f>
        <v>-19.5</v>
      </c>
      <c r="D11" s="59">
        <f t="shared" ref="D11:K11" si="1">(2.25*D9)+3</f>
        <v>-3.75</v>
      </c>
      <c r="E11" s="59">
        <f t="shared" si="1"/>
        <v>0.75</v>
      </c>
      <c r="F11" s="59">
        <f t="shared" si="1"/>
        <v>3</v>
      </c>
      <c r="G11" s="59">
        <f t="shared" si="1"/>
        <v>5.25</v>
      </c>
      <c r="H11" s="59">
        <f t="shared" si="1"/>
        <v>9.75</v>
      </c>
      <c r="I11" s="59">
        <f t="shared" si="1"/>
        <v>14.25</v>
      </c>
      <c r="J11" s="59">
        <f t="shared" si="1"/>
        <v>25.5</v>
      </c>
      <c r="K11" s="59">
        <f t="shared" si="1"/>
        <v>1578</v>
      </c>
      <c r="L11" s="59"/>
      <c r="M11" s="60"/>
    </row>
    <row r="12" spans="1:13" ht="17" x14ac:dyDescent="0.5">
      <c r="A12" s="1" t="s">
        <v>95</v>
      </c>
      <c r="B12" t="s">
        <v>140</v>
      </c>
    </row>
    <row r="16" spans="1:13" ht="17" x14ac:dyDescent="0.5">
      <c r="A16" s="1" t="s">
        <v>96</v>
      </c>
      <c r="B16" t="s">
        <v>130</v>
      </c>
    </row>
    <row r="18" spans="1:2" x14ac:dyDescent="0.45">
      <c r="B18" s="62" t="s">
        <v>199</v>
      </c>
    </row>
    <row r="20" spans="1:2" ht="17" x14ac:dyDescent="0.5">
      <c r="A20" s="1" t="s">
        <v>97</v>
      </c>
      <c r="B20" t="s">
        <v>141</v>
      </c>
    </row>
    <row r="26" spans="1:2" ht="17" x14ac:dyDescent="0.5">
      <c r="A26" s="1"/>
    </row>
    <row r="32" spans="1:2" ht="36" customHeight="1" x14ac:dyDescent="0.45"/>
    <row r="43" spans="1:2" ht="17" x14ac:dyDescent="0.5">
      <c r="A43" s="1"/>
      <c r="B43" s="3"/>
    </row>
    <row r="47" spans="1:2" ht="17" x14ac:dyDescent="0.5">
      <c r="A47" s="1"/>
      <c r="B47" s="3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topLeftCell="A9" workbookViewId="0">
      <selection activeCell="B9" sqref="B9"/>
    </sheetView>
  </sheetViews>
  <sheetFormatPr defaultRowHeight="16.5" x14ac:dyDescent="0.45"/>
  <cols>
    <col min="1" max="1" width="10.07421875" bestFit="1" customWidth="1"/>
    <col min="2" max="2" width="12.3046875" customWidth="1"/>
  </cols>
  <sheetData>
    <row r="1" spans="1:12" ht="21.5" x14ac:dyDescent="0.6">
      <c r="A1" s="63" t="s">
        <v>9</v>
      </c>
      <c r="B1" s="63"/>
      <c r="C1" s="63"/>
      <c r="D1" s="63"/>
      <c r="E1" s="63"/>
      <c r="F1" s="63"/>
      <c r="G1" s="63"/>
      <c r="H1" s="63"/>
      <c r="I1" s="63"/>
    </row>
    <row r="2" spans="1:12" ht="21.5" x14ac:dyDescent="0.45">
      <c r="A2" s="64" t="s">
        <v>41</v>
      </c>
      <c r="B2" s="64"/>
      <c r="C2" s="64"/>
      <c r="D2" s="64"/>
      <c r="E2" s="64"/>
      <c r="F2" s="64"/>
      <c r="G2" s="64"/>
      <c r="H2" s="64"/>
      <c r="I2" s="64"/>
    </row>
    <row r="3" spans="1:12" ht="21.5" x14ac:dyDescent="0.45">
      <c r="C3" s="16"/>
    </row>
    <row r="4" spans="1:12" ht="25.9" customHeight="1" x14ac:dyDescent="0.5">
      <c r="A4" s="1"/>
    </row>
    <row r="8" spans="1:12" ht="17.5" thickBot="1" x14ac:dyDescent="0.55000000000000004">
      <c r="A8" s="1" t="s">
        <v>19</v>
      </c>
      <c r="B8" t="s">
        <v>139</v>
      </c>
    </row>
    <row r="9" spans="1:12" x14ac:dyDescent="0.45">
      <c r="B9" s="53" t="s">
        <v>39</v>
      </c>
      <c r="C9" s="54">
        <v>-5</v>
      </c>
      <c r="D9" s="54">
        <v>-3</v>
      </c>
      <c r="E9" s="54">
        <v>-1</v>
      </c>
      <c r="F9" s="54">
        <v>0</v>
      </c>
      <c r="G9" s="54">
        <v>1</v>
      </c>
      <c r="H9" s="54">
        <v>3</v>
      </c>
      <c r="I9" s="54">
        <v>5</v>
      </c>
      <c r="J9" s="54">
        <v>7</v>
      </c>
      <c r="K9" s="54"/>
      <c r="L9" s="55"/>
    </row>
    <row r="10" spans="1:12" x14ac:dyDescent="0.45">
      <c r="B10" s="56" t="s">
        <v>196</v>
      </c>
      <c r="C10" s="19">
        <f>(3/5)*C9-2</f>
        <v>-5</v>
      </c>
      <c r="D10" s="19">
        <f t="shared" ref="D10:J10" si="0">(3/5)*D9-2</f>
        <v>-3.8</v>
      </c>
      <c r="E10" s="19">
        <f t="shared" si="0"/>
        <v>-2.6</v>
      </c>
      <c r="F10" s="19">
        <f t="shared" si="0"/>
        <v>-2</v>
      </c>
      <c r="G10" s="19">
        <f t="shared" si="0"/>
        <v>-1.4</v>
      </c>
      <c r="H10" s="19">
        <f t="shared" si="0"/>
        <v>-0.20000000000000018</v>
      </c>
      <c r="I10" s="19">
        <f t="shared" si="0"/>
        <v>1</v>
      </c>
      <c r="J10" s="19">
        <f t="shared" si="0"/>
        <v>2.2000000000000002</v>
      </c>
      <c r="K10" s="19"/>
      <c r="L10" s="19"/>
    </row>
    <row r="11" spans="1:12" ht="17" thickBot="1" x14ac:dyDescent="0.5">
      <c r="B11" s="58" t="s">
        <v>197</v>
      </c>
      <c r="C11" s="59">
        <f>-2+(0.6*C9)</f>
        <v>-5</v>
      </c>
      <c r="D11" s="59">
        <f t="shared" ref="D11:J11" si="1">-2+(0.6*D9)</f>
        <v>-3.8</v>
      </c>
      <c r="E11" s="59">
        <f t="shared" si="1"/>
        <v>-2.6</v>
      </c>
      <c r="F11" s="59">
        <f t="shared" si="1"/>
        <v>-2</v>
      </c>
      <c r="G11" s="59">
        <f t="shared" si="1"/>
        <v>-1.4</v>
      </c>
      <c r="H11" s="59">
        <f t="shared" si="1"/>
        <v>-0.20000000000000018</v>
      </c>
      <c r="I11" s="59">
        <f t="shared" si="1"/>
        <v>1</v>
      </c>
      <c r="J11" s="59">
        <f t="shared" si="1"/>
        <v>2.2000000000000002</v>
      </c>
      <c r="K11" s="59"/>
      <c r="L11" s="59"/>
    </row>
    <row r="12" spans="1:12" ht="17" x14ac:dyDescent="0.5">
      <c r="A12" s="1" t="s">
        <v>20</v>
      </c>
      <c r="B12" t="s">
        <v>140</v>
      </c>
    </row>
    <row r="16" spans="1:12" ht="17" x14ac:dyDescent="0.5">
      <c r="A16" s="1" t="s">
        <v>21</v>
      </c>
      <c r="B16" t="s">
        <v>130</v>
      </c>
    </row>
    <row r="20" spans="1:2" ht="17" x14ac:dyDescent="0.5">
      <c r="A20" s="1" t="s">
        <v>22</v>
      </c>
      <c r="B20" t="s">
        <v>142</v>
      </c>
    </row>
    <row r="24" spans="1:2" ht="17" x14ac:dyDescent="0.5">
      <c r="A24" s="1"/>
    </row>
    <row r="27" spans="1:2" ht="17" x14ac:dyDescent="0.5">
      <c r="A27" s="1"/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29"/>
  <sheetViews>
    <sheetView topLeftCell="A4" workbookViewId="0">
      <selection activeCell="B28" sqref="B28"/>
    </sheetView>
  </sheetViews>
  <sheetFormatPr defaultRowHeight="16.5" x14ac:dyDescent="0.45"/>
  <cols>
    <col min="1" max="1" width="10.07421875" bestFit="1" customWidth="1"/>
    <col min="2" max="2" width="15.07421875" customWidth="1"/>
    <col min="3" max="3" width="7.765625" customWidth="1"/>
    <col min="4" max="4" width="20.15234375" customWidth="1"/>
    <col min="5" max="43" width="7.765625" customWidth="1"/>
    <col min="44" max="45" width="10.53515625" customWidth="1"/>
    <col min="46" max="48" width="7.765625" customWidth="1"/>
    <col min="49" max="49" width="9.765625" customWidth="1"/>
    <col min="50" max="50" width="9.53515625" customWidth="1"/>
    <col min="51" max="52" width="7.765625" customWidth="1"/>
    <col min="53" max="53" width="12.07421875" bestFit="1" customWidth="1"/>
    <col min="54" max="57" width="7.765625" customWidth="1"/>
    <col min="58" max="58" width="14.23046875" customWidth="1"/>
  </cols>
  <sheetData>
    <row r="1" spans="1:58" ht="21.5" x14ac:dyDescent="0.6">
      <c r="A1" s="63" t="s">
        <v>29</v>
      </c>
      <c r="B1" s="63"/>
      <c r="C1" s="63"/>
      <c r="D1" s="63"/>
      <c r="E1" s="63"/>
      <c r="F1" s="63"/>
      <c r="G1" s="63"/>
      <c r="H1" s="63"/>
      <c r="I1" s="63"/>
    </row>
    <row r="2" spans="1:58" ht="21.5" x14ac:dyDescent="0.45">
      <c r="A2" s="64" t="s">
        <v>55</v>
      </c>
      <c r="B2" s="64"/>
      <c r="C2" s="64"/>
      <c r="D2" s="64"/>
      <c r="E2" s="64"/>
      <c r="F2" s="64"/>
      <c r="G2" s="64"/>
      <c r="H2" s="64"/>
      <c r="I2" s="64"/>
    </row>
    <row r="4" spans="1:58" ht="17" x14ac:dyDescent="0.5">
      <c r="A4" s="1"/>
      <c r="B4" t="s">
        <v>56</v>
      </c>
    </row>
    <row r="5" spans="1:58" ht="17" x14ac:dyDescent="0.5">
      <c r="A5" s="1"/>
      <c r="B5" t="s">
        <v>104</v>
      </c>
    </row>
    <row r="6" spans="1:58" x14ac:dyDescent="0.45">
      <c r="B6" t="s">
        <v>122</v>
      </c>
    </row>
    <row r="8" spans="1:58" ht="17" x14ac:dyDescent="0.5">
      <c r="A8" s="1" t="s">
        <v>31</v>
      </c>
      <c r="B8" t="s">
        <v>123</v>
      </c>
    </row>
    <row r="9" spans="1:58" x14ac:dyDescent="0.45">
      <c r="B9" t="s">
        <v>200</v>
      </c>
    </row>
    <row r="10" spans="1:58" x14ac:dyDescent="0.45">
      <c r="B10" t="s">
        <v>201</v>
      </c>
    </row>
    <row r="12" spans="1:58" ht="17" x14ac:dyDescent="0.5">
      <c r="A12" s="1" t="s">
        <v>32</v>
      </c>
      <c r="B12" t="s">
        <v>128</v>
      </c>
    </row>
    <row r="13" spans="1:58" ht="17" x14ac:dyDescent="0.5">
      <c r="B13" s="27" t="s">
        <v>39</v>
      </c>
      <c r="C13" s="28">
        <v>0</v>
      </c>
      <c r="D13" s="28">
        <v>20</v>
      </c>
      <c r="E13" s="28">
        <v>40</v>
      </c>
      <c r="F13" s="28">
        <v>60</v>
      </c>
      <c r="G13" s="28">
        <v>80</v>
      </c>
      <c r="H13" s="28">
        <v>100</v>
      </c>
      <c r="I13" s="28">
        <v>120</v>
      </c>
      <c r="J13" s="28">
        <v>140</v>
      </c>
      <c r="K13" s="28">
        <v>160</v>
      </c>
      <c r="L13" s="28">
        <v>180</v>
      </c>
      <c r="M13" s="28">
        <v>200</v>
      </c>
      <c r="N13" s="28">
        <v>220</v>
      </c>
      <c r="O13" s="28">
        <v>240</v>
      </c>
      <c r="P13" s="28">
        <v>260</v>
      </c>
      <c r="Q13" s="28">
        <v>280</v>
      </c>
      <c r="R13" s="28">
        <v>300</v>
      </c>
      <c r="S13" s="28">
        <v>320</v>
      </c>
      <c r="T13" s="28">
        <v>340</v>
      </c>
      <c r="U13" s="28">
        <v>360</v>
      </c>
      <c r="V13" s="28">
        <v>380</v>
      </c>
      <c r="W13" s="28">
        <v>400</v>
      </c>
      <c r="X13" s="28">
        <v>420</v>
      </c>
      <c r="Y13" s="28">
        <v>440</v>
      </c>
      <c r="Z13" s="28">
        <v>460</v>
      </c>
      <c r="AA13" s="28">
        <v>480</v>
      </c>
      <c r="AB13" s="28">
        <v>500</v>
      </c>
      <c r="AC13" s="28">
        <v>520</v>
      </c>
      <c r="AD13" s="28">
        <v>540</v>
      </c>
      <c r="AE13" s="28">
        <v>560</v>
      </c>
      <c r="AF13" s="28">
        <v>580</v>
      </c>
      <c r="AG13" s="28">
        <v>600</v>
      </c>
      <c r="AH13" s="28">
        <v>620</v>
      </c>
      <c r="AI13" s="28">
        <v>640</v>
      </c>
      <c r="AJ13" s="28">
        <v>660</v>
      </c>
      <c r="AK13" s="28">
        <v>680</v>
      </c>
      <c r="AL13" s="28">
        <v>700</v>
      </c>
      <c r="AM13" s="28">
        <v>720</v>
      </c>
      <c r="AN13" s="28">
        <v>740</v>
      </c>
      <c r="AO13" s="28">
        <v>760</v>
      </c>
      <c r="AP13" s="28">
        <v>780</v>
      </c>
      <c r="AQ13" s="28">
        <v>800</v>
      </c>
      <c r="AR13" s="28">
        <v>834</v>
      </c>
      <c r="AS13" s="28">
        <v>840</v>
      </c>
      <c r="AT13" s="28">
        <v>860</v>
      </c>
      <c r="AU13" s="28">
        <v>880</v>
      </c>
      <c r="AV13" s="28">
        <v>900</v>
      </c>
      <c r="AW13" s="28">
        <v>925</v>
      </c>
      <c r="AX13" s="28">
        <v>940</v>
      </c>
      <c r="AY13" s="28">
        <v>960</v>
      </c>
      <c r="AZ13" s="28">
        <v>980</v>
      </c>
      <c r="BA13" s="28">
        <v>1000</v>
      </c>
      <c r="BB13" s="28">
        <v>1020</v>
      </c>
      <c r="BC13" s="28">
        <v>1040</v>
      </c>
      <c r="BD13" s="28">
        <v>1060</v>
      </c>
      <c r="BE13" s="28">
        <v>1080</v>
      </c>
      <c r="BF13" s="28">
        <v>1111</v>
      </c>
    </row>
    <row r="14" spans="1:58" ht="17" x14ac:dyDescent="0.5">
      <c r="B14" s="46" t="s">
        <v>77</v>
      </c>
      <c r="C14" s="65">
        <f>(-1800*C13)+2000000</f>
        <v>2000000</v>
      </c>
      <c r="D14" s="65">
        <f>(-1800*D13)+2000000</f>
        <v>1964000</v>
      </c>
      <c r="E14" s="65">
        <f t="shared" ref="E14:BF14" si="0">(-1800*E13)+2000000</f>
        <v>1928000</v>
      </c>
      <c r="F14" s="65">
        <f t="shared" si="0"/>
        <v>1892000</v>
      </c>
      <c r="G14" s="65">
        <f t="shared" si="0"/>
        <v>1856000</v>
      </c>
      <c r="H14" s="65">
        <f t="shared" si="0"/>
        <v>1820000</v>
      </c>
      <c r="I14" s="65">
        <f t="shared" si="0"/>
        <v>1784000</v>
      </c>
      <c r="J14" s="65">
        <f t="shared" si="0"/>
        <v>1748000</v>
      </c>
      <c r="K14" s="65">
        <f t="shared" si="0"/>
        <v>1712000</v>
      </c>
      <c r="L14" s="65">
        <f t="shared" si="0"/>
        <v>1676000</v>
      </c>
      <c r="M14" s="65">
        <f t="shared" si="0"/>
        <v>1640000</v>
      </c>
      <c r="N14" s="65">
        <f t="shared" si="0"/>
        <v>1604000</v>
      </c>
      <c r="O14" s="65">
        <f t="shared" si="0"/>
        <v>1568000</v>
      </c>
      <c r="P14" s="65">
        <f t="shared" si="0"/>
        <v>1532000</v>
      </c>
      <c r="Q14" s="65">
        <f t="shared" si="0"/>
        <v>1496000</v>
      </c>
      <c r="R14" s="65">
        <f t="shared" si="0"/>
        <v>1460000</v>
      </c>
      <c r="S14" s="65">
        <f t="shared" si="0"/>
        <v>1424000</v>
      </c>
      <c r="T14" s="65">
        <f t="shared" si="0"/>
        <v>1388000</v>
      </c>
      <c r="U14" s="65">
        <f t="shared" si="0"/>
        <v>1352000</v>
      </c>
      <c r="V14" s="65">
        <f t="shared" si="0"/>
        <v>1316000</v>
      </c>
      <c r="W14" s="65">
        <f t="shared" si="0"/>
        <v>1280000</v>
      </c>
      <c r="X14" s="65">
        <f t="shared" si="0"/>
        <v>1244000</v>
      </c>
      <c r="Y14" s="65">
        <f t="shared" si="0"/>
        <v>1208000</v>
      </c>
      <c r="Z14" s="65">
        <f t="shared" si="0"/>
        <v>1172000</v>
      </c>
      <c r="AA14" s="65">
        <f t="shared" si="0"/>
        <v>1136000</v>
      </c>
      <c r="AB14" s="65">
        <f t="shared" si="0"/>
        <v>1100000</v>
      </c>
      <c r="AC14" s="65">
        <f t="shared" si="0"/>
        <v>1064000</v>
      </c>
      <c r="AD14" s="65">
        <f t="shared" si="0"/>
        <v>1028000</v>
      </c>
      <c r="AE14" s="65">
        <f t="shared" si="0"/>
        <v>992000</v>
      </c>
      <c r="AF14" s="65">
        <f t="shared" si="0"/>
        <v>956000</v>
      </c>
      <c r="AG14" s="65">
        <f t="shared" si="0"/>
        <v>920000</v>
      </c>
      <c r="AH14" s="65">
        <f t="shared" si="0"/>
        <v>884000</v>
      </c>
      <c r="AI14" s="65">
        <f t="shared" si="0"/>
        <v>848000</v>
      </c>
      <c r="AJ14" s="65">
        <f t="shared" si="0"/>
        <v>812000</v>
      </c>
      <c r="AK14" s="65">
        <f t="shared" si="0"/>
        <v>776000</v>
      </c>
      <c r="AL14" s="65">
        <f t="shared" si="0"/>
        <v>740000</v>
      </c>
      <c r="AM14" s="65">
        <f t="shared" si="0"/>
        <v>704000</v>
      </c>
      <c r="AN14" s="65">
        <f t="shared" si="0"/>
        <v>668000</v>
      </c>
      <c r="AO14" s="65">
        <f t="shared" si="0"/>
        <v>632000</v>
      </c>
      <c r="AP14" s="65">
        <f t="shared" si="0"/>
        <v>596000</v>
      </c>
      <c r="AQ14" s="65">
        <f t="shared" si="0"/>
        <v>560000</v>
      </c>
      <c r="AR14" s="65">
        <f t="shared" si="0"/>
        <v>498800</v>
      </c>
      <c r="AS14" s="65">
        <f t="shared" si="0"/>
        <v>488000</v>
      </c>
      <c r="AT14" s="65">
        <f t="shared" si="0"/>
        <v>452000</v>
      </c>
      <c r="AU14" s="65">
        <f t="shared" si="0"/>
        <v>416000</v>
      </c>
      <c r="AV14" s="65">
        <f t="shared" si="0"/>
        <v>380000</v>
      </c>
      <c r="AW14" s="65">
        <f t="shared" si="0"/>
        <v>335000</v>
      </c>
      <c r="AX14" s="65">
        <f t="shared" si="0"/>
        <v>308000</v>
      </c>
      <c r="AY14" s="65">
        <f t="shared" si="0"/>
        <v>272000</v>
      </c>
      <c r="AZ14" s="65">
        <f t="shared" si="0"/>
        <v>236000</v>
      </c>
      <c r="BA14" s="65">
        <f t="shared" si="0"/>
        <v>200000</v>
      </c>
      <c r="BB14" s="65">
        <f t="shared" si="0"/>
        <v>164000</v>
      </c>
      <c r="BC14" s="65">
        <f t="shared" si="0"/>
        <v>128000</v>
      </c>
      <c r="BD14" s="65">
        <f t="shared" si="0"/>
        <v>92000</v>
      </c>
      <c r="BE14" s="65">
        <f t="shared" si="0"/>
        <v>56000</v>
      </c>
      <c r="BF14" s="65">
        <f t="shared" si="0"/>
        <v>200</v>
      </c>
    </row>
    <row r="15" spans="1:58" ht="17" x14ac:dyDescent="0.5">
      <c r="B15" s="46" t="s">
        <v>78</v>
      </c>
      <c r="C15" s="66">
        <f>(-5400*C13)+5000000</f>
        <v>5000000</v>
      </c>
      <c r="D15" s="66">
        <f>(-5400*D13)+5000000</f>
        <v>4892000</v>
      </c>
      <c r="E15" s="66">
        <f t="shared" ref="E15:BF15" si="1">(-5400*E13)+5000000</f>
        <v>4784000</v>
      </c>
      <c r="F15" s="66">
        <f t="shared" si="1"/>
        <v>4676000</v>
      </c>
      <c r="G15" s="66">
        <f t="shared" si="1"/>
        <v>4568000</v>
      </c>
      <c r="H15" s="66">
        <f t="shared" si="1"/>
        <v>4460000</v>
      </c>
      <c r="I15" s="66">
        <f t="shared" si="1"/>
        <v>4352000</v>
      </c>
      <c r="J15" s="66">
        <f t="shared" si="1"/>
        <v>4244000</v>
      </c>
      <c r="K15" s="66">
        <f t="shared" si="1"/>
        <v>4136000</v>
      </c>
      <c r="L15" s="66">
        <f t="shared" si="1"/>
        <v>4028000</v>
      </c>
      <c r="M15" s="66">
        <f t="shared" si="1"/>
        <v>3920000</v>
      </c>
      <c r="N15" s="66">
        <f t="shared" si="1"/>
        <v>3812000</v>
      </c>
      <c r="O15" s="66">
        <f t="shared" si="1"/>
        <v>3704000</v>
      </c>
      <c r="P15" s="66">
        <f t="shared" si="1"/>
        <v>3596000</v>
      </c>
      <c r="Q15" s="66">
        <f t="shared" si="1"/>
        <v>3488000</v>
      </c>
      <c r="R15" s="66">
        <f t="shared" si="1"/>
        <v>3380000</v>
      </c>
      <c r="S15" s="66">
        <f t="shared" si="1"/>
        <v>3272000</v>
      </c>
      <c r="T15" s="66">
        <f t="shared" si="1"/>
        <v>3164000</v>
      </c>
      <c r="U15" s="66">
        <f t="shared" si="1"/>
        <v>3056000</v>
      </c>
      <c r="V15" s="66">
        <f t="shared" si="1"/>
        <v>2948000</v>
      </c>
      <c r="W15" s="66">
        <f t="shared" si="1"/>
        <v>2840000</v>
      </c>
      <c r="X15" s="66">
        <f t="shared" si="1"/>
        <v>2732000</v>
      </c>
      <c r="Y15" s="66">
        <f t="shared" si="1"/>
        <v>2624000</v>
      </c>
      <c r="Z15" s="66">
        <f t="shared" si="1"/>
        <v>2516000</v>
      </c>
      <c r="AA15" s="66">
        <f t="shared" si="1"/>
        <v>2408000</v>
      </c>
      <c r="AB15" s="66">
        <f t="shared" si="1"/>
        <v>2300000</v>
      </c>
      <c r="AC15" s="66">
        <f t="shared" si="1"/>
        <v>2192000</v>
      </c>
      <c r="AD15" s="66">
        <f t="shared" si="1"/>
        <v>2084000</v>
      </c>
      <c r="AE15" s="66">
        <f t="shared" si="1"/>
        <v>1976000</v>
      </c>
      <c r="AF15" s="66">
        <f t="shared" si="1"/>
        <v>1868000</v>
      </c>
      <c r="AG15" s="66">
        <f t="shared" si="1"/>
        <v>1760000</v>
      </c>
      <c r="AH15" s="66">
        <f t="shared" si="1"/>
        <v>1652000</v>
      </c>
      <c r="AI15" s="66">
        <f t="shared" si="1"/>
        <v>1544000</v>
      </c>
      <c r="AJ15" s="66">
        <f t="shared" si="1"/>
        <v>1436000</v>
      </c>
      <c r="AK15" s="66">
        <f t="shared" si="1"/>
        <v>1328000</v>
      </c>
      <c r="AL15" s="66">
        <f t="shared" si="1"/>
        <v>1220000</v>
      </c>
      <c r="AM15" s="66">
        <f t="shared" si="1"/>
        <v>1112000</v>
      </c>
      <c r="AN15" s="66">
        <f t="shared" si="1"/>
        <v>1004000</v>
      </c>
      <c r="AO15" s="66">
        <f t="shared" si="1"/>
        <v>896000</v>
      </c>
      <c r="AP15" s="66">
        <f t="shared" si="1"/>
        <v>788000</v>
      </c>
      <c r="AQ15" s="66">
        <f t="shared" si="1"/>
        <v>680000</v>
      </c>
      <c r="AR15" s="66">
        <f t="shared" si="1"/>
        <v>496400</v>
      </c>
      <c r="AS15" s="66">
        <f t="shared" si="1"/>
        <v>464000</v>
      </c>
      <c r="AT15" s="66">
        <f t="shared" si="1"/>
        <v>356000</v>
      </c>
      <c r="AU15" s="66">
        <f t="shared" si="1"/>
        <v>248000</v>
      </c>
      <c r="AV15" s="66">
        <f t="shared" si="1"/>
        <v>140000</v>
      </c>
      <c r="AW15" s="66">
        <f t="shared" si="1"/>
        <v>5000</v>
      </c>
      <c r="AX15" s="66"/>
      <c r="AY15" s="66"/>
      <c r="AZ15" s="66"/>
      <c r="BA15" s="66"/>
      <c r="BB15" s="66"/>
      <c r="BC15" s="66"/>
      <c r="BD15" s="66"/>
      <c r="BE15" s="66"/>
      <c r="BF15" s="66"/>
    </row>
    <row r="16" spans="1:58" ht="17" x14ac:dyDescent="0.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5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</row>
    <row r="17" spans="1:2" ht="17" x14ac:dyDescent="0.5">
      <c r="A17" s="1" t="s">
        <v>33</v>
      </c>
      <c r="B17" t="s">
        <v>143</v>
      </c>
    </row>
    <row r="21" spans="1:2" ht="17" x14ac:dyDescent="0.5">
      <c r="A21" s="1" t="s">
        <v>34</v>
      </c>
      <c r="B21" t="s">
        <v>53</v>
      </c>
    </row>
    <row r="23" spans="1:2" x14ac:dyDescent="0.45">
      <c r="B23" t="s">
        <v>202</v>
      </c>
    </row>
    <row r="24" spans="1:2" ht="17" x14ac:dyDescent="0.5">
      <c r="A24" s="1"/>
    </row>
    <row r="25" spans="1:2" ht="17" x14ac:dyDescent="0.5">
      <c r="A25" s="1" t="s">
        <v>98</v>
      </c>
      <c r="B25" t="s">
        <v>54</v>
      </c>
    </row>
    <row r="27" spans="1:2" x14ac:dyDescent="0.45">
      <c r="B27" t="s">
        <v>204</v>
      </c>
    </row>
    <row r="28" spans="1:2" ht="17" x14ac:dyDescent="0.5">
      <c r="A28" s="1"/>
    </row>
    <row r="29" spans="1:2" x14ac:dyDescent="0.45">
      <c r="B29" t="s">
        <v>203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9FF5B96460D4C947F4D7D6E09239F" ma:contentTypeVersion="0" ma:contentTypeDescription="Opret et nyt dokument." ma:contentTypeScope="" ma:versionID="46a9c47fbd1a95f29e346424c7aa5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f60a2fe46c19e5b5ceda9fcd2f277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59039A-F9A8-4F4D-9530-70E9B4B2A84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5BAD36-B885-4E71-B7E8-8EBEBE876F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6EBEB1-05F5-4158-AC7E-A7B4511E7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Opgave 7</vt:lpstr>
      <vt:lpstr>Opgave 8</vt:lpstr>
      <vt:lpstr>Opgave 9</vt:lpstr>
      <vt:lpstr>Opgave 10</vt:lpstr>
      <vt:lpstr>Facitliste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 Flemming Larsen</dc:creator>
  <cp:lastModifiedBy>Mariusz Matyja</cp:lastModifiedBy>
  <cp:lastPrinted>2013-06-04T06:30:15Z</cp:lastPrinted>
  <dcterms:created xsi:type="dcterms:W3CDTF">2013-05-06T15:21:24Z</dcterms:created>
  <dcterms:modified xsi:type="dcterms:W3CDTF">2018-09-29T11:26:11Z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0x010100B219FF5B96460D4C947F4D7D6E09239F</vt:lpwstr>
  </property>
</Properties>
</file>