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yj\Desktop\"/>
    </mc:Choice>
  </mc:AlternateContent>
  <xr:revisionPtr revIDLastSave="0" documentId="8_{60AD8378-547B-4524-B934-35D9E91DD872}" xr6:coauthVersionLast="31" xr6:coauthVersionMax="31" xr10:uidLastSave="{00000000-0000-0000-0000-000000000000}"/>
  <bookViews>
    <workbookView xWindow="0" yWindow="0" windowWidth="19200" windowHeight="7050" firstSheet="1" activeTab="7" xr2:uid="{00000000-000D-0000-FFFF-FFFF00000000}"/>
  </bookViews>
  <sheets>
    <sheet name="Eksempel" sheetId="4" r:id="rId1"/>
    <sheet name="Opgave 1" sheetId="6" r:id="rId2"/>
    <sheet name="Opgave 2" sheetId="2" r:id="rId3"/>
    <sheet name="Opgave 3" sheetId="1" r:id="rId4"/>
    <sheet name="Opgave 4" sheetId="5" r:id="rId5"/>
    <sheet name="Opgave 5" sheetId="7" r:id="rId6"/>
    <sheet name="Opgave 6" sheetId="8" r:id="rId7"/>
    <sheet name="Opgave 7" sheetId="10" r:id="rId8"/>
    <sheet name="Facitliste" sheetId="9" r:id="rId9"/>
  </sheets>
  <calcPr calcId="179017" concurrentCalc="0"/>
</workbook>
</file>

<file path=xl/calcChain.xml><?xml version="1.0" encoding="utf-8"?>
<calcChain xmlns="http://schemas.openxmlformats.org/spreadsheetml/2006/main">
  <c r="D9" i="10" l="1"/>
  <c r="D10" i="10"/>
  <c r="D11" i="10"/>
  <c r="D12" i="10"/>
  <c r="D8" i="10"/>
  <c r="D13" i="10"/>
  <c r="C13" i="10"/>
  <c r="F15" i="8"/>
  <c r="C15" i="8"/>
  <c r="F7" i="8"/>
  <c r="F8" i="8"/>
  <c r="F9" i="8"/>
  <c r="F10" i="8"/>
  <c r="F11" i="8"/>
  <c r="F12" i="8"/>
  <c r="F13" i="8"/>
  <c r="F14" i="8"/>
  <c r="F6" i="8"/>
  <c r="E7" i="8"/>
  <c r="E8" i="8"/>
  <c r="E9" i="8"/>
  <c r="E10" i="8"/>
  <c r="E11" i="8"/>
  <c r="E12" i="8"/>
  <c r="E13" i="8"/>
  <c r="E14" i="8"/>
  <c r="E6" i="8"/>
  <c r="F52" i="7"/>
  <c r="F26" i="7"/>
  <c r="E26" i="7"/>
  <c r="D26" i="7"/>
  <c r="C26" i="7"/>
  <c r="F6" i="7"/>
  <c r="F7" i="7"/>
  <c r="F8" i="7"/>
  <c r="F9" i="7"/>
  <c r="F10" i="7"/>
  <c r="F11" i="7"/>
  <c r="F12" i="7"/>
  <c r="F13" i="7"/>
  <c r="F14" i="7"/>
  <c r="F15" i="7"/>
  <c r="F16" i="7"/>
  <c r="F18" i="7"/>
  <c r="F19" i="7"/>
  <c r="F20" i="7"/>
  <c r="F21" i="7"/>
  <c r="F22" i="7"/>
  <c r="F23" i="7"/>
  <c r="F24" i="7"/>
  <c r="F25" i="7"/>
  <c r="F17" i="7"/>
  <c r="E6" i="7"/>
  <c r="E7" i="7"/>
  <c r="E8" i="7"/>
  <c r="E9" i="7"/>
  <c r="E10" i="7"/>
  <c r="E11" i="7"/>
  <c r="E12" i="7"/>
  <c r="E13" i="7"/>
  <c r="E14" i="7"/>
  <c r="E15" i="7"/>
  <c r="E16" i="7"/>
  <c r="E18" i="7"/>
  <c r="E19" i="7"/>
  <c r="E20" i="7"/>
  <c r="E21" i="7"/>
  <c r="E22" i="7"/>
  <c r="E23" i="7"/>
  <c r="E24" i="7"/>
  <c r="E25" i="7"/>
  <c r="E17" i="7"/>
  <c r="D9" i="5"/>
  <c r="D10" i="5"/>
  <c r="D11" i="5"/>
  <c r="D8" i="5"/>
  <c r="G23" i="1"/>
  <c r="F28" i="1"/>
  <c r="F15" i="1"/>
  <c r="E13" i="1"/>
  <c r="E8" i="1"/>
  <c r="E9" i="1"/>
  <c r="E10" i="1"/>
  <c r="E11" i="1"/>
  <c r="E12" i="1"/>
  <c r="E7" i="1"/>
  <c r="D13" i="1"/>
  <c r="D8" i="2"/>
  <c r="D9" i="2"/>
  <c r="D10" i="2"/>
  <c r="D11" i="2"/>
  <c r="D12" i="2"/>
  <c r="G21" i="2"/>
  <c r="E15" i="2"/>
  <c r="D13" i="2"/>
  <c r="D7" i="2"/>
  <c r="C13" i="2"/>
  <c r="E24" i="6"/>
  <c r="E21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6" i="6"/>
  <c r="D21" i="6"/>
  <c r="E4" i="9"/>
  <c r="C89" i="9"/>
  <c r="C118" i="9"/>
  <c r="F109" i="9"/>
  <c r="F110" i="9"/>
  <c r="F111" i="9"/>
  <c r="F112" i="9"/>
  <c r="F113" i="9"/>
  <c r="F114" i="9"/>
  <c r="F115" i="9"/>
  <c r="F116" i="9"/>
  <c r="F117" i="9"/>
  <c r="F118" i="9"/>
  <c r="C145" i="9"/>
  <c r="D145" i="9"/>
  <c r="D144" i="9"/>
  <c r="D143" i="9"/>
  <c r="D142" i="9"/>
  <c r="D141" i="9"/>
  <c r="D140" i="9"/>
  <c r="D89" i="9"/>
  <c r="E110" i="9"/>
  <c r="E111" i="9"/>
  <c r="E112" i="9"/>
  <c r="E113" i="9"/>
  <c r="E114" i="9"/>
  <c r="E115" i="9"/>
  <c r="E116" i="9"/>
  <c r="E117" i="9"/>
  <c r="E109" i="9"/>
  <c r="E89" i="9"/>
  <c r="F89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D61" i="9"/>
  <c r="D62" i="9"/>
  <c r="D63" i="9"/>
  <c r="D64" i="9"/>
  <c r="D65" i="9"/>
  <c r="D55" i="9"/>
  <c r="D19" i="9"/>
  <c r="E19" i="9"/>
  <c r="C48" i="9"/>
  <c r="D43" i="9"/>
  <c r="D44" i="9"/>
  <c r="D45" i="9"/>
  <c r="D46" i="9"/>
  <c r="D47" i="9"/>
  <c r="D48" i="9"/>
  <c r="D42" i="9"/>
  <c r="C33" i="9"/>
  <c r="D30" i="9"/>
  <c r="D31" i="9"/>
  <c r="D32" i="9"/>
  <c r="B39" i="9"/>
  <c r="D33" i="9"/>
  <c r="D28" i="9"/>
  <c r="D29" i="9"/>
  <c r="D27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Dorte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Kilder:
Skatteministeriet og Danmarks Statistik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Dorte</author>
  </authors>
  <commentList>
    <comment ref="B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Kilde: Statistikbanken</t>
        </r>
      </text>
    </comment>
  </commentList>
</comments>
</file>

<file path=xl/sharedStrings.xml><?xml version="1.0" encoding="utf-8"?>
<sst xmlns="http://schemas.openxmlformats.org/spreadsheetml/2006/main" count="384" uniqueCount="195">
  <si>
    <t>Så meget tjener familier</t>
  </si>
  <si>
    <t>Husstande med mindst 1 hjemmeboende barn u. 25 år</t>
  </si>
  <si>
    <t>Under 600.000 kr.</t>
  </si>
  <si>
    <t>700.000-799.999 kr.</t>
  </si>
  <si>
    <t>600.000-699.999 kr.</t>
  </si>
  <si>
    <t>800.000-899.999 kr.</t>
  </si>
  <si>
    <t>900.000-999.999 kr.</t>
  </si>
  <si>
    <t>1 mio. og mere</t>
  </si>
  <si>
    <t>Husstandsindkomst</t>
  </si>
  <si>
    <t>Antal familier</t>
  </si>
  <si>
    <t>Hvor mange familier er der i alt?</t>
  </si>
  <si>
    <t>Antal familier i %</t>
  </si>
  <si>
    <t>Moms</t>
  </si>
  <si>
    <t>Energi</t>
  </si>
  <si>
    <t>Transport</t>
  </si>
  <si>
    <t>Nettarif:</t>
  </si>
  <si>
    <t>Afgifter</t>
  </si>
  <si>
    <t>Tillægsafgift</t>
  </si>
  <si>
    <t>Energispareafgift</t>
  </si>
  <si>
    <t>Eldistributionsbidrag</t>
  </si>
  <si>
    <t>Net- og systemtarif</t>
  </si>
  <si>
    <t>Offentlige forpligtelser</t>
  </si>
  <si>
    <t>Markeds El</t>
  </si>
  <si>
    <t>Elafgift</t>
  </si>
  <si>
    <t>Specifikation af kWh pris (alle beløb er i øre)</t>
  </si>
  <si>
    <t>Pris pr. kWh (incl. moms)</t>
  </si>
  <si>
    <t>Eksempel</t>
  </si>
  <si>
    <t>Hvor mange familier i % tjener over 800.000 kr.</t>
  </si>
  <si>
    <t>Opgave 2</t>
  </si>
  <si>
    <t>Personlig hygiejne</t>
  </si>
  <si>
    <t>Toiletskyl</t>
  </si>
  <si>
    <t>Tøjvask</t>
  </si>
  <si>
    <t>Opvask/rengøring</t>
  </si>
  <si>
    <t>Mad/drikke</t>
  </si>
  <si>
    <t>Øvrigt</t>
  </si>
  <si>
    <t>Hvordan er procentfordelingen af forbruget?</t>
  </si>
  <si>
    <t>Hvor mange liter bruger 1 person i alt pr. døgn?</t>
  </si>
  <si>
    <t>Fordeling af vandforbrug på forbrugstyper</t>
  </si>
  <si>
    <t>Husholdning</t>
  </si>
  <si>
    <t>Erhverv</t>
  </si>
  <si>
    <t>Kultur/fritid</t>
  </si>
  <si>
    <t>Umålt forbrug</t>
  </si>
  <si>
    <t>Opgave 4</t>
  </si>
  <si>
    <t>Hvor mange m³ blev der brugt på de forskellige forbrugstyper?</t>
  </si>
  <si>
    <t>Opgave 3</t>
  </si>
  <si>
    <t>Hvor mange liter bruger en familie på 4 medlemmer årligt?</t>
  </si>
  <si>
    <t>København ønsker, at borgerne kommer under et forbrug på 100 liter pr. person.</t>
  </si>
  <si>
    <t>Herunder ser du 1 persons gennemsnitlige vandforbrug i liter pr. døgn</t>
  </si>
  <si>
    <t>Opgave 1</t>
  </si>
  <si>
    <t>Danmarks 15 største søer</t>
  </si>
  <si>
    <t>Størelse i %</t>
  </si>
  <si>
    <t>Søndersø</t>
  </si>
  <si>
    <t>Lolland</t>
  </si>
  <si>
    <t>Lund Fjord (brakvandsområde)</t>
  </si>
  <si>
    <t>Nordjylland</t>
  </si>
  <si>
    <t>Sebber Sund (brakvandsområde)</t>
  </si>
  <si>
    <t>Arresø</t>
  </si>
  <si>
    <t>Sjælland</t>
  </si>
  <si>
    <t>Esrum sø</t>
  </si>
  <si>
    <t>Saltbæk vig (brakvandsområde)</t>
  </si>
  <si>
    <t>Tissø</t>
  </si>
  <si>
    <t>Furesø</t>
  </si>
  <si>
    <t>Tystrup-Bavelse sø</t>
  </si>
  <si>
    <t>Stadil Fjord (brakvandsområde)</t>
  </si>
  <si>
    <t>Vestjylland</t>
  </si>
  <si>
    <t>Tange sø</t>
  </si>
  <si>
    <t>V. Stadil Fjord (brakvandsområde)</t>
  </si>
  <si>
    <t>Mossø</t>
  </si>
  <si>
    <t>Østjylland</t>
  </si>
  <si>
    <t>Skanderborg sø</t>
  </si>
  <si>
    <t>Julsø og Borre sø</t>
  </si>
  <si>
    <t>Søernes areal i alt</t>
  </si>
  <si>
    <t>Stigning/fald i % fra 2008 til 2010</t>
  </si>
  <si>
    <t>24Timer</t>
  </si>
  <si>
    <t>B.T.</t>
  </si>
  <si>
    <t>Berlingske</t>
  </si>
  <si>
    <t>Børsen</t>
  </si>
  <si>
    <t>Ekstra Bladet</t>
  </si>
  <si>
    <t>Frederiksborg Amts Avis</t>
  </si>
  <si>
    <t>Fyens Stiftstidende</t>
  </si>
  <si>
    <t>Horsens Folkeblad</t>
  </si>
  <si>
    <t>Information</t>
  </si>
  <si>
    <t>JydskeVestkysten</t>
  </si>
  <si>
    <t>Jyllands-Posten</t>
  </si>
  <si>
    <t>Kristeligt Dagblad</t>
  </si>
  <si>
    <t>Lolland-Falsters Folketidende</t>
  </si>
  <si>
    <t>MetroXpress</t>
  </si>
  <si>
    <t>Nordjyske Stiftstidende</t>
  </si>
  <si>
    <t>Politiken</t>
  </si>
  <si>
    <t>Sjællandske</t>
  </si>
  <si>
    <t>Urban</t>
  </si>
  <si>
    <t>Vejle Amts Folkeblad/Fredericia Dagblad</t>
  </si>
  <si>
    <t>Aarhus Stiftstidende</t>
  </si>
  <si>
    <t>a)</t>
  </si>
  <si>
    <t>Udfyld kolonnen "Stigning fra 2008 til 2010"</t>
  </si>
  <si>
    <t>b)</t>
  </si>
  <si>
    <t>Udfyld kolonnen "Stigning/fald i % fra 2008 til 2010</t>
  </si>
  <si>
    <t>c)</t>
  </si>
  <si>
    <t>d)</t>
  </si>
  <si>
    <t>Hvilken avis har haft den største fremgang - målt i antal trykte aviser?</t>
  </si>
  <si>
    <t>Hvilken avis har haft den største fremgang - målt i %?</t>
  </si>
  <si>
    <t>e)</t>
  </si>
  <si>
    <t>Hvilken avis har haft den største tilbagegang - målt i antal trykte aviser?</t>
  </si>
  <si>
    <t>f)</t>
  </si>
  <si>
    <t>Hvilken avis har haft den største tilbagegang - målt i %?</t>
  </si>
  <si>
    <t>g)</t>
  </si>
  <si>
    <t>Hvor mange procent er det samlede oplagstal faldet fra 2008 til 2010?</t>
  </si>
  <si>
    <t>B.T. søndage</t>
  </si>
  <si>
    <t>Berlingske, søndage</t>
  </si>
  <si>
    <t>Ekstra Bladet, søndage</t>
  </si>
  <si>
    <t>Fyens Stiftstidende, søndage</t>
  </si>
  <si>
    <t>JydskeVestkysten, søndage</t>
  </si>
  <si>
    <t>Jyllands-Posten, søndage</t>
  </si>
  <si>
    <t>Nordjyske Stiftstidende, søndage</t>
  </si>
  <si>
    <t>Politiken, søndage</t>
  </si>
  <si>
    <t>Aarhus Stiftstidende, søndage</t>
  </si>
  <si>
    <t>Hvilken avis har haft det største fald i oplagstallet i %?</t>
  </si>
  <si>
    <t>Udfyld tabellen ovenover</t>
  </si>
  <si>
    <t>Hvilken avis har haft det største fald i oplagstallet i antal aviser?</t>
  </si>
  <si>
    <t>Forklar hvorfor det ikke er den samme avis som er svaret i spørgsmål a) og c)</t>
  </si>
  <si>
    <t>Hvor mange % skal forbruget nedbringes?</t>
  </si>
  <si>
    <t>Hvor mange ha er søerne i alt?</t>
  </si>
  <si>
    <t>Beliggenhed</t>
  </si>
  <si>
    <t>Størrelse i hektar</t>
  </si>
  <si>
    <t>En persons gennemsnitlige vandforbrug</t>
  </si>
  <si>
    <t>I alt</t>
  </si>
  <si>
    <t>Opgave 5</t>
  </si>
  <si>
    <t>Opgave 6</t>
  </si>
  <si>
    <t>Oplagstal for de 20 største dagblade, hverdage</t>
  </si>
  <si>
    <t xml:space="preserve"> - tallene er i tusinder</t>
  </si>
  <si>
    <t xml:space="preserve">Oplagstal for de største dagblade, søndage </t>
  </si>
  <si>
    <t>- tallene er i tusinder</t>
  </si>
  <si>
    <t>Fald i % oplagstal 
fra 2008 til 2010</t>
  </si>
  <si>
    <t>Fald i stk. oplagstal fra 2008 til 2010</t>
  </si>
  <si>
    <t>Stigning/fald i stk. fra 2008 til 2010</t>
  </si>
  <si>
    <t>m³</t>
  </si>
  <si>
    <t>Vandforbruget for de forskellige forbrugstyper fordeler sig som herunder</t>
  </si>
  <si>
    <t xml:space="preserve">Forbruget for alle forbrugstyper var i alt </t>
  </si>
  <si>
    <t>Hvor stor en procentdel udgør de forskellige indkomstgrupper (udfyld Antal familier i %)?</t>
  </si>
  <si>
    <t>Hvor stor en procentdel udgør de forskellige søer (udfyld Søer i %)?</t>
  </si>
  <si>
    <t>18220 ha</t>
  </si>
  <si>
    <t>Facitliste</t>
  </si>
  <si>
    <t>familier</t>
  </si>
  <si>
    <t>se tabellen</t>
  </si>
  <si>
    <t>tjener over 800.000  kr.</t>
  </si>
  <si>
    <t>1 person bruger 130 liter vand pr. døgn?</t>
  </si>
  <si>
    <t>Forbrug i liter</t>
  </si>
  <si>
    <t>Forbrug i %</t>
  </si>
  <si>
    <t>Se tabellen</t>
  </si>
  <si>
    <t>En familie på 4 personer bruger årligt</t>
  </si>
  <si>
    <t>liter</t>
  </si>
  <si>
    <t>Forbruget skal nedbringes med 23,1%</t>
  </si>
  <si>
    <t>Vandforbrug i %</t>
  </si>
  <si>
    <t>Vandforbrug i m³</t>
  </si>
  <si>
    <t>Kristelig Dagblad har haft den største fremgang med 2.000 stk.</t>
  </si>
  <si>
    <t>Kristelig Dagblad har haft den største fremgang med 8%</t>
  </si>
  <si>
    <t xml:space="preserve">24Timer har haft den største tilbagegang med 108.000 stk. </t>
  </si>
  <si>
    <t>24Timer har haft den største tilbagegang med 43,9%</t>
  </si>
  <si>
    <t>Århus Stiftstidende, søndag har haft det største fald med 26,3 %</t>
  </si>
  <si>
    <t>Udgangspunktet er forskellige</t>
  </si>
  <si>
    <t>I hverdagen sælges der</t>
  </si>
  <si>
    <t>Sælges der flere aviser søndage end hverdage? (Se opgave 5)</t>
  </si>
  <si>
    <t>Om søndagen sælges der</t>
  </si>
  <si>
    <t>Opgave 7</t>
  </si>
  <si>
    <t>Importeret vin mio. liter</t>
  </si>
  <si>
    <t>Chile</t>
  </si>
  <si>
    <t>Frankrig</t>
  </si>
  <si>
    <t>Australien</t>
  </si>
  <si>
    <t>Italien</t>
  </si>
  <si>
    <t>Spanien</t>
  </si>
  <si>
    <t>Andre lande</t>
  </si>
  <si>
    <t>mio. liter</t>
  </si>
  <si>
    <t>Markeds-andel</t>
  </si>
  <si>
    <t>Danmarks import af vin</t>
  </si>
  <si>
    <t>Udfyld tabellen "Danmarks import af vin".</t>
  </si>
  <si>
    <t xml:space="preserve">Et år importerede vi </t>
  </si>
  <si>
    <t>fra Chile</t>
  </si>
  <si>
    <t>Det kan man ikke, da man er nødt til at vide, hvor mange liter der er importeret.</t>
  </si>
  <si>
    <t>Procent</t>
  </si>
  <si>
    <r>
      <t>Kan man udfylde kolonnen "</t>
    </r>
    <r>
      <rPr>
        <b/>
        <i/>
        <sz val="11"/>
        <color theme="1"/>
        <rFont val="Comic Sans MS"/>
        <family val="4"/>
      </rPr>
      <t>Importeret vin mio. liter</t>
    </r>
    <r>
      <rPr>
        <sz val="11"/>
        <color theme="1"/>
        <rFont val="Comic Sans MS"/>
        <family val="4"/>
      </rPr>
      <t>" ud fra oplysningerne i tabellen? (Hvorfor/hvorfor ikke?)</t>
    </r>
  </si>
  <si>
    <t>Det samlede oplagstal er faldet med 19,8 %</t>
  </si>
  <si>
    <t>Jyllands Posten har haft det største fald i oplagstal med 27.000</t>
  </si>
  <si>
    <t>stk.</t>
  </si>
  <si>
    <t>stk</t>
  </si>
  <si>
    <t xml:space="preserve">Kig på tabellen </t>
  </si>
  <si>
    <t>Kig på tabellen</t>
  </si>
  <si>
    <t>Kristeligt Dagblad med 2 tudsind stigning</t>
  </si>
  <si>
    <t>Kristeligt Dagblad med 0,81% stigning</t>
  </si>
  <si>
    <t>24Timer med 108 tudsind fald</t>
  </si>
  <si>
    <t>24Timer med 43,9% fald</t>
  </si>
  <si>
    <t>Jydllands-Posten, søndage med 27 tudsind fald</t>
  </si>
  <si>
    <t>Aarhus Stiftstidende, søndage med 26,3% fald</t>
  </si>
  <si>
    <t>I alt:</t>
  </si>
  <si>
    <t>Der sælges flere hverdage aviser.</t>
  </si>
  <si>
    <t>Det kan man ikke, fordi vi ved ikke hvad er udgangspunktet i milioner for mindst et af angivet lander.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</si>
</sst>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kr.&quot;_-;\-* #,##0.00\ &quot;kr.&quot;_-;_-* &quot;-&quot;??\ &quot;kr.&quot;_-;_-@_-"/>
    <numFmt numFmtId="43" formatCode="_-* #,##0.00\ _k_r_._-;\-* #,##0.00\ _k_r_._-;_-* &quot;-&quot;??\ _k_r_._-;_-@_-"/>
    <numFmt numFmtId="164" formatCode="0.0%"/>
    <numFmt numFmtId="165" formatCode="0.000"/>
    <numFmt numFmtId="166" formatCode="0.0"/>
    <numFmt numFmtId="167" formatCode="_-* #,##0\ _k_r_._-;\-* #,##0\ _k_r_._-;_-* &quot;-&quot;??\ _k_r_._-;_-@_-"/>
    <numFmt numFmtId="168" formatCode="_-* #,##0.0\ _k_r_._-;\-* #,##0.0\ _k_r_._-;_-* &quot;-&quot;??\ _k_r_._-;_-@_-"/>
  </numFmts>
  <fonts count="12" x14ac:knownFonts="1">
    <font>
      <sz val="11"/>
      <color theme="1"/>
      <name val="Comic Sans MS"/>
      <family val="2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sz val="11"/>
      <color theme="1"/>
      <name val="Comic Sans MS"/>
      <family val="2"/>
    </font>
    <font>
      <b/>
      <sz val="9"/>
      <color indexed="81"/>
      <name val="Tahoma"/>
      <family val="2"/>
    </font>
    <font>
      <b/>
      <sz val="14"/>
      <color theme="1"/>
      <name val="Comic Sans MS"/>
      <family val="4"/>
    </font>
    <font>
      <u/>
      <sz val="11"/>
      <color theme="10"/>
      <name val="Comic Sans MS"/>
      <family val="2"/>
    </font>
    <font>
      <sz val="10"/>
      <color theme="1"/>
      <name val="Verdana"/>
      <family val="2"/>
    </font>
    <font>
      <sz val="11"/>
      <name val="Comic Sans MS"/>
      <family val="4"/>
    </font>
    <font>
      <b/>
      <i/>
      <sz val="11"/>
      <color theme="1"/>
      <name val="Comic Sans MS"/>
      <family val="4"/>
    </font>
    <font>
      <b/>
      <sz val="10"/>
      <color theme="1"/>
      <name val="Comic Sans MS"/>
      <family val="4"/>
    </font>
    <font>
      <u/>
      <sz val="11"/>
      <color theme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5" fillId="0" borderId="0" xfId="0" applyFont="1" applyAlignment="1"/>
    <xf numFmtId="0" fontId="1" fillId="0" borderId="0" xfId="4" applyFont="1"/>
    <xf numFmtId="0" fontId="2" fillId="0" borderId="0" xfId="0" applyFont="1" applyAlignment="1">
      <alignment horizontal="right"/>
    </xf>
    <xf numFmtId="0" fontId="5" fillId="0" borderId="0" xfId="4" applyFont="1"/>
    <xf numFmtId="0" fontId="2" fillId="0" borderId="0" xfId="4" applyFont="1"/>
    <xf numFmtId="0" fontId="2" fillId="0" borderId="0" xfId="0" applyFont="1" applyBorder="1" applyAlignment="1">
      <alignment horizontal="left"/>
    </xf>
    <xf numFmtId="164" fontId="1" fillId="0" borderId="0" xfId="5" applyNumberFormat="1" applyFont="1"/>
    <xf numFmtId="0" fontId="1" fillId="0" borderId="1" xfId="4" applyFont="1" applyBorder="1"/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right"/>
      <protection locked="0"/>
    </xf>
    <xf numFmtId="0" fontId="1" fillId="0" borderId="0" xfId="4" applyFont="1" applyAlignment="1" applyProtection="1">
      <alignment horizontal="left"/>
      <protection locked="0"/>
    </xf>
    <xf numFmtId="164" fontId="1" fillId="0" borderId="1" xfId="5" applyNumberFormat="1" applyFont="1" applyBorder="1"/>
    <xf numFmtId="0" fontId="2" fillId="0" borderId="0" xfId="4" applyFont="1" applyAlignment="1" applyProtection="1">
      <alignment wrapText="1"/>
      <protection locked="0"/>
    </xf>
    <xf numFmtId="0" fontId="2" fillId="0" borderId="1" xfId="4" applyNumberFormat="1" applyFont="1" applyBorder="1" applyAlignment="1" applyProtection="1">
      <alignment horizontal="center"/>
      <protection locked="0"/>
    </xf>
    <xf numFmtId="0" fontId="2" fillId="0" borderId="1" xfId="4" applyNumberFormat="1" applyFont="1" applyBorder="1" applyAlignment="1" applyProtection="1">
      <alignment horizontal="center" wrapText="1"/>
      <protection locked="0"/>
    </xf>
    <xf numFmtId="0" fontId="2" fillId="0" borderId="0" xfId="4" applyNumberFormat="1" applyFont="1" applyAlignment="1" applyProtection="1">
      <alignment horizontal="right"/>
      <protection locked="0"/>
    </xf>
    <xf numFmtId="164" fontId="1" fillId="0" borderId="1" xfId="4" applyNumberFormat="1" applyFont="1" applyBorder="1" applyAlignment="1" applyProtection="1">
      <alignment horizontal="right"/>
      <protection locked="0"/>
    </xf>
    <xf numFmtId="166" fontId="1" fillId="0" borderId="1" xfId="4" applyNumberFormat="1" applyFont="1" applyBorder="1"/>
    <xf numFmtId="1" fontId="1" fillId="0" borderId="1" xfId="4" applyNumberFormat="1" applyFont="1" applyBorder="1"/>
    <xf numFmtId="0" fontId="1" fillId="0" borderId="0" xfId="4" applyFont="1" applyAlignment="1" applyProtection="1">
      <alignment horizontal="right"/>
      <protection locked="0"/>
    </xf>
    <xf numFmtId="164" fontId="1" fillId="0" borderId="0" xfId="4" applyNumberFormat="1" applyFont="1"/>
    <xf numFmtId="10" fontId="1" fillId="0" borderId="1" xfId="4" applyNumberFormat="1" applyFont="1" applyBorder="1" applyAlignment="1" applyProtection="1">
      <alignment horizontal="right"/>
      <protection locked="0"/>
    </xf>
    <xf numFmtId="10" fontId="1" fillId="0" borderId="0" xfId="4" applyNumberFormat="1" applyFont="1"/>
    <xf numFmtId="0" fontId="1" fillId="0" borderId="0" xfId="4" applyFont="1" applyFill="1" applyBorder="1" applyAlignment="1" applyProtection="1">
      <alignment horizontal="left"/>
      <protection locked="0"/>
    </xf>
    <xf numFmtId="0" fontId="2" fillId="0" borderId="0" xfId="4" applyFont="1" applyAlignment="1" applyProtection="1">
      <alignment horizontal="right"/>
      <protection locked="0"/>
    </xf>
    <xf numFmtId="0" fontId="2" fillId="0" borderId="0" xfId="4" applyFont="1" applyAlignment="1">
      <alignment horizontal="right"/>
    </xf>
    <xf numFmtId="0" fontId="8" fillId="0" borderId="1" xfId="4" applyFont="1" applyBorder="1" applyAlignment="1" applyProtection="1">
      <alignment horizontal="right"/>
      <protection locked="0"/>
    </xf>
    <xf numFmtId="0" fontId="1" fillId="0" borderId="1" xfId="4" quotePrefix="1" applyFont="1" applyBorder="1"/>
    <xf numFmtId="0" fontId="5" fillId="0" borderId="0" xfId="4" applyFont="1" applyBorder="1" applyAlignment="1" applyProtection="1">
      <protection locked="0"/>
    </xf>
    <xf numFmtId="0" fontId="2" fillId="0" borderId="1" xfId="4" applyFont="1" applyBorder="1" applyAlignment="1">
      <alignment horizontal="center" wrapText="1"/>
    </xf>
    <xf numFmtId="0" fontId="1" fillId="0" borderId="2" xfId="4" applyFont="1" applyBorder="1"/>
    <xf numFmtId="164" fontId="2" fillId="0" borderId="0" xfId="1" applyNumberFormat="1" applyFont="1"/>
    <xf numFmtId="164" fontId="2" fillId="0" borderId="0" xfId="1" applyNumberFormat="1" applyFont="1" applyBorder="1"/>
    <xf numFmtId="1" fontId="2" fillId="0" borderId="1" xfId="4" applyNumberFormat="1" applyFont="1" applyBorder="1"/>
    <xf numFmtId="0" fontId="2" fillId="0" borderId="1" xfId="4" applyFont="1" applyBorder="1"/>
    <xf numFmtId="164" fontId="2" fillId="0" borderId="1" xfId="1" applyNumberFormat="1" applyFont="1" applyBorder="1"/>
    <xf numFmtId="0" fontId="1" fillId="2" borderId="1" xfId="4" applyFont="1" applyFill="1" applyBorder="1"/>
    <xf numFmtId="0" fontId="2" fillId="2" borderId="1" xfId="4" applyNumberFormat="1" applyFont="1" applyFill="1" applyBorder="1" applyAlignment="1" applyProtection="1">
      <alignment horizontal="center"/>
      <protection locked="0"/>
    </xf>
    <xf numFmtId="0" fontId="2" fillId="2" borderId="1" xfId="4" applyFont="1" applyFill="1" applyBorder="1" applyAlignment="1">
      <alignment horizontal="center" wrapText="1"/>
    </xf>
    <xf numFmtId="0" fontId="1" fillId="2" borderId="1" xfId="4" applyFont="1" applyFill="1" applyBorder="1" applyAlignment="1" applyProtection="1">
      <alignment horizontal="left"/>
      <protection locked="0"/>
    </xf>
    <xf numFmtId="1" fontId="1" fillId="0" borderId="0" xfId="4" applyNumberFormat="1" applyFont="1"/>
    <xf numFmtId="0" fontId="1" fillId="0" borderId="0" xfId="7" applyFont="1"/>
    <xf numFmtId="0" fontId="1" fillId="0" borderId="1" xfId="7" applyFont="1" applyBorder="1"/>
    <xf numFmtId="164" fontId="1" fillId="0" borderId="1" xfId="7" applyNumberFormat="1" applyFont="1" applyBorder="1"/>
    <xf numFmtId="0" fontId="1" fillId="0" borderId="1" xfId="7" applyFont="1" applyFill="1" applyBorder="1"/>
    <xf numFmtId="0" fontId="1" fillId="0" borderId="0" xfId="7" applyFont="1" applyAlignment="1">
      <alignment horizontal="left"/>
    </xf>
    <xf numFmtId="0" fontId="1" fillId="0" borderId="0" xfId="7" applyFont="1" applyFill="1" applyBorder="1"/>
    <xf numFmtId="164" fontId="1" fillId="0" borderId="0" xfId="7" applyNumberFormat="1" applyFont="1" applyBorder="1"/>
    <xf numFmtId="0" fontId="1" fillId="0" borderId="0" xfId="7" applyFont="1" applyBorder="1"/>
    <xf numFmtId="0" fontId="5" fillId="0" borderId="0" xfId="7" applyFont="1"/>
    <xf numFmtId="0" fontId="2" fillId="0" borderId="0" xfId="7" applyFont="1"/>
    <xf numFmtId="0" fontId="1" fillId="0" borderId="0" xfId="7" applyFont="1" applyBorder="1" applyAlignment="1">
      <alignment vertical="center"/>
    </xf>
    <xf numFmtId="0" fontId="2" fillId="0" borderId="0" xfId="7" applyFont="1" applyAlignment="1">
      <alignment horizontal="right"/>
    </xf>
    <xf numFmtId="0" fontId="5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7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2" applyNumberFormat="1" applyFont="1" applyBorder="1"/>
    <xf numFmtId="164" fontId="1" fillId="0" borderId="0" xfId="0" applyNumberFormat="1" applyFont="1"/>
    <xf numFmtId="0" fontId="11" fillId="0" borderId="0" xfId="3" applyFont="1" applyAlignment="1" applyProtection="1"/>
    <xf numFmtId="0" fontId="1" fillId="0" borderId="0" xfId="0" applyNumberFormat="1" applyFont="1"/>
    <xf numFmtId="164" fontId="1" fillId="0" borderId="0" xfId="1" applyNumberFormat="1" applyFont="1"/>
    <xf numFmtId="2" fontId="1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  <xf numFmtId="167" fontId="1" fillId="0" borderId="0" xfId="6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2" applyNumberFormat="1" applyFont="1" applyBorder="1"/>
    <xf numFmtId="0" fontId="1" fillId="0" borderId="2" xfId="0" applyFont="1" applyBorder="1"/>
    <xf numFmtId="0" fontId="2" fillId="0" borderId="0" xfId="0" applyFont="1" applyAlignment="1"/>
    <xf numFmtId="168" fontId="2" fillId="0" borderId="1" xfId="6" applyNumberFormat="1" applyFont="1" applyBorder="1"/>
    <xf numFmtId="167" fontId="1" fillId="0" borderId="0" xfId="6" applyNumberFormat="1" applyFont="1"/>
    <xf numFmtId="1" fontId="1" fillId="0" borderId="0" xfId="0" applyNumberFormat="1" applyFont="1"/>
    <xf numFmtId="0" fontId="5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4" applyFont="1" applyBorder="1" applyAlignment="1" applyProtection="1">
      <alignment horizontal="left" wrapText="1"/>
      <protection locked="0"/>
    </xf>
    <xf numFmtId="0" fontId="10" fillId="0" borderId="1" xfId="7" applyFont="1" applyBorder="1" applyAlignment="1">
      <alignment horizontal="center" wrapText="1"/>
    </xf>
    <xf numFmtId="0" fontId="5" fillId="0" borderId="1" xfId="7" applyFont="1" applyBorder="1" applyAlignment="1">
      <alignment horizontal="center"/>
    </xf>
    <xf numFmtId="0" fontId="1" fillId="0" borderId="0" xfId="7" applyFont="1" applyBorder="1" applyAlignment="1">
      <alignment horizontal="left" vertical="center" wrapText="1"/>
    </xf>
    <xf numFmtId="0" fontId="1" fillId="0" borderId="0" xfId="4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1" applyNumberFormat="1" applyFont="1"/>
    <xf numFmtId="10" fontId="1" fillId="0" borderId="0" xfId="1" applyNumberFormat="1" applyFont="1" applyBorder="1"/>
    <xf numFmtId="10" fontId="1" fillId="0" borderId="0" xfId="0" applyNumberFormat="1" applyFont="1" applyBorder="1"/>
    <xf numFmtId="3" fontId="1" fillId="0" borderId="0" xfId="0" applyNumberFormat="1" applyFont="1"/>
    <xf numFmtId="10" fontId="1" fillId="0" borderId="1" xfId="1" applyNumberFormat="1" applyFont="1" applyBorder="1"/>
    <xf numFmtId="2" fontId="1" fillId="0" borderId="1" xfId="7" applyNumberFormat="1" applyFont="1" applyBorder="1"/>
  </cellXfs>
  <cellStyles count="8">
    <cellStyle name="Komma" xfId="6" builtinId="3"/>
    <cellStyle name="Link" xfId="3" builtinId="8"/>
    <cellStyle name="Normal" xfId="0" builtinId="0"/>
    <cellStyle name="Normal 2" xfId="4" xr:uid="{00000000-0005-0000-0000-000003000000}"/>
    <cellStyle name="Normal 3" xfId="7" xr:uid="{00000000-0005-0000-0000-000004000000}"/>
    <cellStyle name="Procent" xfId="1" builtinId="5"/>
    <cellStyle name="Procent 2" xfId="5" xr:uid="{00000000-0005-0000-0000-000006000000}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/>
  </sheetViews>
  <sheetFormatPr defaultColWidth="8.84375" defaultRowHeight="16.5" x14ac:dyDescent="0.45"/>
  <cols>
    <col min="1" max="1" width="8.84375" style="2"/>
    <col min="2" max="2" width="19.84375" style="2" bestFit="1" customWidth="1"/>
    <col min="3" max="3" width="10.3046875" style="2" customWidth="1"/>
    <col min="4" max="16384" width="8.84375" style="2"/>
  </cols>
  <sheetData>
    <row r="1" spans="1:6" ht="21.5" x14ac:dyDescent="0.6">
      <c r="A1" s="74" t="s">
        <v>26</v>
      </c>
      <c r="B1" s="4"/>
      <c r="C1" s="4"/>
      <c r="D1" s="4"/>
      <c r="E1" s="4"/>
      <c r="F1" s="4"/>
    </row>
    <row r="2" spans="1:6" ht="21.5" x14ac:dyDescent="0.6">
      <c r="A2" s="64"/>
      <c r="B2" s="58"/>
      <c r="C2" s="58"/>
      <c r="D2" s="58"/>
      <c r="E2" s="58"/>
      <c r="F2" s="58"/>
    </row>
    <row r="3" spans="1:6" x14ac:dyDescent="0.45">
      <c r="E3" s="65"/>
    </row>
    <row r="4" spans="1:6" ht="17" x14ac:dyDescent="0.5">
      <c r="A4" s="1" t="s">
        <v>24</v>
      </c>
      <c r="D4" s="1" t="s">
        <v>178</v>
      </c>
      <c r="E4" s="65"/>
    </row>
    <row r="5" spans="1:6" ht="17" x14ac:dyDescent="0.5">
      <c r="A5" s="1" t="s">
        <v>13</v>
      </c>
      <c r="B5" s="2" t="s">
        <v>22</v>
      </c>
      <c r="C5" s="2">
        <v>43.19</v>
      </c>
      <c r="E5" s="66"/>
    </row>
    <row r="6" spans="1:6" ht="17" x14ac:dyDescent="0.5">
      <c r="A6" s="1" t="s">
        <v>14</v>
      </c>
      <c r="B6" s="2" t="s">
        <v>15</v>
      </c>
      <c r="C6" s="2">
        <v>14.25</v>
      </c>
      <c r="E6" s="66"/>
    </row>
    <row r="7" spans="1:6" ht="17" x14ac:dyDescent="0.5">
      <c r="A7" s="1"/>
      <c r="B7" s="2" t="s">
        <v>20</v>
      </c>
      <c r="C7" s="2">
        <v>7.6</v>
      </c>
      <c r="E7" s="66"/>
    </row>
    <row r="8" spans="1:6" ht="17" x14ac:dyDescent="0.5">
      <c r="A8" s="1"/>
      <c r="B8" s="2" t="s">
        <v>21</v>
      </c>
      <c r="C8" s="2">
        <v>11.3</v>
      </c>
      <c r="E8" s="66"/>
    </row>
    <row r="9" spans="1:6" ht="17" x14ac:dyDescent="0.5">
      <c r="A9" s="1" t="s">
        <v>16</v>
      </c>
      <c r="B9" s="2" t="s">
        <v>23</v>
      </c>
      <c r="C9" s="2">
        <v>64.099999999999994</v>
      </c>
      <c r="E9" s="66"/>
    </row>
    <row r="10" spans="1:6" ht="17" x14ac:dyDescent="0.5">
      <c r="A10" s="1"/>
      <c r="B10" s="2" t="s">
        <v>17</v>
      </c>
      <c r="C10" s="2">
        <v>6.1</v>
      </c>
      <c r="E10" s="66"/>
    </row>
    <row r="11" spans="1:6" ht="17" x14ac:dyDescent="0.5">
      <c r="A11" s="1"/>
      <c r="B11" s="2" t="s">
        <v>18</v>
      </c>
      <c r="C11" s="2">
        <v>6.4</v>
      </c>
      <c r="E11" s="66"/>
    </row>
    <row r="12" spans="1:6" ht="17" x14ac:dyDescent="0.5">
      <c r="A12" s="1"/>
      <c r="B12" s="2" t="s">
        <v>19</v>
      </c>
      <c r="C12" s="2">
        <v>4</v>
      </c>
      <c r="E12" s="66"/>
    </row>
    <row r="13" spans="1:6" ht="17" x14ac:dyDescent="0.5">
      <c r="A13" s="1"/>
      <c r="B13" s="2" t="s">
        <v>12</v>
      </c>
      <c r="C13" s="2">
        <v>39.229999999999997</v>
      </c>
      <c r="E13" s="66"/>
    </row>
    <row r="14" spans="1:6" ht="17" x14ac:dyDescent="0.5">
      <c r="A14" s="1"/>
      <c r="B14" s="1" t="s">
        <v>25</v>
      </c>
      <c r="E14" s="66"/>
    </row>
    <row r="15" spans="1:6" x14ac:dyDescent="0.45">
      <c r="E15" s="65"/>
    </row>
    <row r="16" spans="1:6" x14ac:dyDescent="0.45">
      <c r="E16" s="65"/>
    </row>
    <row r="17" spans="1:5" x14ac:dyDescent="0.45">
      <c r="E17" s="65"/>
    </row>
    <row r="18" spans="1:5" x14ac:dyDescent="0.45">
      <c r="E18" s="65"/>
    </row>
    <row r="19" spans="1:5" x14ac:dyDescent="0.45">
      <c r="E19" s="65"/>
    </row>
    <row r="20" spans="1:5" ht="17" x14ac:dyDescent="0.5">
      <c r="A20" s="1"/>
    </row>
    <row r="21" spans="1:5" ht="17" x14ac:dyDescent="0.5">
      <c r="A21" s="1"/>
    </row>
    <row r="22" spans="1:5" ht="17" x14ac:dyDescent="0.5">
      <c r="A22" s="1"/>
    </row>
    <row r="23" spans="1:5" ht="17" x14ac:dyDescent="0.5">
      <c r="A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topLeftCell="A9" workbookViewId="0">
      <selection activeCell="I28" sqref="I28"/>
    </sheetView>
  </sheetViews>
  <sheetFormatPr defaultColWidth="8.84375" defaultRowHeight="16.5" x14ac:dyDescent="0.45"/>
  <cols>
    <col min="1" max="16384" width="8.84375" style="5"/>
  </cols>
  <sheetData>
    <row r="1" spans="1:9" ht="21.5" x14ac:dyDescent="0.6">
      <c r="A1" s="78" t="s">
        <v>48</v>
      </c>
      <c r="B1" s="78"/>
      <c r="C1" s="78"/>
      <c r="D1" s="78"/>
      <c r="E1" s="78"/>
      <c r="F1" s="78"/>
      <c r="G1" s="78"/>
      <c r="H1" s="78"/>
      <c r="I1" s="78"/>
    </row>
    <row r="2" spans="1:9" ht="21.5" x14ac:dyDescent="0.6">
      <c r="A2" s="57"/>
      <c r="B2" s="57"/>
      <c r="C2" s="57"/>
      <c r="D2" s="57"/>
      <c r="E2" s="57"/>
      <c r="F2" s="57"/>
      <c r="G2" s="57"/>
      <c r="H2" s="57"/>
      <c r="I2" s="57"/>
    </row>
    <row r="3" spans="1:9" ht="21.5" x14ac:dyDescent="0.6">
      <c r="B3" s="7" t="s">
        <v>49</v>
      </c>
    </row>
    <row r="4" spans="1:9" ht="17" x14ac:dyDescent="0.5">
      <c r="A4" s="8" t="s">
        <v>48</v>
      </c>
    </row>
    <row r="5" spans="1:9" x14ac:dyDescent="0.45">
      <c r="C5" s="5" t="s">
        <v>122</v>
      </c>
      <c r="D5" s="5" t="s">
        <v>123</v>
      </c>
      <c r="E5" s="5" t="s">
        <v>50</v>
      </c>
    </row>
    <row r="6" spans="1:9" x14ac:dyDescent="0.45">
      <c r="B6" s="5" t="s">
        <v>51</v>
      </c>
      <c r="C6" s="5" t="s">
        <v>52</v>
      </c>
      <c r="D6" s="5">
        <v>850</v>
      </c>
      <c r="E6" s="66">
        <f>D6/$D$21</f>
        <v>4.6652030735455541E-2</v>
      </c>
    </row>
    <row r="7" spans="1:9" x14ac:dyDescent="0.45">
      <c r="B7" s="5" t="s">
        <v>53</v>
      </c>
      <c r="C7" s="5" t="s">
        <v>54</v>
      </c>
      <c r="D7" s="5">
        <v>540</v>
      </c>
      <c r="E7" s="66">
        <f t="shared" ref="E7:E20" si="0">D7/$D$21</f>
        <v>2.9637760702524697E-2</v>
      </c>
    </row>
    <row r="8" spans="1:9" x14ac:dyDescent="0.45">
      <c r="B8" s="5" t="s">
        <v>55</v>
      </c>
      <c r="C8" s="5" t="s">
        <v>54</v>
      </c>
      <c r="D8" s="5">
        <v>600</v>
      </c>
      <c r="E8" s="66">
        <f t="shared" si="0"/>
        <v>3.2930845225027441E-2</v>
      </c>
    </row>
    <row r="9" spans="1:9" x14ac:dyDescent="0.45">
      <c r="B9" s="5" t="s">
        <v>56</v>
      </c>
      <c r="C9" s="5" t="s">
        <v>57</v>
      </c>
      <c r="D9" s="5">
        <v>3950</v>
      </c>
      <c r="E9" s="66">
        <f t="shared" si="0"/>
        <v>0.21679473106476399</v>
      </c>
    </row>
    <row r="10" spans="1:9" x14ac:dyDescent="0.45">
      <c r="B10" s="5" t="s">
        <v>58</v>
      </c>
      <c r="C10" s="5" t="s">
        <v>57</v>
      </c>
      <c r="D10" s="5">
        <v>1740</v>
      </c>
      <c r="E10" s="66">
        <f t="shared" si="0"/>
        <v>9.5499451152579587E-2</v>
      </c>
    </row>
    <row r="11" spans="1:9" x14ac:dyDescent="0.45">
      <c r="B11" s="5" t="s">
        <v>59</v>
      </c>
      <c r="C11" s="5" t="s">
        <v>57</v>
      </c>
      <c r="D11" s="5">
        <v>1560</v>
      </c>
      <c r="E11" s="66">
        <f t="shared" si="0"/>
        <v>8.5620197585071348E-2</v>
      </c>
    </row>
    <row r="12" spans="1:9" x14ac:dyDescent="0.45">
      <c r="B12" s="5" t="s">
        <v>60</v>
      </c>
      <c r="C12" s="5" t="s">
        <v>57</v>
      </c>
      <c r="D12" s="5">
        <v>1270</v>
      </c>
      <c r="E12" s="66">
        <f t="shared" si="0"/>
        <v>6.9703622392974757E-2</v>
      </c>
    </row>
    <row r="13" spans="1:9" x14ac:dyDescent="0.45">
      <c r="B13" s="5" t="s">
        <v>61</v>
      </c>
      <c r="C13" s="5" t="s">
        <v>57</v>
      </c>
      <c r="D13" s="5">
        <v>930</v>
      </c>
      <c r="E13" s="66">
        <f t="shared" si="0"/>
        <v>5.1042810098792538E-2</v>
      </c>
    </row>
    <row r="14" spans="1:9" x14ac:dyDescent="0.45">
      <c r="B14" s="5" t="s">
        <v>62</v>
      </c>
      <c r="C14" s="5" t="s">
        <v>57</v>
      </c>
      <c r="D14" s="5">
        <v>740</v>
      </c>
      <c r="E14" s="66">
        <f t="shared" si="0"/>
        <v>4.0614709110867182E-2</v>
      </c>
    </row>
    <row r="15" spans="1:9" x14ac:dyDescent="0.45">
      <c r="B15" s="5" t="s">
        <v>63</v>
      </c>
      <c r="C15" s="5" t="s">
        <v>64</v>
      </c>
      <c r="D15" s="5">
        <v>1850</v>
      </c>
      <c r="E15" s="66">
        <f t="shared" si="0"/>
        <v>0.10153677277716795</v>
      </c>
    </row>
    <row r="16" spans="1:9" x14ac:dyDescent="0.45">
      <c r="B16" s="5" t="s">
        <v>65</v>
      </c>
      <c r="C16" s="5" t="s">
        <v>64</v>
      </c>
      <c r="D16" s="5">
        <v>550</v>
      </c>
      <c r="E16" s="66">
        <f t="shared" si="0"/>
        <v>3.0186608122941824E-2</v>
      </c>
    </row>
    <row r="17" spans="1:11" x14ac:dyDescent="0.45">
      <c r="B17" s="5" t="s">
        <v>66</v>
      </c>
      <c r="C17" s="5" t="s">
        <v>64</v>
      </c>
      <c r="D17" s="5">
        <v>400</v>
      </c>
      <c r="E17" s="66">
        <f t="shared" si="0"/>
        <v>2.1953896816684963E-2</v>
      </c>
    </row>
    <row r="18" spans="1:11" x14ac:dyDescent="0.45">
      <c r="B18" s="5" t="s">
        <v>67</v>
      </c>
      <c r="C18" s="5" t="s">
        <v>68</v>
      </c>
      <c r="D18" s="5">
        <v>1660</v>
      </c>
      <c r="E18" s="66">
        <f t="shared" si="0"/>
        <v>9.110867178924259E-2</v>
      </c>
    </row>
    <row r="19" spans="1:11" x14ac:dyDescent="0.45">
      <c r="B19" s="5" t="s">
        <v>69</v>
      </c>
      <c r="C19" s="5" t="s">
        <v>68</v>
      </c>
      <c r="D19" s="5">
        <v>800</v>
      </c>
      <c r="E19" s="66">
        <f t="shared" si="0"/>
        <v>4.3907793633369926E-2</v>
      </c>
    </row>
    <row r="20" spans="1:11" x14ac:dyDescent="0.45">
      <c r="B20" s="5" t="s">
        <v>70</v>
      </c>
      <c r="C20" s="5" t="s">
        <v>68</v>
      </c>
      <c r="D20" s="5">
        <v>780</v>
      </c>
      <c r="E20" s="66">
        <f t="shared" si="0"/>
        <v>4.2810098792535674E-2</v>
      </c>
    </row>
    <row r="21" spans="1:11" x14ac:dyDescent="0.45">
      <c r="B21" s="5" t="s">
        <v>71</v>
      </c>
      <c r="D21" s="5">
        <f>SUM(D6:D20)</f>
        <v>18220</v>
      </c>
      <c r="E21" s="24">
        <f>SUM(E6:E20)</f>
        <v>1</v>
      </c>
    </row>
    <row r="24" spans="1:11" ht="17" x14ac:dyDescent="0.5">
      <c r="A24" s="29" t="s">
        <v>93</v>
      </c>
      <c r="B24" s="5" t="s">
        <v>121</v>
      </c>
      <c r="E24" s="5">
        <f>D21</f>
        <v>18220</v>
      </c>
    </row>
    <row r="27" spans="1:11" ht="17" x14ac:dyDescent="0.5">
      <c r="A27" s="6" t="s">
        <v>95</v>
      </c>
      <c r="B27" s="2" t="s">
        <v>139</v>
      </c>
      <c r="C27" s="2"/>
      <c r="D27" s="2"/>
      <c r="E27" s="2"/>
      <c r="F27" s="2"/>
      <c r="G27" s="2"/>
      <c r="I27" s="84" t="s">
        <v>184</v>
      </c>
      <c r="J27" s="84"/>
      <c r="K27" s="84"/>
    </row>
  </sheetData>
  <mergeCells count="2">
    <mergeCell ref="A1:I1"/>
    <mergeCell ref="I27:K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5" workbookViewId="0">
      <selection activeCell="D5" sqref="D5"/>
    </sheetView>
  </sheetViews>
  <sheetFormatPr defaultColWidth="8.84375" defaultRowHeight="16.5" x14ac:dyDescent="0.45"/>
  <cols>
    <col min="1" max="4" width="8.84375" style="2" customWidth="1"/>
    <col min="5" max="16384" width="8.84375" style="2"/>
  </cols>
  <sheetData>
    <row r="1" spans="1:9" ht="21.5" x14ac:dyDescent="0.6">
      <c r="A1" s="79" t="s">
        <v>28</v>
      </c>
      <c r="B1" s="79"/>
      <c r="C1" s="79"/>
      <c r="D1" s="79"/>
      <c r="E1" s="79"/>
      <c r="F1" s="79"/>
      <c r="G1" s="79"/>
      <c r="H1" s="79"/>
      <c r="I1" s="79"/>
    </row>
    <row r="2" spans="1:9" ht="21.5" x14ac:dyDescent="0.6">
      <c r="A2" s="58"/>
      <c r="B2" s="58"/>
      <c r="C2" s="58"/>
      <c r="D2" s="58"/>
      <c r="E2" s="58"/>
      <c r="F2" s="58"/>
      <c r="G2" s="58"/>
      <c r="H2" s="58"/>
      <c r="I2" s="58"/>
    </row>
    <row r="3" spans="1:9" ht="21.5" x14ac:dyDescent="0.6">
      <c r="B3" s="3" t="s">
        <v>0</v>
      </c>
    </row>
    <row r="4" spans="1:9" ht="17" x14ac:dyDescent="0.5">
      <c r="A4" s="1" t="s">
        <v>28</v>
      </c>
    </row>
    <row r="5" spans="1:9" x14ac:dyDescent="0.45">
      <c r="B5" s="2" t="s">
        <v>1</v>
      </c>
    </row>
    <row r="6" spans="1:9" ht="27" customHeight="1" x14ac:dyDescent="0.5">
      <c r="B6" s="9" t="s">
        <v>8</v>
      </c>
      <c r="C6" s="9" t="s">
        <v>9</v>
      </c>
      <c r="D6" s="9" t="s">
        <v>11</v>
      </c>
    </row>
    <row r="7" spans="1:9" x14ac:dyDescent="0.45">
      <c r="B7" s="60" t="s">
        <v>2</v>
      </c>
      <c r="C7" s="60">
        <v>317658</v>
      </c>
      <c r="D7" s="87">
        <f>C7/$C$13</f>
        <v>0.41472528161180655</v>
      </c>
    </row>
    <row r="8" spans="1:9" x14ac:dyDescent="0.45">
      <c r="B8" s="60" t="s">
        <v>4</v>
      </c>
      <c r="C8" s="60">
        <v>106507</v>
      </c>
      <c r="D8" s="87">
        <f t="shared" ref="D8:D12" si="0">C8/$C$13</f>
        <v>0.13905252053664219</v>
      </c>
    </row>
    <row r="9" spans="1:9" x14ac:dyDescent="0.45">
      <c r="B9" s="60" t="s">
        <v>3</v>
      </c>
      <c r="C9" s="60">
        <v>99453</v>
      </c>
      <c r="D9" s="87">
        <f t="shared" si="0"/>
        <v>0.12984301806388945</v>
      </c>
    </row>
    <row r="10" spans="1:9" x14ac:dyDescent="0.45">
      <c r="B10" s="60" t="s">
        <v>5</v>
      </c>
      <c r="C10" s="60">
        <v>75453</v>
      </c>
      <c r="D10" s="87">
        <f t="shared" si="0"/>
        <v>9.850929828134547E-2</v>
      </c>
    </row>
    <row r="11" spans="1:9" x14ac:dyDescent="0.45">
      <c r="B11" s="60" t="s">
        <v>6</v>
      </c>
      <c r="C11" s="60">
        <v>51540</v>
      </c>
      <c r="D11" s="87">
        <f t="shared" si="0"/>
        <v>6.7289163233013205E-2</v>
      </c>
    </row>
    <row r="12" spans="1:9" x14ac:dyDescent="0.45">
      <c r="B12" s="60" t="s">
        <v>7</v>
      </c>
      <c r="C12" s="60">
        <v>115337</v>
      </c>
      <c r="D12" s="87">
        <f t="shared" si="0"/>
        <v>0.15058071827330316</v>
      </c>
    </row>
    <row r="13" spans="1:9" x14ac:dyDescent="0.45">
      <c r="B13" s="61" t="s">
        <v>125</v>
      </c>
      <c r="C13" s="62">
        <f>SUM(C7:C12)</f>
        <v>765948</v>
      </c>
      <c r="D13" s="88">
        <f>SUM(D7:D12)</f>
        <v>1</v>
      </c>
    </row>
    <row r="15" spans="1:9" ht="17" x14ac:dyDescent="0.5">
      <c r="A15" s="6" t="s">
        <v>93</v>
      </c>
      <c r="B15" s="2" t="s">
        <v>10</v>
      </c>
      <c r="E15" s="2">
        <f>C13</f>
        <v>765948</v>
      </c>
    </row>
    <row r="16" spans="1:9" ht="17" x14ac:dyDescent="0.5">
      <c r="A16" s="6"/>
    </row>
    <row r="17" spans="1:13" ht="17" x14ac:dyDescent="0.5">
      <c r="A17" s="6"/>
    </row>
    <row r="18" spans="1:13" ht="17" x14ac:dyDescent="0.5">
      <c r="A18" s="6" t="s">
        <v>95</v>
      </c>
      <c r="B18" s="2" t="s">
        <v>138</v>
      </c>
      <c r="K18" s="85" t="s">
        <v>185</v>
      </c>
      <c r="L18" s="85"/>
      <c r="M18" s="85"/>
    </row>
    <row r="19" spans="1:13" ht="17" x14ac:dyDescent="0.5">
      <c r="A19" s="6"/>
    </row>
    <row r="20" spans="1:13" ht="17" x14ac:dyDescent="0.5">
      <c r="A20" s="6"/>
    </row>
    <row r="21" spans="1:13" ht="17" x14ac:dyDescent="0.5">
      <c r="A21" s="6" t="s">
        <v>97</v>
      </c>
      <c r="B21" s="2" t="s">
        <v>27</v>
      </c>
      <c r="G21" s="86">
        <f>(C10+C11+C12)/C13</f>
        <v>0.31637917978766184</v>
      </c>
    </row>
    <row r="22" spans="1:13" ht="17" x14ac:dyDescent="0.5">
      <c r="A22" s="6"/>
      <c r="B22" s="63"/>
    </row>
  </sheetData>
  <mergeCells count="2">
    <mergeCell ref="A1:I1"/>
    <mergeCell ref="K18:M1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topLeftCell="A16" workbookViewId="0">
      <selection activeCell="B33" sqref="B33"/>
    </sheetView>
  </sheetViews>
  <sheetFormatPr defaultColWidth="8.84375" defaultRowHeight="16.5" x14ac:dyDescent="0.45"/>
  <cols>
    <col min="1" max="1" width="8.84375" style="2"/>
    <col min="2" max="2" width="8.84375" style="2" customWidth="1"/>
    <col min="3" max="4" width="8.84375" style="2"/>
    <col min="5" max="5" width="10.4609375" style="2" bestFit="1" customWidth="1"/>
    <col min="6" max="6" width="13.61328125" style="2" bestFit="1" customWidth="1"/>
    <col min="7" max="16384" width="8.84375" style="2"/>
  </cols>
  <sheetData>
    <row r="1" spans="1:9" ht="21.5" x14ac:dyDescent="0.6">
      <c r="A1" s="79" t="s">
        <v>44</v>
      </c>
      <c r="B1" s="79"/>
      <c r="C1" s="79"/>
      <c r="D1" s="79"/>
      <c r="E1" s="79"/>
      <c r="F1" s="79"/>
      <c r="G1" s="79"/>
      <c r="H1" s="79"/>
      <c r="I1" s="79"/>
    </row>
    <row r="2" spans="1:9" ht="21.5" x14ac:dyDescent="0.6">
      <c r="A2" s="58"/>
      <c r="B2" s="58"/>
      <c r="C2" s="58"/>
      <c r="D2" s="58"/>
      <c r="E2" s="58"/>
      <c r="F2" s="58"/>
      <c r="G2" s="58"/>
      <c r="H2" s="58"/>
      <c r="I2" s="58"/>
    </row>
    <row r="3" spans="1:9" ht="21.5" x14ac:dyDescent="0.6">
      <c r="B3" s="3" t="s">
        <v>124</v>
      </c>
    </row>
    <row r="4" spans="1:9" ht="21.5" x14ac:dyDescent="0.6">
      <c r="A4" s="1" t="s">
        <v>44</v>
      </c>
      <c r="B4" s="3"/>
    </row>
    <row r="5" spans="1:9" ht="17.25" customHeight="1" x14ac:dyDescent="0.45">
      <c r="B5" s="2" t="s">
        <v>47</v>
      </c>
    </row>
    <row r="6" spans="1:9" x14ac:dyDescent="0.45">
      <c r="D6" s="2" t="s">
        <v>146</v>
      </c>
      <c r="E6" s="2" t="s">
        <v>147</v>
      </c>
    </row>
    <row r="7" spans="1:9" x14ac:dyDescent="0.45">
      <c r="C7" s="2" t="s">
        <v>29</v>
      </c>
      <c r="D7" s="2">
        <v>44</v>
      </c>
      <c r="E7" s="66">
        <f>D7/$D$13</f>
        <v>0.33846153846153848</v>
      </c>
    </row>
    <row r="8" spans="1:9" x14ac:dyDescent="0.45">
      <c r="C8" s="2" t="s">
        <v>30</v>
      </c>
      <c r="D8" s="2">
        <v>33</v>
      </c>
      <c r="E8" s="66">
        <f t="shared" ref="E8:E12" si="0">D8/$D$13</f>
        <v>0.25384615384615383</v>
      </c>
    </row>
    <row r="9" spans="1:9" x14ac:dyDescent="0.45">
      <c r="C9" s="2" t="s">
        <v>31</v>
      </c>
      <c r="D9" s="2">
        <v>19</v>
      </c>
      <c r="E9" s="66">
        <f t="shared" si="0"/>
        <v>0.14615384615384616</v>
      </c>
    </row>
    <row r="10" spans="1:9" x14ac:dyDescent="0.45">
      <c r="C10" s="2" t="s">
        <v>32</v>
      </c>
      <c r="D10" s="2">
        <v>17</v>
      </c>
      <c r="E10" s="66">
        <f t="shared" si="0"/>
        <v>0.13076923076923078</v>
      </c>
    </row>
    <row r="11" spans="1:9" x14ac:dyDescent="0.45">
      <c r="C11" s="2" t="s">
        <v>33</v>
      </c>
      <c r="D11" s="2">
        <v>9</v>
      </c>
      <c r="E11" s="66">
        <f t="shared" si="0"/>
        <v>6.9230769230769235E-2</v>
      </c>
    </row>
    <row r="12" spans="1:9" x14ac:dyDescent="0.45">
      <c r="C12" s="2" t="s">
        <v>34</v>
      </c>
      <c r="D12" s="2">
        <v>8</v>
      </c>
      <c r="E12" s="66">
        <f t="shared" si="0"/>
        <v>6.1538461538461542E-2</v>
      </c>
    </row>
    <row r="13" spans="1:9" x14ac:dyDescent="0.45">
      <c r="C13" s="2" t="s">
        <v>125</v>
      </c>
      <c r="D13" s="2">
        <f>SUM(D7:D12)</f>
        <v>130</v>
      </c>
      <c r="E13" s="86">
        <f>SUM(E7:E12)</f>
        <v>1</v>
      </c>
    </row>
    <row r="14" spans="1:9" ht="17" x14ac:dyDescent="0.5">
      <c r="A14" s="6"/>
    </row>
    <row r="15" spans="1:9" ht="17" x14ac:dyDescent="0.5">
      <c r="A15" s="6" t="s">
        <v>93</v>
      </c>
      <c r="B15" s="2" t="s">
        <v>36</v>
      </c>
      <c r="F15" s="2">
        <f>D13</f>
        <v>130</v>
      </c>
    </row>
    <row r="16" spans="1:9" ht="17" x14ac:dyDescent="0.5">
      <c r="A16" s="6"/>
    </row>
    <row r="17" spans="1:7" ht="17" x14ac:dyDescent="0.5">
      <c r="A17" s="6"/>
    </row>
    <row r="18" spans="1:7" ht="17" x14ac:dyDescent="0.5">
      <c r="A18" s="6"/>
    </row>
    <row r="19" spans="1:7" ht="17" x14ac:dyDescent="0.5">
      <c r="A19" s="6" t="s">
        <v>95</v>
      </c>
      <c r="B19" s="2" t="s">
        <v>35</v>
      </c>
      <c r="F19" s="2" t="s">
        <v>148</v>
      </c>
    </row>
    <row r="20" spans="1:7" ht="17" x14ac:dyDescent="0.5">
      <c r="A20" s="6"/>
    </row>
    <row r="21" spans="1:7" ht="17" x14ac:dyDescent="0.5">
      <c r="A21" s="6"/>
    </row>
    <row r="22" spans="1:7" ht="17" x14ac:dyDescent="0.5">
      <c r="A22" s="6"/>
    </row>
    <row r="23" spans="1:7" ht="17" x14ac:dyDescent="0.5">
      <c r="A23" s="6" t="s">
        <v>97</v>
      </c>
      <c r="B23" s="2" t="s">
        <v>45</v>
      </c>
      <c r="G23" s="2">
        <f>D13*4</f>
        <v>520</v>
      </c>
    </row>
    <row r="24" spans="1:7" ht="17" x14ac:dyDescent="0.5">
      <c r="A24" s="6"/>
    </row>
    <row r="25" spans="1:7" ht="17" x14ac:dyDescent="0.5">
      <c r="A25" s="6"/>
    </row>
    <row r="26" spans="1:7" ht="17" x14ac:dyDescent="0.5">
      <c r="A26" s="6"/>
    </row>
    <row r="27" spans="1:7" ht="17" x14ac:dyDescent="0.5">
      <c r="A27" s="6" t="s">
        <v>98</v>
      </c>
      <c r="B27" s="2" t="s">
        <v>46</v>
      </c>
    </row>
    <row r="28" spans="1:7" ht="17" x14ac:dyDescent="0.5">
      <c r="A28" s="6"/>
      <c r="B28" s="2" t="s">
        <v>120</v>
      </c>
      <c r="F28" s="86">
        <f>ABS(100-130)/130</f>
        <v>0.23076923076923078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topLeftCell="A4" workbookViewId="0">
      <selection activeCell="G4" sqref="G4"/>
    </sheetView>
  </sheetViews>
  <sheetFormatPr defaultColWidth="8.84375" defaultRowHeight="16.5" x14ac:dyDescent="0.45"/>
  <cols>
    <col min="1" max="1" width="8.84375" style="2"/>
    <col min="2" max="2" width="10.84375" style="2" customWidth="1"/>
    <col min="3" max="3" width="8.84375" style="2"/>
    <col min="4" max="4" width="9.3046875" style="2" customWidth="1"/>
    <col min="5" max="5" width="8.84375" style="2"/>
    <col min="6" max="6" width="14.07421875" style="2" customWidth="1"/>
    <col min="7" max="16384" width="8.84375" style="2"/>
  </cols>
  <sheetData>
    <row r="1" spans="1:9" ht="21.5" x14ac:dyDescent="0.6">
      <c r="A1" s="79" t="s">
        <v>42</v>
      </c>
      <c r="B1" s="79"/>
      <c r="C1" s="79"/>
      <c r="D1" s="79"/>
      <c r="E1" s="79"/>
      <c r="F1" s="79"/>
      <c r="G1" s="79"/>
      <c r="H1" s="79"/>
      <c r="I1" s="79"/>
    </row>
    <row r="2" spans="1:9" ht="21.5" x14ac:dyDescent="0.6">
      <c r="A2" s="58"/>
      <c r="B2" s="58"/>
      <c r="C2" s="58"/>
      <c r="D2" s="58"/>
      <c r="E2" s="58"/>
      <c r="F2" s="58"/>
      <c r="G2" s="58"/>
      <c r="H2" s="58"/>
      <c r="I2" s="58"/>
    </row>
    <row r="3" spans="1:9" ht="21.5" x14ac:dyDescent="0.6">
      <c r="B3" s="3" t="s">
        <v>37</v>
      </c>
    </row>
    <row r="4" spans="1:9" ht="17" x14ac:dyDescent="0.5">
      <c r="A4" s="1" t="s">
        <v>42</v>
      </c>
    </row>
    <row r="5" spans="1:9" x14ac:dyDescent="0.45">
      <c r="B5" s="2" t="s">
        <v>136</v>
      </c>
    </row>
    <row r="7" spans="1:9" x14ac:dyDescent="0.45">
      <c r="C7" s="2" t="s">
        <v>152</v>
      </c>
      <c r="D7" s="2" t="s">
        <v>153</v>
      </c>
    </row>
    <row r="8" spans="1:9" x14ac:dyDescent="0.45">
      <c r="B8" s="2" t="s">
        <v>38</v>
      </c>
      <c r="C8" s="69">
        <v>0.66500000000000004</v>
      </c>
      <c r="D8" s="89">
        <f>$F$14*C8</f>
        <v>19817000</v>
      </c>
    </row>
    <row r="9" spans="1:9" x14ac:dyDescent="0.45">
      <c r="B9" s="2" t="s">
        <v>39</v>
      </c>
      <c r="C9" s="69">
        <v>0.185</v>
      </c>
      <c r="D9" s="89">
        <f t="shared" ref="D9:D11" si="0">$F$14*C9</f>
        <v>5513000</v>
      </c>
    </row>
    <row r="10" spans="1:9" x14ac:dyDescent="0.45">
      <c r="B10" s="2" t="s">
        <v>40</v>
      </c>
      <c r="C10" s="69">
        <v>8.5000000000000006E-2</v>
      </c>
      <c r="D10" s="89">
        <f t="shared" si="0"/>
        <v>2533000</v>
      </c>
    </row>
    <row r="11" spans="1:9" x14ac:dyDescent="0.45">
      <c r="B11" s="2" t="s">
        <v>41</v>
      </c>
      <c r="C11" s="69">
        <v>6.5000000000000002E-2</v>
      </c>
      <c r="D11" s="89">
        <f t="shared" si="0"/>
        <v>1937000</v>
      </c>
    </row>
    <row r="12" spans="1:9" x14ac:dyDescent="0.45">
      <c r="D12" s="65"/>
    </row>
    <row r="14" spans="1:9" x14ac:dyDescent="0.45">
      <c r="B14" s="2" t="s">
        <v>137</v>
      </c>
      <c r="F14" s="70">
        <v>29800000</v>
      </c>
      <c r="G14" s="2" t="s">
        <v>135</v>
      </c>
    </row>
    <row r="18" spans="1:7" ht="17" x14ac:dyDescent="0.5">
      <c r="A18" s="6" t="s">
        <v>93</v>
      </c>
      <c r="B18" s="2" t="s">
        <v>43</v>
      </c>
      <c r="G18" s="2" t="s">
        <v>148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2"/>
  <sheetViews>
    <sheetView topLeftCell="B7" zoomScale="89" zoomScaleNormal="100" workbookViewId="0">
      <selection activeCell="F53" sqref="F53"/>
    </sheetView>
  </sheetViews>
  <sheetFormatPr defaultRowHeight="16.5" x14ac:dyDescent="0.45"/>
  <cols>
    <col min="1" max="1" width="8.84375" style="5"/>
    <col min="2" max="2" width="33.765625" style="5" customWidth="1"/>
    <col min="3" max="4" width="8.84375" style="5"/>
    <col min="5" max="5" width="15" style="5" customWidth="1"/>
    <col min="6" max="6" width="15.3046875" style="5" customWidth="1"/>
    <col min="7" max="257" width="8.84375" style="5"/>
    <col min="258" max="258" width="30.69140625" style="5" bestFit="1" customWidth="1"/>
    <col min="259" max="513" width="8.84375" style="5"/>
    <col min="514" max="514" width="30.69140625" style="5" bestFit="1" customWidth="1"/>
    <col min="515" max="769" width="8.84375" style="5"/>
    <col min="770" max="770" width="30.69140625" style="5" bestFit="1" customWidth="1"/>
    <col min="771" max="1025" width="8.84375" style="5"/>
    <col min="1026" max="1026" width="30.69140625" style="5" bestFit="1" customWidth="1"/>
    <col min="1027" max="1281" width="8.84375" style="5"/>
    <col min="1282" max="1282" width="30.69140625" style="5" bestFit="1" customWidth="1"/>
    <col min="1283" max="1537" width="8.84375" style="5"/>
    <col min="1538" max="1538" width="30.69140625" style="5" bestFit="1" customWidth="1"/>
    <col min="1539" max="1793" width="8.84375" style="5"/>
    <col min="1794" max="1794" width="30.69140625" style="5" bestFit="1" customWidth="1"/>
    <col min="1795" max="2049" width="8.84375" style="5"/>
    <col min="2050" max="2050" width="30.69140625" style="5" bestFit="1" customWidth="1"/>
    <col min="2051" max="2305" width="8.84375" style="5"/>
    <col min="2306" max="2306" width="30.69140625" style="5" bestFit="1" customWidth="1"/>
    <col min="2307" max="2561" width="8.84375" style="5"/>
    <col min="2562" max="2562" width="30.69140625" style="5" bestFit="1" customWidth="1"/>
    <col min="2563" max="2817" width="8.84375" style="5"/>
    <col min="2818" max="2818" width="30.69140625" style="5" bestFit="1" customWidth="1"/>
    <col min="2819" max="3073" width="8.84375" style="5"/>
    <col min="3074" max="3074" width="30.69140625" style="5" bestFit="1" customWidth="1"/>
    <col min="3075" max="3329" width="8.84375" style="5"/>
    <col min="3330" max="3330" width="30.69140625" style="5" bestFit="1" customWidth="1"/>
    <col min="3331" max="3585" width="8.84375" style="5"/>
    <col min="3586" max="3586" width="30.69140625" style="5" bestFit="1" customWidth="1"/>
    <col min="3587" max="3841" width="8.84375" style="5"/>
    <col min="3842" max="3842" width="30.69140625" style="5" bestFit="1" customWidth="1"/>
    <col min="3843" max="4097" width="8.84375" style="5"/>
    <col min="4098" max="4098" width="30.69140625" style="5" bestFit="1" customWidth="1"/>
    <col min="4099" max="4353" width="8.84375" style="5"/>
    <col min="4354" max="4354" width="30.69140625" style="5" bestFit="1" customWidth="1"/>
    <col min="4355" max="4609" width="8.84375" style="5"/>
    <col min="4610" max="4610" width="30.69140625" style="5" bestFit="1" customWidth="1"/>
    <col min="4611" max="4865" width="8.84375" style="5"/>
    <col min="4866" max="4866" width="30.69140625" style="5" bestFit="1" customWidth="1"/>
    <col min="4867" max="5121" width="8.84375" style="5"/>
    <col min="5122" max="5122" width="30.69140625" style="5" bestFit="1" customWidth="1"/>
    <col min="5123" max="5377" width="8.84375" style="5"/>
    <col min="5378" max="5378" width="30.69140625" style="5" bestFit="1" customWidth="1"/>
    <col min="5379" max="5633" width="8.84375" style="5"/>
    <col min="5634" max="5634" width="30.69140625" style="5" bestFit="1" customWidth="1"/>
    <col min="5635" max="5889" width="8.84375" style="5"/>
    <col min="5890" max="5890" width="30.69140625" style="5" bestFit="1" customWidth="1"/>
    <col min="5891" max="6145" width="8.84375" style="5"/>
    <col min="6146" max="6146" width="30.69140625" style="5" bestFit="1" customWidth="1"/>
    <col min="6147" max="6401" width="8.84375" style="5"/>
    <col min="6402" max="6402" width="30.69140625" style="5" bestFit="1" customWidth="1"/>
    <col min="6403" max="6657" width="8.84375" style="5"/>
    <col min="6658" max="6658" width="30.69140625" style="5" bestFit="1" customWidth="1"/>
    <col min="6659" max="6913" width="8.84375" style="5"/>
    <col min="6914" max="6914" width="30.69140625" style="5" bestFit="1" customWidth="1"/>
    <col min="6915" max="7169" width="8.84375" style="5"/>
    <col min="7170" max="7170" width="30.69140625" style="5" bestFit="1" customWidth="1"/>
    <col min="7171" max="7425" width="8.84375" style="5"/>
    <col min="7426" max="7426" width="30.69140625" style="5" bestFit="1" customWidth="1"/>
    <col min="7427" max="7681" width="8.84375" style="5"/>
    <col min="7682" max="7682" width="30.69140625" style="5" bestFit="1" customWidth="1"/>
    <col min="7683" max="7937" width="8.84375" style="5"/>
    <col min="7938" max="7938" width="30.69140625" style="5" bestFit="1" customWidth="1"/>
    <col min="7939" max="8193" width="8.84375" style="5"/>
    <col min="8194" max="8194" width="30.69140625" style="5" bestFit="1" customWidth="1"/>
    <col min="8195" max="8449" width="8.84375" style="5"/>
    <col min="8450" max="8450" width="30.69140625" style="5" bestFit="1" customWidth="1"/>
    <col min="8451" max="8705" width="8.84375" style="5"/>
    <col min="8706" max="8706" width="30.69140625" style="5" bestFit="1" customWidth="1"/>
    <col min="8707" max="8961" width="8.84375" style="5"/>
    <col min="8962" max="8962" width="30.69140625" style="5" bestFit="1" customWidth="1"/>
    <col min="8963" max="9217" width="8.84375" style="5"/>
    <col min="9218" max="9218" width="30.69140625" style="5" bestFit="1" customWidth="1"/>
    <col min="9219" max="9473" width="8.84375" style="5"/>
    <col min="9474" max="9474" width="30.69140625" style="5" bestFit="1" customWidth="1"/>
    <col min="9475" max="9729" width="8.84375" style="5"/>
    <col min="9730" max="9730" width="30.69140625" style="5" bestFit="1" customWidth="1"/>
    <col min="9731" max="9985" width="8.84375" style="5"/>
    <col min="9986" max="9986" width="30.69140625" style="5" bestFit="1" customWidth="1"/>
    <col min="9987" max="10241" width="8.84375" style="5"/>
    <col min="10242" max="10242" width="30.69140625" style="5" bestFit="1" customWidth="1"/>
    <col min="10243" max="10497" width="8.84375" style="5"/>
    <col min="10498" max="10498" width="30.69140625" style="5" bestFit="1" customWidth="1"/>
    <col min="10499" max="10753" width="8.84375" style="5"/>
    <col min="10754" max="10754" width="30.69140625" style="5" bestFit="1" customWidth="1"/>
    <col min="10755" max="11009" width="8.84375" style="5"/>
    <col min="11010" max="11010" width="30.69140625" style="5" bestFit="1" customWidth="1"/>
    <col min="11011" max="11265" width="8.84375" style="5"/>
    <col min="11266" max="11266" width="30.69140625" style="5" bestFit="1" customWidth="1"/>
    <col min="11267" max="11521" width="8.84375" style="5"/>
    <col min="11522" max="11522" width="30.69140625" style="5" bestFit="1" customWidth="1"/>
    <col min="11523" max="11777" width="8.84375" style="5"/>
    <col min="11778" max="11778" width="30.69140625" style="5" bestFit="1" customWidth="1"/>
    <col min="11779" max="12033" width="8.84375" style="5"/>
    <col min="12034" max="12034" width="30.69140625" style="5" bestFit="1" customWidth="1"/>
    <col min="12035" max="12289" width="8.84375" style="5"/>
    <col min="12290" max="12290" width="30.69140625" style="5" bestFit="1" customWidth="1"/>
    <col min="12291" max="12545" width="8.84375" style="5"/>
    <col min="12546" max="12546" width="30.69140625" style="5" bestFit="1" customWidth="1"/>
    <col min="12547" max="12801" width="8.84375" style="5"/>
    <col min="12802" max="12802" width="30.69140625" style="5" bestFit="1" customWidth="1"/>
    <col min="12803" max="13057" width="8.84375" style="5"/>
    <col min="13058" max="13058" width="30.69140625" style="5" bestFit="1" customWidth="1"/>
    <col min="13059" max="13313" width="8.84375" style="5"/>
    <col min="13314" max="13314" width="30.69140625" style="5" bestFit="1" customWidth="1"/>
    <col min="13315" max="13569" width="8.84375" style="5"/>
    <col min="13570" max="13570" width="30.69140625" style="5" bestFit="1" customWidth="1"/>
    <col min="13571" max="13825" width="8.84375" style="5"/>
    <col min="13826" max="13826" width="30.69140625" style="5" bestFit="1" customWidth="1"/>
    <col min="13827" max="14081" width="8.84375" style="5"/>
    <col min="14082" max="14082" width="30.69140625" style="5" bestFit="1" customWidth="1"/>
    <col min="14083" max="14337" width="8.84375" style="5"/>
    <col min="14338" max="14338" width="30.69140625" style="5" bestFit="1" customWidth="1"/>
    <col min="14339" max="14593" width="8.84375" style="5"/>
    <col min="14594" max="14594" width="30.69140625" style="5" bestFit="1" customWidth="1"/>
    <col min="14595" max="14849" width="8.84375" style="5"/>
    <col min="14850" max="14850" width="30.69140625" style="5" bestFit="1" customWidth="1"/>
    <col min="14851" max="15105" width="8.84375" style="5"/>
    <col min="15106" max="15106" width="30.69140625" style="5" bestFit="1" customWidth="1"/>
    <col min="15107" max="15361" width="8.84375" style="5"/>
    <col min="15362" max="15362" width="30.69140625" style="5" bestFit="1" customWidth="1"/>
    <col min="15363" max="15617" width="8.84375" style="5"/>
    <col min="15618" max="15618" width="30.69140625" style="5" bestFit="1" customWidth="1"/>
    <col min="15619" max="15873" width="8.84375" style="5"/>
    <col min="15874" max="15874" width="30.69140625" style="5" bestFit="1" customWidth="1"/>
    <col min="15875" max="16129" width="8.84375" style="5"/>
    <col min="16130" max="16130" width="30.69140625" style="5" bestFit="1" customWidth="1"/>
    <col min="16131" max="16384" width="8.84375" style="5"/>
  </cols>
  <sheetData>
    <row r="1" spans="1:9" ht="21.5" x14ac:dyDescent="0.6">
      <c r="A1" s="78" t="s">
        <v>126</v>
      </c>
      <c r="B1" s="78"/>
      <c r="C1" s="78"/>
      <c r="D1" s="78"/>
      <c r="E1" s="78"/>
      <c r="F1" s="78"/>
      <c r="G1" s="78"/>
      <c r="H1" s="78"/>
      <c r="I1" s="78"/>
    </row>
    <row r="2" spans="1:9" ht="21.5" x14ac:dyDescent="0.6">
      <c r="A2" s="57"/>
      <c r="B2" s="57"/>
      <c r="C2" s="57"/>
      <c r="D2" s="57"/>
      <c r="E2" s="57"/>
      <c r="F2" s="57"/>
      <c r="G2" s="57"/>
      <c r="H2" s="57"/>
      <c r="I2" s="57"/>
    </row>
    <row r="3" spans="1:9" ht="21.5" x14ac:dyDescent="0.6">
      <c r="B3" s="32" t="s">
        <v>128</v>
      </c>
      <c r="C3" s="32"/>
      <c r="D3" s="32"/>
      <c r="E3" s="32"/>
      <c r="F3" s="32"/>
    </row>
    <row r="4" spans="1:9" ht="17" x14ac:dyDescent="0.5">
      <c r="A4" s="8" t="s">
        <v>126</v>
      </c>
      <c r="E4" s="14"/>
    </row>
    <row r="5" spans="1:9" ht="51.75" customHeight="1" x14ac:dyDescent="0.5">
      <c r="B5" s="40" t="s">
        <v>129</v>
      </c>
      <c r="C5" s="41">
        <v>2008</v>
      </c>
      <c r="D5" s="41">
        <v>2010</v>
      </c>
      <c r="E5" s="42" t="s">
        <v>134</v>
      </c>
      <c r="F5" s="42" t="s">
        <v>72</v>
      </c>
    </row>
    <row r="6" spans="1:9" x14ac:dyDescent="0.45">
      <c r="B6" s="43" t="s">
        <v>73</v>
      </c>
      <c r="C6" s="13">
        <v>246</v>
      </c>
      <c r="D6" s="13">
        <v>138</v>
      </c>
      <c r="E6" s="11">
        <f>D6-C6</f>
        <v>-108</v>
      </c>
      <c r="F6" s="90">
        <f t="shared" ref="F6:F16" si="0">(D6-C6)/246</f>
        <v>-0.43902439024390244</v>
      </c>
    </row>
    <row r="7" spans="1:9" x14ac:dyDescent="0.45">
      <c r="B7" s="43" t="s">
        <v>74</v>
      </c>
      <c r="C7" s="13">
        <v>84</v>
      </c>
      <c r="D7" s="13">
        <v>68</v>
      </c>
      <c r="E7" s="11">
        <f>D7-C7</f>
        <v>-16</v>
      </c>
      <c r="F7" s="90">
        <f t="shared" si="0"/>
        <v>-6.5040650406504072E-2</v>
      </c>
    </row>
    <row r="8" spans="1:9" x14ac:dyDescent="0.45">
      <c r="B8" s="43" t="s">
        <v>75</v>
      </c>
      <c r="C8" s="13">
        <v>113</v>
      </c>
      <c r="D8" s="13">
        <v>101</v>
      </c>
      <c r="E8" s="11">
        <f>D8-C8</f>
        <v>-12</v>
      </c>
      <c r="F8" s="90">
        <f t="shared" si="0"/>
        <v>-4.878048780487805E-2</v>
      </c>
    </row>
    <row r="9" spans="1:9" x14ac:dyDescent="0.45">
      <c r="B9" s="43" t="s">
        <v>76</v>
      </c>
      <c r="C9" s="13">
        <v>72</v>
      </c>
      <c r="D9" s="13">
        <v>73</v>
      </c>
      <c r="E9" s="11">
        <f>D9-C9</f>
        <v>1</v>
      </c>
      <c r="F9" s="90">
        <f t="shared" si="0"/>
        <v>4.0650406504065045E-3</v>
      </c>
      <c r="I9" s="10"/>
    </row>
    <row r="10" spans="1:9" x14ac:dyDescent="0.45">
      <c r="B10" s="43" t="s">
        <v>77</v>
      </c>
      <c r="C10" s="13">
        <v>91</v>
      </c>
      <c r="D10" s="13">
        <v>74</v>
      </c>
      <c r="E10" s="11">
        <f>D10-C10</f>
        <v>-17</v>
      </c>
      <c r="F10" s="90">
        <f t="shared" si="0"/>
        <v>-6.910569105691057E-2</v>
      </c>
      <c r="I10" s="10"/>
    </row>
    <row r="11" spans="1:9" x14ac:dyDescent="0.45">
      <c r="B11" s="43" t="s">
        <v>78</v>
      </c>
      <c r="C11" s="13">
        <v>47</v>
      </c>
      <c r="D11" s="13">
        <v>41</v>
      </c>
      <c r="E11" s="11">
        <f>D11-C11</f>
        <v>-6</v>
      </c>
      <c r="F11" s="90">
        <f t="shared" si="0"/>
        <v>-2.4390243902439025E-2</v>
      </c>
    </row>
    <row r="12" spans="1:9" x14ac:dyDescent="0.45">
      <c r="B12" s="43" t="s">
        <v>79</v>
      </c>
      <c r="C12" s="13">
        <v>55</v>
      </c>
      <c r="D12" s="13">
        <v>47</v>
      </c>
      <c r="E12" s="11">
        <f>D12-C12</f>
        <v>-8</v>
      </c>
      <c r="F12" s="90">
        <f t="shared" si="0"/>
        <v>-3.2520325203252036E-2</v>
      </c>
    </row>
    <row r="13" spans="1:9" x14ac:dyDescent="0.45">
      <c r="B13" s="43" t="s">
        <v>80</v>
      </c>
      <c r="C13" s="30">
        <v>15</v>
      </c>
      <c r="D13" s="13">
        <v>14</v>
      </c>
      <c r="E13" s="11">
        <f>D13-C13</f>
        <v>-1</v>
      </c>
      <c r="F13" s="90">
        <f t="shared" si="0"/>
        <v>-4.0650406504065045E-3</v>
      </c>
    </row>
    <row r="14" spans="1:9" x14ac:dyDescent="0.45">
      <c r="B14" s="43" t="s">
        <v>81</v>
      </c>
      <c r="C14" s="13">
        <v>22</v>
      </c>
      <c r="D14" s="13">
        <v>22</v>
      </c>
      <c r="E14" s="11">
        <f>D14-C14</f>
        <v>0</v>
      </c>
      <c r="F14" s="90">
        <f t="shared" si="0"/>
        <v>0</v>
      </c>
    </row>
    <row r="15" spans="1:9" x14ac:dyDescent="0.45">
      <c r="B15" s="43" t="s">
        <v>82</v>
      </c>
      <c r="C15" s="13">
        <v>71</v>
      </c>
      <c r="D15" s="13">
        <v>63</v>
      </c>
      <c r="E15" s="11">
        <f>D15-C15</f>
        <v>-8</v>
      </c>
      <c r="F15" s="90">
        <f t="shared" si="0"/>
        <v>-3.2520325203252036E-2</v>
      </c>
    </row>
    <row r="16" spans="1:9" x14ac:dyDescent="0.45">
      <c r="B16" s="43" t="s">
        <v>83</v>
      </c>
      <c r="C16" s="13">
        <v>129</v>
      </c>
      <c r="D16" s="13">
        <v>112</v>
      </c>
      <c r="E16" s="11">
        <f>D16-C16</f>
        <v>-17</v>
      </c>
      <c r="F16" s="90">
        <f t="shared" si="0"/>
        <v>-6.910569105691057E-2</v>
      </c>
    </row>
    <row r="17" spans="1:6" x14ac:dyDescent="0.45">
      <c r="B17" s="43" t="s">
        <v>84</v>
      </c>
      <c r="C17" s="13">
        <v>25</v>
      </c>
      <c r="D17" s="13">
        <v>27</v>
      </c>
      <c r="E17" s="11">
        <f>D17-C17</f>
        <v>2</v>
      </c>
      <c r="F17" s="90">
        <f>(D17-C17)/246</f>
        <v>8.130081300813009E-3</v>
      </c>
    </row>
    <row r="18" spans="1:6" x14ac:dyDescent="0.45">
      <c r="B18" s="43" t="s">
        <v>85</v>
      </c>
      <c r="C18" s="13">
        <v>19</v>
      </c>
      <c r="D18" s="13">
        <v>18</v>
      </c>
      <c r="E18" s="11">
        <f>D18-C18</f>
        <v>-1</v>
      </c>
      <c r="F18" s="90">
        <f t="shared" ref="F18:F25" si="1">(D18-C18)/246</f>
        <v>-4.0650406504065045E-3</v>
      </c>
    </row>
    <row r="19" spans="1:6" x14ac:dyDescent="0.45">
      <c r="B19" s="43" t="s">
        <v>86</v>
      </c>
      <c r="C19" s="13">
        <v>228</v>
      </c>
      <c r="D19" s="13">
        <v>199</v>
      </c>
      <c r="E19" s="11">
        <f>D19-C19</f>
        <v>-29</v>
      </c>
      <c r="F19" s="90">
        <f t="shared" si="1"/>
        <v>-0.11788617886178862</v>
      </c>
    </row>
    <row r="20" spans="1:6" x14ac:dyDescent="0.45">
      <c r="B20" s="43" t="s">
        <v>87</v>
      </c>
      <c r="C20" s="13">
        <v>62</v>
      </c>
      <c r="D20" s="13">
        <v>52</v>
      </c>
      <c r="E20" s="11">
        <f>D20-C20</f>
        <v>-10</v>
      </c>
      <c r="F20" s="90">
        <f t="shared" si="1"/>
        <v>-4.065040650406504E-2</v>
      </c>
    </row>
    <row r="21" spans="1:6" x14ac:dyDescent="0.45">
      <c r="B21" s="43" t="s">
        <v>88</v>
      </c>
      <c r="C21" s="13">
        <v>110</v>
      </c>
      <c r="D21" s="13">
        <v>103</v>
      </c>
      <c r="E21" s="11">
        <f>D21-C21</f>
        <v>-7</v>
      </c>
      <c r="F21" s="90">
        <f t="shared" si="1"/>
        <v>-2.8455284552845527E-2</v>
      </c>
    </row>
    <row r="22" spans="1:6" x14ac:dyDescent="0.45">
      <c r="B22" s="43" t="s">
        <v>89</v>
      </c>
      <c r="C22" s="13">
        <v>20</v>
      </c>
      <c r="D22" s="13">
        <v>17</v>
      </c>
      <c r="E22" s="11">
        <f>D22-C22</f>
        <v>-3</v>
      </c>
      <c r="F22" s="90">
        <f t="shared" si="1"/>
        <v>-1.2195121951219513E-2</v>
      </c>
    </row>
    <row r="23" spans="1:6" x14ac:dyDescent="0.45">
      <c r="B23" s="43" t="s">
        <v>90</v>
      </c>
      <c r="C23" s="13">
        <v>208</v>
      </c>
      <c r="D23" s="13">
        <v>127</v>
      </c>
      <c r="E23" s="11">
        <f>D23-C23</f>
        <v>-81</v>
      </c>
      <c r="F23" s="90">
        <f t="shared" si="1"/>
        <v>-0.32926829268292684</v>
      </c>
    </row>
    <row r="24" spans="1:6" x14ac:dyDescent="0.45">
      <c r="B24" s="43" t="s">
        <v>91</v>
      </c>
      <c r="C24" s="13">
        <v>21</v>
      </c>
      <c r="D24" s="13">
        <v>18</v>
      </c>
      <c r="E24" s="11">
        <f>D24-C24</f>
        <v>-3</v>
      </c>
      <c r="F24" s="90">
        <f t="shared" si="1"/>
        <v>-1.2195121951219513E-2</v>
      </c>
    </row>
    <row r="25" spans="1:6" x14ac:dyDescent="0.45">
      <c r="B25" s="43" t="s">
        <v>92</v>
      </c>
      <c r="C25" s="13">
        <v>28</v>
      </c>
      <c r="D25" s="13">
        <v>22</v>
      </c>
      <c r="E25" s="11">
        <f>D25-C25</f>
        <v>-6</v>
      </c>
      <c r="F25" s="90">
        <f t="shared" si="1"/>
        <v>-2.4390243902439025E-2</v>
      </c>
    </row>
    <row r="26" spans="1:6" x14ac:dyDescent="0.45">
      <c r="B26" s="40" t="s">
        <v>125</v>
      </c>
      <c r="C26" s="11">
        <f>SUM(C6:C25)</f>
        <v>1666</v>
      </c>
      <c r="D26" s="11">
        <f>SUM(D6:D25)</f>
        <v>1336</v>
      </c>
      <c r="E26" s="11">
        <f>SUM(E6:E25)</f>
        <v>-330</v>
      </c>
      <c r="F26" s="15">
        <f>E26/C26</f>
        <v>-0.19807923169267708</v>
      </c>
    </row>
    <row r="28" spans="1:6" ht="17" x14ac:dyDescent="0.5">
      <c r="A28" s="29" t="s">
        <v>93</v>
      </c>
      <c r="B28" s="5" t="s">
        <v>94</v>
      </c>
    </row>
    <row r="29" spans="1:6" ht="17" x14ac:dyDescent="0.5">
      <c r="A29" s="29"/>
    </row>
    <row r="30" spans="1:6" ht="17" x14ac:dyDescent="0.5">
      <c r="A30" s="29"/>
    </row>
    <row r="31" spans="1:6" ht="17" x14ac:dyDescent="0.5">
      <c r="A31" s="29"/>
    </row>
    <row r="32" spans="1:6" ht="17" x14ac:dyDescent="0.5">
      <c r="A32" s="29" t="s">
        <v>95</v>
      </c>
      <c r="B32" s="5" t="s">
        <v>96</v>
      </c>
    </row>
    <row r="33" spans="1:6" ht="17" x14ac:dyDescent="0.5">
      <c r="A33" s="29"/>
    </row>
    <row r="34" spans="1:6" ht="17" x14ac:dyDescent="0.5">
      <c r="A34" s="29"/>
    </row>
    <row r="35" spans="1:6" ht="17" x14ac:dyDescent="0.5">
      <c r="A35" s="29"/>
    </row>
    <row r="36" spans="1:6" ht="17" x14ac:dyDescent="0.5">
      <c r="A36" s="29" t="s">
        <v>97</v>
      </c>
      <c r="B36" s="5" t="s">
        <v>99</v>
      </c>
      <c r="F36" s="5" t="s">
        <v>186</v>
      </c>
    </row>
    <row r="37" spans="1:6" ht="17" x14ac:dyDescent="0.5">
      <c r="A37" s="29"/>
    </row>
    <row r="38" spans="1:6" ht="17" x14ac:dyDescent="0.5">
      <c r="A38" s="29"/>
    </row>
    <row r="39" spans="1:6" ht="17" x14ac:dyDescent="0.5">
      <c r="A39" s="29"/>
    </row>
    <row r="40" spans="1:6" ht="17" x14ac:dyDescent="0.5">
      <c r="A40" s="29" t="s">
        <v>98</v>
      </c>
      <c r="B40" s="5" t="s">
        <v>100</v>
      </c>
      <c r="D40" s="5" t="s">
        <v>187</v>
      </c>
    </row>
    <row r="41" spans="1:6" ht="17" x14ac:dyDescent="0.5">
      <c r="A41" s="29"/>
    </row>
    <row r="42" spans="1:6" ht="17" x14ac:dyDescent="0.5">
      <c r="A42" s="29"/>
    </row>
    <row r="43" spans="1:6" ht="17" x14ac:dyDescent="0.5">
      <c r="A43" s="29"/>
    </row>
    <row r="44" spans="1:6" ht="17" x14ac:dyDescent="0.5">
      <c r="A44" s="29" t="s">
        <v>101</v>
      </c>
      <c r="B44" s="5" t="s">
        <v>102</v>
      </c>
      <c r="F44" s="5" t="s">
        <v>188</v>
      </c>
    </row>
    <row r="46" spans="1:6" ht="17" x14ac:dyDescent="0.5">
      <c r="A46" s="29"/>
    </row>
    <row r="47" spans="1:6" ht="17" x14ac:dyDescent="0.5">
      <c r="A47" s="29"/>
    </row>
    <row r="48" spans="1:6" ht="17" x14ac:dyDescent="0.5">
      <c r="A48" s="29" t="s">
        <v>103</v>
      </c>
      <c r="B48" s="5" t="s">
        <v>104</v>
      </c>
      <c r="E48" s="5" t="s">
        <v>189</v>
      </c>
    </row>
    <row r="49" spans="1:6" ht="17" x14ac:dyDescent="0.5">
      <c r="A49" s="29"/>
    </row>
    <row r="50" spans="1:6" ht="17" x14ac:dyDescent="0.5">
      <c r="A50" s="29"/>
    </row>
    <row r="51" spans="1:6" ht="17" x14ac:dyDescent="0.5">
      <c r="A51" s="29"/>
    </row>
    <row r="52" spans="1:6" ht="17" x14ac:dyDescent="0.5">
      <c r="A52" s="29" t="s">
        <v>105</v>
      </c>
      <c r="B52" s="5" t="s">
        <v>106</v>
      </c>
      <c r="F52" s="24">
        <f>F26</f>
        <v>-0.19807923169267708</v>
      </c>
    </row>
  </sheetData>
  <mergeCells count="1">
    <mergeCell ref="A1:I1"/>
  </mergeCells>
  <pageMargins left="0.75" right="0.75" top="1" bottom="1" header="0.5" footer="0.5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topLeftCell="A14" workbookViewId="0">
      <selection activeCell="E31" sqref="E31"/>
    </sheetView>
  </sheetViews>
  <sheetFormatPr defaultRowHeight="16.5" x14ac:dyDescent="0.45"/>
  <cols>
    <col min="1" max="1" width="8.84375" style="5"/>
    <col min="2" max="2" width="26.69140625" style="5" customWidth="1"/>
    <col min="3" max="3" width="15.3046875" style="5" customWidth="1"/>
    <col min="4" max="5" width="16.07421875" style="5" customWidth="1"/>
    <col min="6" max="7" width="13.84375" style="5" customWidth="1"/>
    <col min="8" max="260" width="8.84375" style="5"/>
    <col min="261" max="261" width="26.69140625" style="5" customWidth="1"/>
    <col min="262" max="263" width="13.84375" style="5" customWidth="1"/>
    <col min="264" max="516" width="8.84375" style="5"/>
    <col min="517" max="517" width="26.69140625" style="5" customWidth="1"/>
    <col min="518" max="519" width="13.84375" style="5" customWidth="1"/>
    <col min="520" max="772" width="8.84375" style="5"/>
    <col min="773" max="773" width="26.69140625" style="5" customWidth="1"/>
    <col min="774" max="775" width="13.84375" style="5" customWidth="1"/>
    <col min="776" max="1028" width="8.84375" style="5"/>
    <col min="1029" max="1029" width="26.69140625" style="5" customWidth="1"/>
    <col min="1030" max="1031" width="13.84375" style="5" customWidth="1"/>
    <col min="1032" max="1284" width="8.84375" style="5"/>
    <col min="1285" max="1285" width="26.69140625" style="5" customWidth="1"/>
    <col min="1286" max="1287" width="13.84375" style="5" customWidth="1"/>
    <col min="1288" max="1540" width="8.84375" style="5"/>
    <col min="1541" max="1541" width="26.69140625" style="5" customWidth="1"/>
    <col min="1542" max="1543" width="13.84375" style="5" customWidth="1"/>
    <col min="1544" max="1796" width="8.84375" style="5"/>
    <col min="1797" max="1797" width="26.69140625" style="5" customWidth="1"/>
    <col min="1798" max="1799" width="13.84375" style="5" customWidth="1"/>
    <col min="1800" max="2052" width="8.84375" style="5"/>
    <col min="2053" max="2053" width="26.69140625" style="5" customWidth="1"/>
    <col min="2054" max="2055" width="13.84375" style="5" customWidth="1"/>
    <col min="2056" max="2308" width="8.84375" style="5"/>
    <col min="2309" max="2309" width="26.69140625" style="5" customWidth="1"/>
    <col min="2310" max="2311" width="13.84375" style="5" customWidth="1"/>
    <col min="2312" max="2564" width="8.84375" style="5"/>
    <col min="2565" max="2565" width="26.69140625" style="5" customWidth="1"/>
    <col min="2566" max="2567" width="13.84375" style="5" customWidth="1"/>
    <col min="2568" max="2820" width="8.84375" style="5"/>
    <col min="2821" max="2821" width="26.69140625" style="5" customWidth="1"/>
    <col min="2822" max="2823" width="13.84375" style="5" customWidth="1"/>
    <col min="2824" max="3076" width="8.84375" style="5"/>
    <col min="3077" max="3077" width="26.69140625" style="5" customWidth="1"/>
    <col min="3078" max="3079" width="13.84375" style="5" customWidth="1"/>
    <col min="3080" max="3332" width="8.84375" style="5"/>
    <col min="3333" max="3333" width="26.69140625" style="5" customWidth="1"/>
    <col min="3334" max="3335" width="13.84375" style="5" customWidth="1"/>
    <col min="3336" max="3588" width="8.84375" style="5"/>
    <col min="3589" max="3589" width="26.69140625" style="5" customWidth="1"/>
    <col min="3590" max="3591" width="13.84375" style="5" customWidth="1"/>
    <col min="3592" max="3844" width="8.84375" style="5"/>
    <col min="3845" max="3845" width="26.69140625" style="5" customWidth="1"/>
    <col min="3846" max="3847" width="13.84375" style="5" customWidth="1"/>
    <col min="3848" max="4100" width="8.84375" style="5"/>
    <col min="4101" max="4101" width="26.69140625" style="5" customWidth="1"/>
    <col min="4102" max="4103" width="13.84375" style="5" customWidth="1"/>
    <col min="4104" max="4356" width="8.84375" style="5"/>
    <col min="4357" max="4357" width="26.69140625" style="5" customWidth="1"/>
    <col min="4358" max="4359" width="13.84375" style="5" customWidth="1"/>
    <col min="4360" max="4612" width="8.84375" style="5"/>
    <col min="4613" max="4613" width="26.69140625" style="5" customWidth="1"/>
    <col min="4614" max="4615" width="13.84375" style="5" customWidth="1"/>
    <col min="4616" max="4868" width="8.84375" style="5"/>
    <col min="4869" max="4869" width="26.69140625" style="5" customWidth="1"/>
    <col min="4870" max="4871" width="13.84375" style="5" customWidth="1"/>
    <col min="4872" max="5124" width="8.84375" style="5"/>
    <col min="5125" max="5125" width="26.69140625" style="5" customWidth="1"/>
    <col min="5126" max="5127" width="13.84375" style="5" customWidth="1"/>
    <col min="5128" max="5380" width="8.84375" style="5"/>
    <col min="5381" max="5381" width="26.69140625" style="5" customWidth="1"/>
    <col min="5382" max="5383" width="13.84375" style="5" customWidth="1"/>
    <col min="5384" max="5636" width="8.84375" style="5"/>
    <col min="5637" max="5637" width="26.69140625" style="5" customWidth="1"/>
    <col min="5638" max="5639" width="13.84375" style="5" customWidth="1"/>
    <col min="5640" max="5892" width="8.84375" style="5"/>
    <col min="5893" max="5893" width="26.69140625" style="5" customWidth="1"/>
    <col min="5894" max="5895" width="13.84375" style="5" customWidth="1"/>
    <col min="5896" max="6148" width="8.84375" style="5"/>
    <col min="6149" max="6149" width="26.69140625" style="5" customWidth="1"/>
    <col min="6150" max="6151" width="13.84375" style="5" customWidth="1"/>
    <col min="6152" max="6404" width="8.84375" style="5"/>
    <col min="6405" max="6405" width="26.69140625" style="5" customWidth="1"/>
    <col min="6406" max="6407" width="13.84375" style="5" customWidth="1"/>
    <col min="6408" max="6660" width="8.84375" style="5"/>
    <col min="6661" max="6661" width="26.69140625" style="5" customWidth="1"/>
    <col min="6662" max="6663" width="13.84375" style="5" customWidth="1"/>
    <col min="6664" max="6916" width="8.84375" style="5"/>
    <col min="6917" max="6917" width="26.69140625" style="5" customWidth="1"/>
    <col min="6918" max="6919" width="13.84375" style="5" customWidth="1"/>
    <col min="6920" max="7172" width="8.84375" style="5"/>
    <col min="7173" max="7173" width="26.69140625" style="5" customWidth="1"/>
    <col min="7174" max="7175" width="13.84375" style="5" customWidth="1"/>
    <col min="7176" max="7428" width="8.84375" style="5"/>
    <col min="7429" max="7429" width="26.69140625" style="5" customWidth="1"/>
    <col min="7430" max="7431" width="13.84375" style="5" customWidth="1"/>
    <col min="7432" max="7684" width="8.84375" style="5"/>
    <col min="7685" max="7685" width="26.69140625" style="5" customWidth="1"/>
    <col min="7686" max="7687" width="13.84375" style="5" customWidth="1"/>
    <col min="7688" max="7940" width="8.84375" style="5"/>
    <col min="7941" max="7941" width="26.69140625" style="5" customWidth="1"/>
    <col min="7942" max="7943" width="13.84375" style="5" customWidth="1"/>
    <col min="7944" max="8196" width="8.84375" style="5"/>
    <col min="8197" max="8197" width="26.69140625" style="5" customWidth="1"/>
    <col min="8198" max="8199" width="13.84375" style="5" customWidth="1"/>
    <col min="8200" max="8452" width="8.84375" style="5"/>
    <col min="8453" max="8453" width="26.69140625" style="5" customWidth="1"/>
    <col min="8454" max="8455" width="13.84375" style="5" customWidth="1"/>
    <col min="8456" max="8708" width="8.84375" style="5"/>
    <col min="8709" max="8709" width="26.69140625" style="5" customWidth="1"/>
    <col min="8710" max="8711" width="13.84375" style="5" customWidth="1"/>
    <col min="8712" max="8964" width="8.84375" style="5"/>
    <col min="8965" max="8965" width="26.69140625" style="5" customWidth="1"/>
    <col min="8966" max="8967" width="13.84375" style="5" customWidth="1"/>
    <col min="8968" max="9220" width="8.84375" style="5"/>
    <col min="9221" max="9221" width="26.69140625" style="5" customWidth="1"/>
    <col min="9222" max="9223" width="13.84375" style="5" customWidth="1"/>
    <col min="9224" max="9476" width="8.84375" style="5"/>
    <col min="9477" max="9477" width="26.69140625" style="5" customWidth="1"/>
    <col min="9478" max="9479" width="13.84375" style="5" customWidth="1"/>
    <col min="9480" max="9732" width="8.84375" style="5"/>
    <col min="9733" max="9733" width="26.69140625" style="5" customWidth="1"/>
    <col min="9734" max="9735" width="13.84375" style="5" customWidth="1"/>
    <col min="9736" max="9988" width="8.84375" style="5"/>
    <col min="9989" max="9989" width="26.69140625" style="5" customWidth="1"/>
    <col min="9990" max="9991" width="13.84375" style="5" customWidth="1"/>
    <col min="9992" max="10244" width="8.84375" style="5"/>
    <col min="10245" max="10245" width="26.69140625" style="5" customWidth="1"/>
    <col min="10246" max="10247" width="13.84375" style="5" customWidth="1"/>
    <col min="10248" max="10500" width="8.84375" style="5"/>
    <col min="10501" max="10501" width="26.69140625" style="5" customWidth="1"/>
    <col min="10502" max="10503" width="13.84375" style="5" customWidth="1"/>
    <col min="10504" max="10756" width="8.84375" style="5"/>
    <col min="10757" max="10757" width="26.69140625" style="5" customWidth="1"/>
    <col min="10758" max="10759" width="13.84375" style="5" customWidth="1"/>
    <col min="10760" max="11012" width="8.84375" style="5"/>
    <col min="11013" max="11013" width="26.69140625" style="5" customWidth="1"/>
    <col min="11014" max="11015" width="13.84375" style="5" customWidth="1"/>
    <col min="11016" max="11268" width="8.84375" style="5"/>
    <col min="11269" max="11269" width="26.69140625" style="5" customWidth="1"/>
    <col min="11270" max="11271" width="13.84375" style="5" customWidth="1"/>
    <col min="11272" max="11524" width="8.84375" style="5"/>
    <col min="11525" max="11525" width="26.69140625" style="5" customWidth="1"/>
    <col min="11526" max="11527" width="13.84375" style="5" customWidth="1"/>
    <col min="11528" max="11780" width="8.84375" style="5"/>
    <col min="11781" max="11781" width="26.69140625" style="5" customWidth="1"/>
    <col min="11782" max="11783" width="13.84375" style="5" customWidth="1"/>
    <col min="11784" max="12036" width="8.84375" style="5"/>
    <col min="12037" max="12037" width="26.69140625" style="5" customWidth="1"/>
    <col min="12038" max="12039" width="13.84375" style="5" customWidth="1"/>
    <col min="12040" max="12292" width="8.84375" style="5"/>
    <col min="12293" max="12293" width="26.69140625" style="5" customWidth="1"/>
    <col min="12294" max="12295" width="13.84375" style="5" customWidth="1"/>
    <col min="12296" max="12548" width="8.84375" style="5"/>
    <col min="12549" max="12549" width="26.69140625" style="5" customWidth="1"/>
    <col min="12550" max="12551" width="13.84375" style="5" customWidth="1"/>
    <col min="12552" max="12804" width="8.84375" style="5"/>
    <col min="12805" max="12805" width="26.69140625" style="5" customWidth="1"/>
    <col min="12806" max="12807" width="13.84375" style="5" customWidth="1"/>
    <col min="12808" max="13060" width="8.84375" style="5"/>
    <col min="13061" max="13061" width="26.69140625" style="5" customWidth="1"/>
    <col min="13062" max="13063" width="13.84375" style="5" customWidth="1"/>
    <col min="13064" max="13316" width="8.84375" style="5"/>
    <col min="13317" max="13317" width="26.69140625" style="5" customWidth="1"/>
    <col min="13318" max="13319" width="13.84375" style="5" customWidth="1"/>
    <col min="13320" max="13572" width="8.84375" style="5"/>
    <col min="13573" max="13573" width="26.69140625" style="5" customWidth="1"/>
    <col min="13574" max="13575" width="13.84375" style="5" customWidth="1"/>
    <col min="13576" max="13828" width="8.84375" style="5"/>
    <col min="13829" max="13829" width="26.69140625" style="5" customWidth="1"/>
    <col min="13830" max="13831" width="13.84375" style="5" customWidth="1"/>
    <col min="13832" max="14084" width="8.84375" style="5"/>
    <col min="14085" max="14085" width="26.69140625" style="5" customWidth="1"/>
    <col min="14086" max="14087" width="13.84375" style="5" customWidth="1"/>
    <col min="14088" max="14340" width="8.84375" style="5"/>
    <col min="14341" max="14341" width="26.69140625" style="5" customWidth="1"/>
    <col min="14342" max="14343" width="13.84375" style="5" customWidth="1"/>
    <col min="14344" max="14596" width="8.84375" style="5"/>
    <col min="14597" max="14597" width="26.69140625" style="5" customWidth="1"/>
    <col min="14598" max="14599" width="13.84375" style="5" customWidth="1"/>
    <col min="14600" max="14852" width="8.84375" style="5"/>
    <col min="14853" max="14853" width="26.69140625" style="5" customWidth="1"/>
    <col min="14854" max="14855" width="13.84375" style="5" customWidth="1"/>
    <col min="14856" max="15108" width="8.84375" style="5"/>
    <col min="15109" max="15109" width="26.69140625" style="5" customWidth="1"/>
    <col min="15110" max="15111" width="13.84375" style="5" customWidth="1"/>
    <col min="15112" max="15364" width="8.84375" style="5"/>
    <col min="15365" max="15365" width="26.69140625" style="5" customWidth="1"/>
    <col min="15366" max="15367" width="13.84375" style="5" customWidth="1"/>
    <col min="15368" max="15620" width="8.84375" style="5"/>
    <col min="15621" max="15621" width="26.69140625" style="5" customWidth="1"/>
    <col min="15622" max="15623" width="13.84375" style="5" customWidth="1"/>
    <col min="15624" max="15876" width="8.84375" style="5"/>
    <col min="15877" max="15877" width="26.69140625" style="5" customWidth="1"/>
    <col min="15878" max="15879" width="13.84375" style="5" customWidth="1"/>
    <col min="15880" max="16132" width="8.84375" style="5"/>
    <col min="16133" max="16133" width="26.69140625" style="5" customWidth="1"/>
    <col min="16134" max="16135" width="13.84375" style="5" customWidth="1"/>
    <col min="16136" max="16384" width="8.84375" style="5"/>
  </cols>
  <sheetData>
    <row r="1" spans="1:9" ht="24" customHeight="1" x14ac:dyDescent="0.6">
      <c r="A1" s="78" t="s">
        <v>127</v>
      </c>
      <c r="B1" s="78"/>
      <c r="C1" s="78"/>
      <c r="D1" s="78"/>
      <c r="E1" s="78"/>
      <c r="F1" s="78"/>
      <c r="G1" s="78"/>
      <c r="H1" s="78"/>
      <c r="I1" s="78"/>
    </row>
    <row r="2" spans="1:9" ht="24" customHeight="1" x14ac:dyDescent="0.6">
      <c r="A2" s="57"/>
      <c r="B2" s="57"/>
      <c r="C2" s="57"/>
      <c r="D2" s="57"/>
      <c r="E2" s="57"/>
      <c r="F2" s="57"/>
      <c r="G2" s="57"/>
      <c r="H2" s="57"/>
      <c r="I2" s="57"/>
    </row>
    <row r="3" spans="1:9" ht="24" customHeight="1" x14ac:dyDescent="0.6">
      <c r="B3" s="80" t="s">
        <v>130</v>
      </c>
      <c r="C3" s="80"/>
      <c r="D3" s="80"/>
      <c r="E3" s="80"/>
      <c r="F3" s="80"/>
    </row>
    <row r="4" spans="1:9" ht="16.5" customHeight="1" x14ac:dyDescent="0.5">
      <c r="A4" s="8" t="s">
        <v>127</v>
      </c>
      <c r="G4" s="16"/>
    </row>
    <row r="5" spans="1:9" ht="51" x14ac:dyDescent="0.5">
      <c r="B5" s="31" t="s">
        <v>131</v>
      </c>
      <c r="C5" s="17">
        <v>2008</v>
      </c>
      <c r="D5" s="18" t="s">
        <v>132</v>
      </c>
      <c r="E5" s="18" t="s">
        <v>133</v>
      </c>
      <c r="F5" s="17">
        <v>2010</v>
      </c>
      <c r="G5" s="19"/>
    </row>
    <row r="6" spans="1:9" x14ac:dyDescent="0.45">
      <c r="B6" s="12" t="s">
        <v>107</v>
      </c>
      <c r="C6" s="13">
        <v>120</v>
      </c>
      <c r="D6" s="20">
        <v>0.20799999999999999</v>
      </c>
      <c r="E6" s="21">
        <f>C6*D6</f>
        <v>24.959999999999997</v>
      </c>
      <c r="F6" s="22">
        <f>C6-E6</f>
        <v>95.04</v>
      </c>
      <c r="G6" s="23"/>
      <c r="H6" s="24"/>
    </row>
    <row r="7" spans="1:9" x14ac:dyDescent="0.45">
      <c r="B7" s="12" t="s">
        <v>108</v>
      </c>
      <c r="C7" s="13">
        <v>138</v>
      </c>
      <c r="D7" s="25">
        <v>0.123</v>
      </c>
      <c r="E7" s="21">
        <f t="shared" ref="E7:E14" si="0">C7*D7</f>
        <v>16.974</v>
      </c>
      <c r="F7" s="22">
        <f t="shared" ref="F7:F14" si="1">C7-E7</f>
        <v>121.026</v>
      </c>
      <c r="G7" s="23"/>
      <c r="H7" s="24"/>
    </row>
    <row r="8" spans="1:9" x14ac:dyDescent="0.45">
      <c r="B8" s="12" t="s">
        <v>109</v>
      </c>
      <c r="C8" s="13">
        <v>122</v>
      </c>
      <c r="D8" s="25">
        <v>0.156</v>
      </c>
      <c r="E8" s="21">
        <f t="shared" si="0"/>
        <v>19.032</v>
      </c>
      <c r="F8" s="22">
        <f t="shared" si="1"/>
        <v>102.968</v>
      </c>
      <c r="G8" s="23"/>
      <c r="H8" s="24"/>
    </row>
    <row r="9" spans="1:9" x14ac:dyDescent="0.45">
      <c r="B9" s="12" t="s">
        <v>110</v>
      </c>
      <c r="C9" s="13">
        <v>67</v>
      </c>
      <c r="D9" s="25">
        <v>0.14899999999999999</v>
      </c>
      <c r="E9" s="21">
        <f t="shared" si="0"/>
        <v>9.9829999999999988</v>
      </c>
      <c r="F9" s="22">
        <f t="shared" si="1"/>
        <v>57.017000000000003</v>
      </c>
      <c r="G9" s="23"/>
      <c r="H9" s="24"/>
    </row>
    <row r="10" spans="1:9" x14ac:dyDescent="0.45">
      <c r="B10" s="12" t="s">
        <v>111</v>
      </c>
      <c r="C10" s="13">
        <v>78</v>
      </c>
      <c r="D10" s="25">
        <v>0.10299999999999999</v>
      </c>
      <c r="E10" s="21">
        <f t="shared" si="0"/>
        <v>8.0339999999999989</v>
      </c>
      <c r="F10" s="22">
        <f t="shared" si="1"/>
        <v>69.966000000000008</v>
      </c>
      <c r="G10" s="23"/>
      <c r="H10" s="24"/>
    </row>
    <row r="11" spans="1:9" x14ac:dyDescent="0.45">
      <c r="B11" s="12" t="s">
        <v>112</v>
      </c>
      <c r="C11" s="13">
        <v>174</v>
      </c>
      <c r="D11" s="25">
        <v>0.155</v>
      </c>
      <c r="E11" s="21">
        <f t="shared" si="0"/>
        <v>26.97</v>
      </c>
      <c r="F11" s="22">
        <f t="shared" si="1"/>
        <v>147.03</v>
      </c>
      <c r="G11" s="23"/>
      <c r="H11" s="24"/>
    </row>
    <row r="12" spans="1:9" x14ac:dyDescent="0.45">
      <c r="B12" s="12" t="s">
        <v>113</v>
      </c>
      <c r="C12" s="13">
        <v>69</v>
      </c>
      <c r="D12" s="25">
        <v>0.13</v>
      </c>
      <c r="E12" s="21">
        <f t="shared" si="0"/>
        <v>8.9700000000000006</v>
      </c>
      <c r="F12" s="22">
        <f t="shared" si="1"/>
        <v>60.03</v>
      </c>
      <c r="G12" s="23"/>
      <c r="H12" s="24"/>
    </row>
    <row r="13" spans="1:9" x14ac:dyDescent="0.45">
      <c r="B13" s="12" t="s">
        <v>114</v>
      </c>
      <c r="C13" s="13">
        <v>140</v>
      </c>
      <c r="D13" s="25">
        <v>8.5999999999999993E-2</v>
      </c>
      <c r="E13" s="21">
        <f t="shared" si="0"/>
        <v>12.04</v>
      </c>
      <c r="F13" s="22">
        <f t="shared" si="1"/>
        <v>127.96000000000001</v>
      </c>
      <c r="G13" s="23"/>
      <c r="H13" s="24"/>
    </row>
    <row r="14" spans="1:9" x14ac:dyDescent="0.45">
      <c r="B14" s="12" t="s">
        <v>115</v>
      </c>
      <c r="C14" s="13">
        <v>38</v>
      </c>
      <c r="D14" s="25">
        <v>0.26300000000000001</v>
      </c>
      <c r="E14" s="21">
        <f t="shared" si="0"/>
        <v>9.9939999999999998</v>
      </c>
      <c r="F14" s="22">
        <f t="shared" si="1"/>
        <v>28.006</v>
      </c>
      <c r="G14" s="23"/>
      <c r="H14" s="24"/>
    </row>
    <row r="15" spans="1:9" x14ac:dyDescent="0.45">
      <c r="B15" s="5" t="s">
        <v>192</v>
      </c>
      <c r="C15" s="5">
        <f>SUM(C6:C14)</f>
        <v>946</v>
      </c>
      <c r="F15" s="44">
        <f>SUM(F6:F14)</f>
        <v>809.04300000000001</v>
      </c>
      <c r="H15" s="26"/>
    </row>
    <row r="18" spans="1:6" ht="17" x14ac:dyDescent="0.5">
      <c r="A18" s="28" t="s">
        <v>93</v>
      </c>
      <c r="B18" s="5" t="s">
        <v>116</v>
      </c>
      <c r="E18" s="5" t="s">
        <v>191</v>
      </c>
    </row>
    <row r="19" spans="1:6" ht="17" x14ac:dyDescent="0.5">
      <c r="A19" s="29"/>
    </row>
    <row r="20" spans="1:6" ht="17" x14ac:dyDescent="0.5">
      <c r="A20" s="29"/>
    </row>
    <row r="21" spans="1:6" ht="17" x14ac:dyDescent="0.5">
      <c r="A21" s="29" t="s">
        <v>95</v>
      </c>
      <c r="B21" s="27" t="s">
        <v>117</v>
      </c>
    </row>
    <row r="22" spans="1:6" ht="17" x14ac:dyDescent="0.5">
      <c r="A22" s="29"/>
    </row>
    <row r="23" spans="1:6" ht="17" x14ac:dyDescent="0.5">
      <c r="A23" s="29"/>
    </row>
    <row r="24" spans="1:6" ht="17" x14ac:dyDescent="0.5">
      <c r="A24" s="29" t="s">
        <v>97</v>
      </c>
      <c r="B24" s="5" t="s">
        <v>118</v>
      </c>
      <c r="E24" s="5" t="s">
        <v>190</v>
      </c>
    </row>
    <row r="25" spans="1:6" ht="17" x14ac:dyDescent="0.5">
      <c r="A25" s="29"/>
    </row>
    <row r="26" spans="1:6" ht="17" x14ac:dyDescent="0.5">
      <c r="A26" s="29"/>
    </row>
    <row r="27" spans="1:6" ht="17" x14ac:dyDescent="0.5">
      <c r="A27" s="29" t="s">
        <v>98</v>
      </c>
      <c r="B27" s="5" t="s">
        <v>119</v>
      </c>
      <c r="F27" s="5" t="s">
        <v>159</v>
      </c>
    </row>
    <row r="28" spans="1:6" ht="17" x14ac:dyDescent="0.5">
      <c r="A28" s="29"/>
    </row>
    <row r="29" spans="1:6" ht="17" x14ac:dyDescent="0.5">
      <c r="A29" s="29"/>
    </row>
    <row r="30" spans="1:6" ht="17" x14ac:dyDescent="0.5">
      <c r="A30" s="29" t="s">
        <v>101</v>
      </c>
      <c r="B30" s="5" t="s">
        <v>161</v>
      </c>
      <c r="E30" s="5" t="s">
        <v>193</v>
      </c>
    </row>
  </sheetData>
  <mergeCells count="2">
    <mergeCell ref="B3:F3"/>
    <mergeCell ref="A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tabSelected="1" workbookViewId="0">
      <selection activeCell="F7" sqref="F7"/>
    </sheetView>
  </sheetViews>
  <sheetFormatPr defaultColWidth="8.84375" defaultRowHeight="16.5" x14ac:dyDescent="0.45"/>
  <cols>
    <col min="1" max="3" width="8.84375" style="2"/>
    <col min="4" max="4" width="10.23046875" style="2" customWidth="1"/>
    <col min="5" max="16384" width="8.84375" style="2"/>
  </cols>
  <sheetData>
    <row r="1" spans="1:10" ht="21.5" x14ac:dyDescent="0.6">
      <c r="A1" s="79" t="s">
        <v>163</v>
      </c>
      <c r="B1" s="79"/>
      <c r="C1" s="79"/>
      <c r="D1" s="79"/>
      <c r="E1" s="79"/>
      <c r="F1" s="79"/>
      <c r="G1" s="79"/>
      <c r="H1" s="79"/>
      <c r="I1" s="79"/>
    </row>
    <row r="2" spans="1:10" ht="21.5" x14ac:dyDescent="0.6">
      <c r="A2" s="58"/>
      <c r="B2" s="58"/>
      <c r="C2" s="58"/>
      <c r="D2" s="58"/>
      <c r="E2" s="58"/>
      <c r="F2" s="58"/>
      <c r="G2" s="58"/>
      <c r="H2" s="58"/>
      <c r="I2" s="58"/>
    </row>
    <row r="3" spans="1:10" ht="21.5" x14ac:dyDescent="0.6">
      <c r="A3" s="45"/>
      <c r="B3" s="53" t="s">
        <v>173</v>
      </c>
      <c r="C3" s="45"/>
      <c r="D3" s="45"/>
      <c r="E3" s="45"/>
      <c r="F3" s="45"/>
      <c r="G3" s="45"/>
    </row>
    <row r="4" spans="1:10" ht="21.5" x14ac:dyDescent="0.6">
      <c r="A4" s="54" t="s">
        <v>163</v>
      </c>
      <c r="B4" s="53"/>
      <c r="C4" s="45"/>
      <c r="D4" s="45"/>
      <c r="E4" s="45"/>
      <c r="F4" s="45"/>
      <c r="G4" s="45"/>
    </row>
    <row r="5" spans="1:10" ht="16.5" customHeight="1" x14ac:dyDescent="0.5">
      <c r="A5" s="54"/>
      <c r="B5" s="82"/>
      <c r="C5" s="81" t="s">
        <v>172</v>
      </c>
      <c r="D5" s="81" t="s">
        <v>164</v>
      </c>
      <c r="E5" s="45"/>
      <c r="F5" s="45"/>
      <c r="G5" s="45"/>
    </row>
    <row r="6" spans="1:10" ht="16.5" customHeight="1" x14ac:dyDescent="0.45">
      <c r="B6" s="82"/>
      <c r="C6" s="81"/>
      <c r="D6" s="81"/>
      <c r="E6" s="45"/>
      <c r="F6" s="45"/>
      <c r="G6" s="45"/>
    </row>
    <row r="7" spans="1:10" x14ac:dyDescent="0.45">
      <c r="B7" s="46" t="s">
        <v>165</v>
      </c>
      <c r="C7" s="47">
        <v>0.159</v>
      </c>
      <c r="D7" s="46">
        <v>31.3</v>
      </c>
      <c r="E7" s="45"/>
      <c r="F7" s="45"/>
      <c r="G7" s="45"/>
    </row>
    <row r="8" spans="1:10" x14ac:dyDescent="0.45">
      <c r="B8" s="46" t="s">
        <v>166</v>
      </c>
      <c r="C8" s="47">
        <v>0.151</v>
      </c>
      <c r="D8" s="91">
        <f>$D$13*C8</f>
        <v>29.725157232704401</v>
      </c>
      <c r="E8" s="45"/>
      <c r="F8" s="45"/>
      <c r="G8" s="45"/>
    </row>
    <row r="9" spans="1:10" x14ac:dyDescent="0.45">
      <c r="B9" s="46" t="s">
        <v>167</v>
      </c>
      <c r="C9" s="47">
        <v>0.13147200000000001</v>
      </c>
      <c r="D9" s="91">
        <f t="shared" ref="D9:D12" si="0">$D$13*C9</f>
        <v>25.880966037735849</v>
      </c>
      <c r="E9" s="45"/>
      <c r="F9" s="45"/>
      <c r="G9" s="45"/>
    </row>
    <row r="10" spans="1:10" x14ac:dyDescent="0.45">
      <c r="B10" s="46" t="s">
        <v>168</v>
      </c>
      <c r="C10" s="47">
        <v>0.124365</v>
      </c>
      <c r="D10" s="91">
        <f t="shared" si="0"/>
        <v>24.481915094339623</v>
      </c>
      <c r="E10" s="45"/>
      <c r="F10" s="45"/>
      <c r="G10" s="45"/>
    </row>
    <row r="11" spans="1:10" x14ac:dyDescent="0.45">
      <c r="B11" s="46" t="s">
        <v>169</v>
      </c>
      <c r="C11" s="47">
        <v>0.103046</v>
      </c>
      <c r="D11" s="91">
        <f t="shared" si="0"/>
        <v>20.285155974842766</v>
      </c>
      <c r="E11" s="45"/>
      <c r="F11" s="45"/>
      <c r="G11" s="45"/>
    </row>
    <row r="12" spans="1:10" x14ac:dyDescent="0.45">
      <c r="B12" s="46" t="s">
        <v>170</v>
      </c>
      <c r="C12" s="47">
        <v>0.33096399999999998</v>
      </c>
      <c r="D12" s="91">
        <f t="shared" si="0"/>
        <v>65.152032704402515</v>
      </c>
      <c r="E12" s="45"/>
      <c r="F12" s="45"/>
      <c r="G12" s="45"/>
    </row>
    <row r="13" spans="1:10" x14ac:dyDescent="0.45">
      <c r="B13" s="48" t="s">
        <v>125</v>
      </c>
      <c r="C13" s="47">
        <f>SUM(C7:C12)</f>
        <v>0.99984699999999993</v>
      </c>
      <c r="D13" s="91">
        <f>(100*31.3)/15.9</f>
        <v>196.85534591194968</v>
      </c>
      <c r="E13" s="45"/>
      <c r="F13" s="45"/>
      <c r="G13" s="45"/>
    </row>
    <row r="14" spans="1:10" x14ac:dyDescent="0.45">
      <c r="B14" s="50"/>
      <c r="C14" s="51"/>
      <c r="D14" s="52"/>
      <c r="E14" s="45"/>
      <c r="F14" s="45"/>
      <c r="G14" s="45"/>
    </row>
    <row r="15" spans="1:10" x14ac:dyDescent="0.45">
      <c r="B15" s="50"/>
      <c r="C15" s="51"/>
      <c r="D15" s="52"/>
      <c r="E15" s="45"/>
      <c r="F15" s="45"/>
      <c r="G15" s="45"/>
    </row>
    <row r="16" spans="1:10" ht="17" x14ac:dyDescent="0.5">
      <c r="A16" s="56" t="s">
        <v>93</v>
      </c>
      <c r="B16" s="83" t="s">
        <v>179</v>
      </c>
      <c r="C16" s="83"/>
      <c r="D16" s="83"/>
      <c r="E16" s="83"/>
      <c r="F16" s="83"/>
      <c r="G16" s="83"/>
      <c r="H16" s="83"/>
      <c r="I16" s="83"/>
      <c r="J16" s="2" t="s">
        <v>194</v>
      </c>
    </row>
    <row r="17" spans="1:9" x14ac:dyDescent="0.45">
      <c r="A17" s="71"/>
      <c r="B17" s="83"/>
      <c r="C17" s="83"/>
      <c r="D17" s="83"/>
      <c r="E17" s="83"/>
      <c r="F17" s="83"/>
      <c r="G17" s="83"/>
      <c r="H17" s="83"/>
      <c r="I17" s="83"/>
    </row>
    <row r="18" spans="1:9" x14ac:dyDescent="0.45">
      <c r="A18" s="71"/>
      <c r="B18" s="59"/>
      <c r="C18" s="59"/>
      <c r="D18" s="59"/>
      <c r="E18" s="59"/>
      <c r="F18" s="59"/>
      <c r="G18" s="59"/>
      <c r="H18" s="59"/>
      <c r="I18" s="59"/>
    </row>
    <row r="19" spans="1:9" x14ac:dyDescent="0.45">
      <c r="A19" s="71"/>
      <c r="B19" s="59"/>
      <c r="C19" s="59"/>
      <c r="D19" s="59"/>
      <c r="E19" s="59"/>
      <c r="F19" s="59"/>
      <c r="G19" s="59"/>
      <c r="H19" s="59"/>
      <c r="I19" s="59"/>
    </row>
    <row r="20" spans="1:9" x14ac:dyDescent="0.45">
      <c r="A20" s="71"/>
      <c r="B20" s="45"/>
      <c r="C20" s="45"/>
      <c r="D20" s="45"/>
      <c r="E20" s="45"/>
      <c r="F20" s="45"/>
      <c r="G20" s="45"/>
    </row>
    <row r="21" spans="1:9" ht="17" x14ac:dyDescent="0.5">
      <c r="A21" s="56" t="s">
        <v>95</v>
      </c>
      <c r="B21" s="49" t="s">
        <v>175</v>
      </c>
      <c r="C21" s="49"/>
      <c r="D21" s="45">
        <v>31.3</v>
      </c>
      <c r="E21" s="45" t="s">
        <v>171</v>
      </c>
      <c r="F21" s="45" t="s">
        <v>176</v>
      </c>
      <c r="G21" s="45"/>
    </row>
    <row r="22" spans="1:9" x14ac:dyDescent="0.45">
      <c r="A22" s="71"/>
      <c r="B22" s="45" t="s">
        <v>174</v>
      </c>
      <c r="C22" s="45"/>
      <c r="F22" s="45"/>
      <c r="G22" s="45"/>
    </row>
    <row r="23" spans="1:9" x14ac:dyDescent="0.45">
      <c r="A23" s="71"/>
      <c r="D23" s="45"/>
      <c r="E23" s="45"/>
      <c r="F23" s="45"/>
      <c r="G23" s="45"/>
    </row>
    <row r="24" spans="1:9" x14ac:dyDescent="0.45">
      <c r="B24" s="45"/>
      <c r="C24" s="45"/>
      <c r="D24" s="45"/>
      <c r="E24" s="45"/>
      <c r="F24" s="45"/>
      <c r="G24" s="45"/>
    </row>
    <row r="25" spans="1:9" x14ac:dyDescent="0.45">
      <c r="C25" s="45"/>
      <c r="D25" s="45"/>
      <c r="E25" s="45"/>
      <c r="F25" s="45"/>
      <c r="G25" s="45"/>
    </row>
    <row r="26" spans="1:9" x14ac:dyDescent="0.45">
      <c r="B26" s="45"/>
      <c r="C26" s="45"/>
      <c r="D26" s="45"/>
      <c r="E26" s="45"/>
      <c r="F26" s="45"/>
      <c r="G26" s="45"/>
    </row>
  </sheetData>
  <mergeCells count="5">
    <mergeCell ref="A1:I1"/>
    <mergeCell ref="C5:C6"/>
    <mergeCell ref="D5:D6"/>
    <mergeCell ref="B5:B6"/>
    <mergeCell ref="B16:I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51"/>
  <sheetViews>
    <sheetView topLeftCell="A134" workbookViewId="0">
      <selection activeCell="E4" sqref="E4"/>
    </sheetView>
  </sheetViews>
  <sheetFormatPr defaultColWidth="8.84375" defaultRowHeight="16.5" x14ac:dyDescent="0.45"/>
  <cols>
    <col min="1" max="1" width="8.84375" style="2"/>
    <col min="2" max="2" width="27.3046875" style="2" customWidth="1"/>
    <col min="3" max="3" width="14.765625" style="2" customWidth="1"/>
    <col min="4" max="4" width="17" style="2" customWidth="1"/>
    <col min="5" max="6" width="14.84375" style="2" bestFit="1" customWidth="1"/>
    <col min="7" max="7" width="8.84375" style="2" customWidth="1"/>
    <col min="8" max="16384" width="8.84375" style="2"/>
  </cols>
  <sheetData>
    <row r="1" spans="1:9" ht="21.5" x14ac:dyDescent="0.6">
      <c r="A1" s="79" t="s">
        <v>141</v>
      </c>
      <c r="B1" s="79"/>
      <c r="C1" s="79"/>
      <c r="D1" s="79"/>
      <c r="E1" s="79"/>
      <c r="F1" s="79"/>
      <c r="G1" s="79"/>
      <c r="H1" s="79"/>
      <c r="I1" s="79"/>
    </row>
    <row r="2" spans="1:9" ht="17" x14ac:dyDescent="0.5">
      <c r="A2" s="8" t="s">
        <v>48</v>
      </c>
      <c r="B2" s="5"/>
      <c r="C2" s="5"/>
      <c r="D2" s="5"/>
      <c r="E2" s="5"/>
      <c r="F2" s="5"/>
      <c r="G2" s="5"/>
      <c r="H2" s="5"/>
    </row>
    <row r="3" spans="1:9" x14ac:dyDescent="0.45">
      <c r="A3" s="5"/>
      <c r="B3" s="5"/>
      <c r="C3" s="5" t="s">
        <v>122</v>
      </c>
      <c r="D3" s="5" t="s">
        <v>123</v>
      </c>
      <c r="E3" s="5" t="s">
        <v>50</v>
      </c>
      <c r="F3" s="5"/>
      <c r="G3" s="5"/>
      <c r="H3" s="5"/>
    </row>
    <row r="4" spans="1:9" ht="17" x14ac:dyDescent="0.5">
      <c r="A4" s="5"/>
      <c r="B4" s="5" t="s">
        <v>51</v>
      </c>
      <c r="C4" s="5" t="s">
        <v>52</v>
      </c>
      <c r="D4" s="5">
        <v>850</v>
      </c>
      <c r="E4" s="35">
        <f>D4/$D$19</f>
        <v>4.6652030735455541E-2</v>
      </c>
      <c r="F4" s="5"/>
      <c r="G4" s="5"/>
      <c r="H4" s="5"/>
    </row>
    <row r="5" spans="1:9" ht="17" x14ac:dyDescent="0.5">
      <c r="A5" s="5"/>
      <c r="B5" s="5" t="s">
        <v>53</v>
      </c>
      <c r="C5" s="5" t="s">
        <v>54</v>
      </c>
      <c r="D5" s="5">
        <v>540</v>
      </c>
      <c r="E5" s="35">
        <f t="shared" ref="E5:E19" si="0">D5/$D$19</f>
        <v>2.9637760702524697E-2</v>
      </c>
      <c r="F5" s="5"/>
      <c r="G5" s="5"/>
      <c r="H5" s="5"/>
    </row>
    <row r="6" spans="1:9" ht="17" x14ac:dyDescent="0.5">
      <c r="A6" s="5"/>
      <c r="B6" s="5" t="s">
        <v>55</v>
      </c>
      <c r="C6" s="5" t="s">
        <v>54</v>
      </c>
      <c r="D6" s="5">
        <v>600</v>
      </c>
      <c r="E6" s="35">
        <f t="shared" si="0"/>
        <v>3.2930845225027441E-2</v>
      </c>
      <c r="F6" s="5"/>
      <c r="G6" s="5"/>
      <c r="H6" s="5"/>
    </row>
    <row r="7" spans="1:9" ht="17" x14ac:dyDescent="0.5">
      <c r="A7" s="5"/>
      <c r="B7" s="5" t="s">
        <v>56</v>
      </c>
      <c r="C7" s="5" t="s">
        <v>57</v>
      </c>
      <c r="D7" s="5">
        <v>3950</v>
      </c>
      <c r="E7" s="35">
        <f t="shared" si="0"/>
        <v>0.21679473106476399</v>
      </c>
      <c r="F7" s="5"/>
      <c r="G7" s="5"/>
      <c r="H7" s="5"/>
    </row>
    <row r="8" spans="1:9" ht="17" x14ac:dyDescent="0.5">
      <c r="A8" s="5"/>
      <c r="B8" s="5" t="s">
        <v>58</v>
      </c>
      <c r="C8" s="5" t="s">
        <v>57</v>
      </c>
      <c r="D8" s="5">
        <v>1740</v>
      </c>
      <c r="E8" s="35">
        <f t="shared" si="0"/>
        <v>9.5499451152579587E-2</v>
      </c>
      <c r="F8" s="5"/>
      <c r="G8" s="5"/>
      <c r="H8" s="5"/>
    </row>
    <row r="9" spans="1:9" ht="17" x14ac:dyDescent="0.5">
      <c r="A9" s="5"/>
      <c r="B9" s="5" t="s">
        <v>59</v>
      </c>
      <c r="C9" s="5" t="s">
        <v>57</v>
      </c>
      <c r="D9" s="5">
        <v>1560</v>
      </c>
      <c r="E9" s="35">
        <f t="shared" si="0"/>
        <v>8.5620197585071348E-2</v>
      </c>
      <c r="F9" s="5"/>
      <c r="G9" s="5"/>
      <c r="H9" s="5"/>
    </row>
    <row r="10" spans="1:9" ht="17" x14ac:dyDescent="0.5">
      <c r="A10" s="5"/>
      <c r="B10" s="5" t="s">
        <v>60</v>
      </c>
      <c r="C10" s="5" t="s">
        <v>57</v>
      </c>
      <c r="D10" s="5">
        <v>1270</v>
      </c>
      <c r="E10" s="35">
        <f t="shared" si="0"/>
        <v>6.9703622392974757E-2</v>
      </c>
      <c r="F10" s="5"/>
      <c r="G10" s="5"/>
      <c r="H10" s="5"/>
    </row>
    <row r="11" spans="1:9" ht="17" x14ac:dyDescent="0.5">
      <c r="A11" s="5"/>
      <c r="B11" s="5" t="s">
        <v>61</v>
      </c>
      <c r="C11" s="5" t="s">
        <v>57</v>
      </c>
      <c r="D11" s="5">
        <v>930</v>
      </c>
      <c r="E11" s="35">
        <f t="shared" si="0"/>
        <v>5.1042810098792538E-2</v>
      </c>
      <c r="F11" s="5"/>
      <c r="G11" s="5"/>
      <c r="H11" s="5"/>
    </row>
    <row r="12" spans="1:9" ht="17" x14ac:dyDescent="0.5">
      <c r="A12" s="5"/>
      <c r="B12" s="5" t="s">
        <v>62</v>
      </c>
      <c r="C12" s="5" t="s">
        <v>57</v>
      </c>
      <c r="D12" s="5">
        <v>740</v>
      </c>
      <c r="E12" s="35">
        <f t="shared" si="0"/>
        <v>4.0614709110867182E-2</v>
      </c>
      <c r="F12" s="5"/>
      <c r="G12" s="5"/>
      <c r="H12" s="5"/>
    </row>
    <row r="13" spans="1:9" ht="17" x14ac:dyDescent="0.5">
      <c r="A13" s="5"/>
      <c r="B13" s="5" t="s">
        <v>63</v>
      </c>
      <c r="C13" s="5" t="s">
        <v>64</v>
      </c>
      <c r="D13" s="5">
        <v>1850</v>
      </c>
      <c r="E13" s="35">
        <f t="shared" si="0"/>
        <v>0.10153677277716795</v>
      </c>
      <c r="F13" s="5"/>
      <c r="G13" s="5"/>
      <c r="H13" s="5"/>
    </row>
    <row r="14" spans="1:9" ht="17" x14ac:dyDescent="0.5">
      <c r="A14" s="5"/>
      <c r="B14" s="5" t="s">
        <v>65</v>
      </c>
      <c r="C14" s="5" t="s">
        <v>64</v>
      </c>
      <c r="D14" s="5">
        <v>550</v>
      </c>
      <c r="E14" s="35">
        <f t="shared" si="0"/>
        <v>3.0186608122941824E-2</v>
      </c>
      <c r="F14" s="5"/>
      <c r="G14" s="5"/>
      <c r="H14" s="5"/>
    </row>
    <row r="15" spans="1:9" ht="17" x14ac:dyDescent="0.5">
      <c r="A15" s="5"/>
      <c r="B15" s="5" t="s">
        <v>66</v>
      </c>
      <c r="C15" s="5" t="s">
        <v>64</v>
      </c>
      <c r="D15" s="5">
        <v>400</v>
      </c>
      <c r="E15" s="35">
        <f t="shared" si="0"/>
        <v>2.1953896816684963E-2</v>
      </c>
      <c r="F15" s="5"/>
      <c r="G15" s="5"/>
      <c r="H15" s="5"/>
    </row>
    <row r="16" spans="1:9" ht="17" x14ac:dyDescent="0.5">
      <c r="A16" s="5"/>
      <c r="B16" s="5" t="s">
        <v>67</v>
      </c>
      <c r="C16" s="5" t="s">
        <v>68</v>
      </c>
      <c r="D16" s="5">
        <v>1660</v>
      </c>
      <c r="E16" s="35">
        <f t="shared" si="0"/>
        <v>9.110867178924259E-2</v>
      </c>
      <c r="F16" s="5"/>
      <c r="G16" s="5"/>
      <c r="H16" s="5"/>
    </row>
    <row r="17" spans="1:8" ht="17" x14ac:dyDescent="0.5">
      <c r="A17" s="5"/>
      <c r="B17" s="5" t="s">
        <v>69</v>
      </c>
      <c r="C17" s="5" t="s">
        <v>68</v>
      </c>
      <c r="D17" s="5">
        <v>800</v>
      </c>
      <c r="E17" s="35">
        <f t="shared" si="0"/>
        <v>4.3907793633369926E-2</v>
      </c>
      <c r="F17" s="5"/>
      <c r="G17" s="5"/>
      <c r="H17" s="5"/>
    </row>
    <row r="18" spans="1:8" ht="17" x14ac:dyDescent="0.5">
      <c r="A18" s="5"/>
      <c r="B18" s="5" t="s">
        <v>70</v>
      </c>
      <c r="C18" s="5" t="s">
        <v>68</v>
      </c>
      <c r="D18" s="5">
        <v>780</v>
      </c>
      <c r="E18" s="35">
        <f t="shared" si="0"/>
        <v>4.2810098792535674E-2</v>
      </c>
      <c r="F18" s="5"/>
      <c r="G18" s="5"/>
      <c r="H18" s="5"/>
    </row>
    <row r="19" spans="1:8" ht="17.5" thickBot="1" x14ac:dyDescent="0.55000000000000004">
      <c r="A19" s="5"/>
      <c r="B19" s="5" t="s">
        <v>71</v>
      </c>
      <c r="C19" s="5"/>
      <c r="D19" s="34">
        <f>SUM(D4:D18)</f>
        <v>18220</v>
      </c>
      <c r="E19" s="35">
        <f t="shared" si="0"/>
        <v>1</v>
      </c>
      <c r="F19" s="5"/>
      <c r="G19" s="5"/>
      <c r="H19" s="5"/>
    </row>
    <row r="20" spans="1:8" ht="17" thickTop="1" x14ac:dyDescent="0.45">
      <c r="A20" s="5"/>
      <c r="B20" s="5"/>
      <c r="C20" s="5"/>
      <c r="D20" s="5"/>
      <c r="E20" s="5"/>
      <c r="F20" s="5"/>
      <c r="G20" s="5"/>
      <c r="H20" s="5"/>
    </row>
    <row r="21" spans="1:8" ht="17" x14ac:dyDescent="0.5">
      <c r="A21" s="29" t="s">
        <v>93</v>
      </c>
      <c r="B21" s="5" t="s">
        <v>140</v>
      </c>
      <c r="C21" s="5"/>
      <c r="D21" s="5"/>
      <c r="E21" s="5"/>
      <c r="F21" s="5"/>
      <c r="G21" s="5"/>
      <c r="H21" s="5"/>
    </row>
    <row r="22" spans="1:8" ht="17" x14ac:dyDescent="0.5">
      <c r="A22" s="29"/>
      <c r="B22" s="5"/>
      <c r="C22" s="5"/>
      <c r="D22" s="5"/>
      <c r="E22" s="5"/>
      <c r="F22" s="5"/>
      <c r="G22" s="5"/>
      <c r="H22" s="5"/>
    </row>
    <row r="23" spans="1:8" ht="17" x14ac:dyDescent="0.5">
      <c r="A23" s="6" t="s">
        <v>95</v>
      </c>
      <c r="B23" s="2" t="s">
        <v>143</v>
      </c>
      <c r="H23" s="5"/>
    </row>
    <row r="25" spans="1:8" ht="17" x14ac:dyDescent="0.5">
      <c r="A25" s="1" t="s">
        <v>28</v>
      </c>
    </row>
    <row r="26" spans="1:8" ht="17" x14ac:dyDescent="0.5">
      <c r="B26" s="9" t="s">
        <v>8</v>
      </c>
      <c r="C26" s="9" t="s">
        <v>9</v>
      </c>
      <c r="D26" s="9" t="s">
        <v>11</v>
      </c>
    </row>
    <row r="27" spans="1:8" ht="17" x14ac:dyDescent="0.5">
      <c r="B27" s="60" t="s">
        <v>2</v>
      </c>
      <c r="C27" s="60">
        <v>317658</v>
      </c>
      <c r="D27" s="36">
        <f>C27/$C$33</f>
        <v>0.41472528161180655</v>
      </c>
    </row>
    <row r="28" spans="1:8" ht="17" x14ac:dyDescent="0.5">
      <c r="B28" s="60" t="s">
        <v>4</v>
      </c>
      <c r="C28" s="60">
        <v>106507</v>
      </c>
      <c r="D28" s="36">
        <f t="shared" ref="D28:D32" si="1">C28/$C$33</f>
        <v>0.13905252053664219</v>
      </c>
    </row>
    <row r="29" spans="1:8" ht="17" x14ac:dyDescent="0.5">
      <c r="B29" s="60" t="s">
        <v>3</v>
      </c>
      <c r="C29" s="60">
        <v>99453</v>
      </c>
      <c r="D29" s="36">
        <f t="shared" si="1"/>
        <v>0.12984301806388945</v>
      </c>
    </row>
    <row r="30" spans="1:8" ht="17" x14ac:dyDescent="0.5">
      <c r="B30" s="60" t="s">
        <v>5</v>
      </c>
      <c r="C30" s="60">
        <v>75453</v>
      </c>
      <c r="D30" s="36">
        <f t="shared" si="1"/>
        <v>9.850929828134547E-2</v>
      </c>
    </row>
    <row r="31" spans="1:8" ht="17" x14ac:dyDescent="0.5">
      <c r="B31" s="60" t="s">
        <v>6</v>
      </c>
      <c r="C31" s="60">
        <v>51540</v>
      </c>
      <c r="D31" s="36">
        <f t="shared" si="1"/>
        <v>6.7289163233013205E-2</v>
      </c>
    </row>
    <row r="32" spans="1:8" ht="17" x14ac:dyDescent="0.5">
      <c r="B32" s="60" t="s">
        <v>7</v>
      </c>
      <c r="C32" s="60">
        <v>115337</v>
      </c>
      <c r="D32" s="36">
        <f t="shared" si="1"/>
        <v>0.15058071827330316</v>
      </c>
    </row>
    <row r="33" spans="1:5" ht="17.5" thickBot="1" x14ac:dyDescent="0.55000000000000004">
      <c r="B33" s="61" t="s">
        <v>125</v>
      </c>
      <c r="C33" s="72">
        <f>SUM(C27:C32)</f>
        <v>765948</v>
      </c>
      <c r="D33" s="36">
        <f>C33/$C$33</f>
        <v>1</v>
      </c>
    </row>
    <row r="34" spans="1:5" ht="17" thickTop="1" x14ac:dyDescent="0.45"/>
    <row r="35" spans="1:5" ht="17" x14ac:dyDescent="0.5">
      <c r="A35" s="6" t="s">
        <v>93</v>
      </c>
      <c r="B35" s="2">
        <v>765948</v>
      </c>
      <c r="C35" s="2" t="s">
        <v>142</v>
      </c>
    </row>
    <row r="36" spans="1:5" ht="17" x14ac:dyDescent="0.5">
      <c r="A36" s="6"/>
    </row>
    <row r="37" spans="1:5" ht="17" x14ac:dyDescent="0.5">
      <c r="A37" s="6" t="s">
        <v>95</v>
      </c>
      <c r="B37" s="2" t="s">
        <v>143</v>
      </c>
    </row>
    <row r="38" spans="1:5" ht="17" x14ac:dyDescent="0.5">
      <c r="A38" s="6"/>
    </row>
    <row r="39" spans="1:5" ht="17" x14ac:dyDescent="0.5">
      <c r="A39" s="6" t="s">
        <v>97</v>
      </c>
      <c r="B39" s="63">
        <f>D30+D31+D32</f>
        <v>0.31637917978766184</v>
      </c>
      <c r="C39" s="2" t="s">
        <v>144</v>
      </c>
    </row>
    <row r="41" spans="1:5" ht="21.5" x14ac:dyDescent="0.6">
      <c r="A41" s="1" t="s">
        <v>44</v>
      </c>
      <c r="B41" s="3"/>
      <c r="C41" s="2" t="s">
        <v>146</v>
      </c>
      <c r="D41" s="2" t="s">
        <v>147</v>
      </c>
    </row>
    <row r="42" spans="1:5" ht="17" x14ac:dyDescent="0.5">
      <c r="B42" s="2" t="s">
        <v>29</v>
      </c>
      <c r="C42" s="2">
        <v>44</v>
      </c>
      <c r="D42" s="35">
        <f>C42/$C$48</f>
        <v>0.33846153846153848</v>
      </c>
    </row>
    <row r="43" spans="1:5" ht="17" x14ac:dyDescent="0.5">
      <c r="B43" s="2" t="s">
        <v>30</v>
      </c>
      <c r="C43" s="2">
        <v>33</v>
      </c>
      <c r="D43" s="35">
        <f t="shared" ref="D43:D48" si="2">C43/$C$48</f>
        <v>0.25384615384615383</v>
      </c>
      <c r="E43" s="67"/>
    </row>
    <row r="44" spans="1:5" ht="17" x14ac:dyDescent="0.5">
      <c r="B44" s="2" t="s">
        <v>31</v>
      </c>
      <c r="C44" s="2">
        <v>19</v>
      </c>
      <c r="D44" s="35">
        <f t="shared" si="2"/>
        <v>0.14615384615384616</v>
      </c>
      <c r="E44" s="67"/>
    </row>
    <row r="45" spans="1:5" ht="17" x14ac:dyDescent="0.5">
      <c r="B45" s="2" t="s">
        <v>32</v>
      </c>
      <c r="C45" s="2">
        <v>17</v>
      </c>
      <c r="D45" s="35">
        <f t="shared" si="2"/>
        <v>0.13076923076923078</v>
      </c>
      <c r="E45" s="68"/>
    </row>
    <row r="46" spans="1:5" ht="17" x14ac:dyDescent="0.5">
      <c r="B46" s="2" t="s">
        <v>33</v>
      </c>
      <c r="C46" s="2">
        <v>9</v>
      </c>
      <c r="D46" s="35">
        <f t="shared" si="2"/>
        <v>6.9230769230769235E-2</v>
      </c>
      <c r="E46" s="67"/>
    </row>
    <row r="47" spans="1:5" ht="17" x14ac:dyDescent="0.5">
      <c r="B47" s="2" t="s">
        <v>34</v>
      </c>
      <c r="C47" s="2">
        <v>8</v>
      </c>
      <c r="D47" s="35">
        <f t="shared" si="2"/>
        <v>6.1538461538461542E-2</v>
      </c>
      <c r="E47" s="67"/>
    </row>
    <row r="48" spans="1:5" ht="17.5" thickBot="1" x14ac:dyDescent="0.55000000000000004">
      <c r="B48" s="2" t="s">
        <v>125</v>
      </c>
      <c r="C48" s="73">
        <f>SUM(C42:C47)</f>
        <v>130</v>
      </c>
      <c r="D48" s="35">
        <f t="shared" si="2"/>
        <v>1</v>
      </c>
      <c r="E48" s="67"/>
    </row>
    <row r="49" spans="1:5" ht="17" thickTop="1" x14ac:dyDescent="0.45"/>
    <row r="50" spans="1:5" ht="17" x14ac:dyDescent="0.5">
      <c r="A50" s="6"/>
    </row>
    <row r="51" spans="1:5" ht="17" x14ac:dyDescent="0.5">
      <c r="A51" s="6" t="s">
        <v>93</v>
      </c>
      <c r="B51" s="2" t="s">
        <v>145</v>
      </c>
    </row>
    <row r="52" spans="1:5" ht="17" x14ac:dyDescent="0.5">
      <c r="A52" s="6"/>
    </row>
    <row r="53" spans="1:5" ht="17" x14ac:dyDescent="0.5">
      <c r="A53" s="6" t="s">
        <v>95</v>
      </c>
      <c r="B53" s="2" t="s">
        <v>148</v>
      </c>
    </row>
    <row r="54" spans="1:5" ht="17" x14ac:dyDescent="0.5">
      <c r="A54" s="6"/>
    </row>
    <row r="55" spans="1:5" ht="17" x14ac:dyDescent="0.5">
      <c r="A55" s="6" t="s">
        <v>97</v>
      </c>
      <c r="B55" s="2" t="s">
        <v>149</v>
      </c>
      <c r="D55" s="2">
        <f>130*4*365</f>
        <v>189800</v>
      </c>
      <c r="E55" s="2" t="s">
        <v>150</v>
      </c>
    </row>
    <row r="56" spans="1:5" ht="17" x14ac:dyDescent="0.5">
      <c r="A56" s="6"/>
    </row>
    <row r="57" spans="1:5" ht="17" x14ac:dyDescent="0.5">
      <c r="A57" s="6" t="s">
        <v>98</v>
      </c>
      <c r="B57" s="2" t="s">
        <v>151</v>
      </c>
    </row>
    <row r="58" spans="1:5" ht="17" x14ac:dyDescent="0.5">
      <c r="A58" s="6"/>
    </row>
    <row r="59" spans="1:5" ht="17" x14ac:dyDescent="0.5">
      <c r="A59" s="1" t="s">
        <v>42</v>
      </c>
    </row>
    <row r="60" spans="1:5" ht="17" x14ac:dyDescent="0.5">
      <c r="A60" s="6" t="s">
        <v>93</v>
      </c>
      <c r="C60" s="2" t="s">
        <v>152</v>
      </c>
      <c r="D60" s="2" t="s">
        <v>153</v>
      </c>
    </row>
    <row r="61" spans="1:5" ht="17" x14ac:dyDescent="0.5">
      <c r="B61" s="2" t="s">
        <v>38</v>
      </c>
      <c r="C61" s="69">
        <v>0.66500000000000004</v>
      </c>
      <c r="D61" s="1">
        <f>29800000*C61</f>
        <v>19817000</v>
      </c>
      <c r="E61" s="2" t="s">
        <v>135</v>
      </c>
    </row>
    <row r="62" spans="1:5" ht="17" x14ac:dyDescent="0.5">
      <c r="B62" s="2" t="s">
        <v>39</v>
      </c>
      <c r="C62" s="69">
        <v>0.185</v>
      </c>
      <c r="D62" s="1">
        <f t="shared" ref="D62:D64" si="3">29800000*C62</f>
        <v>5513000</v>
      </c>
      <c r="E62" s="2" t="s">
        <v>135</v>
      </c>
    </row>
    <row r="63" spans="1:5" ht="17" x14ac:dyDescent="0.5">
      <c r="B63" s="2" t="s">
        <v>40</v>
      </c>
      <c r="C63" s="69">
        <v>8.5000000000000006E-2</v>
      </c>
      <c r="D63" s="1">
        <f t="shared" si="3"/>
        <v>2533000</v>
      </c>
      <c r="E63" s="2" t="s">
        <v>135</v>
      </c>
    </row>
    <row r="64" spans="1:5" ht="17" x14ac:dyDescent="0.5">
      <c r="B64" s="2" t="s">
        <v>41</v>
      </c>
      <c r="C64" s="69">
        <v>6.5000000000000002E-2</v>
      </c>
      <c r="D64" s="1">
        <f t="shared" si="3"/>
        <v>1937000</v>
      </c>
      <c r="E64" s="2" t="s">
        <v>135</v>
      </c>
    </row>
    <row r="65" spans="1:7" ht="17" x14ac:dyDescent="0.5">
      <c r="D65" s="1">
        <f>SUM(D61:D64)</f>
        <v>29800000</v>
      </c>
      <c r="E65" s="2" t="s">
        <v>135</v>
      </c>
    </row>
    <row r="67" spans="1:7" ht="17" x14ac:dyDescent="0.5">
      <c r="A67" s="8" t="s">
        <v>126</v>
      </c>
      <c r="B67" s="5"/>
      <c r="C67" s="5"/>
      <c r="D67" s="5"/>
      <c r="E67" s="14"/>
      <c r="F67" s="5"/>
      <c r="G67" s="5"/>
    </row>
    <row r="68" spans="1:7" ht="51" x14ac:dyDescent="0.5">
      <c r="A68" s="5"/>
      <c r="B68" s="11" t="s">
        <v>129</v>
      </c>
      <c r="C68" s="17">
        <v>2008</v>
      </c>
      <c r="D68" s="17">
        <v>2010</v>
      </c>
      <c r="E68" s="33" t="s">
        <v>134</v>
      </c>
      <c r="F68" s="33" t="s">
        <v>72</v>
      </c>
      <c r="G68" s="5"/>
    </row>
    <row r="69" spans="1:7" ht="17" x14ac:dyDescent="0.5">
      <c r="A69" s="5"/>
      <c r="B69" s="12" t="s">
        <v>73</v>
      </c>
      <c r="C69" s="13">
        <v>246</v>
      </c>
      <c r="D69" s="13">
        <v>138</v>
      </c>
      <c r="E69" s="38">
        <f>D69-C69</f>
        <v>-108</v>
      </c>
      <c r="F69" s="39">
        <f>E69/C69</f>
        <v>-0.43902439024390244</v>
      </c>
      <c r="G69" s="5"/>
    </row>
    <row r="70" spans="1:7" ht="17" x14ac:dyDescent="0.5">
      <c r="A70" s="5"/>
      <c r="B70" s="12" t="s">
        <v>74</v>
      </c>
      <c r="C70" s="13">
        <v>84</v>
      </c>
      <c r="D70" s="13">
        <v>68</v>
      </c>
      <c r="E70" s="38">
        <f t="shared" ref="E70:E89" si="4">D70-C70</f>
        <v>-16</v>
      </c>
      <c r="F70" s="39">
        <f t="shared" ref="F70:F89" si="5">E70/C70</f>
        <v>-0.19047619047619047</v>
      </c>
      <c r="G70" s="5"/>
    </row>
    <row r="71" spans="1:7" ht="17" x14ac:dyDescent="0.5">
      <c r="A71" s="5"/>
      <c r="B71" s="12" t="s">
        <v>75</v>
      </c>
      <c r="C71" s="13">
        <v>113</v>
      </c>
      <c r="D71" s="13">
        <v>101</v>
      </c>
      <c r="E71" s="38">
        <f t="shared" si="4"/>
        <v>-12</v>
      </c>
      <c r="F71" s="39">
        <f t="shared" si="5"/>
        <v>-0.10619469026548672</v>
      </c>
      <c r="G71" s="5"/>
    </row>
    <row r="72" spans="1:7" ht="17" x14ac:dyDescent="0.5">
      <c r="A72" s="5"/>
      <c r="B72" s="12" t="s">
        <v>76</v>
      </c>
      <c r="C72" s="13">
        <v>72</v>
      </c>
      <c r="D72" s="13">
        <v>73</v>
      </c>
      <c r="E72" s="38">
        <f t="shared" si="4"/>
        <v>1</v>
      </c>
      <c r="F72" s="39">
        <f t="shared" si="5"/>
        <v>1.3888888888888888E-2</v>
      </c>
      <c r="G72" s="5"/>
    </row>
    <row r="73" spans="1:7" ht="17" x14ac:dyDescent="0.5">
      <c r="A73" s="5"/>
      <c r="B73" s="12" t="s">
        <v>77</v>
      </c>
      <c r="C73" s="13">
        <v>91</v>
      </c>
      <c r="D73" s="13">
        <v>74</v>
      </c>
      <c r="E73" s="38">
        <f t="shared" si="4"/>
        <v>-17</v>
      </c>
      <c r="F73" s="39">
        <f t="shared" si="5"/>
        <v>-0.18681318681318682</v>
      </c>
      <c r="G73" s="5"/>
    </row>
    <row r="74" spans="1:7" ht="17" x14ac:dyDescent="0.5">
      <c r="A74" s="5"/>
      <c r="B74" s="12" t="s">
        <v>78</v>
      </c>
      <c r="C74" s="13">
        <v>47</v>
      </c>
      <c r="D74" s="13">
        <v>41</v>
      </c>
      <c r="E74" s="38">
        <f t="shared" si="4"/>
        <v>-6</v>
      </c>
      <c r="F74" s="39">
        <f t="shared" si="5"/>
        <v>-0.1276595744680851</v>
      </c>
      <c r="G74" s="5"/>
    </row>
    <row r="75" spans="1:7" ht="17" x14ac:dyDescent="0.5">
      <c r="A75" s="5"/>
      <c r="B75" s="12" t="s">
        <v>79</v>
      </c>
      <c r="C75" s="13">
        <v>55</v>
      </c>
      <c r="D75" s="13">
        <v>47</v>
      </c>
      <c r="E75" s="38">
        <f t="shared" si="4"/>
        <v>-8</v>
      </c>
      <c r="F75" s="39">
        <f t="shared" si="5"/>
        <v>-0.14545454545454545</v>
      </c>
      <c r="G75" s="5"/>
    </row>
    <row r="76" spans="1:7" ht="17" x14ac:dyDescent="0.5">
      <c r="A76" s="5"/>
      <c r="B76" s="12" t="s">
        <v>80</v>
      </c>
      <c r="C76" s="30">
        <v>15</v>
      </c>
      <c r="D76" s="13">
        <v>14</v>
      </c>
      <c r="E76" s="38">
        <f t="shared" si="4"/>
        <v>-1</v>
      </c>
      <c r="F76" s="39">
        <f t="shared" si="5"/>
        <v>-6.6666666666666666E-2</v>
      </c>
      <c r="G76" s="5"/>
    </row>
    <row r="77" spans="1:7" ht="17" x14ac:dyDescent="0.5">
      <c r="A77" s="5"/>
      <c r="B77" s="12" t="s">
        <v>81</v>
      </c>
      <c r="C77" s="13">
        <v>22</v>
      </c>
      <c r="D77" s="13">
        <v>22</v>
      </c>
      <c r="E77" s="38">
        <f t="shared" si="4"/>
        <v>0</v>
      </c>
      <c r="F77" s="39">
        <f t="shared" si="5"/>
        <v>0</v>
      </c>
      <c r="G77" s="5"/>
    </row>
    <row r="78" spans="1:7" ht="17" x14ac:dyDescent="0.5">
      <c r="A78" s="5"/>
      <c r="B78" s="12" t="s">
        <v>82</v>
      </c>
      <c r="C78" s="13">
        <v>71</v>
      </c>
      <c r="D78" s="13">
        <v>63</v>
      </c>
      <c r="E78" s="38">
        <f t="shared" si="4"/>
        <v>-8</v>
      </c>
      <c r="F78" s="39">
        <f t="shared" si="5"/>
        <v>-0.11267605633802817</v>
      </c>
      <c r="G78" s="5"/>
    </row>
    <row r="79" spans="1:7" ht="17" x14ac:dyDescent="0.5">
      <c r="A79" s="5"/>
      <c r="B79" s="12" t="s">
        <v>83</v>
      </c>
      <c r="C79" s="13">
        <v>129</v>
      </c>
      <c r="D79" s="13">
        <v>112</v>
      </c>
      <c r="E79" s="38">
        <f t="shared" si="4"/>
        <v>-17</v>
      </c>
      <c r="F79" s="39">
        <f t="shared" si="5"/>
        <v>-0.13178294573643412</v>
      </c>
      <c r="G79" s="5"/>
    </row>
    <row r="80" spans="1:7" ht="17" x14ac:dyDescent="0.5">
      <c r="A80" s="5"/>
      <c r="B80" s="12" t="s">
        <v>84</v>
      </c>
      <c r="C80" s="13">
        <v>25</v>
      </c>
      <c r="D80" s="13">
        <v>27</v>
      </c>
      <c r="E80" s="38">
        <f t="shared" si="4"/>
        <v>2</v>
      </c>
      <c r="F80" s="39">
        <f t="shared" si="5"/>
        <v>0.08</v>
      </c>
      <c r="G80" s="5"/>
    </row>
    <row r="81" spans="1:7" ht="17" x14ac:dyDescent="0.5">
      <c r="A81" s="5"/>
      <c r="B81" s="12" t="s">
        <v>85</v>
      </c>
      <c r="C81" s="13">
        <v>19</v>
      </c>
      <c r="D81" s="13">
        <v>18</v>
      </c>
      <c r="E81" s="38">
        <f t="shared" si="4"/>
        <v>-1</v>
      </c>
      <c r="F81" s="39">
        <f t="shared" si="5"/>
        <v>-5.2631578947368418E-2</v>
      </c>
      <c r="G81" s="5"/>
    </row>
    <row r="82" spans="1:7" ht="17" x14ac:dyDescent="0.5">
      <c r="A82" s="5"/>
      <c r="B82" s="12" t="s">
        <v>86</v>
      </c>
      <c r="C82" s="13">
        <v>228</v>
      </c>
      <c r="D82" s="13">
        <v>199</v>
      </c>
      <c r="E82" s="38">
        <f t="shared" si="4"/>
        <v>-29</v>
      </c>
      <c r="F82" s="39">
        <f t="shared" si="5"/>
        <v>-0.12719298245614036</v>
      </c>
      <c r="G82" s="5"/>
    </row>
    <row r="83" spans="1:7" ht="17" x14ac:dyDescent="0.5">
      <c r="A83" s="5"/>
      <c r="B83" s="12" t="s">
        <v>87</v>
      </c>
      <c r="C83" s="13">
        <v>62</v>
      </c>
      <c r="D83" s="13">
        <v>52</v>
      </c>
      <c r="E83" s="38">
        <f t="shared" si="4"/>
        <v>-10</v>
      </c>
      <c r="F83" s="39">
        <f t="shared" si="5"/>
        <v>-0.16129032258064516</v>
      </c>
      <c r="G83" s="5"/>
    </row>
    <row r="84" spans="1:7" ht="17" x14ac:dyDescent="0.5">
      <c r="A84" s="5"/>
      <c r="B84" s="12" t="s">
        <v>88</v>
      </c>
      <c r="C84" s="13">
        <v>110</v>
      </c>
      <c r="D84" s="13">
        <v>103</v>
      </c>
      <c r="E84" s="38">
        <f t="shared" si="4"/>
        <v>-7</v>
      </c>
      <c r="F84" s="39">
        <f t="shared" si="5"/>
        <v>-6.363636363636363E-2</v>
      </c>
      <c r="G84" s="5"/>
    </row>
    <row r="85" spans="1:7" ht="17" x14ac:dyDescent="0.5">
      <c r="A85" s="5"/>
      <c r="B85" s="12" t="s">
        <v>89</v>
      </c>
      <c r="C85" s="13">
        <v>20</v>
      </c>
      <c r="D85" s="13">
        <v>17</v>
      </c>
      <c r="E85" s="38">
        <f t="shared" si="4"/>
        <v>-3</v>
      </c>
      <c r="F85" s="39">
        <f t="shared" si="5"/>
        <v>-0.15</v>
      </c>
      <c r="G85" s="5"/>
    </row>
    <row r="86" spans="1:7" ht="17" x14ac:dyDescent="0.5">
      <c r="A86" s="5"/>
      <c r="B86" s="12" t="s">
        <v>90</v>
      </c>
      <c r="C86" s="13">
        <v>208</v>
      </c>
      <c r="D86" s="13">
        <v>127</v>
      </c>
      <c r="E86" s="38">
        <f t="shared" si="4"/>
        <v>-81</v>
      </c>
      <c r="F86" s="39">
        <f t="shared" si="5"/>
        <v>-0.38942307692307693</v>
      </c>
      <c r="G86" s="5"/>
    </row>
    <row r="87" spans="1:7" ht="17" x14ac:dyDescent="0.5">
      <c r="A87" s="5"/>
      <c r="B87" s="12" t="s">
        <v>91</v>
      </c>
      <c r="C87" s="13">
        <v>21</v>
      </c>
      <c r="D87" s="13">
        <v>18</v>
      </c>
      <c r="E87" s="38">
        <f t="shared" si="4"/>
        <v>-3</v>
      </c>
      <c r="F87" s="39">
        <f t="shared" si="5"/>
        <v>-0.14285714285714285</v>
      </c>
      <c r="G87" s="5"/>
    </row>
    <row r="88" spans="1:7" ht="17" x14ac:dyDescent="0.5">
      <c r="A88" s="5"/>
      <c r="B88" s="12" t="s">
        <v>92</v>
      </c>
      <c r="C88" s="13">
        <v>28</v>
      </c>
      <c r="D88" s="13">
        <v>22</v>
      </c>
      <c r="E88" s="38">
        <f t="shared" si="4"/>
        <v>-6</v>
      </c>
      <c r="F88" s="39">
        <f t="shared" si="5"/>
        <v>-0.21428571428571427</v>
      </c>
      <c r="G88" s="5"/>
    </row>
    <row r="89" spans="1:7" ht="17" x14ac:dyDescent="0.5">
      <c r="A89" s="5"/>
      <c r="B89" s="11" t="s">
        <v>125</v>
      </c>
      <c r="C89" s="38">
        <f>SUM(C69:C88)</f>
        <v>1666</v>
      </c>
      <c r="D89" s="38">
        <f>SUM(D69:D88)</f>
        <v>1336</v>
      </c>
      <c r="E89" s="38">
        <f t="shared" si="4"/>
        <v>-330</v>
      </c>
      <c r="F89" s="39">
        <f t="shared" si="5"/>
        <v>-0.19807923169267708</v>
      </c>
      <c r="G89" s="5"/>
    </row>
    <row r="90" spans="1:7" x14ac:dyDescent="0.45">
      <c r="A90" s="5"/>
      <c r="B90" s="5"/>
      <c r="C90" s="5"/>
      <c r="D90" s="5"/>
      <c r="E90" s="5"/>
      <c r="F90" s="5"/>
      <c r="G90" s="5"/>
    </row>
    <row r="91" spans="1:7" ht="17" x14ac:dyDescent="0.5">
      <c r="A91" s="29" t="s">
        <v>93</v>
      </c>
      <c r="B91" s="5" t="s">
        <v>143</v>
      </c>
      <c r="C91" s="5"/>
      <c r="D91" s="5"/>
      <c r="E91" s="5"/>
      <c r="F91" s="24"/>
      <c r="G91" s="5"/>
    </row>
    <row r="92" spans="1:7" ht="17" x14ac:dyDescent="0.5">
      <c r="A92" s="29"/>
      <c r="B92" s="5"/>
      <c r="C92" s="5"/>
      <c r="D92" s="5"/>
      <c r="E92" s="5"/>
      <c r="F92" s="5"/>
      <c r="G92" s="5"/>
    </row>
    <row r="93" spans="1:7" ht="17" x14ac:dyDescent="0.5">
      <c r="A93" s="29" t="s">
        <v>95</v>
      </c>
      <c r="B93" s="5" t="s">
        <v>143</v>
      </c>
      <c r="C93" s="5"/>
      <c r="D93" s="5"/>
      <c r="E93" s="5"/>
      <c r="F93" s="5"/>
      <c r="G93" s="5"/>
    </row>
    <row r="94" spans="1:7" ht="17" x14ac:dyDescent="0.5">
      <c r="A94" s="29"/>
      <c r="B94" s="5"/>
      <c r="C94" s="5"/>
      <c r="D94" s="5"/>
      <c r="E94" s="5"/>
      <c r="F94" s="5"/>
      <c r="G94" s="5"/>
    </row>
    <row r="95" spans="1:7" ht="17" x14ac:dyDescent="0.5">
      <c r="A95" s="29" t="s">
        <v>97</v>
      </c>
      <c r="B95" s="5" t="s">
        <v>154</v>
      </c>
      <c r="C95" s="5"/>
      <c r="D95" s="5"/>
      <c r="E95" s="5"/>
      <c r="F95" s="5"/>
      <c r="G95" s="5"/>
    </row>
    <row r="96" spans="1:7" ht="17" x14ac:dyDescent="0.5">
      <c r="A96" s="29"/>
      <c r="B96" s="5"/>
      <c r="C96" s="5"/>
      <c r="D96" s="5"/>
      <c r="E96" s="5"/>
      <c r="F96" s="5"/>
      <c r="G96" s="5"/>
    </row>
    <row r="97" spans="1:7" ht="17" x14ac:dyDescent="0.5">
      <c r="A97" s="29" t="s">
        <v>98</v>
      </c>
      <c r="B97" s="5" t="s">
        <v>155</v>
      </c>
      <c r="C97" s="5"/>
      <c r="D97" s="5"/>
      <c r="E97" s="5"/>
      <c r="F97" s="5"/>
      <c r="G97" s="5"/>
    </row>
    <row r="98" spans="1:7" ht="17" x14ac:dyDescent="0.5">
      <c r="A98" s="29"/>
      <c r="B98" s="5"/>
      <c r="C98" s="5"/>
      <c r="D98" s="5"/>
      <c r="E98" s="5"/>
      <c r="F98" s="5"/>
      <c r="G98" s="5"/>
    </row>
    <row r="99" spans="1:7" ht="17" x14ac:dyDescent="0.5">
      <c r="A99" s="29" t="s">
        <v>101</v>
      </c>
      <c r="B99" s="5" t="s">
        <v>156</v>
      </c>
      <c r="C99" s="5"/>
      <c r="D99" s="5"/>
      <c r="E99" s="5"/>
      <c r="F99" s="5"/>
      <c r="G99" s="5"/>
    </row>
    <row r="100" spans="1:7" ht="17" x14ac:dyDescent="0.5">
      <c r="A100" s="29"/>
      <c r="B100" s="5"/>
      <c r="C100" s="5"/>
      <c r="D100" s="5"/>
      <c r="E100" s="5"/>
      <c r="F100" s="5"/>
      <c r="G100" s="5"/>
    </row>
    <row r="101" spans="1:7" ht="17" x14ac:dyDescent="0.5">
      <c r="A101" s="29" t="s">
        <v>103</v>
      </c>
      <c r="B101" s="5" t="s">
        <v>157</v>
      </c>
      <c r="C101" s="5"/>
      <c r="D101" s="5"/>
      <c r="E101" s="5"/>
      <c r="F101" s="5"/>
      <c r="G101" s="5"/>
    </row>
    <row r="102" spans="1:7" x14ac:dyDescent="0.45">
      <c r="B102" s="5"/>
      <c r="C102" s="5"/>
      <c r="D102" s="5"/>
      <c r="E102" s="5"/>
      <c r="F102" s="5"/>
      <c r="G102" s="5"/>
    </row>
    <row r="103" spans="1:7" ht="17" x14ac:dyDescent="0.5">
      <c r="A103" s="29" t="s">
        <v>105</v>
      </c>
      <c r="B103" s="5" t="s">
        <v>180</v>
      </c>
      <c r="C103" s="5"/>
      <c r="D103" s="5"/>
      <c r="E103" s="5"/>
      <c r="F103" s="5"/>
      <c r="G103" s="5"/>
    </row>
    <row r="104" spans="1:7" ht="17" x14ac:dyDescent="0.5">
      <c r="A104" s="29"/>
      <c r="B104" s="5"/>
      <c r="C104" s="5"/>
      <c r="D104" s="5"/>
      <c r="E104" s="5"/>
      <c r="F104" s="5"/>
      <c r="G104" s="5"/>
    </row>
    <row r="107" spans="1:7" ht="17" x14ac:dyDescent="0.5">
      <c r="A107" s="8" t="s">
        <v>127</v>
      </c>
      <c r="B107" s="5"/>
      <c r="C107" s="5"/>
      <c r="D107" s="5"/>
      <c r="E107" s="5"/>
      <c r="F107" s="5"/>
    </row>
    <row r="108" spans="1:7" ht="51" x14ac:dyDescent="0.5">
      <c r="A108" s="5"/>
      <c r="B108" s="31" t="s">
        <v>131</v>
      </c>
      <c r="C108" s="17">
        <v>2008</v>
      </c>
      <c r="D108" s="18" t="s">
        <v>132</v>
      </c>
      <c r="E108" s="18" t="s">
        <v>133</v>
      </c>
      <c r="F108" s="17">
        <v>2010</v>
      </c>
    </row>
    <row r="109" spans="1:7" ht="17" x14ac:dyDescent="0.5">
      <c r="A109" s="5"/>
      <c r="B109" s="12" t="s">
        <v>107</v>
      </c>
      <c r="C109" s="13">
        <v>120</v>
      </c>
      <c r="D109" s="20">
        <v>0.20799999999999999</v>
      </c>
      <c r="E109" s="37">
        <f t="shared" ref="E109:E117" si="6">C109-F109</f>
        <v>24.959999999999994</v>
      </c>
      <c r="F109" s="37">
        <f t="shared" ref="F109:F117" si="7">C109-(C109*D109)</f>
        <v>95.04</v>
      </c>
    </row>
    <row r="110" spans="1:7" ht="17" x14ac:dyDescent="0.5">
      <c r="A110" s="5"/>
      <c r="B110" s="12" t="s">
        <v>108</v>
      </c>
      <c r="C110" s="13">
        <v>138</v>
      </c>
      <c r="D110" s="25">
        <v>0.123</v>
      </c>
      <c r="E110" s="37">
        <f t="shared" si="6"/>
        <v>16.974000000000004</v>
      </c>
      <c r="F110" s="37">
        <f t="shared" si="7"/>
        <v>121.026</v>
      </c>
    </row>
    <row r="111" spans="1:7" ht="17" x14ac:dyDescent="0.5">
      <c r="A111" s="5"/>
      <c r="B111" s="12" t="s">
        <v>109</v>
      </c>
      <c r="C111" s="13">
        <v>122</v>
      </c>
      <c r="D111" s="25">
        <v>0.156</v>
      </c>
      <c r="E111" s="37">
        <f t="shared" si="6"/>
        <v>19.031999999999996</v>
      </c>
      <c r="F111" s="37">
        <f t="shared" si="7"/>
        <v>102.968</v>
      </c>
    </row>
    <row r="112" spans="1:7" ht="17" x14ac:dyDescent="0.5">
      <c r="A112" s="5"/>
      <c r="B112" s="12" t="s">
        <v>110</v>
      </c>
      <c r="C112" s="13">
        <v>67</v>
      </c>
      <c r="D112" s="25">
        <v>0.14899999999999999</v>
      </c>
      <c r="E112" s="37">
        <f t="shared" si="6"/>
        <v>9.982999999999997</v>
      </c>
      <c r="F112" s="37">
        <f t="shared" si="7"/>
        <v>57.017000000000003</v>
      </c>
    </row>
    <row r="113" spans="1:6" ht="17" x14ac:dyDescent="0.5">
      <c r="A113" s="5"/>
      <c r="B113" s="12" t="s">
        <v>111</v>
      </c>
      <c r="C113" s="13">
        <v>78</v>
      </c>
      <c r="D113" s="25">
        <v>0.10299999999999999</v>
      </c>
      <c r="E113" s="37">
        <f t="shared" si="6"/>
        <v>8.0339999999999918</v>
      </c>
      <c r="F113" s="37">
        <f t="shared" si="7"/>
        <v>69.966000000000008</v>
      </c>
    </row>
    <row r="114" spans="1:6" ht="17" x14ac:dyDescent="0.5">
      <c r="A114" s="5"/>
      <c r="B114" s="12" t="s">
        <v>112</v>
      </c>
      <c r="C114" s="13">
        <v>174</v>
      </c>
      <c r="D114" s="25">
        <v>0.155</v>
      </c>
      <c r="E114" s="37">
        <f t="shared" si="6"/>
        <v>26.97</v>
      </c>
      <c r="F114" s="37">
        <f t="shared" si="7"/>
        <v>147.03</v>
      </c>
    </row>
    <row r="115" spans="1:6" ht="17" x14ac:dyDescent="0.5">
      <c r="A115" s="5"/>
      <c r="B115" s="12" t="s">
        <v>113</v>
      </c>
      <c r="C115" s="13">
        <v>69</v>
      </c>
      <c r="D115" s="25">
        <v>0.13</v>
      </c>
      <c r="E115" s="37">
        <f t="shared" si="6"/>
        <v>8.9699999999999989</v>
      </c>
      <c r="F115" s="37">
        <f t="shared" si="7"/>
        <v>60.03</v>
      </c>
    </row>
    <row r="116" spans="1:6" ht="17" x14ac:dyDescent="0.5">
      <c r="A116" s="5"/>
      <c r="B116" s="12" t="s">
        <v>114</v>
      </c>
      <c r="C116" s="13">
        <v>140</v>
      </c>
      <c r="D116" s="25">
        <v>8.5999999999999993E-2</v>
      </c>
      <c r="E116" s="37">
        <f t="shared" si="6"/>
        <v>12.039999999999992</v>
      </c>
      <c r="F116" s="37">
        <f t="shared" si="7"/>
        <v>127.96000000000001</v>
      </c>
    </row>
    <row r="117" spans="1:6" ht="17" x14ac:dyDescent="0.5">
      <c r="A117" s="5"/>
      <c r="B117" s="12" t="s">
        <v>115</v>
      </c>
      <c r="C117" s="13">
        <v>38</v>
      </c>
      <c r="D117" s="25">
        <v>0.26300000000000001</v>
      </c>
      <c r="E117" s="37">
        <f t="shared" si="6"/>
        <v>9.9939999999999998</v>
      </c>
      <c r="F117" s="37">
        <f t="shared" si="7"/>
        <v>28.006</v>
      </c>
    </row>
    <row r="118" spans="1:6" x14ac:dyDescent="0.45">
      <c r="A118" s="5"/>
      <c r="B118" s="5"/>
      <c r="C118" s="5">
        <f>SUM(C109:C117)</f>
        <v>946</v>
      </c>
      <c r="D118" s="5"/>
      <c r="F118" s="44">
        <f>SUM(F109:F117)</f>
        <v>809.04300000000001</v>
      </c>
    </row>
    <row r="119" spans="1:6" ht="17" x14ac:dyDescent="0.5">
      <c r="A119" s="28" t="s">
        <v>93</v>
      </c>
      <c r="B119" s="5" t="s">
        <v>158</v>
      </c>
      <c r="C119" s="5"/>
      <c r="D119" s="5"/>
      <c r="E119" s="5"/>
      <c r="F119" s="5"/>
    </row>
    <row r="120" spans="1:6" ht="17" x14ac:dyDescent="0.5">
      <c r="A120" s="29"/>
      <c r="B120" s="5"/>
      <c r="C120" s="5"/>
      <c r="D120" s="5"/>
      <c r="E120" s="5"/>
      <c r="F120" s="5"/>
    </row>
    <row r="121" spans="1:6" ht="17" x14ac:dyDescent="0.5">
      <c r="A121" s="29" t="s">
        <v>95</v>
      </c>
      <c r="B121" s="27" t="s">
        <v>148</v>
      </c>
      <c r="C121" s="5"/>
      <c r="D121" s="5"/>
      <c r="E121" s="5"/>
      <c r="F121" s="5"/>
    </row>
    <row r="122" spans="1:6" ht="17" x14ac:dyDescent="0.5">
      <c r="A122" s="29"/>
      <c r="B122" s="5"/>
      <c r="C122" s="5"/>
      <c r="D122" s="5"/>
      <c r="E122" s="5"/>
      <c r="F122" s="5"/>
    </row>
    <row r="123" spans="1:6" ht="17" x14ac:dyDescent="0.5">
      <c r="A123" s="29" t="s">
        <v>97</v>
      </c>
      <c r="B123" s="5" t="s">
        <v>181</v>
      </c>
      <c r="C123" s="5"/>
      <c r="D123" s="5"/>
      <c r="E123" s="5"/>
      <c r="F123" s="5"/>
    </row>
    <row r="124" spans="1:6" ht="17" x14ac:dyDescent="0.5">
      <c r="A124" s="29"/>
      <c r="B124" s="5"/>
      <c r="C124" s="5"/>
      <c r="D124" s="5"/>
      <c r="E124" s="5"/>
      <c r="F124" s="5"/>
    </row>
    <row r="125" spans="1:6" ht="17" x14ac:dyDescent="0.5">
      <c r="A125" s="29" t="s">
        <v>98</v>
      </c>
      <c r="B125" s="5" t="s">
        <v>159</v>
      </c>
      <c r="C125" s="5"/>
      <c r="D125" s="5"/>
      <c r="E125" s="5"/>
      <c r="F125" s="5"/>
    </row>
    <row r="126" spans="1:6" ht="17" x14ac:dyDescent="0.5">
      <c r="A126" s="29"/>
      <c r="B126" s="5"/>
      <c r="C126" s="5"/>
      <c r="D126" s="5"/>
      <c r="E126" s="5"/>
      <c r="F126" s="5"/>
    </row>
    <row r="127" spans="1:6" ht="17" x14ac:dyDescent="0.5">
      <c r="A127" s="29" t="s">
        <v>101</v>
      </c>
      <c r="B127" s="8">
        <v>2008</v>
      </c>
      <c r="C127" s="5"/>
      <c r="D127" s="5"/>
      <c r="E127" s="5"/>
      <c r="F127" s="5"/>
    </row>
    <row r="128" spans="1:6" x14ac:dyDescent="0.45">
      <c r="A128" s="5"/>
      <c r="B128" s="5" t="s">
        <v>160</v>
      </c>
      <c r="C128" s="76">
        <v>1666000</v>
      </c>
      <c r="D128" s="5" t="s">
        <v>182</v>
      </c>
      <c r="E128" s="76"/>
      <c r="F128" s="5"/>
    </row>
    <row r="129" spans="1:7" x14ac:dyDescent="0.45">
      <c r="B129" s="2" t="s">
        <v>162</v>
      </c>
      <c r="C129" s="76">
        <v>946000</v>
      </c>
      <c r="D129" s="5" t="s">
        <v>182</v>
      </c>
    </row>
    <row r="132" spans="1:7" ht="17" x14ac:dyDescent="0.5">
      <c r="B132" s="8">
        <v>2010</v>
      </c>
    </row>
    <row r="133" spans="1:7" x14ac:dyDescent="0.45">
      <c r="B133" s="5" t="s">
        <v>160</v>
      </c>
      <c r="C133" s="70">
        <v>1336</v>
      </c>
      <c r="D133" s="2" t="s">
        <v>183</v>
      </c>
    </row>
    <row r="134" spans="1:7" x14ac:dyDescent="0.45">
      <c r="B134" s="2" t="s">
        <v>162</v>
      </c>
      <c r="C134" s="70">
        <v>809000</v>
      </c>
      <c r="D134" s="2" t="s">
        <v>183</v>
      </c>
      <c r="E134" s="77"/>
    </row>
    <row r="136" spans="1:7" ht="22.5" customHeight="1" x14ac:dyDescent="0.6">
      <c r="A136" s="54" t="s">
        <v>163</v>
      </c>
      <c r="B136" s="53"/>
      <c r="C136" s="45"/>
      <c r="D136" s="45"/>
      <c r="E136" s="45"/>
      <c r="F136" s="45"/>
      <c r="G136" s="45"/>
    </row>
    <row r="137" spans="1:7" ht="17" x14ac:dyDescent="0.5">
      <c r="A137" s="54"/>
      <c r="B137" s="82"/>
      <c r="C137" s="81" t="s">
        <v>172</v>
      </c>
      <c r="D137" s="81" t="s">
        <v>164</v>
      </c>
      <c r="E137" s="45"/>
      <c r="F137" s="45"/>
      <c r="G137" s="45"/>
    </row>
    <row r="138" spans="1:7" x14ac:dyDescent="0.45">
      <c r="B138" s="82"/>
      <c r="C138" s="81"/>
      <c r="D138" s="81"/>
      <c r="E138" s="45"/>
      <c r="F138" s="45"/>
      <c r="G138" s="45"/>
    </row>
    <row r="139" spans="1:7" ht="17" x14ac:dyDescent="0.5">
      <c r="B139" s="46" t="s">
        <v>165</v>
      </c>
      <c r="C139" s="47">
        <v>0.159</v>
      </c>
      <c r="D139" s="75">
        <v>31.3</v>
      </c>
      <c r="E139" s="45"/>
      <c r="F139" s="45"/>
      <c r="G139" s="45"/>
    </row>
    <row r="140" spans="1:7" ht="17" x14ac:dyDescent="0.5">
      <c r="B140" s="46" t="s">
        <v>166</v>
      </c>
      <c r="C140" s="47">
        <v>0.151</v>
      </c>
      <c r="D140" s="75">
        <f>$D$139/$C$139*C140</f>
        <v>29.725157232704401</v>
      </c>
      <c r="E140" s="45"/>
      <c r="F140" s="45"/>
      <c r="G140" s="45"/>
    </row>
    <row r="141" spans="1:7" ht="17" x14ac:dyDescent="0.5">
      <c r="B141" s="46" t="s">
        <v>167</v>
      </c>
      <c r="C141" s="47">
        <v>0.13147200000000001</v>
      </c>
      <c r="D141" s="75">
        <f t="shared" ref="D141:D144" si="8">$D$139/$C$139*C141</f>
        <v>25.880966037735849</v>
      </c>
      <c r="E141" s="45"/>
      <c r="F141" s="45"/>
      <c r="G141" s="45"/>
    </row>
    <row r="142" spans="1:7" ht="17" x14ac:dyDescent="0.5">
      <c r="B142" s="46" t="s">
        <v>168</v>
      </c>
      <c r="C142" s="47">
        <v>0.124365</v>
      </c>
      <c r="D142" s="75">
        <f t="shared" si="8"/>
        <v>24.481915094339623</v>
      </c>
      <c r="E142" s="45"/>
      <c r="F142" s="45"/>
      <c r="G142" s="45"/>
    </row>
    <row r="143" spans="1:7" ht="17" x14ac:dyDescent="0.5">
      <c r="B143" s="46" t="s">
        <v>169</v>
      </c>
      <c r="C143" s="47">
        <v>0.103046</v>
      </c>
      <c r="D143" s="75">
        <f t="shared" si="8"/>
        <v>20.285155974842766</v>
      </c>
      <c r="E143" s="45"/>
      <c r="F143" s="45"/>
      <c r="G143" s="45"/>
    </row>
    <row r="144" spans="1:7" ht="17" x14ac:dyDescent="0.5">
      <c r="B144" s="46" t="s">
        <v>170</v>
      </c>
      <c r="C144" s="47">
        <v>0.33096399999999998</v>
      </c>
      <c r="D144" s="75">
        <f t="shared" si="8"/>
        <v>65.152032704402515</v>
      </c>
      <c r="E144" s="45"/>
      <c r="F144" s="45"/>
      <c r="G144" s="45"/>
    </row>
    <row r="145" spans="1:9" ht="17" x14ac:dyDescent="0.5">
      <c r="B145" s="48" t="s">
        <v>125</v>
      </c>
      <c r="C145" s="47">
        <f>SUM(C139:C144)</f>
        <v>0.99984699999999993</v>
      </c>
      <c r="D145" s="75">
        <f>D139/C139*C145</f>
        <v>196.82522704402516</v>
      </c>
      <c r="E145" s="45"/>
      <c r="F145" s="45"/>
      <c r="G145" s="45"/>
    </row>
    <row r="146" spans="1:9" x14ac:dyDescent="0.45">
      <c r="B146" s="50"/>
      <c r="C146" s="51"/>
      <c r="D146" s="52"/>
      <c r="E146" s="45"/>
      <c r="F146" s="45"/>
      <c r="G146" s="45"/>
    </row>
    <row r="147" spans="1:9" x14ac:dyDescent="0.45">
      <c r="A147" s="71"/>
      <c r="B147" s="50"/>
      <c r="C147" s="51"/>
      <c r="D147" s="52"/>
      <c r="E147" s="45"/>
      <c r="F147" s="45"/>
      <c r="G147" s="45"/>
    </row>
    <row r="148" spans="1:9" ht="17" x14ac:dyDescent="0.5">
      <c r="A148" s="56" t="s">
        <v>93</v>
      </c>
      <c r="B148" s="55" t="s">
        <v>177</v>
      </c>
      <c r="C148" s="55"/>
      <c r="D148" s="55"/>
      <c r="E148" s="55"/>
      <c r="F148" s="55"/>
      <c r="G148" s="55"/>
      <c r="H148" s="55"/>
      <c r="I148" s="55"/>
    </row>
    <row r="149" spans="1:9" x14ac:dyDescent="0.45">
      <c r="A149" s="71"/>
      <c r="B149" s="45"/>
      <c r="C149" s="45"/>
      <c r="D149" s="45"/>
      <c r="E149" s="45"/>
      <c r="F149" s="45"/>
      <c r="G149" s="45"/>
    </row>
    <row r="150" spans="1:9" ht="17" x14ac:dyDescent="0.5">
      <c r="A150" s="56" t="s">
        <v>95</v>
      </c>
      <c r="B150" s="49" t="s">
        <v>148</v>
      </c>
      <c r="C150" s="49"/>
      <c r="D150" s="45"/>
      <c r="E150" s="45"/>
      <c r="F150" s="45"/>
      <c r="G150" s="45"/>
    </row>
    <row r="151" spans="1:9" x14ac:dyDescent="0.45">
      <c r="B151" s="45"/>
      <c r="C151" s="45"/>
      <c r="F151" s="45"/>
      <c r="G151" s="45"/>
    </row>
  </sheetData>
  <mergeCells count="4">
    <mergeCell ref="A1:I1"/>
    <mergeCell ref="B137:B138"/>
    <mergeCell ref="C137:C138"/>
    <mergeCell ref="D137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Eksempel</vt:lpstr>
      <vt:lpstr>Opgave 1</vt:lpstr>
      <vt:lpstr>Opgave 2</vt:lpstr>
      <vt:lpstr>Opgave 3</vt:lpstr>
      <vt:lpstr>Opgave 4</vt:lpstr>
      <vt:lpstr>Opgave 5</vt:lpstr>
      <vt:lpstr>Opgave 6</vt:lpstr>
      <vt:lpstr>Opgave 7</vt:lpstr>
      <vt:lpstr>Facitliste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Dorte</dc:creator>
  <cp:lastModifiedBy>Mariusz Matyja</cp:lastModifiedBy>
  <dcterms:created xsi:type="dcterms:W3CDTF">2012-01-25T16:17:08Z</dcterms:created>
  <dcterms:modified xsi:type="dcterms:W3CDTF">2018-08-19T12:35:55Z</dcterms:modified>
</cp:coreProperties>
</file>