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9.xml" ContentType="application/vnd.openxmlformats-officedocument.drawing+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matyj\Downloads\"/>
    </mc:Choice>
  </mc:AlternateContent>
  <xr:revisionPtr revIDLastSave="0" documentId="10_ncr:100000_{65181D2D-5E72-45C6-B824-C8404E6F1C9D}" xr6:coauthVersionLast="31" xr6:coauthVersionMax="31" xr10:uidLastSave="{00000000-0000-0000-0000-000000000000}"/>
  <bookViews>
    <workbookView xWindow="0" yWindow="0" windowWidth="19200" windowHeight="6960" firstSheet="4" activeTab="11" xr2:uid="{00000000-000D-0000-FFFF-FFFF00000000}"/>
  </bookViews>
  <sheets>
    <sheet name="JRplotdata" sheetId="6" state="veryHidden" r:id="rId1"/>
    <sheet name="Eksempel" sheetId="14" r:id="rId2"/>
    <sheet name="Opgave 1" sheetId="2" r:id="rId3"/>
    <sheet name="Opgave 2" sheetId="11" r:id="rId4"/>
    <sheet name="Opgave 3" sheetId="5" r:id="rId5"/>
    <sheet name="Opgave 4" sheetId="3" r:id="rId6"/>
    <sheet name="Opgave 5" sheetId="12" r:id="rId7"/>
    <sheet name="Opgave 6" sheetId="4" r:id="rId8"/>
    <sheet name="Facitliste " sheetId="13" r:id="rId9"/>
    <sheet name="Opgave 7" sheetId="15" r:id="rId10"/>
    <sheet name="Opgave 8" sheetId="16" r:id="rId11"/>
    <sheet name="Opgave 9" sheetId="17" r:id="rId12"/>
  </sheets>
  <calcPr calcId="179017"/>
</workbook>
</file>

<file path=xl/calcChain.xml><?xml version="1.0" encoding="utf-8"?>
<calcChain xmlns="http://schemas.openxmlformats.org/spreadsheetml/2006/main">
  <c r="D8" i="17" l="1"/>
  <c r="E8" i="17"/>
  <c r="F8" i="17"/>
  <c r="G8" i="17"/>
  <c r="H8" i="17"/>
  <c r="I8" i="17"/>
  <c r="J8" i="17"/>
  <c r="K8" i="17"/>
  <c r="L8" i="17"/>
  <c r="M8" i="17"/>
  <c r="N8" i="17"/>
  <c r="C8" i="17"/>
  <c r="D9" i="16"/>
  <c r="E9" i="16"/>
  <c r="F9" i="16"/>
  <c r="G9" i="16"/>
  <c r="H9" i="16"/>
  <c r="I9" i="16"/>
  <c r="J9" i="16"/>
  <c r="K9" i="16"/>
  <c r="L9" i="16"/>
  <c r="M9" i="16"/>
  <c r="N9" i="16"/>
  <c r="O9" i="16"/>
  <c r="Q9" i="16"/>
  <c r="R9" i="16"/>
  <c r="S9" i="16"/>
  <c r="T9" i="16"/>
  <c r="U9" i="16"/>
  <c r="V9" i="16"/>
  <c r="W9" i="16"/>
  <c r="X9" i="16"/>
  <c r="Y9" i="16"/>
  <c r="Z9" i="16"/>
  <c r="D8" i="16"/>
  <c r="E8" i="16"/>
  <c r="F8" i="16"/>
  <c r="G8" i="16"/>
  <c r="H8" i="16"/>
  <c r="I8" i="16"/>
  <c r="J8" i="16"/>
  <c r="K8" i="16"/>
  <c r="L8" i="16"/>
  <c r="M8" i="16"/>
  <c r="N8" i="16"/>
  <c r="O8" i="16"/>
  <c r="Q8" i="16"/>
  <c r="R8" i="16"/>
  <c r="S8" i="16"/>
  <c r="T8" i="16"/>
  <c r="U8" i="16"/>
  <c r="V8" i="16"/>
  <c r="W8" i="16"/>
  <c r="X8" i="16"/>
  <c r="Y8" i="16"/>
  <c r="Z8" i="16"/>
  <c r="AA8" i="16"/>
  <c r="AB8" i="16"/>
  <c r="AC8" i="16"/>
  <c r="C8" i="16"/>
  <c r="C9" i="16"/>
  <c r="D8" i="15"/>
  <c r="E8" i="15"/>
  <c r="F8" i="15"/>
  <c r="G8" i="15"/>
  <c r="H8" i="15"/>
  <c r="I8" i="15"/>
  <c r="J8" i="15"/>
  <c r="K8" i="15"/>
  <c r="L8" i="15"/>
  <c r="M8" i="15"/>
  <c r="N8" i="15"/>
  <c r="O8" i="15"/>
  <c r="Q8" i="15"/>
  <c r="R8" i="15"/>
  <c r="S8" i="15"/>
  <c r="T8" i="15"/>
  <c r="U8" i="15"/>
  <c r="V8" i="15"/>
  <c r="W8" i="15"/>
  <c r="X8" i="15"/>
  <c r="Y8" i="15"/>
  <c r="Z8" i="15"/>
  <c r="AA8" i="15"/>
  <c r="AB8" i="15"/>
  <c r="AC8" i="15"/>
  <c r="C8" i="15"/>
  <c r="D7" i="15"/>
  <c r="E7" i="15"/>
  <c r="F7" i="15"/>
  <c r="G7" i="15"/>
  <c r="H7" i="15"/>
  <c r="I7" i="15"/>
  <c r="J7" i="15"/>
  <c r="K7" i="15"/>
  <c r="L7" i="15"/>
  <c r="M7" i="15"/>
  <c r="N7" i="15"/>
  <c r="O7" i="15"/>
  <c r="Q7" i="15"/>
  <c r="R7" i="15"/>
  <c r="S7" i="15"/>
  <c r="T7" i="15"/>
  <c r="U7" i="15"/>
  <c r="V7" i="15"/>
  <c r="W7" i="15"/>
  <c r="X7" i="15"/>
  <c r="Y7" i="15"/>
  <c r="Z7" i="15"/>
  <c r="AA7" i="15"/>
  <c r="AB7" i="15"/>
  <c r="AC7" i="15"/>
  <c r="C7" i="15"/>
  <c r="C9" i="4"/>
  <c r="C8" i="4"/>
  <c r="D9" i="4"/>
  <c r="E9" i="4"/>
  <c r="F9" i="4"/>
  <c r="G9" i="4"/>
  <c r="H9" i="4"/>
  <c r="I9" i="4"/>
  <c r="J9" i="4"/>
  <c r="K9" i="4"/>
  <c r="L9" i="4"/>
  <c r="M9" i="4"/>
  <c r="N9" i="4"/>
  <c r="O9" i="4"/>
  <c r="P9" i="4"/>
  <c r="Q9" i="4"/>
  <c r="R9" i="4"/>
  <c r="S9" i="4"/>
  <c r="T9" i="4"/>
  <c r="U9" i="4"/>
  <c r="V9" i="4"/>
  <c r="W9" i="4"/>
  <c r="D8" i="4"/>
  <c r="E8" i="4"/>
  <c r="F8" i="4"/>
  <c r="G8" i="4"/>
  <c r="H8" i="4"/>
  <c r="I8" i="4"/>
  <c r="J8" i="4"/>
  <c r="K8" i="4"/>
  <c r="L8" i="4"/>
  <c r="M8" i="4"/>
  <c r="N8" i="4"/>
  <c r="O8" i="4"/>
  <c r="P8" i="4"/>
  <c r="Q8" i="4"/>
  <c r="R8" i="4"/>
  <c r="S8" i="4"/>
  <c r="T8" i="4"/>
  <c r="U8" i="4"/>
  <c r="V8" i="4"/>
  <c r="W8" i="4"/>
  <c r="C7" i="12"/>
  <c r="D7" i="12"/>
  <c r="E7" i="12"/>
  <c r="F7" i="12"/>
  <c r="G7" i="12"/>
  <c r="H7" i="12"/>
  <c r="I7" i="12"/>
  <c r="J7" i="12"/>
  <c r="K7" i="12"/>
  <c r="L7" i="12"/>
  <c r="M7" i="12"/>
  <c r="N7" i="12"/>
  <c r="O7" i="12"/>
  <c r="P7" i="12"/>
  <c r="Q7" i="12"/>
  <c r="R7" i="12"/>
  <c r="S7" i="12"/>
  <c r="T7" i="12"/>
  <c r="U7" i="12"/>
  <c r="V7" i="12"/>
  <c r="W7" i="12"/>
  <c r="E9" i="3"/>
  <c r="B23" i="3"/>
  <c r="D10" i="3"/>
  <c r="E10" i="3"/>
  <c r="F10" i="3"/>
  <c r="G10" i="3"/>
  <c r="H10" i="3"/>
  <c r="I10" i="3"/>
  <c r="J10" i="3"/>
  <c r="K10" i="3"/>
  <c r="L10" i="3"/>
  <c r="M10" i="3"/>
  <c r="C10" i="3"/>
  <c r="D9" i="3"/>
  <c r="F9" i="3"/>
  <c r="G9" i="3"/>
  <c r="H9" i="3"/>
  <c r="I9" i="3"/>
  <c r="J9" i="3"/>
  <c r="K9" i="3"/>
  <c r="L9" i="3"/>
  <c r="M9" i="3"/>
  <c r="C9" i="3"/>
  <c r="D9" i="5"/>
  <c r="E9" i="5"/>
  <c r="F9" i="5"/>
  <c r="G9" i="5"/>
  <c r="H9" i="5"/>
  <c r="I9" i="5"/>
  <c r="J9" i="5"/>
  <c r="K9" i="5"/>
  <c r="L9" i="5"/>
  <c r="M9" i="5"/>
  <c r="N9" i="5"/>
  <c r="O9" i="5"/>
  <c r="P9" i="5"/>
  <c r="Q9" i="5"/>
  <c r="R9" i="5"/>
  <c r="S9" i="5"/>
  <c r="T9" i="5"/>
  <c r="U9" i="5"/>
  <c r="V9" i="5"/>
  <c r="W9" i="5"/>
  <c r="C9" i="5"/>
  <c r="D73" i="14"/>
  <c r="E73" i="14"/>
  <c r="F73" i="14"/>
  <c r="G73" i="14"/>
  <c r="H73" i="14"/>
  <c r="I73" i="14"/>
  <c r="J73" i="14"/>
  <c r="L73" i="14"/>
  <c r="M73" i="14"/>
  <c r="N73" i="14"/>
  <c r="O73" i="14"/>
  <c r="P73" i="14"/>
  <c r="Q73" i="14"/>
  <c r="R73" i="14"/>
  <c r="S73" i="14"/>
  <c r="C73" i="14"/>
  <c r="D42" i="14"/>
  <c r="E42" i="14"/>
  <c r="F42" i="14"/>
  <c r="G42" i="14"/>
  <c r="H42" i="14"/>
  <c r="I42" i="14"/>
  <c r="J42" i="14"/>
  <c r="K42" i="14"/>
  <c r="L42" i="14"/>
  <c r="M42" i="14"/>
  <c r="N42" i="14"/>
  <c r="O42" i="14"/>
  <c r="C42" i="14"/>
  <c r="D8" i="11"/>
  <c r="E8" i="11"/>
  <c r="F8" i="11"/>
  <c r="G8" i="11"/>
  <c r="H8" i="11"/>
  <c r="I8" i="11"/>
  <c r="J8" i="11"/>
  <c r="K8" i="11"/>
  <c r="L8" i="11"/>
  <c r="M8" i="11"/>
  <c r="C8" i="11"/>
  <c r="D8" i="2"/>
  <c r="E8" i="2"/>
  <c r="F8" i="2"/>
  <c r="G8" i="2"/>
  <c r="H8" i="2"/>
  <c r="I8" i="2"/>
  <c r="J8" i="2"/>
  <c r="K8" i="2"/>
  <c r="L8" i="2"/>
  <c r="M8" i="2"/>
  <c r="C8" i="2"/>
  <c r="H11" i="14" l="1"/>
  <c r="I11" i="14"/>
  <c r="J11" i="14"/>
  <c r="K11" i="14"/>
  <c r="L11" i="14"/>
  <c r="M11" i="14"/>
  <c r="N11" i="14"/>
  <c r="O11" i="14"/>
  <c r="G11" i="14"/>
  <c r="C12" i="13" l="1"/>
  <c r="O139" i="13" l="1"/>
  <c r="D139" i="13"/>
  <c r="E139" i="13"/>
  <c r="F139" i="13"/>
  <c r="G139" i="13"/>
  <c r="H139" i="13"/>
  <c r="I139" i="13"/>
  <c r="J139" i="13"/>
  <c r="K139" i="13"/>
  <c r="L139" i="13"/>
  <c r="M139" i="13"/>
  <c r="N139" i="13"/>
  <c r="C139" i="13"/>
  <c r="D124" i="13"/>
  <c r="E124" i="13"/>
  <c r="F124" i="13"/>
  <c r="G124" i="13"/>
  <c r="H124" i="13"/>
  <c r="I124" i="13"/>
  <c r="J124" i="13"/>
  <c r="K124" i="13"/>
  <c r="L124" i="13"/>
  <c r="M124" i="13"/>
  <c r="N124" i="13"/>
  <c r="O124" i="13"/>
  <c r="Q124" i="13"/>
  <c r="R124" i="13"/>
  <c r="S124" i="13"/>
  <c r="T124" i="13"/>
  <c r="U124" i="13"/>
  <c r="V124" i="13"/>
  <c r="W124" i="13"/>
  <c r="X124" i="13"/>
  <c r="Y124" i="13"/>
  <c r="Z124" i="13"/>
  <c r="AA124" i="13"/>
  <c r="AB124" i="13"/>
  <c r="AC124" i="13"/>
  <c r="C124" i="13"/>
  <c r="D123" i="13"/>
  <c r="E123" i="13"/>
  <c r="F123" i="13"/>
  <c r="G123" i="13"/>
  <c r="H123" i="13"/>
  <c r="I123" i="13"/>
  <c r="J123" i="13"/>
  <c r="K123" i="13"/>
  <c r="L123" i="13"/>
  <c r="M123" i="13"/>
  <c r="N123" i="13"/>
  <c r="O123" i="13"/>
  <c r="Q123" i="13"/>
  <c r="R123" i="13"/>
  <c r="S123" i="13"/>
  <c r="T123" i="13"/>
  <c r="U123" i="13"/>
  <c r="V123" i="13"/>
  <c r="W123" i="13"/>
  <c r="X123" i="13"/>
  <c r="Y123" i="13"/>
  <c r="Z123" i="13"/>
  <c r="AA123" i="13"/>
  <c r="AB123" i="13"/>
  <c r="AC123" i="13"/>
  <c r="C123" i="13"/>
  <c r="Q104" i="13"/>
  <c r="R104" i="13"/>
  <c r="S104" i="13"/>
  <c r="T104" i="13"/>
  <c r="U104" i="13"/>
  <c r="V104" i="13"/>
  <c r="W104" i="13"/>
  <c r="X104" i="13"/>
  <c r="Y104" i="13"/>
  <c r="Z104" i="13"/>
  <c r="AA104" i="13"/>
  <c r="AB104" i="13"/>
  <c r="AC104" i="13"/>
  <c r="Q105" i="13"/>
  <c r="R105" i="13"/>
  <c r="S105" i="13"/>
  <c r="T105" i="13"/>
  <c r="U105" i="13"/>
  <c r="V105" i="13"/>
  <c r="W105" i="13"/>
  <c r="X105" i="13"/>
  <c r="Y105" i="13"/>
  <c r="Z105" i="13"/>
  <c r="AA105" i="13"/>
  <c r="AB105" i="13"/>
  <c r="AC105" i="13"/>
  <c r="D104" i="13"/>
  <c r="E104" i="13"/>
  <c r="F104" i="13"/>
  <c r="G104" i="13"/>
  <c r="H104" i="13"/>
  <c r="I104" i="13"/>
  <c r="J104" i="13"/>
  <c r="K104" i="13"/>
  <c r="L104" i="13"/>
  <c r="M104" i="13"/>
  <c r="N104" i="13"/>
  <c r="O104" i="13"/>
  <c r="D105" i="13"/>
  <c r="E105" i="13"/>
  <c r="F105" i="13"/>
  <c r="G105" i="13"/>
  <c r="H105" i="13"/>
  <c r="I105" i="13"/>
  <c r="J105" i="13"/>
  <c r="K105" i="13"/>
  <c r="L105" i="13"/>
  <c r="M105" i="13"/>
  <c r="N105" i="13"/>
  <c r="O105" i="13"/>
  <c r="C105" i="13"/>
  <c r="C104" i="13"/>
  <c r="D86" i="13" l="1"/>
  <c r="E86" i="13"/>
  <c r="F86" i="13"/>
  <c r="G86" i="13"/>
  <c r="H86" i="13"/>
  <c r="I86" i="13"/>
  <c r="J86" i="13"/>
  <c r="K86" i="13"/>
  <c r="L86" i="13"/>
  <c r="M86" i="13"/>
  <c r="N86" i="13"/>
  <c r="O86" i="13"/>
  <c r="P86" i="13"/>
  <c r="Q86" i="13"/>
  <c r="R86" i="13"/>
  <c r="S86" i="13"/>
  <c r="T86" i="13"/>
  <c r="U86" i="13"/>
  <c r="V86" i="13"/>
  <c r="W86" i="13"/>
  <c r="C86" i="13"/>
  <c r="N53" i="13"/>
  <c r="N54" i="13"/>
  <c r="D54" i="13"/>
  <c r="E54" i="13"/>
  <c r="F54" i="13"/>
  <c r="G54" i="13"/>
  <c r="H54" i="13"/>
  <c r="I54" i="13"/>
  <c r="J54" i="13"/>
  <c r="K54" i="13"/>
  <c r="L54" i="13"/>
  <c r="M54" i="13"/>
  <c r="C54" i="13"/>
  <c r="D53" i="13"/>
  <c r="E53" i="13"/>
  <c r="F53" i="13"/>
  <c r="G53" i="13"/>
  <c r="H53" i="13"/>
  <c r="I53" i="13"/>
  <c r="J53" i="13"/>
  <c r="K53" i="13"/>
  <c r="L53" i="13"/>
  <c r="M53" i="13"/>
  <c r="C53" i="13"/>
  <c r="W87" i="13"/>
  <c r="V87" i="13"/>
  <c r="U87" i="13"/>
  <c r="T87" i="13"/>
  <c r="S87" i="13"/>
  <c r="R87" i="13"/>
  <c r="Q87" i="13"/>
  <c r="P87" i="13"/>
  <c r="O87" i="13"/>
  <c r="N87" i="13"/>
  <c r="M87" i="13"/>
  <c r="L87" i="13"/>
  <c r="K87" i="13"/>
  <c r="J87" i="13"/>
  <c r="I87" i="13"/>
  <c r="H87" i="13"/>
  <c r="G87" i="13"/>
  <c r="F87" i="13"/>
  <c r="E87" i="13"/>
  <c r="D87" i="13"/>
  <c r="C87" i="13"/>
  <c r="C78" i="13"/>
  <c r="W71" i="13"/>
  <c r="V71" i="13"/>
  <c r="U71" i="13"/>
  <c r="T71" i="13"/>
  <c r="S71" i="13"/>
  <c r="R71" i="13"/>
  <c r="Q71" i="13"/>
  <c r="P71" i="13"/>
  <c r="O71" i="13"/>
  <c r="N71" i="13"/>
  <c r="M71" i="13"/>
  <c r="L71" i="13"/>
  <c r="K71" i="13"/>
  <c r="J71" i="13"/>
  <c r="I71" i="13"/>
  <c r="H71" i="13"/>
  <c r="G71" i="13"/>
  <c r="F71" i="13"/>
  <c r="E71" i="13"/>
  <c r="D71" i="13"/>
  <c r="C71" i="13"/>
  <c r="C46" i="13"/>
  <c r="C43" i="13"/>
  <c r="N36" i="13"/>
  <c r="M36" i="13"/>
  <c r="L36" i="13"/>
  <c r="K36" i="13"/>
  <c r="J36" i="13"/>
  <c r="I36" i="13"/>
  <c r="H36" i="13"/>
  <c r="G36" i="13"/>
  <c r="F36" i="13"/>
  <c r="E36" i="13"/>
  <c r="D36" i="13"/>
  <c r="C36" i="13"/>
  <c r="C31" i="13"/>
  <c r="C28" i="13"/>
  <c r="M21" i="13"/>
  <c r="L21" i="13"/>
  <c r="K21" i="13"/>
  <c r="J21" i="13"/>
  <c r="I21" i="13"/>
  <c r="H21" i="13"/>
  <c r="G21" i="13"/>
  <c r="F21" i="13"/>
  <c r="E21" i="13"/>
  <c r="D21" i="13"/>
  <c r="C21" i="13"/>
  <c r="C15" i="13"/>
  <c r="M5" i="13"/>
  <c r="L5" i="13"/>
  <c r="K5" i="13"/>
  <c r="J5" i="13"/>
  <c r="I5" i="13"/>
  <c r="H5" i="13"/>
  <c r="G5" i="13"/>
  <c r="F5" i="13"/>
  <c r="E5" i="13"/>
  <c r="D5" i="13"/>
  <c r="C5" i="13"/>
  <c r="F11" i="14"/>
  <c r="E11" i="14"/>
  <c r="D11" i="14"/>
  <c r="C11" i="14"/>
</calcChain>
</file>

<file path=xl/sharedStrings.xml><?xml version="1.0" encoding="utf-8"?>
<sst xmlns="http://schemas.openxmlformats.org/spreadsheetml/2006/main" count="409" uniqueCount="256">
  <si>
    <t>Opgave 3</t>
  </si>
  <si>
    <t>Opgave 1a)</t>
  </si>
  <si>
    <t>Opgave 1b)</t>
  </si>
  <si>
    <t>Opgave 1c)</t>
  </si>
  <si>
    <t>Opgave 2a)</t>
  </si>
  <si>
    <t>Opgave 1</t>
  </si>
  <si>
    <t>Opgave 2</t>
  </si>
  <si>
    <t>Opgave 4</t>
  </si>
  <si>
    <t>Opgave 5</t>
  </si>
  <si>
    <t>Opgave 6</t>
  </si>
  <si>
    <t>Opgave 2b)</t>
  </si>
  <si>
    <t>Opgave 3b)</t>
  </si>
  <si>
    <t>Opgave 5a)</t>
  </si>
  <si>
    <t>Opgave 2c)</t>
  </si>
  <si>
    <t>Opgave 5b)</t>
  </si>
  <si>
    <t>Opgave 5c)</t>
  </si>
  <si>
    <t>Opgave 3c)</t>
  </si>
  <si>
    <t>Opgave 3d)</t>
  </si>
  <si>
    <t>Opgave 4c)</t>
  </si>
  <si>
    <t>Opgave 4d)</t>
  </si>
  <si>
    <t>Opgave 3a)</t>
  </si>
  <si>
    <t>Opgave 4a)</t>
  </si>
  <si>
    <t>y - pris i kr.</t>
  </si>
  <si>
    <t xml:space="preserve">x - antal kg </t>
  </si>
  <si>
    <t>Udfyld tabellen</t>
  </si>
  <si>
    <t>Køb af vindruer</t>
  </si>
  <si>
    <t>x - antal km</t>
  </si>
  <si>
    <t>Køb af oksefars</t>
  </si>
  <si>
    <t>Oksefars koster 65 kr pr. kg</t>
  </si>
  <si>
    <t>x - antal bath</t>
  </si>
  <si>
    <t>y - pris for køb af valuta i kr.</t>
  </si>
  <si>
    <t>1 bath koster 0,20 kr. Desuden skal du betale et vekselgebyr på 35 kr.</t>
  </si>
  <si>
    <t xml:space="preserve">x - pris i us dollars </t>
  </si>
  <si>
    <t>Opgave 4b)</t>
  </si>
  <si>
    <t>Beskriv med dine egne ord den sammenhæng, der er mellem antal kg vindruer og prisen.</t>
  </si>
  <si>
    <t>Beskriv med dine egne ord den sammenhæng, der er mellem antal kg oksefars og prisen.</t>
  </si>
  <si>
    <t>Omregning mellem dollars og danske kroner</t>
  </si>
  <si>
    <t>Køb af strøm</t>
  </si>
  <si>
    <t>x - antal kWh</t>
  </si>
  <si>
    <t>Taxakørsel</t>
  </si>
  <si>
    <t>Køb af Thailandske bath</t>
  </si>
  <si>
    <t>Opgave 1d)</t>
  </si>
  <si>
    <t>Hvad koster 2,250 kg vindruer?</t>
  </si>
  <si>
    <t>Opgave 1e)</t>
  </si>
  <si>
    <t>Hvor mange kg vindruer kan man købe for  37,50 kr.?</t>
  </si>
  <si>
    <t>Opgave 2d)</t>
  </si>
  <si>
    <t>Opgave 2e)</t>
  </si>
  <si>
    <t>Hvad koster 0,750 kg oksefars?</t>
  </si>
  <si>
    <t>Hvor mange kg oksefars har man købt, når man betalte 80 kr.?</t>
  </si>
  <si>
    <t>Opgave 3e)</t>
  </si>
  <si>
    <t>Hvor meget svarer en pris på 280 dollars til i danske kroner?</t>
  </si>
  <si>
    <t>Opgave 3f)</t>
  </si>
  <si>
    <t>Opgave 4e)</t>
  </si>
  <si>
    <t>Opgave 5d)</t>
  </si>
  <si>
    <t>Opgave 5e)</t>
  </si>
  <si>
    <t>Opgave 6a)</t>
  </si>
  <si>
    <t>Opgave 6b)</t>
  </si>
  <si>
    <t>Opgave 6c)</t>
  </si>
  <si>
    <t>Opgave 6d)</t>
  </si>
  <si>
    <t>Opgave 6e)</t>
  </si>
  <si>
    <t xml:space="preserve">Facitliste </t>
  </si>
  <si>
    <t>Se diagrammet</t>
  </si>
  <si>
    <t>Ved aflæsning:</t>
  </si>
  <si>
    <t>Ved beregning:</t>
  </si>
  <si>
    <t>ca. 1,2</t>
  </si>
  <si>
    <t>kg</t>
  </si>
  <si>
    <t>Jeg finder prisen for oksefarsen ved at gange antal kg med 65 kr.</t>
  </si>
  <si>
    <t>ca. 50</t>
  </si>
  <si>
    <t>kr.</t>
  </si>
  <si>
    <t>Jeg finder prisen i kr. ved at gange antal us dollars med 5,50 kr.</t>
  </si>
  <si>
    <t>ca. 1500</t>
  </si>
  <si>
    <t>ca. 160</t>
  </si>
  <si>
    <t>dollars</t>
  </si>
  <si>
    <t>km</t>
  </si>
  <si>
    <t>ca. 12500</t>
  </si>
  <si>
    <t>bath</t>
  </si>
  <si>
    <t>Vindruer koster 30 kr. pr. kg</t>
  </si>
  <si>
    <t>1 US-dollar ($) svarer  til ca. 5,50 kr.</t>
  </si>
  <si>
    <t>Beskriv med dine egne ord sammenhængen mellem antal US-dollars og antal kr.</t>
  </si>
  <si>
    <t>Hvad koster en vare i US-dollars, når værdien i danske kroner er 900 kr.?</t>
  </si>
  <si>
    <t>Overvej om sammenhængen mellem US-dollars og danske kroner vil være den samme om fx 10 år.</t>
  </si>
  <si>
    <t>Prisen er 15 kr. pr. km + et startgebyr på 30 kr.</t>
  </si>
  <si>
    <t>Hvor mange bath har man købt, når man i alt har betalt 2.500 kr.?</t>
  </si>
  <si>
    <t>Jeg finder prisen for vindruerne ved at gange antal antal kg med 30 kr.</t>
  </si>
  <si>
    <r>
      <t>Fremstil et '</t>
    </r>
    <r>
      <rPr>
        <i/>
        <sz val="11"/>
        <color theme="1"/>
        <rFont val="Comic Sans MS"/>
        <family val="4"/>
      </rPr>
      <t>punktdiagram med jævne kurver</t>
    </r>
    <r>
      <rPr>
        <sz val="11"/>
        <color theme="1"/>
        <rFont val="Comic Sans MS"/>
        <family val="2"/>
      </rPr>
      <t>' af tabellens tal.</t>
    </r>
  </si>
  <si>
    <t>Eksempel 1</t>
  </si>
  <si>
    <t>Omregning mellem britiske pund og danske kroner</t>
  </si>
  <si>
    <t>Køb af benzin</t>
  </si>
  <si>
    <t>Benzin koster 12,75 kr pr. liter</t>
  </si>
  <si>
    <t xml:space="preserve">x - antal liter </t>
  </si>
  <si>
    <t>Hvad koster 20 liter benzin?</t>
  </si>
  <si>
    <t>Lidt om valuta:</t>
  </si>
  <si>
    <t>Lidt om funktioner:</t>
  </si>
  <si>
    <t>Eksempel 1a)</t>
  </si>
  <si>
    <t>Eksempel 1b)</t>
  </si>
  <si>
    <t>Eksempel 1c)</t>
  </si>
  <si>
    <t>Eksempel 1d)</t>
  </si>
  <si>
    <t>Eksmepel 1e)</t>
  </si>
  <si>
    <t>Eksempel 2b)</t>
  </si>
  <si>
    <t>Eksempel 2c)</t>
  </si>
  <si>
    <t>Eksempel 2d)</t>
  </si>
  <si>
    <t>Eksempel 2</t>
  </si>
  <si>
    <t>Eksempel 2e)</t>
  </si>
  <si>
    <t>Eksempel 2f)</t>
  </si>
  <si>
    <t>1 britisk pund (£) svarer  til ca. 9 kr.</t>
  </si>
  <si>
    <t>x - pris i britiske pund (£)</t>
  </si>
  <si>
    <t>Beskriv med dine egne ord sammenhængen mellem antal britiske pund (£) og antal kr.</t>
  </si>
  <si>
    <t>Hvor meget svarer en pris på 200 pund til i danske kroner?</t>
  </si>
  <si>
    <t>Overvej om sammenhængen mellem pund og danske kroner vil være den samme om fx 5 år.</t>
  </si>
  <si>
    <t>Hvor mange liter benzin kan man købe for  500 kr.?</t>
  </si>
  <si>
    <t>Taxa 2:</t>
  </si>
  <si>
    <t>Taxa 1:</t>
  </si>
  <si>
    <t>Prisen er 18 kr. pr. km + et startgebyr på 20 kr.</t>
  </si>
  <si>
    <t>y2 - pris i kr.</t>
  </si>
  <si>
    <t>Hvornår er de to tilbud lige dyre?</t>
  </si>
  <si>
    <t>El-selskab 2:</t>
  </si>
  <si>
    <t>El-selskab 1:</t>
  </si>
  <si>
    <t>Hvad er forskrifterne for de to tilbud?</t>
  </si>
  <si>
    <t>Opgave 7</t>
  </si>
  <si>
    <t xml:space="preserve">x </t>
  </si>
  <si>
    <t>y</t>
  </si>
  <si>
    <t>Er funktionerne proportionale?</t>
  </si>
  <si>
    <t>Er funktionen proportional?</t>
  </si>
  <si>
    <t>Opgave 3g)</t>
  </si>
  <si>
    <t>y1</t>
  </si>
  <si>
    <t>y2</t>
  </si>
  <si>
    <t>Hvad kaldes det grafiske billede af funktionerne?</t>
  </si>
  <si>
    <t>Opgave 8</t>
  </si>
  <si>
    <t>Opgave 9</t>
  </si>
  <si>
    <t>Hastighed og rejsetid</t>
  </si>
  <si>
    <t xml:space="preserve">Opstil en tabel hvor du finder rejsetiden for en rejse på 250 km ved forskellige hastigheder. Hastigheden kan dog ikke komme over 250 km/t. m </t>
  </si>
  <si>
    <t>y - rejsetid i timer</t>
  </si>
  <si>
    <t>x - hastighed i km/t</t>
  </si>
  <si>
    <t>Rejselængde 250 km</t>
  </si>
  <si>
    <t>Hvad sker der med rejsetiden, hvis man gør hastigheden dobbelt så stor?</t>
  </si>
  <si>
    <t>Hvad sker der med rejsetiden, hvis man gør hastigheden n gange så stor?</t>
  </si>
  <si>
    <t>Opgave 7a)</t>
  </si>
  <si>
    <t>Opgave 7b)</t>
  </si>
  <si>
    <t>Opgave 7c)</t>
  </si>
  <si>
    <t>Opgave 7d)</t>
  </si>
  <si>
    <t>Opgave 7e)</t>
  </si>
  <si>
    <t>Opgave 8a)</t>
  </si>
  <si>
    <t>Opgave 8b)</t>
  </si>
  <si>
    <t>Opgave 8c)</t>
  </si>
  <si>
    <t>Opgave 8d)</t>
  </si>
  <si>
    <t>Opgave 9a)</t>
  </si>
  <si>
    <t>Opgave 9b)</t>
  </si>
  <si>
    <t>Opgave 9c)</t>
  </si>
  <si>
    <t>Opgave 9d)</t>
  </si>
  <si>
    <t>Opgave 9e)</t>
  </si>
  <si>
    <t>Eksempel 3</t>
  </si>
  <si>
    <t>Eksempel 3a)</t>
  </si>
  <si>
    <t>x</t>
  </si>
  <si>
    <t>Eksempel 3b)</t>
  </si>
  <si>
    <t>Opgave 7f)</t>
  </si>
  <si>
    <t>y=0,20x+35</t>
  </si>
  <si>
    <t>Ja, funktionen er ligefrem proportional, da dens forskrift kan skrives y=5,50x</t>
  </si>
  <si>
    <t xml:space="preserve">Nej, funktionen er ikke proportional, da dens forskrift skrives: y=0,20x+35. </t>
  </si>
  <si>
    <t>y 1- pris i kr.</t>
  </si>
  <si>
    <t xml:space="preserve">ca. 3 </t>
  </si>
  <si>
    <t>Taxa1 5</t>
  </si>
  <si>
    <t>Taxa2 ca. 5,2 km</t>
  </si>
  <si>
    <t>Taxa2 5,33</t>
  </si>
  <si>
    <t>Hvor mange kWh har man brugt, når elregningen i alt var på ca. 10.000 kr.?</t>
  </si>
  <si>
    <t xml:space="preserve">Elselskab 1: </t>
  </si>
  <si>
    <t>ca. 5000 kWh</t>
  </si>
  <si>
    <t xml:space="preserve">Elselskab 2: </t>
  </si>
  <si>
    <t>ca. 4800 kwh</t>
  </si>
  <si>
    <t>4750 kWh</t>
  </si>
  <si>
    <t>5029 kwh</t>
  </si>
  <si>
    <t>Nej ingen af funktionerne er proportionale. Det skyldes, at der skal betales et abonnementsbeløb.</t>
  </si>
  <si>
    <t>Se diagram</t>
  </si>
  <si>
    <t>Graferne kaldes hyperbler. Hver hyperbel består af to grene.</t>
  </si>
  <si>
    <t>Ja, de er begge omvendt proportionale. Deres funktionsforskrift er på formen y=a/x.</t>
  </si>
  <si>
    <t>se diagram</t>
  </si>
  <si>
    <t xml:space="preserve">Jo større tal, desto længere væk fra x-og yaksen befinder hyperblen sig. </t>
  </si>
  <si>
    <t>Tallene får hyperblerne til at flytte sig op og ned. Der sker en parallelforskydning.</t>
  </si>
  <si>
    <t>Nej, det er de ikke. De kan jo ikke skrives på formen y=a/x.</t>
  </si>
  <si>
    <t xml:space="preserve">Ved at fordoble hastigheden så halverer man rejsetiden. </t>
  </si>
  <si>
    <t>Ved at gøre hastigheden n gangse så stor, så bliver rejsetiden n gange mindre.</t>
  </si>
  <si>
    <t>Fx hvis man 5 dobler hastigheden fra 20 km/t til 100 km/t, så bliver rejsetiden 5 gange mindre.</t>
  </si>
  <si>
    <t>Ja, funktionsforskriften er y=250/x, så der er tale om en omvendt proportional funktion.</t>
  </si>
  <si>
    <t>Skriv forskrifterne for funktionerne.</t>
  </si>
  <si>
    <t xml:space="preserve">Prisen for en taxatur var 110 kr. </t>
  </si>
  <si>
    <t>Hvor mange km var turen?</t>
  </si>
  <si>
    <t>Skriv forskriften for funktionen.</t>
  </si>
  <si>
    <t>Udfyld tabellen.</t>
  </si>
  <si>
    <t>Afgør om funktionen er proportional.</t>
  </si>
  <si>
    <t>1 kWh koster 1,75 kr. Desuden skal man betale  1200 kr. i abonnement.</t>
  </si>
  <si>
    <t>1 kWh koster 2 kr. Desuden skal man betale  487,50 kr. i abonnement.</t>
  </si>
  <si>
    <t xml:space="preserve">Funktionerne                   og </t>
  </si>
  <si>
    <r>
      <t>y</t>
    </r>
    <r>
      <rPr>
        <b/>
        <vertAlign val="subscript"/>
        <sz val="11"/>
        <color theme="1"/>
        <rFont val="Comic Sans MS"/>
        <family val="4"/>
      </rPr>
      <t>1</t>
    </r>
  </si>
  <si>
    <r>
      <t>y</t>
    </r>
    <r>
      <rPr>
        <b/>
        <vertAlign val="subscript"/>
        <sz val="11"/>
        <color theme="1"/>
        <rFont val="Comic Sans MS"/>
        <family val="4"/>
      </rPr>
      <t>2</t>
    </r>
  </si>
  <si>
    <t>Forklar, hvorfor x ikke må være nul?</t>
  </si>
  <si>
    <t>Forklar hvilken betydning tallene 12 og 24 har for det grafiske billede af funktionerne.</t>
  </si>
  <si>
    <t>Hvilken betydning har tallene 2 og -4 for billedet af funktionerne?</t>
  </si>
  <si>
    <t>Opstil en tabel, hvor du finder rejsetiden for en rejse på 250 km ved forskellige hastigheder.</t>
  </si>
  <si>
    <r>
      <t>y</t>
    </r>
    <r>
      <rPr>
        <b/>
        <vertAlign val="subscript"/>
        <sz val="11"/>
        <color theme="1"/>
        <rFont val="Comic Sans MS"/>
        <family val="4"/>
      </rPr>
      <t>1</t>
    </r>
    <r>
      <rPr>
        <b/>
        <sz val="11"/>
        <color theme="1"/>
        <rFont val="Comic Sans MS"/>
        <family val="4"/>
      </rPr>
      <t xml:space="preserve"> - pris i kr.</t>
    </r>
  </si>
  <si>
    <r>
      <t>y</t>
    </r>
    <r>
      <rPr>
        <b/>
        <vertAlign val="subscript"/>
        <sz val="11"/>
        <color theme="1"/>
        <rFont val="Comic Sans MS"/>
        <family val="4"/>
      </rPr>
      <t>2</t>
    </r>
    <r>
      <rPr>
        <b/>
        <sz val="11"/>
        <color theme="1"/>
        <rFont val="Comic Sans MS"/>
        <family val="4"/>
      </rPr>
      <t xml:space="preserve"> - pris i kr.</t>
    </r>
  </si>
  <si>
    <t>Hastigheden kan dog ikke komme over 250 km/t.</t>
  </si>
  <si>
    <t xml:space="preserve">Marker tabellen og klik på indsæt - vælg  'Punktdiagram med jævne kurver'. </t>
  </si>
  <si>
    <t xml:space="preserve">Funktionen er proportional, hvis den kan skrives på formen y = a • x eller </t>
  </si>
  <si>
    <t>De to tomme celler midt i tabellen er nødvendige, ellers bliver det grafiske billede ikke korrekt.</t>
  </si>
  <si>
    <r>
      <t>Variablen x må ikke være nul, da man må kan dividere med nul. x kan til gengæld godt være et negativt tal. Det skyldes, at denne funktion ikke begrænses af</t>
    </r>
    <r>
      <rPr>
        <i/>
        <sz val="11"/>
        <rFont val="Comic Sans MS"/>
        <family val="2"/>
      </rPr>
      <t xml:space="preserve"> 'virkeligheden'.</t>
    </r>
  </si>
  <si>
    <t xml:space="preserve">Funktionen </t>
  </si>
  <si>
    <t>Beregn eller aflæs svaret.</t>
  </si>
  <si>
    <t>Hvad koster en vare i britiske pund (£), når værdien i danske kroner er 400 kr.?</t>
  </si>
  <si>
    <t>Udfyld tabellen ved at indtaste en formel og kopiere den til de øvrige x-celler.</t>
  </si>
  <si>
    <t xml:space="preserve">Der findes mange forskellige slags valutaer (dvs. penge) rundt om i verden. I Europa har 17 af de 27 EU-lande valgt at bruge euro som deres valuta. En valuta kan ændre værdi. Nogle gange bliver den dyrere at købe, og andre gange falder den i kurs og bliver derved billigere at købe. Når vi rejser til udlandet, er der mange, som bruger deres Visa-kort, men de fleste tager også kontanter med. Skal vi til et land i EU, som bruger Euro (€), så bestiller vi som regel et antal euro i banken. Efter få dage kan vi hente de bestilte euro. Betalingen foregår i danske kroner. Nogle kunder betaler desuden et vekselgebyr for at få banken til at skaffe pengene.  </t>
  </si>
  <si>
    <t>Udfyld tabellen ved at indtaste en formel og kopiere den til de øvrige celler.</t>
  </si>
  <si>
    <r>
      <rPr>
        <sz val="11"/>
        <rFont val="Comic Sans MS"/>
        <family val="4"/>
      </rPr>
      <t xml:space="preserve">I matematik betyder funktioner </t>
    </r>
    <r>
      <rPr>
        <b/>
        <sz val="11"/>
        <rFont val="Comic Sans MS"/>
        <family val="4"/>
      </rPr>
      <t>sammenhæng mellem to størrelser</t>
    </r>
    <r>
      <rPr>
        <sz val="11"/>
        <rFont val="Comic Sans MS"/>
        <family val="4"/>
      </rPr>
      <t>. 
Et eksempel: Der er  en sammenhæng mellem det antal liter benzin, som jeg køber og den pris, som jeg betaler.
Denne sammenhæng kan man bl.a. vise ved at lave en tabel, hvor man udregner prisen for forskellige antal liter benzin.</t>
    </r>
  </si>
  <si>
    <r>
      <t>Er du i tvivl, så læs afsnittet '</t>
    </r>
    <r>
      <rPr>
        <i/>
        <sz val="11"/>
        <rFont val="Comic Sans MS"/>
        <family val="2"/>
      </rPr>
      <t>Lidt om valuta'.</t>
    </r>
  </si>
  <si>
    <t xml:space="preserve">Funktionerne                og  </t>
  </si>
  <si>
    <r>
      <t>y</t>
    </r>
    <r>
      <rPr>
        <vertAlign val="subscript"/>
        <sz val="11"/>
        <color theme="1"/>
        <rFont val="Comic Sans MS"/>
        <family val="4"/>
      </rPr>
      <t>1</t>
    </r>
    <r>
      <rPr>
        <sz val="11"/>
        <color theme="1"/>
        <rFont val="Comic Sans MS"/>
        <family val="2"/>
      </rPr>
      <t xml:space="preserve"> - pris i kr.</t>
    </r>
  </si>
  <si>
    <r>
      <t>y</t>
    </r>
    <r>
      <rPr>
        <vertAlign val="subscript"/>
        <sz val="11"/>
        <color theme="1"/>
        <rFont val="Comic Sans MS"/>
        <family val="4"/>
      </rPr>
      <t>2</t>
    </r>
    <r>
      <rPr>
        <sz val="11"/>
        <color theme="1"/>
        <rFont val="Comic Sans MS"/>
        <family val="2"/>
      </rPr>
      <t xml:space="preserve"> - pris i kr.</t>
    </r>
  </si>
  <si>
    <r>
      <t>y</t>
    </r>
    <r>
      <rPr>
        <b/>
        <vertAlign val="subscript"/>
        <sz val="11"/>
        <color theme="1"/>
        <rFont val="Comic Sans MS"/>
        <family val="4"/>
      </rPr>
      <t>1</t>
    </r>
    <r>
      <rPr>
        <b/>
        <sz val="11"/>
        <color theme="1"/>
        <rFont val="Comic Sans MS"/>
        <family val="4"/>
      </rPr>
      <t>=1,75x+1200</t>
    </r>
  </si>
  <si>
    <r>
      <t>y</t>
    </r>
    <r>
      <rPr>
        <b/>
        <vertAlign val="subscript"/>
        <sz val="11"/>
        <color theme="1"/>
        <rFont val="Comic Sans MS"/>
        <family val="4"/>
      </rPr>
      <t>2</t>
    </r>
    <r>
      <rPr>
        <b/>
        <sz val="11"/>
        <color theme="1"/>
        <rFont val="Comic Sans MS"/>
        <family val="4"/>
      </rPr>
      <t>=2x+487,50</t>
    </r>
  </si>
  <si>
    <r>
      <t>y</t>
    </r>
    <r>
      <rPr>
        <vertAlign val="subscript"/>
        <sz val="11"/>
        <color theme="1"/>
        <rFont val="Comic Sans MS"/>
        <family val="4"/>
      </rPr>
      <t>1</t>
    </r>
    <r>
      <rPr>
        <sz val="11"/>
        <color theme="1"/>
        <rFont val="Comic Sans MS"/>
        <family val="2"/>
      </rPr>
      <t>=12/x</t>
    </r>
  </si>
  <si>
    <r>
      <t>y</t>
    </r>
    <r>
      <rPr>
        <vertAlign val="subscript"/>
        <sz val="11"/>
        <color theme="1"/>
        <rFont val="Comic Sans MS"/>
        <family val="4"/>
      </rPr>
      <t>2</t>
    </r>
    <r>
      <rPr>
        <sz val="11"/>
        <color theme="1"/>
        <rFont val="Comic Sans MS"/>
        <family val="2"/>
      </rPr>
      <t>=24/x</t>
    </r>
  </si>
  <si>
    <r>
      <t>y</t>
    </r>
    <r>
      <rPr>
        <b/>
        <vertAlign val="subscript"/>
        <sz val="11"/>
        <color theme="1"/>
        <rFont val="Comic Sans MS"/>
        <family val="4"/>
      </rPr>
      <t>1</t>
    </r>
    <r>
      <rPr>
        <b/>
        <sz val="11"/>
        <color theme="1"/>
        <rFont val="Comic Sans MS"/>
        <family val="4"/>
      </rPr>
      <t>=18x+20</t>
    </r>
  </si>
  <si>
    <r>
      <t>y</t>
    </r>
    <r>
      <rPr>
        <b/>
        <vertAlign val="subscript"/>
        <sz val="11"/>
        <color theme="1"/>
        <rFont val="Comic Sans MS"/>
        <family val="4"/>
      </rPr>
      <t>2</t>
    </r>
    <r>
      <rPr>
        <b/>
        <sz val="11"/>
        <color theme="1"/>
        <rFont val="Comic Sans MS"/>
        <family val="4"/>
      </rPr>
      <t>=15x+30</t>
    </r>
  </si>
  <si>
    <r>
      <t>y</t>
    </r>
    <r>
      <rPr>
        <vertAlign val="subscript"/>
        <sz val="11"/>
        <color theme="1"/>
        <rFont val="Comic Sans MS"/>
        <family val="4"/>
      </rPr>
      <t>1</t>
    </r>
    <r>
      <rPr>
        <sz val="11"/>
        <color theme="1"/>
        <rFont val="Comic Sans MS"/>
        <family val="2"/>
      </rPr>
      <t>=12/x+2</t>
    </r>
  </si>
  <si>
    <r>
      <t>y</t>
    </r>
    <r>
      <rPr>
        <vertAlign val="subscript"/>
        <sz val="11"/>
        <color theme="1"/>
        <rFont val="Comic Sans MS"/>
        <family val="4"/>
      </rPr>
      <t>2</t>
    </r>
    <r>
      <rPr>
        <sz val="11"/>
        <color theme="1"/>
        <rFont val="Comic Sans MS"/>
        <family val="2"/>
      </rPr>
      <t>=12/x-4</t>
    </r>
  </si>
  <si>
    <t>Beskriv med dine egne ord den sammenhæng, der er mellem antal liter benzin og prisen.</t>
  </si>
  <si>
    <t>ca. 68</t>
  </si>
  <si>
    <t>Jeg ganger 12,75 kr med antal liter benzin så giver det beløb der skal betales for benzinen.</t>
  </si>
  <si>
    <t>d</t>
  </si>
  <si>
    <t>sd</t>
  </si>
  <si>
    <t>Det koster 255 kr.</t>
  </si>
  <si>
    <t>39,22 l benzin</t>
  </si>
  <si>
    <t>Sv. Det koster 67,50 kr</t>
  </si>
  <si>
    <t>Sv. Man kan købe 1,25kg for 37,50kr</t>
  </si>
  <si>
    <t>Der skal ganges pris på 1kg vindruer(30kr) med deres vægt(i kg), så giver det pris på et bestemt vægt.</t>
  </si>
  <si>
    <t>Sv.Det koster 48,75 kr</t>
  </si>
  <si>
    <t>Sv. Man kan kæbe 1,23kg oksefars.</t>
  </si>
  <si>
    <t>Sv. Man skal gange pris på oksefars pr. kg med farsens vægt(i kg),  så giver det pris på farsen.</t>
  </si>
  <si>
    <t>Jeg ganger antallet af pund med 9 (punds værdi), resultaten fremstiler pris på det bestemte tal pund.</t>
  </si>
  <si>
    <t>Det svarer til 1800,00 kr</t>
  </si>
  <si>
    <t>Sv.Det koster 44,44 pund</t>
  </si>
  <si>
    <t>Sv. Ja, det er det.</t>
  </si>
  <si>
    <t>Jeg ganger antallet af dollar med 5,5 (dollars værdi), resultaten fremstiler pris på det bestemte tal dollar i dkk.</t>
  </si>
  <si>
    <t>Sv. Det svarer til 1540 dkk</t>
  </si>
  <si>
    <t>Sv. Det koster 163,63$</t>
  </si>
  <si>
    <t>Sv. Ja</t>
  </si>
  <si>
    <t>y2=15x+30</t>
  </si>
  <si>
    <t>y1= 18x+20</t>
  </si>
  <si>
    <t>Sv. De er lige dyre hvis man vil køre kun 3,33km.</t>
  </si>
  <si>
    <t>Sv. Med taxa1 var det 5km. Med taxa2 var det 4,7km.</t>
  </si>
  <si>
    <t>y=0,2x-35</t>
  </si>
  <si>
    <t>Sv. Man kan købe 12,325</t>
  </si>
  <si>
    <t>y1=1,75x+1200</t>
  </si>
  <si>
    <t>y2=2x+487,50</t>
  </si>
  <si>
    <t>Sv. Ca. 5000kWh</t>
  </si>
  <si>
    <t>Sv. Fordi man må ikke divideres med 0.</t>
  </si>
  <si>
    <t>Sv. Rejsetiden bliver 2 gange kortere.</t>
  </si>
  <si>
    <t>Sv. Rejestiden bliver så n gange kortere.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</si>
</sst>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quot;kr.&quot;\ * #,##0.00_ ;_ &quot;kr.&quot;\ * \-#,##0.00_ ;_ &quot;kr.&quot;\ * &quot;-&quot;??_ ;_ @_ "/>
    <numFmt numFmtId="165" formatCode="0.0"/>
    <numFmt numFmtId="166" formatCode="&quot;kr.&quot;\ #,##0.00"/>
    <numFmt numFmtId="167" formatCode="0.000"/>
    <numFmt numFmtId="168" formatCode="&quot;kr.&quot;\ #,##0"/>
    <numFmt numFmtId="169" formatCode="_ &quot;kr.&quot;\ * #,##0_ ;_ &quot;kr.&quot;\ * \-#,##0_ ;_ &quot;kr.&quot;\ * &quot;-&quot;??_ ;_ @_ "/>
  </numFmts>
  <fonts count="14" x14ac:knownFonts="1">
    <font>
      <sz val="11"/>
      <color theme="1"/>
      <name val="Comic Sans MS"/>
      <family val="2"/>
    </font>
    <font>
      <b/>
      <sz val="11"/>
      <color theme="1"/>
      <name val="Comic Sans MS"/>
      <family val="4"/>
    </font>
    <font>
      <sz val="11"/>
      <color theme="1"/>
      <name val="Comic Sans MS"/>
      <family val="4"/>
    </font>
    <font>
      <b/>
      <sz val="14"/>
      <color theme="1"/>
      <name val="Comic Sans MS"/>
      <family val="4"/>
    </font>
    <font>
      <sz val="11"/>
      <color theme="1"/>
      <name val="Comic Sans MS"/>
      <family val="2"/>
    </font>
    <font>
      <i/>
      <sz val="11"/>
      <color theme="1"/>
      <name val="Comic Sans MS"/>
      <family val="4"/>
    </font>
    <font>
      <sz val="14"/>
      <color theme="1"/>
      <name val="Comic Sans MS"/>
      <family val="4"/>
    </font>
    <font>
      <sz val="11"/>
      <color rgb="FFFF0000"/>
      <name val="Comic Sans MS"/>
      <family val="2"/>
    </font>
    <font>
      <sz val="11"/>
      <name val="Comic Sans MS"/>
      <family val="2"/>
    </font>
    <font>
      <b/>
      <vertAlign val="subscript"/>
      <sz val="11"/>
      <color theme="1"/>
      <name val="Comic Sans MS"/>
      <family val="4"/>
    </font>
    <font>
      <b/>
      <sz val="11"/>
      <name val="Comic Sans MS"/>
      <family val="4"/>
    </font>
    <font>
      <sz val="11"/>
      <name val="Comic Sans MS"/>
      <family val="4"/>
    </font>
    <font>
      <i/>
      <sz val="11"/>
      <name val="Comic Sans MS"/>
      <family val="2"/>
    </font>
    <font>
      <vertAlign val="subscript"/>
      <sz val="11"/>
      <color theme="1"/>
      <name val="Comic Sans MS"/>
      <family val="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4" fillId="0" borderId="0" applyFont="0" applyFill="0" applyBorder="0" applyAlignment="0" applyProtection="0"/>
  </cellStyleXfs>
  <cellXfs count="71">
    <xf numFmtId="0" fontId="0" fillId="0" borderId="0" xfId="0"/>
    <xf numFmtId="0" fontId="1" fillId="0" borderId="0" xfId="0" applyFont="1"/>
    <xf numFmtId="0" fontId="2" fillId="0" borderId="0" xfId="0" applyFont="1" applyAlignment="1">
      <alignment horizontal="center"/>
    </xf>
    <xf numFmtId="0" fontId="2" fillId="0" borderId="0" xfId="0" applyFont="1"/>
    <xf numFmtId="0" fontId="0" fillId="0" borderId="0" xfId="0" applyFont="1"/>
    <xf numFmtId="165" fontId="0" fillId="0" borderId="0" xfId="0" applyNumberFormat="1" applyAlignment="1">
      <alignment horizontal="center"/>
    </xf>
    <xf numFmtId="0" fontId="0" fillId="0" borderId="0" xfId="0" applyAlignment="1">
      <alignment vertical="center"/>
    </xf>
    <xf numFmtId="0" fontId="3" fillId="0" borderId="0" xfId="0" applyFont="1" applyAlignment="1"/>
    <xf numFmtId="0" fontId="3" fillId="0" borderId="0" xfId="0" applyFont="1" applyAlignment="1">
      <alignment vertical="center"/>
    </xf>
    <xf numFmtId="0" fontId="2" fillId="0" borderId="0" xfId="0" applyFont="1" applyAlignment="1">
      <alignment horizontal="center"/>
    </xf>
    <xf numFmtId="0" fontId="0" fillId="0" borderId="1" xfId="0" applyBorder="1"/>
    <xf numFmtId="165" fontId="0" fillId="0" borderId="1" xfId="0" applyNumberFormat="1"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0" fontId="0" fillId="0" borderId="0" xfId="0" applyAlignment="1">
      <alignment horizontal="center"/>
    </xf>
    <xf numFmtId="0" fontId="2" fillId="0" borderId="0" xfId="0" applyFont="1" applyAlignment="1">
      <alignment horizontal="center"/>
    </xf>
    <xf numFmtId="3" fontId="0" fillId="0" borderId="1" xfId="0" applyNumberFormat="1" applyBorder="1" applyAlignment="1">
      <alignment horizontal="center"/>
    </xf>
    <xf numFmtId="166" fontId="1" fillId="0" borderId="1" xfId="1" applyNumberFormat="1" applyFont="1" applyBorder="1" applyAlignment="1">
      <alignment horizontal="center"/>
    </xf>
    <xf numFmtId="164" fontId="1" fillId="0" borderId="1" xfId="1" applyFont="1" applyBorder="1" applyAlignment="1">
      <alignment horizontal="center"/>
    </xf>
    <xf numFmtId="0" fontId="1" fillId="0" borderId="0" xfId="0" applyFont="1" applyAlignment="1">
      <alignment horizontal="right" vertical="center"/>
    </xf>
    <xf numFmtId="2" fontId="1" fillId="0" borderId="0" xfId="0" applyNumberFormat="1" applyFont="1" applyAlignment="1">
      <alignment vertical="center"/>
    </xf>
    <xf numFmtId="0" fontId="1" fillId="0" borderId="0" xfId="0" applyFont="1" applyAlignment="1">
      <alignment vertical="center"/>
    </xf>
    <xf numFmtId="167" fontId="1" fillId="0" borderId="0" xfId="0" applyNumberFormat="1" applyFont="1"/>
    <xf numFmtId="168" fontId="1" fillId="0" borderId="1" xfId="0" applyNumberFormat="1" applyFont="1" applyBorder="1" applyAlignment="1">
      <alignment horizontal="center"/>
    </xf>
    <xf numFmtId="2" fontId="1" fillId="0" borderId="0" xfId="0" applyNumberFormat="1" applyFont="1"/>
    <xf numFmtId="0" fontId="1" fillId="0" borderId="0" xfId="0" applyFont="1" applyAlignment="1">
      <alignment horizontal="right"/>
    </xf>
    <xf numFmtId="169" fontId="1" fillId="0" borderId="1" xfId="0" applyNumberFormat="1" applyFont="1" applyBorder="1"/>
    <xf numFmtId="1" fontId="1" fillId="0" borderId="0" xfId="0" applyNumberFormat="1" applyFont="1"/>
    <xf numFmtId="166" fontId="1" fillId="0" borderId="1" xfId="0" applyNumberFormat="1" applyFont="1" applyBorder="1" applyAlignment="1">
      <alignment horizontal="center"/>
    </xf>
    <xf numFmtId="0" fontId="3" fillId="0" borderId="0" xfId="0" applyFont="1" applyAlignment="1">
      <alignment horizontal="center" vertical="center"/>
    </xf>
    <xf numFmtId="0" fontId="1" fillId="0" borderId="0" xfId="0" applyFont="1" applyAlignment="1"/>
    <xf numFmtId="0" fontId="2" fillId="0" borderId="0" xfId="0" applyFont="1" applyAlignment="1"/>
    <xf numFmtId="0" fontId="2" fillId="0" borderId="0" xfId="0" applyFont="1" applyAlignment="1">
      <alignment vertical="center"/>
    </xf>
    <xf numFmtId="0" fontId="1" fillId="0" borderId="1" xfId="0" applyFont="1" applyBorder="1"/>
    <xf numFmtId="1" fontId="1" fillId="0" borderId="1" xfId="0" applyNumberFormat="1" applyFont="1" applyBorder="1" applyAlignment="1">
      <alignment horizontal="center"/>
    </xf>
    <xf numFmtId="0" fontId="1" fillId="0" borderId="1" xfId="0" applyFont="1" applyBorder="1" applyAlignment="1">
      <alignment horizontal="center"/>
    </xf>
    <xf numFmtId="3" fontId="1" fillId="0" borderId="1" xfId="0" applyNumberFormat="1" applyFont="1" applyBorder="1" applyAlignment="1">
      <alignment horizontal="center"/>
    </xf>
    <xf numFmtId="165" fontId="1" fillId="0" borderId="1" xfId="0" applyNumberFormat="1" applyFont="1" applyBorder="1" applyAlignment="1">
      <alignment horizontal="center"/>
    </xf>
    <xf numFmtId="0" fontId="1" fillId="0" borderId="1" xfId="0" applyNumberFormat="1" applyFont="1" applyBorder="1" applyAlignment="1">
      <alignment horizontal="center"/>
    </xf>
    <xf numFmtId="0" fontId="0" fillId="0" borderId="0" xfId="0" applyAlignment="1">
      <alignment wrapText="1"/>
    </xf>
    <xf numFmtId="0" fontId="6" fillId="0" borderId="0" xfId="0" applyFont="1" applyAlignment="1">
      <alignment vertical="center"/>
    </xf>
    <xf numFmtId="164" fontId="2" fillId="0" borderId="1" xfId="1" applyFont="1" applyBorder="1" applyAlignment="1">
      <alignment horizontal="center"/>
    </xf>
    <xf numFmtId="0" fontId="7" fillId="0" borderId="0" xfId="0" applyFont="1"/>
    <xf numFmtId="0" fontId="1" fillId="0" borderId="0" xfId="0" applyFont="1" applyBorder="1"/>
    <xf numFmtId="0" fontId="2" fillId="0" borderId="0" xfId="0" applyFont="1" applyBorder="1" applyAlignment="1">
      <alignment horizontal="center"/>
    </xf>
    <xf numFmtId="0" fontId="1" fillId="0" borderId="0" xfId="0" applyFont="1" applyBorder="1" applyAlignment="1">
      <alignment horizontal="center"/>
    </xf>
    <xf numFmtId="0" fontId="1" fillId="0" borderId="1" xfId="0" applyFont="1" applyFill="1" applyBorder="1" applyAlignment="1">
      <alignment horizontal="center"/>
    </xf>
    <xf numFmtId="0" fontId="2" fillId="0" borderId="1" xfId="0" applyFont="1" applyFill="1" applyBorder="1" applyAlignment="1">
      <alignment horizontal="center"/>
    </xf>
    <xf numFmtId="0" fontId="8" fillId="0" borderId="0" xfId="0" applyFont="1"/>
    <xf numFmtId="0" fontId="1" fillId="0" borderId="0" xfId="0" applyFont="1" applyFill="1" applyBorder="1"/>
    <xf numFmtId="165" fontId="0" fillId="0" borderId="2" xfId="0" applyNumberFormat="1" applyFill="1" applyBorder="1" applyAlignment="1">
      <alignment horizontal="center"/>
    </xf>
    <xf numFmtId="0" fontId="1"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vertical="center"/>
    </xf>
    <xf numFmtId="165" fontId="2" fillId="0" borderId="1" xfId="0" applyNumberFormat="1" applyFont="1" applyBorder="1" applyAlignment="1">
      <alignment horizontal="center"/>
    </xf>
    <xf numFmtId="1" fontId="1" fillId="0" borderId="1" xfId="0" applyNumberFormat="1" applyFont="1" applyFill="1" applyBorder="1" applyAlignment="1">
      <alignment horizontal="center"/>
    </xf>
    <xf numFmtId="165" fontId="2" fillId="0" borderId="0" xfId="0" applyNumberFormat="1" applyFont="1" applyBorder="1" applyAlignment="1">
      <alignment horizontal="center"/>
    </xf>
    <xf numFmtId="0" fontId="8" fillId="0" borderId="0" xfId="0" quotePrefix="1" applyFont="1"/>
    <xf numFmtId="0" fontId="11" fillId="0" borderId="0" xfId="0" quotePrefix="1" applyFont="1"/>
    <xf numFmtId="164" fontId="2" fillId="0" borderId="1" xfId="0" applyNumberFormat="1" applyFont="1" applyBorder="1" applyAlignment="1">
      <alignment horizontal="center"/>
    </xf>
    <xf numFmtId="0" fontId="11" fillId="0" borderId="0" xfId="0" applyFont="1"/>
    <xf numFmtId="0" fontId="2" fillId="0" borderId="1" xfId="0" applyNumberFormat="1" applyFont="1" applyBorder="1" applyAlignment="1">
      <alignment horizontal="center"/>
    </xf>
    <xf numFmtId="0" fontId="3" fillId="0" borderId="0" xfId="0" applyFont="1" applyAlignment="1">
      <alignment horizontal="center"/>
    </xf>
    <xf numFmtId="0" fontId="0" fillId="0" borderId="0" xfId="0" applyAlignment="1">
      <alignment horizontal="center"/>
    </xf>
    <xf numFmtId="0" fontId="10" fillId="0" borderId="0" xfId="0" applyFont="1" applyAlignment="1">
      <alignment horizontal="left" vertical="center" wrapText="1"/>
    </xf>
    <xf numFmtId="0" fontId="3" fillId="0" borderId="0" xfId="0" applyFont="1" applyAlignment="1">
      <alignment horizontal="center" vertical="center"/>
    </xf>
    <xf numFmtId="0" fontId="8" fillId="0" borderId="0" xfId="0" applyFont="1" applyAlignment="1">
      <alignment horizontal="left" wrapText="1"/>
    </xf>
    <xf numFmtId="0" fontId="0" fillId="0" borderId="3" xfId="0" applyBorder="1"/>
    <xf numFmtId="0" fontId="0" fillId="0" borderId="4" xfId="0" applyBorder="1"/>
    <xf numFmtId="1" fontId="2" fillId="0" borderId="1" xfId="0" applyNumberFormat="1" applyFont="1" applyBorder="1" applyAlignment="1">
      <alignment horizontal="center"/>
    </xf>
  </cellXfs>
  <cellStyles count="2">
    <cellStyle name="Normal"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Eksempel!$B$11</c:f>
              <c:strCache>
                <c:ptCount val="1"/>
                <c:pt idx="0">
                  <c:v>y - pris i kr.</c:v>
                </c:pt>
              </c:strCache>
            </c:strRef>
          </c:tx>
          <c:spPr>
            <a:ln w="19050" cap="rnd">
              <a:solidFill>
                <a:schemeClr val="accent1"/>
              </a:solidFill>
              <a:round/>
            </a:ln>
            <a:effectLst/>
          </c:spPr>
          <c:marker>
            <c:symbol val="none"/>
          </c:marker>
          <c:xVal>
            <c:numRef>
              <c:f>Eksempel!$C$10:$O$10</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xVal>
          <c:yVal>
            <c:numRef>
              <c:f>Eksempel!$C$11:$O$11</c:f>
              <c:numCache>
                <c:formatCode>_ "kr."\ * #,##0.00_ ;_ "kr."\ * \-#,##0.00_ ;_ "kr."\ * "-"??_ ;_ @_ </c:formatCode>
                <c:ptCount val="13"/>
                <c:pt idx="0">
                  <c:v>0</c:v>
                </c:pt>
                <c:pt idx="1">
                  <c:v>63.75</c:v>
                </c:pt>
                <c:pt idx="2">
                  <c:v>127.5</c:v>
                </c:pt>
                <c:pt idx="3">
                  <c:v>191.25</c:v>
                </c:pt>
                <c:pt idx="4">
                  <c:v>255</c:v>
                </c:pt>
                <c:pt idx="5">
                  <c:v>318.75</c:v>
                </c:pt>
                <c:pt idx="6">
                  <c:v>382.5</c:v>
                </c:pt>
                <c:pt idx="7">
                  <c:v>446.25</c:v>
                </c:pt>
                <c:pt idx="8">
                  <c:v>510</c:v>
                </c:pt>
                <c:pt idx="9">
                  <c:v>573.75</c:v>
                </c:pt>
                <c:pt idx="10">
                  <c:v>637.5</c:v>
                </c:pt>
                <c:pt idx="11">
                  <c:v>701.25</c:v>
                </c:pt>
                <c:pt idx="12">
                  <c:v>765</c:v>
                </c:pt>
              </c:numCache>
            </c:numRef>
          </c:yVal>
          <c:smooth val="1"/>
          <c:extLst>
            <c:ext xmlns:c16="http://schemas.microsoft.com/office/drawing/2014/chart" uri="{C3380CC4-5D6E-409C-BE32-E72D297353CC}">
              <c16:uniqueId val="{00000000-1019-410F-A563-B06E24904861}"/>
            </c:ext>
          </c:extLst>
        </c:ser>
        <c:dLbls>
          <c:showLegendKey val="0"/>
          <c:showVal val="0"/>
          <c:showCatName val="0"/>
          <c:showSerName val="0"/>
          <c:showPercent val="0"/>
          <c:showBubbleSize val="0"/>
        </c:dLbls>
        <c:axId val="436169088"/>
        <c:axId val="436169416"/>
      </c:scatterChart>
      <c:valAx>
        <c:axId val="436169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36169416"/>
        <c:crosses val="autoZero"/>
        <c:crossBetween val="midCat"/>
      </c:valAx>
      <c:valAx>
        <c:axId val="436169416"/>
        <c:scaling>
          <c:orientation val="minMax"/>
        </c:scaling>
        <c:delete val="0"/>
        <c:axPos val="l"/>
        <c:majorGridlines>
          <c:spPr>
            <a:ln w="9525" cap="flat" cmpd="sng" algn="ctr">
              <a:solidFill>
                <a:schemeClr val="tx1">
                  <a:lumMod val="15000"/>
                  <a:lumOff val="85000"/>
                </a:schemeClr>
              </a:solidFill>
              <a:round/>
            </a:ln>
            <a:effectLst/>
          </c:spPr>
        </c:majorGridlines>
        <c:numFmt formatCode="_ &quot;kr.&quot;\ * #,##0.00_ ;_ &quot;kr.&quot;\ * \-#,##0.00_ ;_ &quot;kr.&quot;\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36169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Køb af vindruer</a:t>
            </a:r>
          </a:p>
        </c:rich>
      </c:tx>
      <c:overlay val="0"/>
    </c:title>
    <c:autoTitleDeleted val="0"/>
    <c:plotArea>
      <c:layout/>
      <c:scatterChart>
        <c:scatterStyle val="lineMarker"/>
        <c:varyColors val="0"/>
        <c:ser>
          <c:idx val="0"/>
          <c:order val="0"/>
          <c:tx>
            <c:v>y - pris i kr.</c:v>
          </c:tx>
          <c:marker>
            <c:symbol val="none"/>
          </c:marker>
          <c:xVal>
            <c:numLit>
              <c:formatCode>General</c:formatCode>
              <c:ptCount val="11"/>
              <c:pt idx="0">
                <c:v>0</c:v>
              </c:pt>
              <c:pt idx="1">
                <c:v>0.5</c:v>
              </c:pt>
              <c:pt idx="2">
                <c:v>1</c:v>
              </c:pt>
              <c:pt idx="3">
                <c:v>1.5</c:v>
              </c:pt>
              <c:pt idx="4">
                <c:v>2</c:v>
              </c:pt>
              <c:pt idx="5">
                <c:v>2.5</c:v>
              </c:pt>
              <c:pt idx="6">
                <c:v>3</c:v>
              </c:pt>
              <c:pt idx="7">
                <c:v>3.5</c:v>
              </c:pt>
              <c:pt idx="8">
                <c:v>4</c:v>
              </c:pt>
              <c:pt idx="9">
                <c:v>4.5</c:v>
              </c:pt>
              <c:pt idx="10">
                <c:v>5</c:v>
              </c:pt>
            </c:numLit>
          </c:xVal>
          <c:yVal>
            <c:numLit>
              <c:formatCode>General</c:formatCode>
              <c:ptCount val="11"/>
              <c:pt idx="0">
                <c:v>0</c:v>
              </c:pt>
              <c:pt idx="1">
                <c:v>15</c:v>
              </c:pt>
              <c:pt idx="2">
                <c:v>30</c:v>
              </c:pt>
              <c:pt idx="3">
                <c:v>45</c:v>
              </c:pt>
              <c:pt idx="4">
                <c:v>60</c:v>
              </c:pt>
              <c:pt idx="5">
                <c:v>75</c:v>
              </c:pt>
              <c:pt idx="6">
                <c:v>90</c:v>
              </c:pt>
              <c:pt idx="7">
                <c:v>105</c:v>
              </c:pt>
              <c:pt idx="8">
                <c:v>120</c:v>
              </c:pt>
              <c:pt idx="9">
                <c:v>135</c:v>
              </c:pt>
              <c:pt idx="10">
                <c:v>150</c:v>
              </c:pt>
            </c:numLit>
          </c:yVal>
          <c:smooth val="0"/>
          <c:extLst>
            <c:ext xmlns:c16="http://schemas.microsoft.com/office/drawing/2014/chart" uri="{C3380CC4-5D6E-409C-BE32-E72D297353CC}">
              <c16:uniqueId val="{00000000-7604-4CBA-8B8A-A5EF0EB343EC}"/>
            </c:ext>
          </c:extLst>
        </c:ser>
        <c:dLbls>
          <c:showLegendKey val="0"/>
          <c:showVal val="0"/>
          <c:showCatName val="0"/>
          <c:showSerName val="0"/>
          <c:showPercent val="0"/>
          <c:showBubbleSize val="0"/>
        </c:dLbls>
        <c:axId val="150613392"/>
        <c:axId val="150613784"/>
      </c:scatterChart>
      <c:valAx>
        <c:axId val="150613392"/>
        <c:scaling>
          <c:orientation val="minMax"/>
          <c:max val="5"/>
        </c:scaling>
        <c:delete val="0"/>
        <c:axPos val="b"/>
        <c:majorGridlines/>
        <c:minorGridlines/>
        <c:title>
          <c:tx>
            <c:rich>
              <a:bodyPr/>
              <a:lstStyle/>
              <a:p>
                <a:pPr>
                  <a:defRPr/>
                </a:pPr>
                <a:r>
                  <a:rPr lang="en-US"/>
                  <a:t>Antal kg </a:t>
                </a:r>
              </a:p>
            </c:rich>
          </c:tx>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a-DK"/>
          </a:p>
        </c:txPr>
        <c:crossAx val="150613784"/>
        <c:crosses val="autoZero"/>
        <c:crossBetween val="midCat"/>
        <c:majorUnit val="0.5"/>
      </c:valAx>
      <c:valAx>
        <c:axId val="150613784"/>
        <c:scaling>
          <c:orientation val="minMax"/>
          <c:max val="150"/>
        </c:scaling>
        <c:delete val="0"/>
        <c:axPos val="l"/>
        <c:majorGridlines/>
        <c:minorGridlines/>
        <c:title>
          <c:tx>
            <c:rich>
              <a:bodyPr rot="-5400000" vert="horz"/>
              <a:lstStyle/>
              <a:p>
                <a:pPr>
                  <a:defRPr/>
                </a:pPr>
                <a:r>
                  <a:rPr lang="en-US"/>
                  <a:t>Pris</a:t>
                </a:r>
              </a:p>
            </c:rich>
          </c:tx>
          <c:overlay val="0"/>
        </c:title>
        <c:numFmt formatCode="&quot;kr.&quot;\ #,##0" sourceLinked="0"/>
        <c:majorTickMark val="out"/>
        <c:minorTickMark val="none"/>
        <c:tickLblPos val="nextTo"/>
        <c:crossAx val="150613392"/>
        <c:crosses val="autoZero"/>
        <c:crossBetween val="midCat"/>
        <c:majorUnit val="10"/>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Køb af oksefars</a:t>
            </a:r>
          </a:p>
        </c:rich>
      </c:tx>
      <c:overlay val="0"/>
    </c:title>
    <c:autoTitleDeleted val="0"/>
    <c:plotArea>
      <c:layout/>
      <c:scatterChart>
        <c:scatterStyle val="lineMarker"/>
        <c:varyColors val="0"/>
        <c:ser>
          <c:idx val="0"/>
          <c:order val="0"/>
          <c:tx>
            <c:v>y - pris i kr.</c:v>
          </c:tx>
          <c:marker>
            <c:symbol val="none"/>
          </c:marker>
          <c:xVal>
            <c:numLit>
              <c:formatCode>General</c:formatCode>
              <c:ptCount val="11"/>
              <c:pt idx="0">
                <c:v>0</c:v>
              </c:pt>
              <c:pt idx="1">
                <c:v>0.5</c:v>
              </c:pt>
              <c:pt idx="2">
                <c:v>1</c:v>
              </c:pt>
              <c:pt idx="3">
                <c:v>1.5</c:v>
              </c:pt>
              <c:pt idx="4">
                <c:v>2</c:v>
              </c:pt>
              <c:pt idx="5">
                <c:v>2.5</c:v>
              </c:pt>
              <c:pt idx="6">
                <c:v>3</c:v>
              </c:pt>
              <c:pt idx="7">
                <c:v>3.5</c:v>
              </c:pt>
              <c:pt idx="8">
                <c:v>4</c:v>
              </c:pt>
              <c:pt idx="9">
                <c:v>4.5</c:v>
              </c:pt>
              <c:pt idx="10">
                <c:v>5</c:v>
              </c:pt>
            </c:numLit>
          </c:xVal>
          <c:yVal>
            <c:numLit>
              <c:formatCode>General</c:formatCode>
              <c:ptCount val="11"/>
              <c:pt idx="0">
                <c:v>0</c:v>
              </c:pt>
              <c:pt idx="1">
                <c:v>32.5</c:v>
              </c:pt>
              <c:pt idx="2">
                <c:v>65</c:v>
              </c:pt>
              <c:pt idx="3">
                <c:v>97.5</c:v>
              </c:pt>
              <c:pt idx="4">
                <c:v>130</c:v>
              </c:pt>
              <c:pt idx="5">
                <c:v>162.5</c:v>
              </c:pt>
              <c:pt idx="6">
                <c:v>195</c:v>
              </c:pt>
              <c:pt idx="7">
                <c:v>227.5</c:v>
              </c:pt>
              <c:pt idx="8">
                <c:v>260</c:v>
              </c:pt>
              <c:pt idx="9">
                <c:v>292.5</c:v>
              </c:pt>
              <c:pt idx="10">
                <c:v>325</c:v>
              </c:pt>
            </c:numLit>
          </c:yVal>
          <c:smooth val="0"/>
          <c:extLst>
            <c:ext xmlns:c16="http://schemas.microsoft.com/office/drawing/2014/chart" uri="{C3380CC4-5D6E-409C-BE32-E72D297353CC}">
              <c16:uniqueId val="{00000000-D8FA-454E-A15E-F5AECB3BB0E2}"/>
            </c:ext>
          </c:extLst>
        </c:ser>
        <c:dLbls>
          <c:showLegendKey val="0"/>
          <c:showVal val="0"/>
          <c:showCatName val="0"/>
          <c:showSerName val="0"/>
          <c:showPercent val="0"/>
          <c:showBubbleSize val="0"/>
        </c:dLbls>
        <c:axId val="279017008"/>
        <c:axId val="279017400"/>
      </c:scatterChart>
      <c:valAx>
        <c:axId val="279017008"/>
        <c:scaling>
          <c:orientation val="minMax"/>
          <c:max val="5"/>
        </c:scaling>
        <c:delete val="0"/>
        <c:axPos val="b"/>
        <c:majorGridlines/>
        <c:minorGridlines/>
        <c:title>
          <c:tx>
            <c:rich>
              <a:bodyPr/>
              <a:lstStyle/>
              <a:p>
                <a:pPr>
                  <a:defRPr/>
                </a:pPr>
                <a:r>
                  <a:rPr lang="en-US"/>
                  <a:t>Antal kg</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a-DK"/>
          </a:p>
        </c:txPr>
        <c:crossAx val="279017400"/>
        <c:crosses val="autoZero"/>
        <c:crossBetween val="midCat"/>
      </c:valAx>
      <c:valAx>
        <c:axId val="279017400"/>
        <c:scaling>
          <c:orientation val="minMax"/>
          <c:max val="325"/>
        </c:scaling>
        <c:delete val="0"/>
        <c:axPos val="l"/>
        <c:majorGridlines/>
        <c:minorGridlines/>
        <c:title>
          <c:tx>
            <c:rich>
              <a:bodyPr rot="-5400000" vert="horz"/>
              <a:lstStyle/>
              <a:p>
                <a:pPr>
                  <a:defRPr/>
                </a:pPr>
                <a:r>
                  <a:rPr lang="en-US"/>
                  <a:t>Pris</a:t>
                </a:r>
              </a:p>
            </c:rich>
          </c:tx>
          <c:overlay val="0"/>
        </c:title>
        <c:numFmt formatCode="&quot;kr.&quot;\ #,##0" sourceLinked="0"/>
        <c:majorTickMark val="out"/>
        <c:minorTickMark val="none"/>
        <c:tickLblPos val="nextTo"/>
        <c:crossAx val="279017008"/>
        <c:crosses val="autoZero"/>
        <c:crossBetween val="midCat"/>
        <c:majorUnit val="25"/>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Omregning mellem dollars og kr.</a:t>
            </a:r>
          </a:p>
        </c:rich>
      </c:tx>
      <c:overlay val="0"/>
    </c:title>
    <c:autoTitleDeleted val="0"/>
    <c:plotArea>
      <c:layout/>
      <c:scatterChart>
        <c:scatterStyle val="lineMarker"/>
        <c:varyColors val="0"/>
        <c:ser>
          <c:idx val="0"/>
          <c:order val="0"/>
          <c:tx>
            <c:v>y - pris i kr.</c:v>
          </c:tx>
          <c:marker>
            <c:symbol val="none"/>
          </c:marker>
          <c:xVal>
            <c:numLit>
              <c:formatCode>General</c:formatCode>
              <c:ptCount val="21"/>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pt idx="17">
                <c:v>850</c:v>
              </c:pt>
              <c:pt idx="18">
                <c:v>900</c:v>
              </c:pt>
              <c:pt idx="19">
                <c:v>950</c:v>
              </c:pt>
              <c:pt idx="20">
                <c:v>1000</c:v>
              </c:pt>
            </c:numLit>
          </c:xVal>
          <c:yVal>
            <c:numLit>
              <c:formatCode>General</c:formatCode>
              <c:ptCount val="21"/>
              <c:pt idx="0">
                <c:v>0</c:v>
              </c:pt>
              <c:pt idx="1">
                <c:v>275</c:v>
              </c:pt>
              <c:pt idx="2">
                <c:v>550</c:v>
              </c:pt>
              <c:pt idx="3">
                <c:v>825</c:v>
              </c:pt>
              <c:pt idx="4">
                <c:v>1100</c:v>
              </c:pt>
              <c:pt idx="5">
                <c:v>1375</c:v>
              </c:pt>
              <c:pt idx="6">
                <c:v>1650</c:v>
              </c:pt>
              <c:pt idx="7">
                <c:v>1925</c:v>
              </c:pt>
              <c:pt idx="8">
                <c:v>2200</c:v>
              </c:pt>
              <c:pt idx="9">
                <c:v>2475</c:v>
              </c:pt>
              <c:pt idx="10">
                <c:v>2750</c:v>
              </c:pt>
              <c:pt idx="11">
                <c:v>3025</c:v>
              </c:pt>
              <c:pt idx="12">
                <c:v>3300</c:v>
              </c:pt>
              <c:pt idx="13">
                <c:v>3575</c:v>
              </c:pt>
              <c:pt idx="14">
                <c:v>3850</c:v>
              </c:pt>
              <c:pt idx="15">
                <c:v>4125</c:v>
              </c:pt>
              <c:pt idx="16">
                <c:v>4400</c:v>
              </c:pt>
              <c:pt idx="17">
                <c:v>4675</c:v>
              </c:pt>
              <c:pt idx="18">
                <c:v>4950</c:v>
              </c:pt>
              <c:pt idx="19">
                <c:v>5225</c:v>
              </c:pt>
              <c:pt idx="20">
                <c:v>5500</c:v>
              </c:pt>
            </c:numLit>
          </c:yVal>
          <c:smooth val="0"/>
          <c:extLst>
            <c:ext xmlns:c16="http://schemas.microsoft.com/office/drawing/2014/chart" uri="{C3380CC4-5D6E-409C-BE32-E72D297353CC}">
              <c16:uniqueId val="{00000000-DEAE-49B8-A682-E119EB8C78BA}"/>
            </c:ext>
          </c:extLst>
        </c:ser>
        <c:dLbls>
          <c:showLegendKey val="0"/>
          <c:showVal val="0"/>
          <c:showCatName val="0"/>
          <c:showSerName val="0"/>
          <c:showPercent val="0"/>
          <c:showBubbleSize val="0"/>
        </c:dLbls>
        <c:axId val="279018184"/>
        <c:axId val="279018576"/>
      </c:scatterChart>
      <c:valAx>
        <c:axId val="279018184"/>
        <c:scaling>
          <c:orientation val="minMax"/>
          <c:max val="1000"/>
        </c:scaling>
        <c:delete val="0"/>
        <c:axPos val="b"/>
        <c:majorGridlines/>
        <c:minorGridlines/>
        <c:title>
          <c:tx>
            <c:rich>
              <a:bodyPr/>
              <a:lstStyle/>
              <a:p>
                <a:pPr>
                  <a:defRPr/>
                </a:pPr>
                <a:r>
                  <a:rPr lang="en-US"/>
                  <a:t>Pris i us dollars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a-DK"/>
          </a:p>
        </c:txPr>
        <c:crossAx val="279018576"/>
        <c:crosses val="autoZero"/>
        <c:crossBetween val="midCat"/>
      </c:valAx>
      <c:valAx>
        <c:axId val="279018576"/>
        <c:scaling>
          <c:orientation val="minMax"/>
          <c:max val="5500"/>
        </c:scaling>
        <c:delete val="0"/>
        <c:axPos val="l"/>
        <c:majorGridlines/>
        <c:minorGridlines/>
        <c:title>
          <c:tx>
            <c:rich>
              <a:bodyPr rot="-5400000" vert="horz"/>
              <a:lstStyle/>
              <a:p>
                <a:pPr>
                  <a:defRPr/>
                </a:pPr>
                <a:r>
                  <a:rPr lang="en-US"/>
                  <a:t>Pris i danske kroner</a:t>
                </a:r>
              </a:p>
            </c:rich>
          </c:tx>
          <c:overlay val="0"/>
        </c:title>
        <c:numFmt formatCode="General" sourceLinked="1"/>
        <c:majorTickMark val="out"/>
        <c:minorTickMark val="none"/>
        <c:tickLblPos val="nextTo"/>
        <c:crossAx val="279018184"/>
        <c:crosses val="autoZero"/>
        <c:crossBetween val="midCat"/>
        <c:majorUnit val="500"/>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Pris for køb af thailandske bath</a:t>
            </a:r>
          </a:p>
        </c:rich>
      </c:tx>
      <c:overlay val="0"/>
    </c:title>
    <c:autoTitleDeleted val="0"/>
    <c:plotArea>
      <c:layout/>
      <c:scatterChart>
        <c:scatterStyle val="smoothMarker"/>
        <c:varyColors val="0"/>
        <c:ser>
          <c:idx val="0"/>
          <c:order val="0"/>
          <c:tx>
            <c:v>y - pris for køb af valuta i kr.</c:v>
          </c:tx>
          <c:marker>
            <c:symbol val="none"/>
          </c:marker>
          <c:xVal>
            <c:numLit>
              <c:formatCode>General</c:formatCode>
              <c:ptCount val="21"/>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pt idx="13">
                <c:v>13000</c:v>
              </c:pt>
              <c:pt idx="14">
                <c:v>14000</c:v>
              </c:pt>
              <c:pt idx="15">
                <c:v>15000</c:v>
              </c:pt>
              <c:pt idx="16">
                <c:v>16000</c:v>
              </c:pt>
              <c:pt idx="17">
                <c:v>17000</c:v>
              </c:pt>
              <c:pt idx="18">
                <c:v>18000</c:v>
              </c:pt>
              <c:pt idx="19">
                <c:v>19000</c:v>
              </c:pt>
              <c:pt idx="20">
                <c:v>20000</c:v>
              </c:pt>
            </c:numLit>
          </c:xVal>
          <c:yVal>
            <c:numLit>
              <c:formatCode>General</c:formatCode>
              <c:ptCount val="21"/>
              <c:pt idx="0">
                <c:v>35</c:v>
              </c:pt>
              <c:pt idx="1">
                <c:v>235</c:v>
              </c:pt>
              <c:pt idx="2">
                <c:v>435</c:v>
              </c:pt>
              <c:pt idx="3">
                <c:v>635</c:v>
              </c:pt>
              <c:pt idx="4">
                <c:v>835</c:v>
              </c:pt>
              <c:pt idx="5">
                <c:v>1035</c:v>
              </c:pt>
              <c:pt idx="6">
                <c:v>1235</c:v>
              </c:pt>
              <c:pt idx="7">
                <c:v>1435</c:v>
              </c:pt>
              <c:pt idx="8">
                <c:v>1635</c:v>
              </c:pt>
              <c:pt idx="9">
                <c:v>1835</c:v>
              </c:pt>
              <c:pt idx="10">
                <c:v>2035</c:v>
              </c:pt>
              <c:pt idx="11">
                <c:v>2235</c:v>
              </c:pt>
              <c:pt idx="12">
                <c:v>2435</c:v>
              </c:pt>
              <c:pt idx="13">
                <c:v>2635</c:v>
              </c:pt>
              <c:pt idx="14">
                <c:v>2835</c:v>
              </c:pt>
              <c:pt idx="15">
                <c:v>3035</c:v>
              </c:pt>
              <c:pt idx="16">
                <c:v>3235</c:v>
              </c:pt>
              <c:pt idx="17">
                <c:v>3435</c:v>
              </c:pt>
              <c:pt idx="18">
                <c:v>3635</c:v>
              </c:pt>
              <c:pt idx="19">
                <c:v>3835</c:v>
              </c:pt>
              <c:pt idx="20">
                <c:v>4035</c:v>
              </c:pt>
            </c:numLit>
          </c:yVal>
          <c:smooth val="1"/>
          <c:extLst>
            <c:ext xmlns:c16="http://schemas.microsoft.com/office/drawing/2014/chart" uri="{C3380CC4-5D6E-409C-BE32-E72D297353CC}">
              <c16:uniqueId val="{00000000-FF63-4886-B8BD-65ABD5F2B5E8}"/>
            </c:ext>
          </c:extLst>
        </c:ser>
        <c:dLbls>
          <c:showLegendKey val="0"/>
          <c:showVal val="0"/>
          <c:showCatName val="0"/>
          <c:showSerName val="0"/>
          <c:showPercent val="0"/>
          <c:showBubbleSize val="0"/>
        </c:dLbls>
        <c:axId val="279019360"/>
        <c:axId val="279019752"/>
      </c:scatterChart>
      <c:valAx>
        <c:axId val="279019360"/>
        <c:scaling>
          <c:orientation val="minMax"/>
          <c:max val="20000"/>
        </c:scaling>
        <c:delete val="0"/>
        <c:axPos val="b"/>
        <c:majorGridlines/>
        <c:minorGridlines/>
        <c:title>
          <c:tx>
            <c:rich>
              <a:bodyPr/>
              <a:lstStyle/>
              <a:p>
                <a:pPr>
                  <a:defRPr/>
                </a:pPr>
                <a:r>
                  <a:rPr lang="en-US"/>
                  <a:t>Antal bath</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a-DK"/>
          </a:p>
        </c:txPr>
        <c:crossAx val="279019752"/>
        <c:crosses val="autoZero"/>
        <c:crossBetween val="midCat"/>
        <c:minorUnit val="500"/>
      </c:valAx>
      <c:valAx>
        <c:axId val="279019752"/>
        <c:scaling>
          <c:orientation val="minMax"/>
        </c:scaling>
        <c:delete val="0"/>
        <c:axPos val="l"/>
        <c:majorGridlines/>
        <c:minorGridlines/>
        <c:title>
          <c:tx>
            <c:rich>
              <a:bodyPr rot="-5400000" vert="horz"/>
              <a:lstStyle/>
              <a:p>
                <a:pPr>
                  <a:defRPr/>
                </a:pPr>
                <a:r>
                  <a:rPr lang="en-US"/>
                  <a:t>Pris i danske kroner for køb af valuta</a:t>
                </a:r>
              </a:p>
            </c:rich>
          </c:tx>
          <c:overlay val="0"/>
        </c:title>
        <c:numFmt formatCode="General" sourceLinked="1"/>
        <c:majorTickMark val="out"/>
        <c:minorTickMark val="none"/>
        <c:tickLblPos val="nextTo"/>
        <c:crossAx val="279019360"/>
        <c:crosses val="autoZero"/>
        <c:crossBetween val="midCat"/>
        <c:majorUnit val="250"/>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Køb af strøm</a:t>
            </a:r>
          </a:p>
        </c:rich>
      </c:tx>
      <c:overlay val="0"/>
    </c:title>
    <c:autoTitleDeleted val="0"/>
    <c:plotArea>
      <c:layout/>
      <c:scatterChart>
        <c:scatterStyle val="lineMarker"/>
        <c:varyColors val="0"/>
        <c:ser>
          <c:idx val="0"/>
          <c:order val="0"/>
          <c:tx>
            <c:v>Elselskab 1</c:v>
          </c:tx>
          <c:marker>
            <c:symbol val="none"/>
          </c:marker>
          <c:xVal>
            <c:numRef>
              <c:f>'Facitliste '!$C$85:$W$85</c:f>
              <c:numCache>
                <c:formatCode>General</c:formatCode>
                <c:ptCount val="21"/>
                <c:pt idx="0" formatCode="0">
                  <c:v>0</c:v>
                </c:pt>
                <c:pt idx="1">
                  <c:v>500</c:v>
                </c:pt>
                <c:pt idx="2" formatCode="0">
                  <c:v>1000</c:v>
                </c:pt>
                <c:pt idx="3">
                  <c:v>1500</c:v>
                </c:pt>
                <c:pt idx="4" formatCode="0">
                  <c:v>2000</c:v>
                </c:pt>
                <c:pt idx="5">
                  <c:v>2500</c:v>
                </c:pt>
                <c:pt idx="6" formatCode="0">
                  <c:v>3000</c:v>
                </c:pt>
                <c:pt idx="7">
                  <c:v>3500</c:v>
                </c:pt>
                <c:pt idx="8" formatCode="0">
                  <c:v>4000</c:v>
                </c:pt>
                <c:pt idx="9">
                  <c:v>4500</c:v>
                </c:pt>
                <c:pt idx="10" formatCode="0">
                  <c:v>5000</c:v>
                </c:pt>
                <c:pt idx="11">
                  <c:v>5500</c:v>
                </c:pt>
                <c:pt idx="12" formatCode="0">
                  <c:v>6000</c:v>
                </c:pt>
                <c:pt idx="13">
                  <c:v>6500</c:v>
                </c:pt>
                <c:pt idx="14" formatCode="0">
                  <c:v>7000</c:v>
                </c:pt>
                <c:pt idx="15">
                  <c:v>7500</c:v>
                </c:pt>
                <c:pt idx="16" formatCode="0">
                  <c:v>8000</c:v>
                </c:pt>
                <c:pt idx="17">
                  <c:v>8500</c:v>
                </c:pt>
                <c:pt idx="18" formatCode="0">
                  <c:v>9000</c:v>
                </c:pt>
                <c:pt idx="19">
                  <c:v>9500</c:v>
                </c:pt>
                <c:pt idx="20" formatCode="0">
                  <c:v>10000</c:v>
                </c:pt>
              </c:numCache>
            </c:numRef>
          </c:xVal>
          <c:yVal>
            <c:numRef>
              <c:f>'Facitliste '!$C$86:$W$86</c:f>
              <c:numCache>
                <c:formatCode>"kr."\ #,##0</c:formatCode>
                <c:ptCount val="21"/>
                <c:pt idx="0">
                  <c:v>1200</c:v>
                </c:pt>
                <c:pt idx="1">
                  <c:v>2075</c:v>
                </c:pt>
                <c:pt idx="2">
                  <c:v>2950</c:v>
                </c:pt>
                <c:pt idx="3">
                  <c:v>3825</c:v>
                </c:pt>
                <c:pt idx="4">
                  <c:v>4700</c:v>
                </c:pt>
                <c:pt idx="5">
                  <c:v>5575</c:v>
                </c:pt>
                <c:pt idx="6">
                  <c:v>6450</c:v>
                </c:pt>
                <c:pt idx="7">
                  <c:v>7325</c:v>
                </c:pt>
                <c:pt idx="8">
                  <c:v>8200</c:v>
                </c:pt>
                <c:pt idx="9">
                  <c:v>9075</c:v>
                </c:pt>
                <c:pt idx="10">
                  <c:v>9950</c:v>
                </c:pt>
                <c:pt idx="11">
                  <c:v>10825</c:v>
                </c:pt>
                <c:pt idx="12">
                  <c:v>11700</c:v>
                </c:pt>
                <c:pt idx="13">
                  <c:v>12575</c:v>
                </c:pt>
                <c:pt idx="14">
                  <c:v>13450</c:v>
                </c:pt>
                <c:pt idx="15">
                  <c:v>14325</c:v>
                </c:pt>
                <c:pt idx="16">
                  <c:v>15200</c:v>
                </c:pt>
                <c:pt idx="17">
                  <c:v>16075</c:v>
                </c:pt>
                <c:pt idx="18">
                  <c:v>16950</c:v>
                </c:pt>
                <c:pt idx="19">
                  <c:v>17825</c:v>
                </c:pt>
                <c:pt idx="20">
                  <c:v>18700</c:v>
                </c:pt>
              </c:numCache>
            </c:numRef>
          </c:yVal>
          <c:smooth val="0"/>
          <c:extLst>
            <c:ext xmlns:c16="http://schemas.microsoft.com/office/drawing/2014/chart" uri="{C3380CC4-5D6E-409C-BE32-E72D297353CC}">
              <c16:uniqueId val="{00000000-E91E-4146-AD1D-BFCEF8623390}"/>
            </c:ext>
          </c:extLst>
        </c:ser>
        <c:ser>
          <c:idx val="1"/>
          <c:order val="1"/>
          <c:tx>
            <c:v>Elselskab 2</c:v>
          </c:tx>
          <c:marker>
            <c:symbol val="none"/>
          </c:marker>
          <c:xVal>
            <c:numRef>
              <c:f>'Facitliste '!$C$85:$W$85</c:f>
              <c:numCache>
                <c:formatCode>General</c:formatCode>
                <c:ptCount val="21"/>
                <c:pt idx="0" formatCode="0">
                  <c:v>0</c:v>
                </c:pt>
                <c:pt idx="1">
                  <c:v>500</c:v>
                </c:pt>
                <c:pt idx="2" formatCode="0">
                  <c:v>1000</c:v>
                </c:pt>
                <c:pt idx="3">
                  <c:v>1500</c:v>
                </c:pt>
                <c:pt idx="4" formatCode="0">
                  <c:v>2000</c:v>
                </c:pt>
                <c:pt idx="5">
                  <c:v>2500</c:v>
                </c:pt>
                <c:pt idx="6" formatCode="0">
                  <c:v>3000</c:v>
                </c:pt>
                <c:pt idx="7">
                  <c:v>3500</c:v>
                </c:pt>
                <c:pt idx="8" formatCode="0">
                  <c:v>4000</c:v>
                </c:pt>
                <c:pt idx="9">
                  <c:v>4500</c:v>
                </c:pt>
                <c:pt idx="10" formatCode="0">
                  <c:v>5000</c:v>
                </c:pt>
                <c:pt idx="11">
                  <c:v>5500</c:v>
                </c:pt>
                <c:pt idx="12" formatCode="0">
                  <c:v>6000</c:v>
                </c:pt>
                <c:pt idx="13">
                  <c:v>6500</c:v>
                </c:pt>
                <c:pt idx="14" formatCode="0">
                  <c:v>7000</c:v>
                </c:pt>
                <c:pt idx="15">
                  <c:v>7500</c:v>
                </c:pt>
                <c:pt idx="16" formatCode="0">
                  <c:v>8000</c:v>
                </c:pt>
                <c:pt idx="17">
                  <c:v>8500</c:v>
                </c:pt>
                <c:pt idx="18" formatCode="0">
                  <c:v>9000</c:v>
                </c:pt>
                <c:pt idx="19">
                  <c:v>9500</c:v>
                </c:pt>
                <c:pt idx="20" formatCode="0">
                  <c:v>10000</c:v>
                </c:pt>
              </c:numCache>
            </c:numRef>
          </c:xVal>
          <c:yVal>
            <c:numRef>
              <c:f>'Facitliste '!$C$87:$W$87</c:f>
              <c:numCache>
                <c:formatCode>"kr."\ #,##0.00</c:formatCode>
                <c:ptCount val="21"/>
                <c:pt idx="0">
                  <c:v>487.5</c:v>
                </c:pt>
                <c:pt idx="1">
                  <c:v>1487.5</c:v>
                </c:pt>
                <c:pt idx="2">
                  <c:v>2487.5</c:v>
                </c:pt>
                <c:pt idx="3">
                  <c:v>3487.5</c:v>
                </c:pt>
                <c:pt idx="4">
                  <c:v>4487.5</c:v>
                </c:pt>
                <c:pt idx="5">
                  <c:v>5487.5</c:v>
                </c:pt>
                <c:pt idx="6">
                  <c:v>6487.5</c:v>
                </c:pt>
                <c:pt idx="7">
                  <c:v>7487.5</c:v>
                </c:pt>
                <c:pt idx="8">
                  <c:v>8487.5</c:v>
                </c:pt>
                <c:pt idx="9">
                  <c:v>9487.5</c:v>
                </c:pt>
                <c:pt idx="10">
                  <c:v>10487.5</c:v>
                </c:pt>
                <c:pt idx="11">
                  <c:v>11487.5</c:v>
                </c:pt>
                <c:pt idx="12">
                  <c:v>12487.5</c:v>
                </c:pt>
                <c:pt idx="13">
                  <c:v>13487.5</c:v>
                </c:pt>
                <c:pt idx="14">
                  <c:v>14487.5</c:v>
                </c:pt>
                <c:pt idx="15">
                  <c:v>15487.5</c:v>
                </c:pt>
                <c:pt idx="16">
                  <c:v>16487.5</c:v>
                </c:pt>
                <c:pt idx="17">
                  <c:v>17487.5</c:v>
                </c:pt>
                <c:pt idx="18">
                  <c:v>18487.5</c:v>
                </c:pt>
                <c:pt idx="19">
                  <c:v>19487.5</c:v>
                </c:pt>
                <c:pt idx="20">
                  <c:v>20487.5</c:v>
                </c:pt>
              </c:numCache>
            </c:numRef>
          </c:yVal>
          <c:smooth val="0"/>
          <c:extLst>
            <c:ext xmlns:c16="http://schemas.microsoft.com/office/drawing/2014/chart" uri="{C3380CC4-5D6E-409C-BE32-E72D297353CC}">
              <c16:uniqueId val="{00000001-E91E-4146-AD1D-BFCEF8623390}"/>
            </c:ext>
          </c:extLst>
        </c:ser>
        <c:dLbls>
          <c:showLegendKey val="0"/>
          <c:showVal val="0"/>
          <c:showCatName val="0"/>
          <c:showSerName val="0"/>
          <c:showPercent val="0"/>
          <c:showBubbleSize val="0"/>
        </c:dLbls>
        <c:axId val="279706760"/>
        <c:axId val="279707152"/>
      </c:scatterChart>
      <c:valAx>
        <c:axId val="279706760"/>
        <c:scaling>
          <c:orientation val="minMax"/>
          <c:max val="10000"/>
        </c:scaling>
        <c:delete val="0"/>
        <c:axPos val="b"/>
        <c:majorGridlines/>
        <c:minorGridlines/>
        <c:title>
          <c:tx>
            <c:rich>
              <a:bodyPr/>
              <a:lstStyle/>
              <a:p>
                <a:pPr>
                  <a:defRPr/>
                </a:pPr>
                <a:r>
                  <a:rPr lang="en-US"/>
                  <a:t>Antal kWh</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a-DK"/>
          </a:p>
        </c:txPr>
        <c:crossAx val="279707152"/>
        <c:crosses val="autoZero"/>
        <c:crossBetween val="midCat"/>
        <c:majorUnit val="1000"/>
      </c:valAx>
      <c:valAx>
        <c:axId val="279707152"/>
        <c:scaling>
          <c:orientation val="minMax"/>
          <c:max val="22000"/>
          <c:min val="0"/>
        </c:scaling>
        <c:delete val="0"/>
        <c:axPos val="l"/>
        <c:majorGridlines/>
        <c:minorGridlines/>
        <c:title>
          <c:tx>
            <c:rich>
              <a:bodyPr rot="-5400000" vert="horz"/>
              <a:lstStyle/>
              <a:p>
                <a:pPr>
                  <a:defRPr/>
                </a:pPr>
                <a:r>
                  <a:rPr lang="en-US"/>
                  <a:t>Pris</a:t>
                </a:r>
              </a:p>
            </c:rich>
          </c:tx>
          <c:overlay val="0"/>
        </c:title>
        <c:numFmt formatCode="&quot;kr.&quot;\ #,##0" sourceLinked="1"/>
        <c:majorTickMark val="out"/>
        <c:minorTickMark val="none"/>
        <c:tickLblPos val="nextTo"/>
        <c:crossAx val="279706760"/>
        <c:crosses val="autoZero"/>
        <c:crossBetween val="midCat"/>
        <c:majorUnit val="2000"/>
      </c:valAx>
    </c:plotArea>
    <c:legend>
      <c:legendPos val="b"/>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 tilbud om taxakørsel</a:t>
            </a:r>
          </a:p>
        </c:rich>
      </c:tx>
      <c:overlay val="0"/>
    </c:title>
    <c:autoTitleDeleted val="0"/>
    <c:plotArea>
      <c:layout/>
      <c:scatterChart>
        <c:scatterStyle val="smoothMarker"/>
        <c:varyColors val="0"/>
        <c:ser>
          <c:idx val="0"/>
          <c:order val="0"/>
          <c:tx>
            <c:strRef>
              <c:f>'Facitliste '!$B$53</c:f>
              <c:strCache>
                <c:ptCount val="1"/>
                <c:pt idx="0">
                  <c:v>y 1- pris i kr.</c:v>
                </c:pt>
              </c:strCache>
            </c:strRef>
          </c:tx>
          <c:marker>
            <c:symbol val="none"/>
          </c:marker>
          <c:xVal>
            <c:numRef>
              <c:f>'Facitliste '!$C$52:$M$52</c:f>
              <c:numCache>
                <c:formatCode>0.0</c:formatCode>
                <c:ptCount val="11"/>
                <c:pt idx="0">
                  <c:v>0</c:v>
                </c:pt>
                <c:pt idx="1">
                  <c:v>1</c:v>
                </c:pt>
                <c:pt idx="2">
                  <c:v>2</c:v>
                </c:pt>
                <c:pt idx="3">
                  <c:v>3</c:v>
                </c:pt>
                <c:pt idx="4">
                  <c:v>4</c:v>
                </c:pt>
                <c:pt idx="5">
                  <c:v>5</c:v>
                </c:pt>
                <c:pt idx="6">
                  <c:v>6</c:v>
                </c:pt>
                <c:pt idx="7">
                  <c:v>7</c:v>
                </c:pt>
                <c:pt idx="8">
                  <c:v>8</c:v>
                </c:pt>
                <c:pt idx="9">
                  <c:v>9</c:v>
                </c:pt>
                <c:pt idx="10">
                  <c:v>10</c:v>
                </c:pt>
              </c:numCache>
            </c:numRef>
          </c:xVal>
          <c:yVal>
            <c:numRef>
              <c:f>'Facitliste '!$C$53:$M$53</c:f>
              <c:numCache>
                <c:formatCode>"kr."\ #,##0</c:formatCode>
                <c:ptCount val="11"/>
                <c:pt idx="0">
                  <c:v>20</c:v>
                </c:pt>
                <c:pt idx="1">
                  <c:v>38</c:v>
                </c:pt>
                <c:pt idx="2">
                  <c:v>56</c:v>
                </c:pt>
                <c:pt idx="3">
                  <c:v>74</c:v>
                </c:pt>
                <c:pt idx="4">
                  <c:v>92</c:v>
                </c:pt>
                <c:pt idx="5">
                  <c:v>110</c:v>
                </c:pt>
                <c:pt idx="6">
                  <c:v>128</c:v>
                </c:pt>
                <c:pt idx="7">
                  <c:v>146</c:v>
                </c:pt>
                <c:pt idx="8">
                  <c:v>164</c:v>
                </c:pt>
                <c:pt idx="9">
                  <c:v>182</c:v>
                </c:pt>
                <c:pt idx="10">
                  <c:v>200</c:v>
                </c:pt>
              </c:numCache>
            </c:numRef>
          </c:yVal>
          <c:smooth val="1"/>
          <c:extLst>
            <c:ext xmlns:c16="http://schemas.microsoft.com/office/drawing/2014/chart" uri="{C3380CC4-5D6E-409C-BE32-E72D297353CC}">
              <c16:uniqueId val="{00000000-3C38-475C-B4F9-06FB9177583A}"/>
            </c:ext>
          </c:extLst>
        </c:ser>
        <c:ser>
          <c:idx val="1"/>
          <c:order val="1"/>
          <c:tx>
            <c:strRef>
              <c:f>'Facitliste '!$B$54</c:f>
              <c:strCache>
                <c:ptCount val="1"/>
                <c:pt idx="0">
                  <c:v>y2 - pris i kr.</c:v>
                </c:pt>
              </c:strCache>
            </c:strRef>
          </c:tx>
          <c:marker>
            <c:symbol val="none"/>
          </c:marker>
          <c:xVal>
            <c:numRef>
              <c:f>'Facitliste '!$C$52:$M$52</c:f>
              <c:numCache>
                <c:formatCode>0.0</c:formatCode>
                <c:ptCount val="11"/>
                <c:pt idx="0">
                  <c:v>0</c:v>
                </c:pt>
                <c:pt idx="1">
                  <c:v>1</c:v>
                </c:pt>
                <c:pt idx="2">
                  <c:v>2</c:v>
                </c:pt>
                <c:pt idx="3">
                  <c:v>3</c:v>
                </c:pt>
                <c:pt idx="4">
                  <c:v>4</c:v>
                </c:pt>
                <c:pt idx="5">
                  <c:v>5</c:v>
                </c:pt>
                <c:pt idx="6">
                  <c:v>6</c:v>
                </c:pt>
                <c:pt idx="7">
                  <c:v>7</c:v>
                </c:pt>
                <c:pt idx="8">
                  <c:v>8</c:v>
                </c:pt>
                <c:pt idx="9">
                  <c:v>9</c:v>
                </c:pt>
                <c:pt idx="10">
                  <c:v>10</c:v>
                </c:pt>
              </c:numCache>
            </c:numRef>
          </c:xVal>
          <c:yVal>
            <c:numRef>
              <c:f>'Facitliste '!$C$54:$M$54</c:f>
              <c:numCache>
                <c:formatCode>"kr."\ #,##0</c:formatCode>
                <c:ptCount val="11"/>
                <c:pt idx="0">
                  <c:v>30</c:v>
                </c:pt>
                <c:pt idx="1">
                  <c:v>45</c:v>
                </c:pt>
                <c:pt idx="2">
                  <c:v>60</c:v>
                </c:pt>
                <c:pt idx="3">
                  <c:v>75</c:v>
                </c:pt>
                <c:pt idx="4">
                  <c:v>90</c:v>
                </c:pt>
                <c:pt idx="5">
                  <c:v>105</c:v>
                </c:pt>
                <c:pt idx="6">
                  <c:v>120</c:v>
                </c:pt>
                <c:pt idx="7">
                  <c:v>135</c:v>
                </c:pt>
                <c:pt idx="8">
                  <c:v>150</c:v>
                </c:pt>
                <c:pt idx="9">
                  <c:v>165</c:v>
                </c:pt>
                <c:pt idx="10">
                  <c:v>180</c:v>
                </c:pt>
              </c:numCache>
            </c:numRef>
          </c:yVal>
          <c:smooth val="1"/>
          <c:extLst>
            <c:ext xmlns:c16="http://schemas.microsoft.com/office/drawing/2014/chart" uri="{C3380CC4-5D6E-409C-BE32-E72D297353CC}">
              <c16:uniqueId val="{00000001-3C38-475C-B4F9-06FB9177583A}"/>
            </c:ext>
          </c:extLst>
        </c:ser>
        <c:dLbls>
          <c:showLegendKey val="0"/>
          <c:showVal val="0"/>
          <c:showCatName val="0"/>
          <c:showSerName val="0"/>
          <c:showPercent val="0"/>
          <c:showBubbleSize val="0"/>
        </c:dLbls>
        <c:axId val="279707936"/>
        <c:axId val="279708328"/>
      </c:scatterChart>
      <c:valAx>
        <c:axId val="279707936"/>
        <c:scaling>
          <c:orientation val="minMax"/>
          <c:max val="10"/>
        </c:scaling>
        <c:delete val="0"/>
        <c:axPos val="b"/>
        <c:majorGridlines/>
        <c:minorGridlines/>
        <c:title>
          <c:tx>
            <c:rich>
              <a:bodyPr/>
              <a:lstStyle/>
              <a:p>
                <a:pPr>
                  <a:defRPr/>
                </a:pPr>
                <a:r>
                  <a:rPr lang="en-US"/>
                  <a:t>Antal km</a:t>
                </a:r>
              </a:p>
            </c:rich>
          </c:tx>
          <c:overlay val="0"/>
        </c:title>
        <c:numFmt formatCode="0.0" sourceLinked="1"/>
        <c:majorTickMark val="out"/>
        <c:minorTickMark val="none"/>
        <c:tickLblPos val="nextTo"/>
        <c:crossAx val="279708328"/>
        <c:crosses val="autoZero"/>
        <c:crossBetween val="midCat"/>
        <c:majorUnit val="1"/>
      </c:valAx>
      <c:valAx>
        <c:axId val="279708328"/>
        <c:scaling>
          <c:orientation val="minMax"/>
          <c:max val="200"/>
        </c:scaling>
        <c:delete val="0"/>
        <c:axPos val="l"/>
        <c:majorGridlines/>
        <c:minorGridlines/>
        <c:title>
          <c:tx>
            <c:rich>
              <a:bodyPr rot="-5400000" vert="horz"/>
              <a:lstStyle/>
              <a:p>
                <a:pPr>
                  <a:defRPr/>
                </a:pPr>
                <a:r>
                  <a:rPr lang="en-US"/>
                  <a:t>Pris i kr.</a:t>
                </a:r>
              </a:p>
            </c:rich>
          </c:tx>
          <c:overlay val="0"/>
        </c:title>
        <c:numFmt formatCode="&quot;kr.&quot;\ #,##0" sourceLinked="1"/>
        <c:majorTickMark val="out"/>
        <c:minorTickMark val="none"/>
        <c:tickLblPos val="nextTo"/>
        <c:crossAx val="279707936"/>
        <c:crosses val="autoZero"/>
        <c:crossBetween val="midCat"/>
        <c:majorUnit val="25"/>
      </c:valAx>
    </c:plotArea>
    <c:legend>
      <c:legendPos val="b"/>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Funktionerne y</a:t>
            </a:r>
            <a:r>
              <a:rPr lang="en-US" baseline="-25000"/>
              <a:t>1</a:t>
            </a:r>
            <a:r>
              <a:rPr lang="en-US"/>
              <a:t>=12/x og y</a:t>
            </a:r>
            <a:r>
              <a:rPr lang="en-US" baseline="-25000"/>
              <a:t>2</a:t>
            </a:r>
            <a:r>
              <a:rPr lang="en-US"/>
              <a:t>=24/x</a:t>
            </a:r>
          </a:p>
        </c:rich>
      </c:tx>
      <c:overlay val="0"/>
    </c:title>
    <c:autoTitleDeleted val="0"/>
    <c:plotArea>
      <c:layout/>
      <c:scatterChart>
        <c:scatterStyle val="smoothMarker"/>
        <c:varyColors val="0"/>
        <c:ser>
          <c:idx val="0"/>
          <c:order val="0"/>
          <c:tx>
            <c:strRef>
              <c:f>'Facitliste '!$B$104</c:f>
              <c:strCache>
                <c:ptCount val="1"/>
                <c:pt idx="0">
                  <c:v>y1</c:v>
                </c:pt>
              </c:strCache>
            </c:strRef>
          </c:tx>
          <c:marker>
            <c:symbol val="none"/>
          </c:marker>
          <c:xVal>
            <c:numRef>
              <c:f>'Facitliste '!$C$103:$AC$103</c:f>
              <c:numCache>
                <c:formatCode>General</c:formatCode>
                <c:ptCount val="27"/>
                <c:pt idx="0" formatCode="0">
                  <c:v>-12</c:v>
                </c:pt>
                <c:pt idx="1">
                  <c:v>-11</c:v>
                </c:pt>
                <c:pt idx="2" formatCode="0">
                  <c:v>-10</c:v>
                </c:pt>
                <c:pt idx="3">
                  <c:v>-9</c:v>
                </c:pt>
                <c:pt idx="4" formatCode="0">
                  <c:v>-8</c:v>
                </c:pt>
                <c:pt idx="5">
                  <c:v>-7</c:v>
                </c:pt>
                <c:pt idx="6" formatCode="0">
                  <c:v>-6</c:v>
                </c:pt>
                <c:pt idx="7">
                  <c:v>-5</c:v>
                </c:pt>
                <c:pt idx="8" formatCode="0">
                  <c:v>-4</c:v>
                </c:pt>
                <c:pt idx="9">
                  <c:v>-3</c:v>
                </c:pt>
                <c:pt idx="10" formatCode="0">
                  <c:v>-2</c:v>
                </c:pt>
                <c:pt idx="11">
                  <c:v>-1</c:v>
                </c:pt>
                <c:pt idx="12">
                  <c:v>-0.5</c:v>
                </c:pt>
                <c:pt idx="14">
                  <c:v>0.5</c:v>
                </c:pt>
                <c:pt idx="15">
                  <c:v>1</c:v>
                </c:pt>
                <c:pt idx="16" formatCode="0">
                  <c:v>2</c:v>
                </c:pt>
                <c:pt idx="17">
                  <c:v>3</c:v>
                </c:pt>
                <c:pt idx="18" formatCode="0">
                  <c:v>4</c:v>
                </c:pt>
                <c:pt idx="19">
                  <c:v>5</c:v>
                </c:pt>
                <c:pt idx="20" formatCode="0">
                  <c:v>6</c:v>
                </c:pt>
                <c:pt idx="21">
                  <c:v>7</c:v>
                </c:pt>
                <c:pt idx="22" formatCode="0">
                  <c:v>8</c:v>
                </c:pt>
                <c:pt idx="23">
                  <c:v>9</c:v>
                </c:pt>
                <c:pt idx="24" formatCode="0">
                  <c:v>10</c:v>
                </c:pt>
                <c:pt idx="25">
                  <c:v>11</c:v>
                </c:pt>
                <c:pt idx="26" formatCode="0">
                  <c:v>12</c:v>
                </c:pt>
              </c:numCache>
            </c:numRef>
          </c:xVal>
          <c:yVal>
            <c:numRef>
              <c:f>'Facitliste '!$C$104:$AC$104</c:f>
              <c:numCache>
                <c:formatCode>0.0</c:formatCode>
                <c:ptCount val="27"/>
                <c:pt idx="0" formatCode="General">
                  <c:v>-1</c:v>
                </c:pt>
                <c:pt idx="1">
                  <c:v>-1.0909090909090908</c:v>
                </c:pt>
                <c:pt idx="2" formatCode="General">
                  <c:v>-1.2</c:v>
                </c:pt>
                <c:pt idx="3">
                  <c:v>-1.3333333333333333</c:v>
                </c:pt>
                <c:pt idx="4" formatCode="General">
                  <c:v>-1.5</c:v>
                </c:pt>
                <c:pt idx="5">
                  <c:v>-1.7142857142857142</c:v>
                </c:pt>
                <c:pt idx="6" formatCode="General">
                  <c:v>-2</c:v>
                </c:pt>
                <c:pt idx="7" formatCode="General">
                  <c:v>-2.4</c:v>
                </c:pt>
                <c:pt idx="8" formatCode="General">
                  <c:v>-3</c:v>
                </c:pt>
                <c:pt idx="9" formatCode="General">
                  <c:v>-4</c:v>
                </c:pt>
                <c:pt idx="10" formatCode="General">
                  <c:v>-6</c:v>
                </c:pt>
                <c:pt idx="11" formatCode="General">
                  <c:v>-12</c:v>
                </c:pt>
                <c:pt idx="12" formatCode="General">
                  <c:v>-24</c:v>
                </c:pt>
                <c:pt idx="14" formatCode="General">
                  <c:v>24</c:v>
                </c:pt>
                <c:pt idx="15" formatCode="General">
                  <c:v>12</c:v>
                </c:pt>
                <c:pt idx="16" formatCode="General">
                  <c:v>6</c:v>
                </c:pt>
                <c:pt idx="17" formatCode="General">
                  <c:v>4</c:v>
                </c:pt>
                <c:pt idx="18" formatCode="General">
                  <c:v>3</c:v>
                </c:pt>
                <c:pt idx="19" formatCode="General">
                  <c:v>2.4</c:v>
                </c:pt>
                <c:pt idx="20" formatCode="General">
                  <c:v>2</c:v>
                </c:pt>
                <c:pt idx="21">
                  <c:v>1.7142857142857142</c:v>
                </c:pt>
                <c:pt idx="22" formatCode="General">
                  <c:v>1.5</c:v>
                </c:pt>
                <c:pt idx="23">
                  <c:v>1.3333333333333333</c:v>
                </c:pt>
                <c:pt idx="24" formatCode="General">
                  <c:v>1.2</c:v>
                </c:pt>
                <c:pt idx="25">
                  <c:v>1.0909090909090908</c:v>
                </c:pt>
                <c:pt idx="26" formatCode="General">
                  <c:v>1</c:v>
                </c:pt>
              </c:numCache>
            </c:numRef>
          </c:yVal>
          <c:smooth val="1"/>
          <c:extLst>
            <c:ext xmlns:c16="http://schemas.microsoft.com/office/drawing/2014/chart" uri="{C3380CC4-5D6E-409C-BE32-E72D297353CC}">
              <c16:uniqueId val="{00000000-D548-43D8-A446-2813A4B2792D}"/>
            </c:ext>
          </c:extLst>
        </c:ser>
        <c:ser>
          <c:idx val="1"/>
          <c:order val="1"/>
          <c:tx>
            <c:strRef>
              <c:f>'Facitliste '!$B$105</c:f>
              <c:strCache>
                <c:ptCount val="1"/>
                <c:pt idx="0">
                  <c:v>y2</c:v>
                </c:pt>
              </c:strCache>
            </c:strRef>
          </c:tx>
          <c:marker>
            <c:symbol val="none"/>
          </c:marker>
          <c:xVal>
            <c:numRef>
              <c:f>'Facitliste '!$C$103:$AC$103</c:f>
              <c:numCache>
                <c:formatCode>General</c:formatCode>
                <c:ptCount val="27"/>
                <c:pt idx="0" formatCode="0">
                  <c:v>-12</c:v>
                </c:pt>
                <c:pt idx="1">
                  <c:v>-11</c:v>
                </c:pt>
                <c:pt idx="2" formatCode="0">
                  <c:v>-10</c:v>
                </c:pt>
                <c:pt idx="3">
                  <c:v>-9</c:v>
                </c:pt>
                <c:pt idx="4" formatCode="0">
                  <c:v>-8</c:v>
                </c:pt>
                <c:pt idx="5">
                  <c:v>-7</c:v>
                </c:pt>
                <c:pt idx="6" formatCode="0">
                  <c:v>-6</c:v>
                </c:pt>
                <c:pt idx="7">
                  <c:v>-5</c:v>
                </c:pt>
                <c:pt idx="8" formatCode="0">
                  <c:v>-4</c:v>
                </c:pt>
                <c:pt idx="9">
                  <c:v>-3</c:v>
                </c:pt>
                <c:pt idx="10" formatCode="0">
                  <c:v>-2</c:v>
                </c:pt>
                <c:pt idx="11">
                  <c:v>-1</c:v>
                </c:pt>
                <c:pt idx="12">
                  <c:v>-0.5</c:v>
                </c:pt>
                <c:pt idx="14">
                  <c:v>0.5</c:v>
                </c:pt>
                <c:pt idx="15">
                  <c:v>1</c:v>
                </c:pt>
                <c:pt idx="16" formatCode="0">
                  <c:v>2</c:v>
                </c:pt>
                <c:pt idx="17">
                  <c:v>3</c:v>
                </c:pt>
                <c:pt idx="18" formatCode="0">
                  <c:v>4</c:v>
                </c:pt>
                <c:pt idx="19">
                  <c:v>5</c:v>
                </c:pt>
                <c:pt idx="20" formatCode="0">
                  <c:v>6</c:v>
                </c:pt>
                <c:pt idx="21">
                  <c:v>7</c:v>
                </c:pt>
                <c:pt idx="22" formatCode="0">
                  <c:v>8</c:v>
                </c:pt>
                <c:pt idx="23">
                  <c:v>9</c:v>
                </c:pt>
                <c:pt idx="24" formatCode="0">
                  <c:v>10</c:v>
                </c:pt>
                <c:pt idx="25">
                  <c:v>11</c:v>
                </c:pt>
                <c:pt idx="26" formatCode="0">
                  <c:v>12</c:v>
                </c:pt>
              </c:numCache>
            </c:numRef>
          </c:xVal>
          <c:yVal>
            <c:numRef>
              <c:f>'Facitliste '!$C$105:$AC$105</c:f>
              <c:numCache>
                <c:formatCode>0.0</c:formatCode>
                <c:ptCount val="27"/>
                <c:pt idx="0" formatCode="General">
                  <c:v>-2</c:v>
                </c:pt>
                <c:pt idx="1">
                  <c:v>-2.1818181818181817</c:v>
                </c:pt>
                <c:pt idx="2" formatCode="General">
                  <c:v>-2.4</c:v>
                </c:pt>
                <c:pt idx="3">
                  <c:v>-2.6666666666666665</c:v>
                </c:pt>
                <c:pt idx="4" formatCode="General">
                  <c:v>-3</c:v>
                </c:pt>
                <c:pt idx="5">
                  <c:v>-3.4285714285714284</c:v>
                </c:pt>
                <c:pt idx="6" formatCode="General">
                  <c:v>-4</c:v>
                </c:pt>
                <c:pt idx="7" formatCode="General">
                  <c:v>-4.8</c:v>
                </c:pt>
                <c:pt idx="8" formatCode="General">
                  <c:v>-6</c:v>
                </c:pt>
                <c:pt idx="9" formatCode="General">
                  <c:v>-8</c:v>
                </c:pt>
                <c:pt idx="10" formatCode="General">
                  <c:v>-12</c:v>
                </c:pt>
                <c:pt idx="11" formatCode="General">
                  <c:v>-24</c:v>
                </c:pt>
                <c:pt idx="12" formatCode="General">
                  <c:v>-48</c:v>
                </c:pt>
                <c:pt idx="14" formatCode="General">
                  <c:v>48</c:v>
                </c:pt>
                <c:pt idx="15" formatCode="General">
                  <c:v>24</c:v>
                </c:pt>
                <c:pt idx="16" formatCode="General">
                  <c:v>12</c:v>
                </c:pt>
                <c:pt idx="17" formatCode="General">
                  <c:v>8</c:v>
                </c:pt>
                <c:pt idx="18" formatCode="General">
                  <c:v>6</c:v>
                </c:pt>
                <c:pt idx="19" formatCode="General">
                  <c:v>4.8</c:v>
                </c:pt>
                <c:pt idx="20" formatCode="General">
                  <c:v>4</c:v>
                </c:pt>
                <c:pt idx="21">
                  <c:v>3.4285714285714284</c:v>
                </c:pt>
                <c:pt idx="22" formatCode="General">
                  <c:v>3</c:v>
                </c:pt>
                <c:pt idx="23">
                  <c:v>2.6666666666666665</c:v>
                </c:pt>
                <c:pt idx="24" formatCode="General">
                  <c:v>2.4</c:v>
                </c:pt>
                <c:pt idx="25">
                  <c:v>2.1818181818181817</c:v>
                </c:pt>
                <c:pt idx="26" formatCode="General">
                  <c:v>2</c:v>
                </c:pt>
              </c:numCache>
            </c:numRef>
          </c:yVal>
          <c:smooth val="1"/>
          <c:extLst>
            <c:ext xmlns:c16="http://schemas.microsoft.com/office/drawing/2014/chart" uri="{C3380CC4-5D6E-409C-BE32-E72D297353CC}">
              <c16:uniqueId val="{00000001-D548-43D8-A446-2813A4B2792D}"/>
            </c:ext>
          </c:extLst>
        </c:ser>
        <c:dLbls>
          <c:showLegendKey val="0"/>
          <c:showVal val="0"/>
          <c:showCatName val="0"/>
          <c:showSerName val="0"/>
          <c:showPercent val="0"/>
          <c:showBubbleSize val="0"/>
        </c:dLbls>
        <c:axId val="279020536"/>
        <c:axId val="279709112"/>
      </c:scatterChart>
      <c:valAx>
        <c:axId val="279020536"/>
        <c:scaling>
          <c:orientation val="minMax"/>
          <c:max val="12"/>
          <c:min val="-12"/>
        </c:scaling>
        <c:delete val="0"/>
        <c:axPos val="b"/>
        <c:majorGridlines/>
        <c:minorGridlines/>
        <c:numFmt formatCode="0" sourceLinked="1"/>
        <c:majorTickMark val="out"/>
        <c:minorTickMark val="none"/>
        <c:tickLblPos val="nextTo"/>
        <c:crossAx val="279709112"/>
        <c:crosses val="autoZero"/>
        <c:crossBetween val="midCat"/>
        <c:majorUnit val="1"/>
      </c:valAx>
      <c:valAx>
        <c:axId val="279709112"/>
        <c:scaling>
          <c:orientation val="minMax"/>
          <c:max val="50"/>
          <c:min val="-50"/>
        </c:scaling>
        <c:delete val="0"/>
        <c:axPos val="l"/>
        <c:majorGridlines/>
        <c:minorGridlines/>
        <c:numFmt formatCode="General" sourceLinked="1"/>
        <c:majorTickMark val="out"/>
        <c:minorTickMark val="none"/>
        <c:tickLblPos val="nextTo"/>
        <c:crossAx val="279020536"/>
        <c:crosses val="autoZero"/>
        <c:crossBetween val="midCat"/>
      </c:valAx>
    </c:plotArea>
    <c:legend>
      <c:legendPos val="b"/>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Funktionerne y1=12/x+2 og y2=12/x-4</a:t>
            </a:r>
          </a:p>
        </c:rich>
      </c:tx>
      <c:overlay val="0"/>
    </c:title>
    <c:autoTitleDeleted val="0"/>
    <c:plotArea>
      <c:layout/>
      <c:scatterChart>
        <c:scatterStyle val="smoothMarker"/>
        <c:varyColors val="0"/>
        <c:ser>
          <c:idx val="0"/>
          <c:order val="0"/>
          <c:tx>
            <c:strRef>
              <c:f>'Facitliste '!$B$123</c:f>
              <c:strCache>
                <c:ptCount val="1"/>
                <c:pt idx="0">
                  <c:v>y1</c:v>
                </c:pt>
              </c:strCache>
            </c:strRef>
          </c:tx>
          <c:marker>
            <c:symbol val="none"/>
          </c:marker>
          <c:xVal>
            <c:numRef>
              <c:f>'Facitliste '!$C$122:$AC$122</c:f>
              <c:numCache>
                <c:formatCode>General</c:formatCode>
                <c:ptCount val="27"/>
                <c:pt idx="0" formatCode="0">
                  <c:v>-12</c:v>
                </c:pt>
                <c:pt idx="1">
                  <c:v>-11</c:v>
                </c:pt>
                <c:pt idx="2" formatCode="0">
                  <c:v>-10</c:v>
                </c:pt>
                <c:pt idx="3">
                  <c:v>-9</c:v>
                </c:pt>
                <c:pt idx="4" formatCode="0">
                  <c:v>-8</c:v>
                </c:pt>
                <c:pt idx="5">
                  <c:v>-7</c:v>
                </c:pt>
                <c:pt idx="6" formatCode="0">
                  <c:v>-6</c:v>
                </c:pt>
                <c:pt idx="7">
                  <c:v>-5</c:v>
                </c:pt>
                <c:pt idx="8" formatCode="0">
                  <c:v>-4</c:v>
                </c:pt>
                <c:pt idx="9">
                  <c:v>-3</c:v>
                </c:pt>
                <c:pt idx="10" formatCode="0">
                  <c:v>-2</c:v>
                </c:pt>
                <c:pt idx="11">
                  <c:v>-1</c:v>
                </c:pt>
                <c:pt idx="12">
                  <c:v>-0.5</c:v>
                </c:pt>
                <c:pt idx="14">
                  <c:v>0.5</c:v>
                </c:pt>
                <c:pt idx="15">
                  <c:v>1</c:v>
                </c:pt>
                <c:pt idx="16">
                  <c:v>2</c:v>
                </c:pt>
                <c:pt idx="17">
                  <c:v>3</c:v>
                </c:pt>
                <c:pt idx="18">
                  <c:v>4</c:v>
                </c:pt>
                <c:pt idx="19">
                  <c:v>5</c:v>
                </c:pt>
                <c:pt idx="20">
                  <c:v>6</c:v>
                </c:pt>
                <c:pt idx="21">
                  <c:v>7</c:v>
                </c:pt>
                <c:pt idx="22">
                  <c:v>8</c:v>
                </c:pt>
                <c:pt idx="23">
                  <c:v>9</c:v>
                </c:pt>
                <c:pt idx="24">
                  <c:v>10</c:v>
                </c:pt>
                <c:pt idx="25">
                  <c:v>11</c:v>
                </c:pt>
                <c:pt idx="26">
                  <c:v>12</c:v>
                </c:pt>
              </c:numCache>
            </c:numRef>
          </c:xVal>
          <c:yVal>
            <c:numRef>
              <c:f>'Facitliste '!$C$123:$AC$123</c:f>
              <c:numCache>
                <c:formatCode>0.0</c:formatCode>
                <c:ptCount val="27"/>
                <c:pt idx="0" formatCode="General">
                  <c:v>1</c:v>
                </c:pt>
                <c:pt idx="1">
                  <c:v>0.90909090909090917</c:v>
                </c:pt>
                <c:pt idx="2" formatCode="General">
                  <c:v>0.8</c:v>
                </c:pt>
                <c:pt idx="3">
                  <c:v>0.66666666666666674</c:v>
                </c:pt>
                <c:pt idx="4" formatCode="General">
                  <c:v>0.5</c:v>
                </c:pt>
                <c:pt idx="5">
                  <c:v>0.28571428571428581</c:v>
                </c:pt>
                <c:pt idx="6" formatCode="General">
                  <c:v>0</c:v>
                </c:pt>
                <c:pt idx="7" formatCode="General">
                  <c:v>-0.39999999999999991</c:v>
                </c:pt>
                <c:pt idx="8" formatCode="General">
                  <c:v>-1</c:v>
                </c:pt>
                <c:pt idx="9" formatCode="General">
                  <c:v>-2</c:v>
                </c:pt>
                <c:pt idx="10" formatCode="General">
                  <c:v>-4</c:v>
                </c:pt>
                <c:pt idx="11" formatCode="General">
                  <c:v>-10</c:v>
                </c:pt>
                <c:pt idx="12" formatCode="General">
                  <c:v>-22</c:v>
                </c:pt>
                <c:pt idx="14" formatCode="General">
                  <c:v>26</c:v>
                </c:pt>
                <c:pt idx="15" formatCode="General">
                  <c:v>14</c:v>
                </c:pt>
                <c:pt idx="16" formatCode="General">
                  <c:v>8</c:v>
                </c:pt>
                <c:pt idx="17" formatCode="General">
                  <c:v>6</c:v>
                </c:pt>
                <c:pt idx="18" formatCode="General">
                  <c:v>5</c:v>
                </c:pt>
                <c:pt idx="19" formatCode="General">
                  <c:v>4.4000000000000004</c:v>
                </c:pt>
                <c:pt idx="20" formatCode="General">
                  <c:v>4</c:v>
                </c:pt>
                <c:pt idx="21">
                  <c:v>3.7142857142857144</c:v>
                </c:pt>
                <c:pt idx="22" formatCode="General">
                  <c:v>3.5</c:v>
                </c:pt>
                <c:pt idx="23">
                  <c:v>3.333333333333333</c:v>
                </c:pt>
                <c:pt idx="24" formatCode="General">
                  <c:v>3.2</c:v>
                </c:pt>
                <c:pt idx="25">
                  <c:v>3.0909090909090908</c:v>
                </c:pt>
                <c:pt idx="26" formatCode="General">
                  <c:v>3</c:v>
                </c:pt>
              </c:numCache>
            </c:numRef>
          </c:yVal>
          <c:smooth val="1"/>
          <c:extLst>
            <c:ext xmlns:c16="http://schemas.microsoft.com/office/drawing/2014/chart" uri="{C3380CC4-5D6E-409C-BE32-E72D297353CC}">
              <c16:uniqueId val="{00000000-AD0A-48C5-AA2F-53AFAD277B9F}"/>
            </c:ext>
          </c:extLst>
        </c:ser>
        <c:ser>
          <c:idx val="1"/>
          <c:order val="1"/>
          <c:tx>
            <c:strRef>
              <c:f>'Facitliste '!$B$124</c:f>
              <c:strCache>
                <c:ptCount val="1"/>
                <c:pt idx="0">
                  <c:v>y2</c:v>
                </c:pt>
              </c:strCache>
            </c:strRef>
          </c:tx>
          <c:marker>
            <c:symbol val="none"/>
          </c:marker>
          <c:xVal>
            <c:numRef>
              <c:f>'Facitliste '!$C$122:$AC$122</c:f>
              <c:numCache>
                <c:formatCode>General</c:formatCode>
                <c:ptCount val="27"/>
                <c:pt idx="0" formatCode="0">
                  <c:v>-12</c:v>
                </c:pt>
                <c:pt idx="1">
                  <c:v>-11</c:v>
                </c:pt>
                <c:pt idx="2" formatCode="0">
                  <c:v>-10</c:v>
                </c:pt>
                <c:pt idx="3">
                  <c:v>-9</c:v>
                </c:pt>
                <c:pt idx="4" formatCode="0">
                  <c:v>-8</c:v>
                </c:pt>
                <c:pt idx="5">
                  <c:v>-7</c:v>
                </c:pt>
                <c:pt idx="6" formatCode="0">
                  <c:v>-6</c:v>
                </c:pt>
                <c:pt idx="7">
                  <c:v>-5</c:v>
                </c:pt>
                <c:pt idx="8" formatCode="0">
                  <c:v>-4</c:v>
                </c:pt>
                <c:pt idx="9">
                  <c:v>-3</c:v>
                </c:pt>
                <c:pt idx="10" formatCode="0">
                  <c:v>-2</c:v>
                </c:pt>
                <c:pt idx="11">
                  <c:v>-1</c:v>
                </c:pt>
                <c:pt idx="12">
                  <c:v>-0.5</c:v>
                </c:pt>
                <c:pt idx="14">
                  <c:v>0.5</c:v>
                </c:pt>
                <c:pt idx="15">
                  <c:v>1</c:v>
                </c:pt>
                <c:pt idx="16">
                  <c:v>2</c:v>
                </c:pt>
                <c:pt idx="17">
                  <c:v>3</c:v>
                </c:pt>
                <c:pt idx="18">
                  <c:v>4</c:v>
                </c:pt>
                <c:pt idx="19">
                  <c:v>5</c:v>
                </c:pt>
                <c:pt idx="20">
                  <c:v>6</c:v>
                </c:pt>
                <c:pt idx="21">
                  <c:v>7</c:v>
                </c:pt>
                <c:pt idx="22">
                  <c:v>8</c:v>
                </c:pt>
                <c:pt idx="23">
                  <c:v>9</c:v>
                </c:pt>
                <c:pt idx="24">
                  <c:v>10</c:v>
                </c:pt>
                <c:pt idx="25">
                  <c:v>11</c:v>
                </c:pt>
                <c:pt idx="26">
                  <c:v>12</c:v>
                </c:pt>
              </c:numCache>
            </c:numRef>
          </c:xVal>
          <c:yVal>
            <c:numRef>
              <c:f>'Facitliste '!$C$124:$AC$124</c:f>
              <c:numCache>
                <c:formatCode>0.0</c:formatCode>
                <c:ptCount val="27"/>
                <c:pt idx="0" formatCode="General">
                  <c:v>-5</c:v>
                </c:pt>
                <c:pt idx="1">
                  <c:v>-5.0909090909090908</c:v>
                </c:pt>
                <c:pt idx="2" formatCode="General">
                  <c:v>-5.2</c:v>
                </c:pt>
                <c:pt idx="3">
                  <c:v>-5.333333333333333</c:v>
                </c:pt>
                <c:pt idx="4" formatCode="General">
                  <c:v>-5.5</c:v>
                </c:pt>
                <c:pt idx="5">
                  <c:v>-5.7142857142857144</c:v>
                </c:pt>
                <c:pt idx="6" formatCode="General">
                  <c:v>-6</c:v>
                </c:pt>
                <c:pt idx="7" formatCode="General">
                  <c:v>-6.4</c:v>
                </c:pt>
                <c:pt idx="8" formatCode="General">
                  <c:v>-7</c:v>
                </c:pt>
                <c:pt idx="9" formatCode="General">
                  <c:v>-8</c:v>
                </c:pt>
                <c:pt idx="10" formatCode="General">
                  <c:v>-10</c:v>
                </c:pt>
                <c:pt idx="11" formatCode="General">
                  <c:v>-16</c:v>
                </c:pt>
                <c:pt idx="12" formatCode="General">
                  <c:v>-28</c:v>
                </c:pt>
                <c:pt idx="14" formatCode="General">
                  <c:v>20</c:v>
                </c:pt>
                <c:pt idx="15" formatCode="General">
                  <c:v>8</c:v>
                </c:pt>
                <c:pt idx="16" formatCode="General">
                  <c:v>2</c:v>
                </c:pt>
                <c:pt idx="17" formatCode="General">
                  <c:v>0</c:v>
                </c:pt>
                <c:pt idx="18" formatCode="General">
                  <c:v>-1</c:v>
                </c:pt>
                <c:pt idx="19" formatCode="General">
                  <c:v>-1.6</c:v>
                </c:pt>
                <c:pt idx="20" formatCode="General">
                  <c:v>-2</c:v>
                </c:pt>
                <c:pt idx="21">
                  <c:v>-2.2857142857142856</c:v>
                </c:pt>
                <c:pt idx="22" formatCode="General">
                  <c:v>-2.5</c:v>
                </c:pt>
                <c:pt idx="23">
                  <c:v>-2.666666666666667</c:v>
                </c:pt>
                <c:pt idx="24" formatCode="General">
                  <c:v>-2.8</c:v>
                </c:pt>
                <c:pt idx="25">
                  <c:v>-2.9090909090909092</c:v>
                </c:pt>
                <c:pt idx="26" formatCode="General">
                  <c:v>-3</c:v>
                </c:pt>
              </c:numCache>
            </c:numRef>
          </c:yVal>
          <c:smooth val="1"/>
          <c:extLst>
            <c:ext xmlns:c16="http://schemas.microsoft.com/office/drawing/2014/chart" uri="{C3380CC4-5D6E-409C-BE32-E72D297353CC}">
              <c16:uniqueId val="{00000001-AD0A-48C5-AA2F-53AFAD277B9F}"/>
            </c:ext>
          </c:extLst>
        </c:ser>
        <c:dLbls>
          <c:showLegendKey val="0"/>
          <c:showVal val="0"/>
          <c:showCatName val="0"/>
          <c:showSerName val="0"/>
          <c:showPercent val="0"/>
          <c:showBubbleSize val="0"/>
        </c:dLbls>
        <c:axId val="279709896"/>
        <c:axId val="279710288"/>
      </c:scatterChart>
      <c:valAx>
        <c:axId val="279709896"/>
        <c:scaling>
          <c:orientation val="minMax"/>
          <c:max val="12"/>
          <c:min val="-12"/>
        </c:scaling>
        <c:delete val="0"/>
        <c:axPos val="b"/>
        <c:majorGridlines/>
        <c:minorGridlines/>
        <c:numFmt formatCode="0" sourceLinked="1"/>
        <c:majorTickMark val="out"/>
        <c:minorTickMark val="none"/>
        <c:tickLblPos val="nextTo"/>
        <c:crossAx val="279710288"/>
        <c:crosses val="autoZero"/>
        <c:crossBetween val="midCat"/>
        <c:majorUnit val="1"/>
      </c:valAx>
      <c:valAx>
        <c:axId val="279710288"/>
        <c:scaling>
          <c:orientation val="minMax"/>
          <c:max val="28"/>
          <c:min val="-20"/>
        </c:scaling>
        <c:delete val="0"/>
        <c:axPos val="l"/>
        <c:majorGridlines/>
        <c:minorGridlines/>
        <c:numFmt formatCode="General" sourceLinked="1"/>
        <c:majorTickMark val="out"/>
        <c:minorTickMark val="none"/>
        <c:tickLblPos val="nextTo"/>
        <c:crossAx val="279709896"/>
        <c:crosses val="autoZero"/>
        <c:crossBetween val="midCat"/>
        <c:majorUnit val="2"/>
      </c:valAx>
    </c:plotArea>
    <c:legend>
      <c:legendPos val="b"/>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Rejsetid i timer for tur på 250 km</a:t>
            </a:r>
          </a:p>
        </c:rich>
      </c:tx>
      <c:overlay val="0"/>
    </c:title>
    <c:autoTitleDeleted val="0"/>
    <c:plotArea>
      <c:layout/>
      <c:scatterChart>
        <c:scatterStyle val="smoothMarker"/>
        <c:varyColors val="0"/>
        <c:ser>
          <c:idx val="0"/>
          <c:order val="0"/>
          <c:tx>
            <c:strRef>
              <c:f>'Facitliste '!$B$139</c:f>
              <c:strCache>
                <c:ptCount val="1"/>
                <c:pt idx="0">
                  <c:v>y - rejsetid i timer</c:v>
                </c:pt>
              </c:strCache>
            </c:strRef>
          </c:tx>
          <c:marker>
            <c:symbol val="none"/>
          </c:marker>
          <c:xVal>
            <c:numRef>
              <c:f>'Facitliste '!$C$138:$O$138</c:f>
              <c:numCache>
                <c:formatCode>General</c:formatCode>
                <c:ptCount val="13"/>
                <c:pt idx="0" formatCode="0">
                  <c:v>20</c:v>
                </c:pt>
                <c:pt idx="1">
                  <c:v>40</c:v>
                </c:pt>
                <c:pt idx="2" formatCode="0">
                  <c:v>60</c:v>
                </c:pt>
                <c:pt idx="3" formatCode="0">
                  <c:v>80</c:v>
                </c:pt>
                <c:pt idx="4">
                  <c:v>100</c:v>
                </c:pt>
                <c:pt idx="5" formatCode="0">
                  <c:v>120</c:v>
                </c:pt>
                <c:pt idx="6" formatCode="0">
                  <c:v>140</c:v>
                </c:pt>
                <c:pt idx="7">
                  <c:v>160</c:v>
                </c:pt>
                <c:pt idx="8" formatCode="0">
                  <c:v>180</c:v>
                </c:pt>
                <c:pt idx="9" formatCode="0">
                  <c:v>200</c:v>
                </c:pt>
                <c:pt idx="10">
                  <c:v>220</c:v>
                </c:pt>
                <c:pt idx="11" formatCode="0">
                  <c:v>240</c:v>
                </c:pt>
                <c:pt idx="12" formatCode="0">
                  <c:v>250</c:v>
                </c:pt>
              </c:numCache>
            </c:numRef>
          </c:xVal>
          <c:yVal>
            <c:numRef>
              <c:f>'Facitliste '!$C$139:$O$139</c:f>
              <c:numCache>
                <c:formatCode>General</c:formatCode>
                <c:ptCount val="13"/>
                <c:pt idx="0">
                  <c:v>12.5</c:v>
                </c:pt>
                <c:pt idx="1">
                  <c:v>6.25</c:v>
                </c:pt>
                <c:pt idx="2" formatCode="0.0">
                  <c:v>4.166666666666667</c:v>
                </c:pt>
                <c:pt idx="3">
                  <c:v>3.125</c:v>
                </c:pt>
                <c:pt idx="4">
                  <c:v>2.5</c:v>
                </c:pt>
                <c:pt idx="5" formatCode="0.0">
                  <c:v>2.0833333333333335</c:v>
                </c:pt>
                <c:pt idx="6" formatCode="0.0">
                  <c:v>1.7857142857142858</c:v>
                </c:pt>
                <c:pt idx="7">
                  <c:v>1.5625</c:v>
                </c:pt>
                <c:pt idx="8" formatCode="0.0">
                  <c:v>1.3888888888888888</c:v>
                </c:pt>
                <c:pt idx="9">
                  <c:v>1.25</c:v>
                </c:pt>
                <c:pt idx="10" formatCode="0.0">
                  <c:v>1.1363636363636365</c:v>
                </c:pt>
                <c:pt idx="11" formatCode="0.0">
                  <c:v>1.0416666666666667</c:v>
                </c:pt>
                <c:pt idx="12" formatCode="0.0">
                  <c:v>1</c:v>
                </c:pt>
              </c:numCache>
            </c:numRef>
          </c:yVal>
          <c:smooth val="1"/>
          <c:extLst>
            <c:ext xmlns:c16="http://schemas.microsoft.com/office/drawing/2014/chart" uri="{C3380CC4-5D6E-409C-BE32-E72D297353CC}">
              <c16:uniqueId val="{00000000-FC86-4E23-96FB-7CB691E217F9}"/>
            </c:ext>
          </c:extLst>
        </c:ser>
        <c:dLbls>
          <c:showLegendKey val="0"/>
          <c:showVal val="0"/>
          <c:showCatName val="0"/>
          <c:showSerName val="0"/>
          <c:showPercent val="0"/>
          <c:showBubbleSize val="0"/>
        </c:dLbls>
        <c:axId val="279773344"/>
        <c:axId val="279773736"/>
      </c:scatterChart>
      <c:valAx>
        <c:axId val="279773344"/>
        <c:scaling>
          <c:orientation val="minMax"/>
          <c:max val="250"/>
        </c:scaling>
        <c:delete val="0"/>
        <c:axPos val="b"/>
        <c:majorGridlines/>
        <c:minorGridlines/>
        <c:title>
          <c:tx>
            <c:rich>
              <a:bodyPr/>
              <a:lstStyle/>
              <a:p>
                <a:pPr>
                  <a:defRPr/>
                </a:pPr>
                <a:r>
                  <a:rPr lang="en-US"/>
                  <a:t>km/t</a:t>
                </a:r>
              </a:p>
            </c:rich>
          </c:tx>
          <c:overlay val="0"/>
        </c:title>
        <c:numFmt formatCode="0" sourceLinked="1"/>
        <c:majorTickMark val="out"/>
        <c:minorTickMark val="none"/>
        <c:tickLblPos val="nextTo"/>
        <c:txPr>
          <a:bodyPr rot="-5400000" vert="horz"/>
          <a:lstStyle/>
          <a:p>
            <a:pPr>
              <a:defRPr/>
            </a:pPr>
            <a:endParaRPr lang="da-DK"/>
          </a:p>
        </c:txPr>
        <c:crossAx val="279773736"/>
        <c:crosses val="autoZero"/>
        <c:crossBetween val="midCat"/>
        <c:majorUnit val="10"/>
      </c:valAx>
      <c:valAx>
        <c:axId val="279773736"/>
        <c:scaling>
          <c:orientation val="minMax"/>
          <c:max val="13"/>
        </c:scaling>
        <c:delete val="0"/>
        <c:axPos val="l"/>
        <c:majorGridlines/>
        <c:title>
          <c:tx>
            <c:rich>
              <a:bodyPr rot="-5400000" vert="horz"/>
              <a:lstStyle/>
              <a:p>
                <a:pPr>
                  <a:defRPr/>
                </a:pPr>
                <a:r>
                  <a:rPr lang="en-US"/>
                  <a:t>Antal timer</a:t>
                </a:r>
              </a:p>
            </c:rich>
          </c:tx>
          <c:overlay val="0"/>
        </c:title>
        <c:numFmt formatCode="General" sourceLinked="1"/>
        <c:majorTickMark val="out"/>
        <c:minorTickMark val="none"/>
        <c:tickLblPos val="nextTo"/>
        <c:crossAx val="279773344"/>
        <c:crosses val="autoZero"/>
        <c:crossBetween val="midCat"/>
        <c:majorUnit val="1"/>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7'!$B$7</c:f>
              <c:strCache>
                <c:ptCount val="1"/>
                <c:pt idx="0">
                  <c:v>y1</c:v>
                </c:pt>
              </c:strCache>
            </c:strRef>
          </c:tx>
          <c:spPr>
            <a:ln w="19050" cap="rnd">
              <a:solidFill>
                <a:schemeClr val="accent1"/>
              </a:solidFill>
              <a:round/>
            </a:ln>
            <a:effectLst/>
          </c:spPr>
          <c:marker>
            <c:symbol val="none"/>
          </c:marker>
          <c:xVal>
            <c:numRef>
              <c:f>'Opgave 7'!$C$6:$AC$6</c:f>
              <c:numCache>
                <c:formatCode>General</c:formatCode>
                <c:ptCount val="27"/>
                <c:pt idx="0" formatCode="0">
                  <c:v>-12</c:v>
                </c:pt>
                <c:pt idx="1">
                  <c:v>-11</c:v>
                </c:pt>
                <c:pt idx="2" formatCode="0">
                  <c:v>-10</c:v>
                </c:pt>
                <c:pt idx="3">
                  <c:v>-9</c:v>
                </c:pt>
                <c:pt idx="4" formatCode="0">
                  <c:v>-8</c:v>
                </c:pt>
                <c:pt idx="5">
                  <c:v>-7</c:v>
                </c:pt>
                <c:pt idx="6" formatCode="0">
                  <c:v>-6</c:v>
                </c:pt>
                <c:pt idx="7">
                  <c:v>-5</c:v>
                </c:pt>
                <c:pt idx="8" formatCode="0">
                  <c:v>-4</c:v>
                </c:pt>
                <c:pt idx="9">
                  <c:v>-3</c:v>
                </c:pt>
                <c:pt idx="10" formatCode="0">
                  <c:v>-2</c:v>
                </c:pt>
                <c:pt idx="11">
                  <c:v>-1</c:v>
                </c:pt>
                <c:pt idx="12">
                  <c:v>-0.5</c:v>
                </c:pt>
                <c:pt idx="14">
                  <c:v>0.5</c:v>
                </c:pt>
                <c:pt idx="15">
                  <c:v>1</c:v>
                </c:pt>
                <c:pt idx="16" formatCode="0">
                  <c:v>2</c:v>
                </c:pt>
                <c:pt idx="17">
                  <c:v>3</c:v>
                </c:pt>
                <c:pt idx="18" formatCode="0">
                  <c:v>4</c:v>
                </c:pt>
                <c:pt idx="19">
                  <c:v>5</c:v>
                </c:pt>
                <c:pt idx="20" formatCode="0">
                  <c:v>6</c:v>
                </c:pt>
                <c:pt idx="21">
                  <c:v>7</c:v>
                </c:pt>
                <c:pt idx="22" formatCode="0">
                  <c:v>8</c:v>
                </c:pt>
                <c:pt idx="23">
                  <c:v>9</c:v>
                </c:pt>
                <c:pt idx="24" formatCode="0">
                  <c:v>10</c:v>
                </c:pt>
                <c:pt idx="25">
                  <c:v>11</c:v>
                </c:pt>
                <c:pt idx="26" formatCode="0">
                  <c:v>12</c:v>
                </c:pt>
              </c:numCache>
            </c:numRef>
          </c:xVal>
          <c:yVal>
            <c:numRef>
              <c:f>'Opgave 7'!$C$7:$AC$7</c:f>
              <c:numCache>
                <c:formatCode>General</c:formatCode>
                <c:ptCount val="27"/>
                <c:pt idx="0">
                  <c:v>-1</c:v>
                </c:pt>
                <c:pt idx="1">
                  <c:v>-1.0909090909090908</c:v>
                </c:pt>
                <c:pt idx="2">
                  <c:v>-1.2</c:v>
                </c:pt>
                <c:pt idx="3">
                  <c:v>-1.3333333333333333</c:v>
                </c:pt>
                <c:pt idx="4">
                  <c:v>-1.5</c:v>
                </c:pt>
                <c:pt idx="5">
                  <c:v>-1.7142857142857142</c:v>
                </c:pt>
                <c:pt idx="6">
                  <c:v>-2</c:v>
                </c:pt>
                <c:pt idx="7">
                  <c:v>-2.4</c:v>
                </c:pt>
                <c:pt idx="8">
                  <c:v>-3</c:v>
                </c:pt>
                <c:pt idx="9">
                  <c:v>-4</c:v>
                </c:pt>
                <c:pt idx="10">
                  <c:v>-6</c:v>
                </c:pt>
                <c:pt idx="11">
                  <c:v>-12</c:v>
                </c:pt>
                <c:pt idx="12">
                  <c:v>-24</c:v>
                </c:pt>
                <c:pt idx="14">
                  <c:v>24</c:v>
                </c:pt>
                <c:pt idx="15">
                  <c:v>12</c:v>
                </c:pt>
                <c:pt idx="16">
                  <c:v>6</c:v>
                </c:pt>
                <c:pt idx="17">
                  <c:v>4</c:v>
                </c:pt>
                <c:pt idx="18">
                  <c:v>3</c:v>
                </c:pt>
                <c:pt idx="19">
                  <c:v>2.4</c:v>
                </c:pt>
                <c:pt idx="20">
                  <c:v>2</c:v>
                </c:pt>
                <c:pt idx="21">
                  <c:v>1.7142857142857142</c:v>
                </c:pt>
                <c:pt idx="22">
                  <c:v>1.5</c:v>
                </c:pt>
                <c:pt idx="23">
                  <c:v>1.3333333333333333</c:v>
                </c:pt>
                <c:pt idx="24">
                  <c:v>1.2</c:v>
                </c:pt>
                <c:pt idx="25">
                  <c:v>1.0909090909090908</c:v>
                </c:pt>
                <c:pt idx="26">
                  <c:v>1</c:v>
                </c:pt>
              </c:numCache>
            </c:numRef>
          </c:yVal>
          <c:smooth val="1"/>
          <c:extLst>
            <c:ext xmlns:c16="http://schemas.microsoft.com/office/drawing/2014/chart" uri="{C3380CC4-5D6E-409C-BE32-E72D297353CC}">
              <c16:uniqueId val="{00000000-38EB-486E-B33F-6DEE8988451B}"/>
            </c:ext>
          </c:extLst>
        </c:ser>
        <c:ser>
          <c:idx val="1"/>
          <c:order val="1"/>
          <c:tx>
            <c:strRef>
              <c:f>'Opgave 7'!$B$8</c:f>
              <c:strCache>
                <c:ptCount val="1"/>
                <c:pt idx="0">
                  <c:v>y2</c:v>
                </c:pt>
              </c:strCache>
            </c:strRef>
          </c:tx>
          <c:spPr>
            <a:ln w="19050" cap="rnd">
              <a:solidFill>
                <a:schemeClr val="accent2"/>
              </a:solidFill>
              <a:round/>
            </a:ln>
            <a:effectLst/>
          </c:spPr>
          <c:marker>
            <c:symbol val="none"/>
          </c:marker>
          <c:xVal>
            <c:numRef>
              <c:f>'Opgave 7'!$C$6:$AC$6</c:f>
              <c:numCache>
                <c:formatCode>General</c:formatCode>
                <c:ptCount val="27"/>
                <c:pt idx="0" formatCode="0">
                  <c:v>-12</c:v>
                </c:pt>
                <c:pt idx="1">
                  <c:v>-11</c:v>
                </c:pt>
                <c:pt idx="2" formatCode="0">
                  <c:v>-10</c:v>
                </c:pt>
                <c:pt idx="3">
                  <c:v>-9</c:v>
                </c:pt>
                <c:pt idx="4" formatCode="0">
                  <c:v>-8</c:v>
                </c:pt>
                <c:pt idx="5">
                  <c:v>-7</c:v>
                </c:pt>
                <c:pt idx="6" formatCode="0">
                  <c:v>-6</c:v>
                </c:pt>
                <c:pt idx="7">
                  <c:v>-5</c:v>
                </c:pt>
                <c:pt idx="8" formatCode="0">
                  <c:v>-4</c:v>
                </c:pt>
                <c:pt idx="9">
                  <c:v>-3</c:v>
                </c:pt>
                <c:pt idx="10" formatCode="0">
                  <c:v>-2</c:v>
                </c:pt>
                <c:pt idx="11">
                  <c:v>-1</c:v>
                </c:pt>
                <c:pt idx="12">
                  <c:v>-0.5</c:v>
                </c:pt>
                <c:pt idx="14">
                  <c:v>0.5</c:v>
                </c:pt>
                <c:pt idx="15">
                  <c:v>1</c:v>
                </c:pt>
                <c:pt idx="16" formatCode="0">
                  <c:v>2</c:v>
                </c:pt>
                <c:pt idx="17">
                  <c:v>3</c:v>
                </c:pt>
                <c:pt idx="18" formatCode="0">
                  <c:v>4</c:v>
                </c:pt>
                <c:pt idx="19">
                  <c:v>5</c:v>
                </c:pt>
                <c:pt idx="20" formatCode="0">
                  <c:v>6</c:v>
                </c:pt>
                <c:pt idx="21">
                  <c:v>7</c:v>
                </c:pt>
                <c:pt idx="22" formatCode="0">
                  <c:v>8</c:v>
                </c:pt>
                <c:pt idx="23">
                  <c:v>9</c:v>
                </c:pt>
                <c:pt idx="24" formatCode="0">
                  <c:v>10</c:v>
                </c:pt>
                <c:pt idx="25">
                  <c:v>11</c:v>
                </c:pt>
                <c:pt idx="26" formatCode="0">
                  <c:v>12</c:v>
                </c:pt>
              </c:numCache>
            </c:numRef>
          </c:xVal>
          <c:yVal>
            <c:numRef>
              <c:f>'Opgave 7'!$C$8:$AC$8</c:f>
              <c:numCache>
                <c:formatCode>General</c:formatCode>
                <c:ptCount val="27"/>
                <c:pt idx="0">
                  <c:v>-2</c:v>
                </c:pt>
                <c:pt idx="1">
                  <c:v>-2.1818181818181817</c:v>
                </c:pt>
                <c:pt idx="2">
                  <c:v>-2.4</c:v>
                </c:pt>
                <c:pt idx="3">
                  <c:v>-2.6666666666666665</c:v>
                </c:pt>
                <c:pt idx="4">
                  <c:v>-3</c:v>
                </c:pt>
                <c:pt idx="5">
                  <c:v>-3.4285714285714284</c:v>
                </c:pt>
                <c:pt idx="6">
                  <c:v>-4</c:v>
                </c:pt>
                <c:pt idx="7">
                  <c:v>-4.8</c:v>
                </c:pt>
                <c:pt idx="8">
                  <c:v>-6</c:v>
                </c:pt>
                <c:pt idx="9">
                  <c:v>-8</c:v>
                </c:pt>
                <c:pt idx="10">
                  <c:v>-12</c:v>
                </c:pt>
                <c:pt idx="11">
                  <c:v>-24</c:v>
                </c:pt>
                <c:pt idx="12">
                  <c:v>-48</c:v>
                </c:pt>
                <c:pt idx="14">
                  <c:v>48</c:v>
                </c:pt>
                <c:pt idx="15">
                  <c:v>24</c:v>
                </c:pt>
                <c:pt idx="16">
                  <c:v>12</c:v>
                </c:pt>
                <c:pt idx="17">
                  <c:v>8</c:v>
                </c:pt>
                <c:pt idx="18">
                  <c:v>6</c:v>
                </c:pt>
                <c:pt idx="19">
                  <c:v>4.8</c:v>
                </c:pt>
                <c:pt idx="20">
                  <c:v>4</c:v>
                </c:pt>
                <c:pt idx="21">
                  <c:v>3.4285714285714284</c:v>
                </c:pt>
                <c:pt idx="22">
                  <c:v>3</c:v>
                </c:pt>
                <c:pt idx="23">
                  <c:v>2.6666666666666665</c:v>
                </c:pt>
                <c:pt idx="24">
                  <c:v>2.4</c:v>
                </c:pt>
                <c:pt idx="25">
                  <c:v>2.1818181818181817</c:v>
                </c:pt>
                <c:pt idx="26">
                  <c:v>2</c:v>
                </c:pt>
              </c:numCache>
            </c:numRef>
          </c:yVal>
          <c:smooth val="1"/>
          <c:extLst>
            <c:ext xmlns:c16="http://schemas.microsoft.com/office/drawing/2014/chart" uri="{C3380CC4-5D6E-409C-BE32-E72D297353CC}">
              <c16:uniqueId val="{00000001-38EB-486E-B33F-6DEE8988451B}"/>
            </c:ext>
          </c:extLst>
        </c:ser>
        <c:dLbls>
          <c:showLegendKey val="0"/>
          <c:showVal val="0"/>
          <c:showCatName val="0"/>
          <c:showSerName val="0"/>
          <c:showPercent val="0"/>
          <c:showBubbleSize val="0"/>
        </c:dLbls>
        <c:axId val="485999056"/>
        <c:axId val="486001024"/>
      </c:scatterChart>
      <c:valAx>
        <c:axId val="485999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86001024"/>
        <c:crosses val="autoZero"/>
        <c:crossBetween val="midCat"/>
      </c:valAx>
      <c:valAx>
        <c:axId val="48600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859990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Eksempel!$B$42</c:f>
              <c:strCache>
                <c:ptCount val="1"/>
                <c:pt idx="0">
                  <c:v>y - pris i kr.</c:v>
                </c:pt>
              </c:strCache>
            </c:strRef>
          </c:tx>
          <c:spPr>
            <a:ln w="19050" cap="rnd">
              <a:solidFill>
                <a:schemeClr val="accent1"/>
              </a:solidFill>
              <a:round/>
            </a:ln>
            <a:effectLst/>
          </c:spPr>
          <c:marker>
            <c:symbol val="none"/>
          </c:marker>
          <c:xVal>
            <c:numRef>
              <c:f>Eksempel!$C$41:$O$41</c:f>
              <c:numCache>
                <c:formatCode>General</c:formatCode>
                <c:ptCount val="13"/>
                <c:pt idx="0" formatCode="0">
                  <c:v>0</c:v>
                </c:pt>
                <c:pt idx="1">
                  <c:v>50</c:v>
                </c:pt>
                <c:pt idx="2" formatCode="0">
                  <c:v>100</c:v>
                </c:pt>
                <c:pt idx="3">
                  <c:v>150</c:v>
                </c:pt>
                <c:pt idx="4" formatCode="0">
                  <c:v>200</c:v>
                </c:pt>
                <c:pt idx="5">
                  <c:v>250</c:v>
                </c:pt>
                <c:pt idx="6" formatCode="0">
                  <c:v>300</c:v>
                </c:pt>
                <c:pt idx="7">
                  <c:v>350</c:v>
                </c:pt>
                <c:pt idx="8" formatCode="0">
                  <c:v>400</c:v>
                </c:pt>
                <c:pt idx="9">
                  <c:v>450</c:v>
                </c:pt>
                <c:pt idx="10" formatCode="0">
                  <c:v>500</c:v>
                </c:pt>
                <c:pt idx="11" formatCode="0">
                  <c:v>550</c:v>
                </c:pt>
                <c:pt idx="12">
                  <c:v>600</c:v>
                </c:pt>
              </c:numCache>
            </c:numRef>
          </c:xVal>
          <c:yVal>
            <c:numRef>
              <c:f>Eksempel!$C$42:$O$42</c:f>
              <c:numCache>
                <c:formatCode>_ "kr."\ * #,##0.00_ ;_ "kr."\ * \-#,##0.00_ ;_ "kr."\ * "-"??_ ;_ @_ </c:formatCode>
                <c:ptCount val="13"/>
                <c:pt idx="0">
                  <c:v>0</c:v>
                </c:pt>
                <c:pt idx="1">
                  <c:v>450</c:v>
                </c:pt>
                <c:pt idx="2">
                  <c:v>900</c:v>
                </c:pt>
                <c:pt idx="3">
                  <c:v>1350</c:v>
                </c:pt>
                <c:pt idx="4">
                  <c:v>1800</c:v>
                </c:pt>
                <c:pt idx="5">
                  <c:v>2250</c:v>
                </c:pt>
                <c:pt idx="6">
                  <c:v>2700</c:v>
                </c:pt>
                <c:pt idx="7">
                  <c:v>3150</c:v>
                </c:pt>
                <c:pt idx="8">
                  <c:v>3600</c:v>
                </c:pt>
                <c:pt idx="9">
                  <c:v>4050</c:v>
                </c:pt>
                <c:pt idx="10">
                  <c:v>4500</c:v>
                </c:pt>
                <c:pt idx="11">
                  <c:v>4950</c:v>
                </c:pt>
                <c:pt idx="12">
                  <c:v>5400</c:v>
                </c:pt>
              </c:numCache>
            </c:numRef>
          </c:yVal>
          <c:smooth val="1"/>
          <c:extLst>
            <c:ext xmlns:c16="http://schemas.microsoft.com/office/drawing/2014/chart" uri="{C3380CC4-5D6E-409C-BE32-E72D297353CC}">
              <c16:uniqueId val="{00000000-22F7-45F1-84D8-AED3C0BDAC67}"/>
            </c:ext>
          </c:extLst>
        </c:ser>
        <c:dLbls>
          <c:showLegendKey val="0"/>
          <c:showVal val="0"/>
          <c:showCatName val="0"/>
          <c:showSerName val="0"/>
          <c:showPercent val="0"/>
          <c:showBubbleSize val="0"/>
        </c:dLbls>
        <c:axId val="442575680"/>
        <c:axId val="442571416"/>
      </c:scatterChart>
      <c:valAx>
        <c:axId val="442575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2571416"/>
        <c:crosses val="autoZero"/>
        <c:crossBetween val="midCat"/>
      </c:valAx>
      <c:valAx>
        <c:axId val="442571416"/>
        <c:scaling>
          <c:orientation val="minMax"/>
        </c:scaling>
        <c:delete val="0"/>
        <c:axPos val="l"/>
        <c:majorGridlines>
          <c:spPr>
            <a:ln w="9525" cap="flat" cmpd="sng" algn="ctr">
              <a:solidFill>
                <a:schemeClr val="tx1">
                  <a:lumMod val="15000"/>
                  <a:lumOff val="85000"/>
                </a:schemeClr>
              </a:solidFill>
              <a:round/>
            </a:ln>
            <a:effectLst/>
          </c:spPr>
        </c:majorGridlines>
        <c:numFmt formatCode="_ &quot;kr.&quot;\ * #,##0.00_ ;_ &quot;kr.&quot;\ * \-#,##0.00_ ;_ &quot;kr.&quot;\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2575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8'!$B$8</c:f>
              <c:strCache>
                <c:ptCount val="1"/>
                <c:pt idx="0">
                  <c:v>y1</c:v>
                </c:pt>
              </c:strCache>
            </c:strRef>
          </c:tx>
          <c:spPr>
            <a:ln w="19050" cap="rnd">
              <a:solidFill>
                <a:schemeClr val="accent1"/>
              </a:solidFill>
              <a:round/>
            </a:ln>
            <a:effectLst/>
          </c:spPr>
          <c:marker>
            <c:symbol val="none"/>
          </c:marker>
          <c:xVal>
            <c:numRef>
              <c:f>'Opgave 8'!$C$7:$Z$7</c:f>
              <c:numCache>
                <c:formatCode>General</c:formatCode>
                <c:ptCount val="24"/>
                <c:pt idx="0" formatCode="0">
                  <c:v>-12</c:v>
                </c:pt>
                <c:pt idx="1">
                  <c:v>-11</c:v>
                </c:pt>
                <c:pt idx="2" formatCode="0">
                  <c:v>-10</c:v>
                </c:pt>
                <c:pt idx="3">
                  <c:v>-9</c:v>
                </c:pt>
                <c:pt idx="4" formatCode="0">
                  <c:v>-8</c:v>
                </c:pt>
                <c:pt idx="5">
                  <c:v>-7</c:v>
                </c:pt>
                <c:pt idx="6" formatCode="0">
                  <c:v>-6</c:v>
                </c:pt>
                <c:pt idx="7">
                  <c:v>-5</c:v>
                </c:pt>
                <c:pt idx="8" formatCode="0">
                  <c:v>-4</c:v>
                </c:pt>
                <c:pt idx="9">
                  <c:v>-3</c:v>
                </c:pt>
                <c:pt idx="10" formatCode="0">
                  <c:v>-2</c:v>
                </c:pt>
                <c:pt idx="11">
                  <c:v>-1</c:v>
                </c:pt>
                <c:pt idx="12">
                  <c:v>-0.5</c:v>
                </c:pt>
                <c:pt idx="14">
                  <c:v>0.5</c:v>
                </c:pt>
                <c:pt idx="15">
                  <c:v>1</c:v>
                </c:pt>
                <c:pt idx="16">
                  <c:v>2</c:v>
                </c:pt>
                <c:pt idx="17">
                  <c:v>3</c:v>
                </c:pt>
                <c:pt idx="18">
                  <c:v>4</c:v>
                </c:pt>
                <c:pt idx="19">
                  <c:v>5</c:v>
                </c:pt>
                <c:pt idx="20">
                  <c:v>6</c:v>
                </c:pt>
                <c:pt idx="21">
                  <c:v>7</c:v>
                </c:pt>
                <c:pt idx="22">
                  <c:v>8</c:v>
                </c:pt>
                <c:pt idx="23">
                  <c:v>9</c:v>
                </c:pt>
              </c:numCache>
            </c:numRef>
          </c:xVal>
          <c:yVal>
            <c:numRef>
              <c:f>'Opgave 8'!$C$8:$Z$8</c:f>
              <c:numCache>
                <c:formatCode>General</c:formatCode>
                <c:ptCount val="24"/>
                <c:pt idx="0">
                  <c:v>1</c:v>
                </c:pt>
                <c:pt idx="1">
                  <c:v>0.90909090909090917</c:v>
                </c:pt>
                <c:pt idx="2">
                  <c:v>0.8</c:v>
                </c:pt>
                <c:pt idx="3">
                  <c:v>0.66666666666666674</c:v>
                </c:pt>
                <c:pt idx="4">
                  <c:v>0.5</c:v>
                </c:pt>
                <c:pt idx="5">
                  <c:v>0.28571428571428581</c:v>
                </c:pt>
                <c:pt idx="6">
                  <c:v>0</c:v>
                </c:pt>
                <c:pt idx="7">
                  <c:v>-0.39999999999999991</c:v>
                </c:pt>
                <c:pt idx="8">
                  <c:v>-1</c:v>
                </c:pt>
                <c:pt idx="9">
                  <c:v>-2</c:v>
                </c:pt>
                <c:pt idx="10">
                  <c:v>-4</c:v>
                </c:pt>
                <c:pt idx="11">
                  <c:v>-10</c:v>
                </c:pt>
                <c:pt idx="12">
                  <c:v>-22</c:v>
                </c:pt>
                <c:pt idx="14">
                  <c:v>26</c:v>
                </c:pt>
                <c:pt idx="15">
                  <c:v>14</c:v>
                </c:pt>
                <c:pt idx="16">
                  <c:v>8</c:v>
                </c:pt>
                <c:pt idx="17">
                  <c:v>6</c:v>
                </c:pt>
                <c:pt idx="18">
                  <c:v>5</c:v>
                </c:pt>
                <c:pt idx="19">
                  <c:v>4.4000000000000004</c:v>
                </c:pt>
                <c:pt idx="20">
                  <c:v>4</c:v>
                </c:pt>
                <c:pt idx="21">
                  <c:v>3.7142857142857144</c:v>
                </c:pt>
                <c:pt idx="22">
                  <c:v>3.5</c:v>
                </c:pt>
                <c:pt idx="23">
                  <c:v>3.333333333333333</c:v>
                </c:pt>
              </c:numCache>
            </c:numRef>
          </c:yVal>
          <c:smooth val="1"/>
          <c:extLst>
            <c:ext xmlns:c16="http://schemas.microsoft.com/office/drawing/2014/chart" uri="{C3380CC4-5D6E-409C-BE32-E72D297353CC}">
              <c16:uniqueId val="{00000000-3674-4E53-A0B8-69AED887AD95}"/>
            </c:ext>
          </c:extLst>
        </c:ser>
        <c:ser>
          <c:idx val="1"/>
          <c:order val="1"/>
          <c:tx>
            <c:strRef>
              <c:f>'Opgave 8'!$B$9</c:f>
              <c:strCache>
                <c:ptCount val="1"/>
                <c:pt idx="0">
                  <c:v>y2</c:v>
                </c:pt>
              </c:strCache>
            </c:strRef>
          </c:tx>
          <c:spPr>
            <a:ln w="19050" cap="rnd">
              <a:solidFill>
                <a:schemeClr val="accent2"/>
              </a:solidFill>
              <a:round/>
            </a:ln>
            <a:effectLst/>
          </c:spPr>
          <c:marker>
            <c:symbol val="none"/>
          </c:marker>
          <c:xVal>
            <c:numRef>
              <c:f>'Opgave 8'!$C$7:$Z$7</c:f>
              <c:numCache>
                <c:formatCode>General</c:formatCode>
                <c:ptCount val="24"/>
                <c:pt idx="0" formatCode="0">
                  <c:v>-12</c:v>
                </c:pt>
                <c:pt idx="1">
                  <c:v>-11</c:v>
                </c:pt>
                <c:pt idx="2" formatCode="0">
                  <c:v>-10</c:v>
                </c:pt>
                <c:pt idx="3">
                  <c:v>-9</c:v>
                </c:pt>
                <c:pt idx="4" formatCode="0">
                  <c:v>-8</c:v>
                </c:pt>
                <c:pt idx="5">
                  <c:v>-7</c:v>
                </c:pt>
                <c:pt idx="6" formatCode="0">
                  <c:v>-6</c:v>
                </c:pt>
                <c:pt idx="7">
                  <c:v>-5</c:v>
                </c:pt>
                <c:pt idx="8" formatCode="0">
                  <c:v>-4</c:v>
                </c:pt>
                <c:pt idx="9">
                  <c:v>-3</c:v>
                </c:pt>
                <c:pt idx="10" formatCode="0">
                  <c:v>-2</c:v>
                </c:pt>
                <c:pt idx="11">
                  <c:v>-1</c:v>
                </c:pt>
                <c:pt idx="12">
                  <c:v>-0.5</c:v>
                </c:pt>
                <c:pt idx="14">
                  <c:v>0.5</c:v>
                </c:pt>
                <c:pt idx="15">
                  <c:v>1</c:v>
                </c:pt>
                <c:pt idx="16">
                  <c:v>2</c:v>
                </c:pt>
                <c:pt idx="17">
                  <c:v>3</c:v>
                </c:pt>
                <c:pt idx="18">
                  <c:v>4</c:v>
                </c:pt>
                <c:pt idx="19">
                  <c:v>5</c:v>
                </c:pt>
                <c:pt idx="20">
                  <c:v>6</c:v>
                </c:pt>
                <c:pt idx="21">
                  <c:v>7</c:v>
                </c:pt>
                <c:pt idx="22">
                  <c:v>8</c:v>
                </c:pt>
                <c:pt idx="23">
                  <c:v>9</c:v>
                </c:pt>
              </c:numCache>
            </c:numRef>
          </c:xVal>
          <c:yVal>
            <c:numRef>
              <c:f>'Opgave 8'!$C$9:$Z$9</c:f>
              <c:numCache>
                <c:formatCode>General</c:formatCode>
                <c:ptCount val="24"/>
                <c:pt idx="0">
                  <c:v>-5</c:v>
                </c:pt>
                <c:pt idx="1">
                  <c:v>-5.0909090909090908</c:v>
                </c:pt>
                <c:pt idx="2">
                  <c:v>-5.2</c:v>
                </c:pt>
                <c:pt idx="3">
                  <c:v>-5.333333333333333</c:v>
                </c:pt>
                <c:pt idx="4">
                  <c:v>-5.5</c:v>
                </c:pt>
                <c:pt idx="5">
                  <c:v>-5.7142857142857144</c:v>
                </c:pt>
                <c:pt idx="6">
                  <c:v>-6</c:v>
                </c:pt>
                <c:pt idx="7">
                  <c:v>-6.4</c:v>
                </c:pt>
                <c:pt idx="8">
                  <c:v>-7</c:v>
                </c:pt>
                <c:pt idx="9">
                  <c:v>-8</c:v>
                </c:pt>
                <c:pt idx="10">
                  <c:v>-10</c:v>
                </c:pt>
                <c:pt idx="11">
                  <c:v>-16</c:v>
                </c:pt>
                <c:pt idx="12">
                  <c:v>-28</c:v>
                </c:pt>
                <c:pt idx="14">
                  <c:v>20</c:v>
                </c:pt>
                <c:pt idx="15">
                  <c:v>8</c:v>
                </c:pt>
                <c:pt idx="16">
                  <c:v>2</c:v>
                </c:pt>
                <c:pt idx="17">
                  <c:v>0</c:v>
                </c:pt>
                <c:pt idx="18">
                  <c:v>-1</c:v>
                </c:pt>
                <c:pt idx="19">
                  <c:v>-1.6</c:v>
                </c:pt>
                <c:pt idx="20">
                  <c:v>-2</c:v>
                </c:pt>
                <c:pt idx="21">
                  <c:v>-2.2857142857142856</c:v>
                </c:pt>
                <c:pt idx="22">
                  <c:v>-2.5</c:v>
                </c:pt>
                <c:pt idx="23">
                  <c:v>-2.666666666666667</c:v>
                </c:pt>
              </c:numCache>
            </c:numRef>
          </c:yVal>
          <c:smooth val="1"/>
          <c:extLst>
            <c:ext xmlns:c16="http://schemas.microsoft.com/office/drawing/2014/chart" uri="{C3380CC4-5D6E-409C-BE32-E72D297353CC}">
              <c16:uniqueId val="{00000001-3674-4E53-A0B8-69AED887AD95}"/>
            </c:ext>
          </c:extLst>
        </c:ser>
        <c:dLbls>
          <c:showLegendKey val="0"/>
          <c:showVal val="0"/>
          <c:showCatName val="0"/>
          <c:showSerName val="0"/>
          <c:showPercent val="0"/>
          <c:showBubbleSize val="0"/>
        </c:dLbls>
        <c:axId val="489604464"/>
        <c:axId val="489608072"/>
      </c:scatterChart>
      <c:valAx>
        <c:axId val="489604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89608072"/>
        <c:crosses val="autoZero"/>
        <c:crossBetween val="midCat"/>
      </c:valAx>
      <c:valAx>
        <c:axId val="48960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89604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9'!$B$8</c:f>
              <c:strCache>
                <c:ptCount val="1"/>
                <c:pt idx="0">
                  <c:v>y - rejsetid i timer</c:v>
                </c:pt>
              </c:strCache>
            </c:strRef>
          </c:tx>
          <c:spPr>
            <a:ln w="19050" cap="rnd">
              <a:solidFill>
                <a:schemeClr val="accent1"/>
              </a:solidFill>
              <a:round/>
            </a:ln>
            <a:effectLst/>
          </c:spPr>
          <c:marker>
            <c:symbol val="none"/>
          </c:marker>
          <c:xVal>
            <c:numRef>
              <c:f>'Opgave 9'!$C$7:$N$7</c:f>
              <c:numCache>
                <c:formatCode>General</c:formatCode>
                <c:ptCount val="12"/>
                <c:pt idx="0" formatCode="0">
                  <c:v>10</c:v>
                </c:pt>
                <c:pt idx="1">
                  <c:v>20</c:v>
                </c:pt>
                <c:pt idx="2" formatCode="0">
                  <c:v>30</c:v>
                </c:pt>
                <c:pt idx="3">
                  <c:v>40</c:v>
                </c:pt>
                <c:pt idx="4" formatCode="0">
                  <c:v>50</c:v>
                </c:pt>
                <c:pt idx="5">
                  <c:v>60</c:v>
                </c:pt>
                <c:pt idx="6" formatCode="0">
                  <c:v>70</c:v>
                </c:pt>
                <c:pt idx="7">
                  <c:v>80</c:v>
                </c:pt>
                <c:pt idx="8" formatCode="0">
                  <c:v>90</c:v>
                </c:pt>
                <c:pt idx="9">
                  <c:v>100</c:v>
                </c:pt>
                <c:pt idx="10" formatCode="0">
                  <c:v>150</c:v>
                </c:pt>
                <c:pt idx="11">
                  <c:v>200</c:v>
                </c:pt>
              </c:numCache>
            </c:numRef>
          </c:xVal>
          <c:yVal>
            <c:numRef>
              <c:f>'Opgave 9'!$C$8:$N$8</c:f>
              <c:numCache>
                <c:formatCode>General</c:formatCode>
                <c:ptCount val="12"/>
                <c:pt idx="0">
                  <c:v>25</c:v>
                </c:pt>
                <c:pt idx="1">
                  <c:v>12.5</c:v>
                </c:pt>
                <c:pt idx="2">
                  <c:v>8.3333333333333339</c:v>
                </c:pt>
                <c:pt idx="3">
                  <c:v>6.25</c:v>
                </c:pt>
                <c:pt idx="4">
                  <c:v>5</c:v>
                </c:pt>
                <c:pt idx="5">
                  <c:v>4.166666666666667</c:v>
                </c:pt>
                <c:pt idx="6">
                  <c:v>3.5714285714285716</c:v>
                </c:pt>
                <c:pt idx="7">
                  <c:v>3.125</c:v>
                </c:pt>
                <c:pt idx="8">
                  <c:v>2.7777777777777777</c:v>
                </c:pt>
                <c:pt idx="9">
                  <c:v>2.5</c:v>
                </c:pt>
                <c:pt idx="10">
                  <c:v>1.6666666666666667</c:v>
                </c:pt>
                <c:pt idx="11">
                  <c:v>1.25</c:v>
                </c:pt>
              </c:numCache>
            </c:numRef>
          </c:yVal>
          <c:smooth val="1"/>
          <c:extLst>
            <c:ext xmlns:c16="http://schemas.microsoft.com/office/drawing/2014/chart" uri="{C3380CC4-5D6E-409C-BE32-E72D297353CC}">
              <c16:uniqueId val="{00000000-4713-4FAE-96FB-6548FF40C3B9}"/>
            </c:ext>
          </c:extLst>
        </c:ser>
        <c:dLbls>
          <c:showLegendKey val="0"/>
          <c:showVal val="0"/>
          <c:showCatName val="0"/>
          <c:showSerName val="0"/>
          <c:showPercent val="0"/>
          <c:showBubbleSize val="0"/>
        </c:dLbls>
        <c:axId val="447854720"/>
        <c:axId val="447856360"/>
      </c:scatterChart>
      <c:valAx>
        <c:axId val="447854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7856360"/>
        <c:crosses val="autoZero"/>
        <c:crossBetween val="midCat"/>
      </c:valAx>
      <c:valAx>
        <c:axId val="44785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7854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Eksempel!$B$73</c:f>
              <c:strCache>
                <c:ptCount val="1"/>
                <c:pt idx="0">
                  <c:v>y</c:v>
                </c:pt>
              </c:strCache>
            </c:strRef>
          </c:tx>
          <c:spPr>
            <a:ln w="19050" cap="rnd">
              <a:solidFill>
                <a:schemeClr val="accent1"/>
              </a:solidFill>
              <a:round/>
            </a:ln>
            <a:effectLst/>
          </c:spPr>
          <c:marker>
            <c:symbol val="none"/>
          </c:marker>
          <c:xVal>
            <c:numRef>
              <c:f>Eksempel!$C$72:$S$72</c:f>
              <c:numCache>
                <c:formatCode>General</c:formatCode>
                <c:ptCount val="17"/>
                <c:pt idx="0" formatCode="0">
                  <c:v>-8</c:v>
                </c:pt>
                <c:pt idx="1">
                  <c:v>-7</c:v>
                </c:pt>
                <c:pt idx="2" formatCode="0">
                  <c:v>-6</c:v>
                </c:pt>
                <c:pt idx="3">
                  <c:v>-5</c:v>
                </c:pt>
                <c:pt idx="4" formatCode="0">
                  <c:v>-4</c:v>
                </c:pt>
                <c:pt idx="5">
                  <c:v>-3</c:v>
                </c:pt>
                <c:pt idx="6" formatCode="0">
                  <c:v>-2</c:v>
                </c:pt>
                <c:pt idx="7">
                  <c:v>-1</c:v>
                </c:pt>
                <c:pt idx="9">
                  <c:v>1</c:v>
                </c:pt>
                <c:pt idx="10" formatCode="0">
                  <c:v>2</c:v>
                </c:pt>
                <c:pt idx="11" formatCode="0">
                  <c:v>3</c:v>
                </c:pt>
                <c:pt idx="12">
                  <c:v>4</c:v>
                </c:pt>
                <c:pt idx="13">
                  <c:v>5</c:v>
                </c:pt>
                <c:pt idx="14" formatCode="0">
                  <c:v>6</c:v>
                </c:pt>
                <c:pt idx="15">
                  <c:v>7</c:v>
                </c:pt>
                <c:pt idx="16" formatCode="0">
                  <c:v>8</c:v>
                </c:pt>
              </c:numCache>
            </c:numRef>
          </c:xVal>
          <c:yVal>
            <c:numRef>
              <c:f>Eksempel!$C$73:$S$73</c:f>
              <c:numCache>
                <c:formatCode>General</c:formatCode>
                <c:ptCount val="17"/>
                <c:pt idx="0">
                  <c:v>-0.5</c:v>
                </c:pt>
                <c:pt idx="1">
                  <c:v>-0.5714285714285714</c:v>
                </c:pt>
                <c:pt idx="2">
                  <c:v>-0.66666666666666663</c:v>
                </c:pt>
                <c:pt idx="3">
                  <c:v>-0.8</c:v>
                </c:pt>
                <c:pt idx="4">
                  <c:v>-1</c:v>
                </c:pt>
                <c:pt idx="5">
                  <c:v>-1.3333333333333333</c:v>
                </c:pt>
                <c:pt idx="6">
                  <c:v>-2</c:v>
                </c:pt>
                <c:pt idx="7">
                  <c:v>-4</c:v>
                </c:pt>
                <c:pt idx="9">
                  <c:v>4</c:v>
                </c:pt>
                <c:pt idx="10">
                  <c:v>2</c:v>
                </c:pt>
                <c:pt idx="11">
                  <c:v>1.3333333333333333</c:v>
                </c:pt>
                <c:pt idx="12">
                  <c:v>1</c:v>
                </c:pt>
                <c:pt idx="13">
                  <c:v>0.8</c:v>
                </c:pt>
                <c:pt idx="14">
                  <c:v>0.66666666666666663</c:v>
                </c:pt>
                <c:pt idx="15">
                  <c:v>0.5714285714285714</c:v>
                </c:pt>
                <c:pt idx="16">
                  <c:v>0.5</c:v>
                </c:pt>
              </c:numCache>
            </c:numRef>
          </c:yVal>
          <c:smooth val="1"/>
          <c:extLst>
            <c:ext xmlns:c16="http://schemas.microsoft.com/office/drawing/2014/chart" uri="{C3380CC4-5D6E-409C-BE32-E72D297353CC}">
              <c16:uniqueId val="{00000000-E467-4CE7-8D35-6BC3B6FF7368}"/>
            </c:ext>
          </c:extLst>
        </c:ser>
        <c:dLbls>
          <c:showLegendKey val="0"/>
          <c:showVal val="0"/>
          <c:showCatName val="0"/>
          <c:showSerName val="0"/>
          <c:showPercent val="0"/>
          <c:showBubbleSize val="0"/>
        </c:dLbls>
        <c:axId val="446193736"/>
        <c:axId val="446187176"/>
      </c:scatterChart>
      <c:valAx>
        <c:axId val="446193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6187176"/>
        <c:crosses val="autoZero"/>
        <c:crossBetween val="midCat"/>
      </c:valAx>
      <c:valAx>
        <c:axId val="44618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6193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1'!$B$8</c:f>
              <c:strCache>
                <c:ptCount val="1"/>
                <c:pt idx="0">
                  <c:v>y - pris i kr.</c:v>
                </c:pt>
              </c:strCache>
            </c:strRef>
          </c:tx>
          <c:spPr>
            <a:ln w="19050" cap="rnd">
              <a:solidFill>
                <a:schemeClr val="accent1"/>
              </a:solidFill>
              <a:round/>
            </a:ln>
            <a:effectLst/>
          </c:spPr>
          <c:marker>
            <c:symbol val="none"/>
          </c:marker>
          <c:xVal>
            <c:numRef>
              <c:f>'Opgave 1'!$C$7:$M$7</c:f>
              <c:numCache>
                <c:formatCode>General</c:formatCode>
                <c:ptCount val="11"/>
                <c:pt idx="0">
                  <c:v>0</c:v>
                </c:pt>
                <c:pt idx="1">
                  <c:v>0.5</c:v>
                </c:pt>
                <c:pt idx="2" formatCode="0.0">
                  <c:v>1</c:v>
                </c:pt>
                <c:pt idx="3">
                  <c:v>1.5</c:v>
                </c:pt>
                <c:pt idx="4" formatCode="0.0">
                  <c:v>2</c:v>
                </c:pt>
                <c:pt idx="5">
                  <c:v>2.5</c:v>
                </c:pt>
                <c:pt idx="6" formatCode="0.0">
                  <c:v>3</c:v>
                </c:pt>
                <c:pt idx="7">
                  <c:v>3.5</c:v>
                </c:pt>
                <c:pt idx="8" formatCode="0.0">
                  <c:v>4</c:v>
                </c:pt>
                <c:pt idx="9">
                  <c:v>4.5</c:v>
                </c:pt>
                <c:pt idx="10" formatCode="0.0">
                  <c:v>5</c:v>
                </c:pt>
              </c:numCache>
            </c:numRef>
          </c:xVal>
          <c:yVal>
            <c:numRef>
              <c:f>'Opgave 1'!$C$8:$M$8</c:f>
              <c:numCache>
                <c:formatCode>General</c:formatCode>
                <c:ptCount val="11"/>
                <c:pt idx="0">
                  <c:v>0</c:v>
                </c:pt>
                <c:pt idx="1">
                  <c:v>15</c:v>
                </c:pt>
                <c:pt idx="2">
                  <c:v>30</c:v>
                </c:pt>
                <c:pt idx="3">
                  <c:v>45</c:v>
                </c:pt>
                <c:pt idx="4">
                  <c:v>60</c:v>
                </c:pt>
                <c:pt idx="5">
                  <c:v>75</c:v>
                </c:pt>
                <c:pt idx="6">
                  <c:v>90</c:v>
                </c:pt>
                <c:pt idx="7">
                  <c:v>105</c:v>
                </c:pt>
                <c:pt idx="8">
                  <c:v>120</c:v>
                </c:pt>
                <c:pt idx="9">
                  <c:v>135</c:v>
                </c:pt>
                <c:pt idx="10">
                  <c:v>150</c:v>
                </c:pt>
              </c:numCache>
            </c:numRef>
          </c:yVal>
          <c:smooth val="1"/>
          <c:extLst>
            <c:ext xmlns:c16="http://schemas.microsoft.com/office/drawing/2014/chart" uri="{C3380CC4-5D6E-409C-BE32-E72D297353CC}">
              <c16:uniqueId val="{00000000-5249-4079-A505-BCAB48FA406A}"/>
            </c:ext>
          </c:extLst>
        </c:ser>
        <c:dLbls>
          <c:showLegendKey val="0"/>
          <c:showVal val="0"/>
          <c:showCatName val="0"/>
          <c:showSerName val="0"/>
          <c:showPercent val="0"/>
          <c:showBubbleSize val="0"/>
        </c:dLbls>
        <c:axId val="443991400"/>
        <c:axId val="443994352"/>
      </c:scatterChart>
      <c:valAx>
        <c:axId val="443991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3994352"/>
        <c:crosses val="autoZero"/>
        <c:crossBetween val="midCat"/>
      </c:valAx>
      <c:valAx>
        <c:axId val="44399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3991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2'!$B$8</c:f>
              <c:strCache>
                <c:ptCount val="1"/>
                <c:pt idx="0">
                  <c:v>y - pris i kr.</c:v>
                </c:pt>
              </c:strCache>
            </c:strRef>
          </c:tx>
          <c:spPr>
            <a:ln w="19050" cap="rnd">
              <a:solidFill>
                <a:schemeClr val="accent1"/>
              </a:solidFill>
              <a:round/>
            </a:ln>
            <a:effectLst/>
          </c:spPr>
          <c:marker>
            <c:symbol val="none"/>
          </c:marker>
          <c:xVal>
            <c:numRef>
              <c:f>'Opgave 2'!$C$7:$M$7</c:f>
              <c:numCache>
                <c:formatCode>General</c:formatCode>
                <c:ptCount val="11"/>
                <c:pt idx="0">
                  <c:v>0</c:v>
                </c:pt>
                <c:pt idx="1">
                  <c:v>0.5</c:v>
                </c:pt>
                <c:pt idx="2" formatCode="0.0">
                  <c:v>1</c:v>
                </c:pt>
                <c:pt idx="3">
                  <c:v>1.5</c:v>
                </c:pt>
                <c:pt idx="4" formatCode="0.0">
                  <c:v>2</c:v>
                </c:pt>
                <c:pt idx="5">
                  <c:v>2.5</c:v>
                </c:pt>
                <c:pt idx="6" formatCode="0.0">
                  <c:v>3</c:v>
                </c:pt>
                <c:pt idx="7">
                  <c:v>3.5</c:v>
                </c:pt>
                <c:pt idx="8" formatCode="0.0">
                  <c:v>4</c:v>
                </c:pt>
                <c:pt idx="9">
                  <c:v>4.5</c:v>
                </c:pt>
                <c:pt idx="10" formatCode="0.0">
                  <c:v>5</c:v>
                </c:pt>
              </c:numCache>
            </c:numRef>
          </c:xVal>
          <c:yVal>
            <c:numRef>
              <c:f>'Opgave 2'!$C$8:$M$8</c:f>
              <c:numCache>
                <c:formatCode>General</c:formatCode>
                <c:ptCount val="11"/>
                <c:pt idx="0">
                  <c:v>0</c:v>
                </c:pt>
                <c:pt idx="1">
                  <c:v>32.5</c:v>
                </c:pt>
                <c:pt idx="2">
                  <c:v>65</c:v>
                </c:pt>
                <c:pt idx="3">
                  <c:v>97.5</c:v>
                </c:pt>
                <c:pt idx="4">
                  <c:v>130</c:v>
                </c:pt>
                <c:pt idx="5">
                  <c:v>162.5</c:v>
                </c:pt>
                <c:pt idx="6">
                  <c:v>195</c:v>
                </c:pt>
                <c:pt idx="7">
                  <c:v>227.5</c:v>
                </c:pt>
                <c:pt idx="8">
                  <c:v>260</c:v>
                </c:pt>
                <c:pt idx="9">
                  <c:v>292.5</c:v>
                </c:pt>
                <c:pt idx="10">
                  <c:v>325</c:v>
                </c:pt>
              </c:numCache>
            </c:numRef>
          </c:yVal>
          <c:smooth val="1"/>
          <c:extLst>
            <c:ext xmlns:c16="http://schemas.microsoft.com/office/drawing/2014/chart" uri="{C3380CC4-5D6E-409C-BE32-E72D297353CC}">
              <c16:uniqueId val="{00000000-9334-4F5C-8392-5D4B2A48A228}"/>
            </c:ext>
          </c:extLst>
        </c:ser>
        <c:dLbls>
          <c:showLegendKey val="0"/>
          <c:showVal val="0"/>
          <c:showCatName val="0"/>
          <c:showSerName val="0"/>
          <c:showPercent val="0"/>
          <c:showBubbleSize val="0"/>
        </c:dLbls>
        <c:axId val="338172208"/>
        <c:axId val="338176472"/>
      </c:scatterChart>
      <c:valAx>
        <c:axId val="33817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338176472"/>
        <c:crosses val="autoZero"/>
        <c:crossBetween val="midCat"/>
      </c:valAx>
      <c:valAx>
        <c:axId val="33817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338172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3'!$B$9</c:f>
              <c:strCache>
                <c:ptCount val="1"/>
                <c:pt idx="0">
                  <c:v>y - pris i kr.</c:v>
                </c:pt>
              </c:strCache>
            </c:strRef>
          </c:tx>
          <c:spPr>
            <a:ln w="19050" cap="rnd">
              <a:solidFill>
                <a:schemeClr val="accent1"/>
              </a:solidFill>
              <a:round/>
            </a:ln>
            <a:effectLst/>
          </c:spPr>
          <c:marker>
            <c:symbol val="none"/>
          </c:marker>
          <c:xVal>
            <c:numRef>
              <c:f>'Opgave 3'!$C$8:$W$8</c:f>
              <c:numCache>
                <c:formatCode>General</c:formatCode>
                <c:ptCount val="21"/>
                <c:pt idx="0" formatCode="0">
                  <c:v>0</c:v>
                </c:pt>
                <c:pt idx="1">
                  <c:v>50</c:v>
                </c:pt>
                <c:pt idx="2" formatCode="0">
                  <c:v>100</c:v>
                </c:pt>
                <c:pt idx="3">
                  <c:v>150</c:v>
                </c:pt>
                <c:pt idx="4" formatCode="0">
                  <c:v>200</c:v>
                </c:pt>
                <c:pt idx="5">
                  <c:v>250</c:v>
                </c:pt>
                <c:pt idx="6" formatCode="0">
                  <c:v>300</c:v>
                </c:pt>
                <c:pt idx="7">
                  <c:v>350</c:v>
                </c:pt>
                <c:pt idx="8" formatCode="0">
                  <c:v>400</c:v>
                </c:pt>
                <c:pt idx="9">
                  <c:v>450</c:v>
                </c:pt>
                <c:pt idx="10" formatCode="0">
                  <c:v>500</c:v>
                </c:pt>
                <c:pt idx="11" formatCode="0">
                  <c:v>550</c:v>
                </c:pt>
                <c:pt idx="12">
                  <c:v>600</c:v>
                </c:pt>
                <c:pt idx="13" formatCode="0">
                  <c:v>650</c:v>
                </c:pt>
                <c:pt idx="14">
                  <c:v>700</c:v>
                </c:pt>
                <c:pt idx="15" formatCode="0">
                  <c:v>750</c:v>
                </c:pt>
                <c:pt idx="16">
                  <c:v>800</c:v>
                </c:pt>
                <c:pt idx="17" formatCode="0">
                  <c:v>850</c:v>
                </c:pt>
                <c:pt idx="18">
                  <c:v>900</c:v>
                </c:pt>
                <c:pt idx="19" formatCode="0">
                  <c:v>950</c:v>
                </c:pt>
                <c:pt idx="20">
                  <c:v>1000</c:v>
                </c:pt>
              </c:numCache>
            </c:numRef>
          </c:xVal>
          <c:yVal>
            <c:numRef>
              <c:f>'Opgave 3'!$C$9:$W$9</c:f>
              <c:numCache>
                <c:formatCode>General</c:formatCode>
                <c:ptCount val="21"/>
                <c:pt idx="0">
                  <c:v>0</c:v>
                </c:pt>
                <c:pt idx="1">
                  <c:v>275</c:v>
                </c:pt>
                <c:pt idx="2">
                  <c:v>550</c:v>
                </c:pt>
                <c:pt idx="3">
                  <c:v>825</c:v>
                </c:pt>
                <c:pt idx="4">
                  <c:v>1100</c:v>
                </c:pt>
                <c:pt idx="5">
                  <c:v>1375</c:v>
                </c:pt>
                <c:pt idx="6">
                  <c:v>1650</c:v>
                </c:pt>
                <c:pt idx="7">
                  <c:v>1925</c:v>
                </c:pt>
                <c:pt idx="8">
                  <c:v>2200</c:v>
                </c:pt>
                <c:pt idx="9">
                  <c:v>2475</c:v>
                </c:pt>
                <c:pt idx="10">
                  <c:v>2750</c:v>
                </c:pt>
                <c:pt idx="11">
                  <c:v>3025</c:v>
                </c:pt>
                <c:pt idx="12">
                  <c:v>3300</c:v>
                </c:pt>
                <c:pt idx="13">
                  <c:v>3575</c:v>
                </c:pt>
                <c:pt idx="14">
                  <c:v>3850</c:v>
                </c:pt>
                <c:pt idx="15">
                  <c:v>4125</c:v>
                </c:pt>
                <c:pt idx="16">
                  <c:v>4400</c:v>
                </c:pt>
                <c:pt idx="17">
                  <c:v>4675</c:v>
                </c:pt>
                <c:pt idx="18">
                  <c:v>4950</c:v>
                </c:pt>
                <c:pt idx="19">
                  <c:v>5225</c:v>
                </c:pt>
                <c:pt idx="20">
                  <c:v>5500</c:v>
                </c:pt>
              </c:numCache>
            </c:numRef>
          </c:yVal>
          <c:smooth val="1"/>
          <c:extLst>
            <c:ext xmlns:c16="http://schemas.microsoft.com/office/drawing/2014/chart" uri="{C3380CC4-5D6E-409C-BE32-E72D297353CC}">
              <c16:uniqueId val="{00000000-99A3-4B2C-A89A-B8A571D51E82}"/>
            </c:ext>
          </c:extLst>
        </c:ser>
        <c:dLbls>
          <c:showLegendKey val="0"/>
          <c:showVal val="0"/>
          <c:showCatName val="0"/>
          <c:showSerName val="0"/>
          <c:showPercent val="0"/>
          <c:showBubbleSize val="0"/>
        </c:dLbls>
        <c:axId val="442593720"/>
        <c:axId val="442591424"/>
      </c:scatterChart>
      <c:valAx>
        <c:axId val="442593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2591424"/>
        <c:crosses val="autoZero"/>
        <c:crossBetween val="midCat"/>
      </c:valAx>
      <c:valAx>
        <c:axId val="4425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2593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Taxa</a:t>
            </a:r>
          </a:p>
          <a:p>
            <a:pPr>
              <a:defRPr/>
            </a:pPr>
            <a:endParaRPr lang="da-D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4'!$B$9</c:f>
              <c:strCache>
                <c:ptCount val="1"/>
                <c:pt idx="0">
                  <c:v>y1 - pris i kr.</c:v>
                </c:pt>
              </c:strCache>
            </c:strRef>
          </c:tx>
          <c:spPr>
            <a:ln w="19050" cap="rnd">
              <a:solidFill>
                <a:schemeClr val="accent1"/>
              </a:solidFill>
              <a:round/>
            </a:ln>
            <a:effectLst/>
          </c:spPr>
          <c:marker>
            <c:symbol val="none"/>
          </c:marker>
          <c:xVal>
            <c:numRef>
              <c:f>'Opgave 4'!$C$8:$M$8</c:f>
              <c:numCache>
                <c:formatCode>0.0</c:formatCode>
                <c:ptCount val="11"/>
                <c:pt idx="0" formatCode="General">
                  <c:v>1</c:v>
                </c:pt>
                <c:pt idx="1">
                  <c:v>3</c:v>
                </c:pt>
                <c:pt idx="2">
                  <c:v>4.6666666666666679</c:v>
                </c:pt>
                <c:pt idx="3">
                  <c:v>10</c:v>
                </c:pt>
                <c:pt idx="4">
                  <c:v>20</c:v>
                </c:pt>
                <c:pt idx="5">
                  <c:v>30</c:v>
                </c:pt>
                <c:pt idx="6">
                  <c:v>35</c:v>
                </c:pt>
                <c:pt idx="7">
                  <c:v>40</c:v>
                </c:pt>
                <c:pt idx="8">
                  <c:v>50</c:v>
                </c:pt>
                <c:pt idx="9">
                  <c:v>60</c:v>
                </c:pt>
                <c:pt idx="10">
                  <c:v>70</c:v>
                </c:pt>
              </c:numCache>
            </c:numRef>
          </c:xVal>
          <c:yVal>
            <c:numRef>
              <c:f>'Opgave 4'!$C$9:$M$9</c:f>
              <c:numCache>
                <c:formatCode>General</c:formatCode>
                <c:ptCount val="11"/>
                <c:pt idx="0">
                  <c:v>38</c:v>
                </c:pt>
                <c:pt idx="1">
                  <c:v>74</c:v>
                </c:pt>
                <c:pt idx="2">
                  <c:v>104.00000000000003</c:v>
                </c:pt>
                <c:pt idx="3">
                  <c:v>200</c:v>
                </c:pt>
                <c:pt idx="4">
                  <c:v>380</c:v>
                </c:pt>
                <c:pt idx="5">
                  <c:v>560</c:v>
                </c:pt>
                <c:pt idx="6">
                  <c:v>650</c:v>
                </c:pt>
                <c:pt idx="7">
                  <c:v>740</c:v>
                </c:pt>
                <c:pt idx="8">
                  <c:v>920</c:v>
                </c:pt>
                <c:pt idx="9">
                  <c:v>1100</c:v>
                </c:pt>
                <c:pt idx="10">
                  <c:v>1280</c:v>
                </c:pt>
              </c:numCache>
            </c:numRef>
          </c:yVal>
          <c:smooth val="1"/>
          <c:extLst>
            <c:ext xmlns:c16="http://schemas.microsoft.com/office/drawing/2014/chart" uri="{C3380CC4-5D6E-409C-BE32-E72D297353CC}">
              <c16:uniqueId val="{00000000-6994-4D24-964F-E11FC6D69235}"/>
            </c:ext>
          </c:extLst>
        </c:ser>
        <c:ser>
          <c:idx val="1"/>
          <c:order val="1"/>
          <c:tx>
            <c:strRef>
              <c:f>'Opgave 4'!$B$10</c:f>
              <c:strCache>
                <c:ptCount val="1"/>
                <c:pt idx="0">
                  <c:v>y2 - pris i kr.</c:v>
                </c:pt>
              </c:strCache>
            </c:strRef>
          </c:tx>
          <c:spPr>
            <a:ln w="19050" cap="rnd">
              <a:solidFill>
                <a:schemeClr val="accent2"/>
              </a:solidFill>
              <a:round/>
            </a:ln>
            <a:effectLst/>
          </c:spPr>
          <c:marker>
            <c:symbol val="none"/>
          </c:marker>
          <c:xVal>
            <c:numRef>
              <c:f>'Opgave 4'!$C$8:$M$8</c:f>
              <c:numCache>
                <c:formatCode>0.0</c:formatCode>
                <c:ptCount val="11"/>
                <c:pt idx="0" formatCode="General">
                  <c:v>1</c:v>
                </c:pt>
                <c:pt idx="1">
                  <c:v>3</c:v>
                </c:pt>
                <c:pt idx="2">
                  <c:v>4.6666666666666679</c:v>
                </c:pt>
                <c:pt idx="3">
                  <c:v>10</c:v>
                </c:pt>
                <c:pt idx="4">
                  <c:v>20</c:v>
                </c:pt>
                <c:pt idx="5">
                  <c:v>30</c:v>
                </c:pt>
                <c:pt idx="6">
                  <c:v>35</c:v>
                </c:pt>
                <c:pt idx="7">
                  <c:v>40</c:v>
                </c:pt>
                <c:pt idx="8">
                  <c:v>50</c:v>
                </c:pt>
                <c:pt idx="9">
                  <c:v>60</c:v>
                </c:pt>
                <c:pt idx="10">
                  <c:v>70</c:v>
                </c:pt>
              </c:numCache>
            </c:numRef>
          </c:xVal>
          <c:yVal>
            <c:numRef>
              <c:f>'Opgave 4'!$C$10:$M$10</c:f>
              <c:numCache>
                <c:formatCode>General</c:formatCode>
                <c:ptCount val="11"/>
                <c:pt idx="0">
                  <c:v>45</c:v>
                </c:pt>
                <c:pt idx="1">
                  <c:v>75</c:v>
                </c:pt>
                <c:pt idx="2">
                  <c:v>100.00000000000001</c:v>
                </c:pt>
                <c:pt idx="3">
                  <c:v>180</c:v>
                </c:pt>
                <c:pt idx="4">
                  <c:v>330</c:v>
                </c:pt>
                <c:pt idx="5">
                  <c:v>480</c:v>
                </c:pt>
                <c:pt idx="6">
                  <c:v>555</c:v>
                </c:pt>
                <c:pt idx="7">
                  <c:v>630</c:v>
                </c:pt>
                <c:pt idx="8">
                  <c:v>780</c:v>
                </c:pt>
                <c:pt idx="9">
                  <c:v>930</c:v>
                </c:pt>
                <c:pt idx="10">
                  <c:v>1080</c:v>
                </c:pt>
              </c:numCache>
            </c:numRef>
          </c:yVal>
          <c:smooth val="1"/>
          <c:extLst>
            <c:ext xmlns:c16="http://schemas.microsoft.com/office/drawing/2014/chart" uri="{C3380CC4-5D6E-409C-BE32-E72D297353CC}">
              <c16:uniqueId val="{00000001-6994-4D24-964F-E11FC6D69235}"/>
            </c:ext>
          </c:extLst>
        </c:ser>
        <c:dLbls>
          <c:showLegendKey val="0"/>
          <c:showVal val="0"/>
          <c:showCatName val="0"/>
          <c:showSerName val="0"/>
          <c:showPercent val="0"/>
          <c:showBubbleSize val="0"/>
        </c:dLbls>
        <c:axId val="446646648"/>
        <c:axId val="446644352"/>
      </c:scatterChart>
      <c:valAx>
        <c:axId val="446646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6644352"/>
        <c:crosses val="autoZero"/>
        <c:crossBetween val="midCat"/>
      </c:valAx>
      <c:valAx>
        <c:axId val="4466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6646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5'!$B$7</c:f>
              <c:strCache>
                <c:ptCount val="1"/>
                <c:pt idx="0">
                  <c:v>y - pris for køb af valuta i kr.</c:v>
                </c:pt>
              </c:strCache>
            </c:strRef>
          </c:tx>
          <c:spPr>
            <a:ln w="19050" cap="rnd">
              <a:solidFill>
                <a:schemeClr val="accent1"/>
              </a:solidFill>
              <a:round/>
            </a:ln>
            <a:effectLst/>
          </c:spPr>
          <c:marker>
            <c:symbol val="none"/>
          </c:marker>
          <c:xVal>
            <c:numRef>
              <c:f>'Opgave 5'!$C$6:$W$6</c:f>
              <c:numCache>
                <c:formatCode>#,##0</c:formatCode>
                <c:ptCount val="21"/>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pt idx="13">
                  <c:v>13000</c:v>
                </c:pt>
                <c:pt idx="14">
                  <c:v>14000</c:v>
                </c:pt>
                <c:pt idx="15">
                  <c:v>15000</c:v>
                </c:pt>
                <c:pt idx="16">
                  <c:v>16000</c:v>
                </c:pt>
                <c:pt idx="17">
                  <c:v>17000</c:v>
                </c:pt>
                <c:pt idx="18">
                  <c:v>18000</c:v>
                </c:pt>
                <c:pt idx="19">
                  <c:v>19000</c:v>
                </c:pt>
                <c:pt idx="20">
                  <c:v>20000</c:v>
                </c:pt>
              </c:numCache>
            </c:numRef>
          </c:xVal>
          <c:yVal>
            <c:numRef>
              <c:f>'Opgave 5'!$C$7:$W$7</c:f>
              <c:numCache>
                <c:formatCode>General</c:formatCode>
                <c:ptCount val="21"/>
                <c:pt idx="0">
                  <c:v>0</c:v>
                </c:pt>
                <c:pt idx="1">
                  <c:v>165</c:v>
                </c:pt>
                <c:pt idx="2">
                  <c:v>365</c:v>
                </c:pt>
                <c:pt idx="3">
                  <c:v>565</c:v>
                </c:pt>
                <c:pt idx="4">
                  <c:v>765</c:v>
                </c:pt>
                <c:pt idx="5">
                  <c:v>965</c:v>
                </c:pt>
                <c:pt idx="6">
                  <c:v>1165</c:v>
                </c:pt>
                <c:pt idx="7">
                  <c:v>1365</c:v>
                </c:pt>
                <c:pt idx="8">
                  <c:v>1565</c:v>
                </c:pt>
                <c:pt idx="9">
                  <c:v>1765</c:v>
                </c:pt>
                <c:pt idx="10">
                  <c:v>1965</c:v>
                </c:pt>
                <c:pt idx="11">
                  <c:v>2165</c:v>
                </c:pt>
                <c:pt idx="12">
                  <c:v>2365</c:v>
                </c:pt>
                <c:pt idx="13">
                  <c:v>2565</c:v>
                </c:pt>
                <c:pt idx="14">
                  <c:v>2765</c:v>
                </c:pt>
                <c:pt idx="15">
                  <c:v>2965</c:v>
                </c:pt>
                <c:pt idx="16">
                  <c:v>3165</c:v>
                </c:pt>
                <c:pt idx="17">
                  <c:v>3365</c:v>
                </c:pt>
                <c:pt idx="18">
                  <c:v>3565</c:v>
                </c:pt>
                <c:pt idx="19">
                  <c:v>3765</c:v>
                </c:pt>
                <c:pt idx="20">
                  <c:v>3965</c:v>
                </c:pt>
              </c:numCache>
            </c:numRef>
          </c:yVal>
          <c:smooth val="1"/>
          <c:extLst>
            <c:ext xmlns:c16="http://schemas.microsoft.com/office/drawing/2014/chart" uri="{C3380CC4-5D6E-409C-BE32-E72D297353CC}">
              <c16:uniqueId val="{00000000-AD5C-46FF-ADF4-855C2B053B5A}"/>
            </c:ext>
          </c:extLst>
        </c:ser>
        <c:dLbls>
          <c:showLegendKey val="0"/>
          <c:showVal val="0"/>
          <c:showCatName val="0"/>
          <c:showSerName val="0"/>
          <c:showPercent val="0"/>
          <c:showBubbleSize val="0"/>
        </c:dLbls>
        <c:axId val="441562488"/>
        <c:axId val="441564456"/>
      </c:scatterChart>
      <c:valAx>
        <c:axId val="441562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1564456"/>
        <c:crosses val="autoZero"/>
        <c:crossBetween val="midCat"/>
      </c:valAx>
      <c:valAx>
        <c:axId val="44156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1562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smoothMarker"/>
        <c:varyColors val="0"/>
        <c:ser>
          <c:idx val="0"/>
          <c:order val="0"/>
          <c:tx>
            <c:strRef>
              <c:f>'Opgave 6'!$B$8</c:f>
              <c:strCache>
                <c:ptCount val="1"/>
                <c:pt idx="0">
                  <c:v>y1 - pris i kr.</c:v>
                </c:pt>
              </c:strCache>
            </c:strRef>
          </c:tx>
          <c:spPr>
            <a:ln w="19050" cap="rnd">
              <a:solidFill>
                <a:schemeClr val="accent1"/>
              </a:solidFill>
              <a:round/>
            </a:ln>
            <a:effectLst/>
          </c:spPr>
          <c:marker>
            <c:symbol val="none"/>
          </c:marker>
          <c:xVal>
            <c:numRef>
              <c:f>'Opgave 6'!$C$7:$W$7</c:f>
              <c:numCache>
                <c:formatCode>General</c:formatCode>
                <c:ptCount val="21"/>
                <c:pt idx="0" formatCode="0">
                  <c:v>0</c:v>
                </c:pt>
                <c:pt idx="1">
                  <c:v>500</c:v>
                </c:pt>
                <c:pt idx="2" formatCode="0">
                  <c:v>1000</c:v>
                </c:pt>
                <c:pt idx="3">
                  <c:v>1500</c:v>
                </c:pt>
                <c:pt idx="4" formatCode="0">
                  <c:v>2000</c:v>
                </c:pt>
                <c:pt idx="5">
                  <c:v>2500</c:v>
                </c:pt>
                <c:pt idx="6" formatCode="0">
                  <c:v>3000</c:v>
                </c:pt>
                <c:pt idx="7">
                  <c:v>3500</c:v>
                </c:pt>
                <c:pt idx="8" formatCode="0">
                  <c:v>4000</c:v>
                </c:pt>
                <c:pt idx="9">
                  <c:v>4500</c:v>
                </c:pt>
                <c:pt idx="10" formatCode="0">
                  <c:v>5000</c:v>
                </c:pt>
                <c:pt idx="11">
                  <c:v>5500</c:v>
                </c:pt>
                <c:pt idx="12" formatCode="0">
                  <c:v>6000</c:v>
                </c:pt>
                <c:pt idx="13">
                  <c:v>6500</c:v>
                </c:pt>
                <c:pt idx="14" formatCode="0">
                  <c:v>7000</c:v>
                </c:pt>
                <c:pt idx="15">
                  <c:v>7500</c:v>
                </c:pt>
                <c:pt idx="16" formatCode="0">
                  <c:v>8000</c:v>
                </c:pt>
                <c:pt idx="17">
                  <c:v>8500</c:v>
                </c:pt>
                <c:pt idx="18" formatCode="0">
                  <c:v>9000</c:v>
                </c:pt>
                <c:pt idx="19">
                  <c:v>9500</c:v>
                </c:pt>
                <c:pt idx="20" formatCode="0">
                  <c:v>10000</c:v>
                </c:pt>
              </c:numCache>
            </c:numRef>
          </c:xVal>
          <c:yVal>
            <c:numRef>
              <c:f>'Opgave 6'!$C$8:$W$8</c:f>
              <c:numCache>
                <c:formatCode>General</c:formatCode>
                <c:ptCount val="21"/>
                <c:pt idx="0">
                  <c:v>0</c:v>
                </c:pt>
                <c:pt idx="1">
                  <c:v>2075</c:v>
                </c:pt>
                <c:pt idx="2">
                  <c:v>2950</c:v>
                </c:pt>
                <c:pt idx="3">
                  <c:v>3825</c:v>
                </c:pt>
                <c:pt idx="4">
                  <c:v>4700</c:v>
                </c:pt>
                <c:pt idx="5">
                  <c:v>5575</c:v>
                </c:pt>
                <c:pt idx="6">
                  <c:v>6450</c:v>
                </c:pt>
                <c:pt idx="7">
                  <c:v>7325</c:v>
                </c:pt>
                <c:pt idx="8">
                  <c:v>8200</c:v>
                </c:pt>
                <c:pt idx="9">
                  <c:v>9075</c:v>
                </c:pt>
                <c:pt idx="10">
                  <c:v>9950</c:v>
                </c:pt>
                <c:pt idx="11">
                  <c:v>10825</c:v>
                </c:pt>
                <c:pt idx="12">
                  <c:v>11700</c:v>
                </c:pt>
                <c:pt idx="13">
                  <c:v>12575</c:v>
                </c:pt>
                <c:pt idx="14">
                  <c:v>13450</c:v>
                </c:pt>
                <c:pt idx="15">
                  <c:v>14325</c:v>
                </c:pt>
                <c:pt idx="16">
                  <c:v>15200</c:v>
                </c:pt>
                <c:pt idx="17">
                  <c:v>16075</c:v>
                </c:pt>
                <c:pt idx="18">
                  <c:v>16950</c:v>
                </c:pt>
                <c:pt idx="19">
                  <c:v>17825</c:v>
                </c:pt>
                <c:pt idx="20">
                  <c:v>18700</c:v>
                </c:pt>
              </c:numCache>
            </c:numRef>
          </c:yVal>
          <c:smooth val="1"/>
          <c:extLst>
            <c:ext xmlns:c16="http://schemas.microsoft.com/office/drawing/2014/chart" uri="{C3380CC4-5D6E-409C-BE32-E72D297353CC}">
              <c16:uniqueId val="{00000000-D30C-42B0-B396-8FC69B333DBA}"/>
            </c:ext>
          </c:extLst>
        </c:ser>
        <c:ser>
          <c:idx val="1"/>
          <c:order val="1"/>
          <c:tx>
            <c:strRef>
              <c:f>'Opgave 6'!$B$9</c:f>
              <c:strCache>
                <c:ptCount val="1"/>
                <c:pt idx="0">
                  <c:v>y2 - pris i kr.</c:v>
                </c:pt>
              </c:strCache>
            </c:strRef>
          </c:tx>
          <c:spPr>
            <a:ln w="19050" cap="rnd">
              <a:solidFill>
                <a:schemeClr val="accent2"/>
              </a:solidFill>
              <a:round/>
            </a:ln>
            <a:effectLst/>
          </c:spPr>
          <c:marker>
            <c:symbol val="none"/>
          </c:marker>
          <c:xVal>
            <c:numRef>
              <c:f>'Opgave 6'!$C$7:$W$7</c:f>
              <c:numCache>
                <c:formatCode>General</c:formatCode>
                <c:ptCount val="21"/>
                <c:pt idx="0" formatCode="0">
                  <c:v>0</c:v>
                </c:pt>
                <c:pt idx="1">
                  <c:v>500</c:v>
                </c:pt>
                <c:pt idx="2" formatCode="0">
                  <c:v>1000</c:v>
                </c:pt>
                <c:pt idx="3">
                  <c:v>1500</c:v>
                </c:pt>
                <c:pt idx="4" formatCode="0">
                  <c:v>2000</c:v>
                </c:pt>
                <c:pt idx="5">
                  <c:v>2500</c:v>
                </c:pt>
                <c:pt idx="6" formatCode="0">
                  <c:v>3000</c:v>
                </c:pt>
                <c:pt idx="7">
                  <c:v>3500</c:v>
                </c:pt>
                <c:pt idx="8" formatCode="0">
                  <c:v>4000</c:v>
                </c:pt>
                <c:pt idx="9">
                  <c:v>4500</c:v>
                </c:pt>
                <c:pt idx="10" formatCode="0">
                  <c:v>5000</c:v>
                </c:pt>
                <c:pt idx="11">
                  <c:v>5500</c:v>
                </c:pt>
                <c:pt idx="12" formatCode="0">
                  <c:v>6000</c:v>
                </c:pt>
                <c:pt idx="13">
                  <c:v>6500</c:v>
                </c:pt>
                <c:pt idx="14" formatCode="0">
                  <c:v>7000</c:v>
                </c:pt>
                <c:pt idx="15">
                  <c:v>7500</c:v>
                </c:pt>
                <c:pt idx="16" formatCode="0">
                  <c:v>8000</c:v>
                </c:pt>
                <c:pt idx="17">
                  <c:v>8500</c:v>
                </c:pt>
                <c:pt idx="18" formatCode="0">
                  <c:v>9000</c:v>
                </c:pt>
                <c:pt idx="19">
                  <c:v>9500</c:v>
                </c:pt>
                <c:pt idx="20" formatCode="0">
                  <c:v>10000</c:v>
                </c:pt>
              </c:numCache>
            </c:numRef>
          </c:xVal>
          <c:yVal>
            <c:numRef>
              <c:f>'Opgave 6'!$C$9:$W$9</c:f>
              <c:numCache>
                <c:formatCode>0</c:formatCode>
                <c:ptCount val="21"/>
                <c:pt idx="0">
                  <c:v>0</c:v>
                </c:pt>
                <c:pt idx="1">
                  <c:v>1487.5</c:v>
                </c:pt>
                <c:pt idx="2">
                  <c:v>2487.5</c:v>
                </c:pt>
                <c:pt idx="3">
                  <c:v>3487.5</c:v>
                </c:pt>
                <c:pt idx="4">
                  <c:v>4487.5</c:v>
                </c:pt>
                <c:pt idx="5">
                  <c:v>5487.5</c:v>
                </c:pt>
                <c:pt idx="6">
                  <c:v>6487.5</c:v>
                </c:pt>
                <c:pt idx="7">
                  <c:v>7487.5</c:v>
                </c:pt>
                <c:pt idx="8">
                  <c:v>8487.5</c:v>
                </c:pt>
                <c:pt idx="9">
                  <c:v>9487.5</c:v>
                </c:pt>
                <c:pt idx="10">
                  <c:v>10487.5</c:v>
                </c:pt>
                <c:pt idx="11">
                  <c:v>11487.5</c:v>
                </c:pt>
                <c:pt idx="12">
                  <c:v>12487.5</c:v>
                </c:pt>
                <c:pt idx="13">
                  <c:v>13487.5</c:v>
                </c:pt>
                <c:pt idx="14">
                  <c:v>14487.5</c:v>
                </c:pt>
                <c:pt idx="15">
                  <c:v>15487.5</c:v>
                </c:pt>
                <c:pt idx="16">
                  <c:v>16487.5</c:v>
                </c:pt>
                <c:pt idx="17">
                  <c:v>17487.5</c:v>
                </c:pt>
                <c:pt idx="18">
                  <c:v>18487.5</c:v>
                </c:pt>
                <c:pt idx="19">
                  <c:v>19487.5</c:v>
                </c:pt>
                <c:pt idx="20">
                  <c:v>20487.5</c:v>
                </c:pt>
              </c:numCache>
            </c:numRef>
          </c:yVal>
          <c:smooth val="1"/>
          <c:extLst>
            <c:ext xmlns:c16="http://schemas.microsoft.com/office/drawing/2014/chart" uri="{C3380CC4-5D6E-409C-BE32-E72D297353CC}">
              <c16:uniqueId val="{00000001-D30C-42B0-B396-8FC69B333DBA}"/>
            </c:ext>
          </c:extLst>
        </c:ser>
        <c:dLbls>
          <c:showLegendKey val="0"/>
          <c:showVal val="0"/>
          <c:showCatName val="0"/>
          <c:showSerName val="0"/>
          <c:showPercent val="0"/>
          <c:showBubbleSize val="0"/>
        </c:dLbls>
        <c:axId val="446656488"/>
        <c:axId val="446659440"/>
      </c:scatterChart>
      <c:valAx>
        <c:axId val="446656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6659440"/>
        <c:crosses val="autoZero"/>
        <c:crossBetween val="midCat"/>
      </c:valAx>
      <c:valAx>
        <c:axId val="44665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4466564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oneCellAnchor>
    <xdr:from>
      <xdr:col>5</xdr:col>
      <xdr:colOff>342900</xdr:colOff>
      <xdr:row>77</xdr:row>
      <xdr:rowOff>180975</xdr:rowOff>
    </xdr:from>
    <xdr:ext cx="533400" cy="317908"/>
    <mc:AlternateContent xmlns:mc="http://schemas.openxmlformats.org/markup-compatibility/2006" xmlns:a14="http://schemas.microsoft.com/office/drawing/2010/main">
      <mc:Choice Requires="a14">
        <xdr:sp macro="" textlink="">
          <xdr:nvSpPr>
            <xdr:cNvPr id="2" name="Tekstboks 1">
              <a:extLst>
                <a:ext uri="{FF2B5EF4-FFF2-40B4-BE49-F238E27FC236}">
                  <a16:creationId xmlns:a16="http://schemas.microsoft.com/office/drawing/2014/main" id="{00000000-0008-0000-0100-000002000000}"/>
                </a:ext>
              </a:extLst>
            </xdr:cNvPr>
            <xdr:cNvSpPr txBox="1"/>
          </xdr:nvSpPr>
          <xdr:spPr>
            <a:xfrm>
              <a:off x="5800725" y="19107150"/>
              <a:ext cx="533400" cy="3179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a-DK" sz="1100"/>
                <a:t>y = </a:t>
              </a:r>
              <a14:m>
                <m:oMath xmlns:m="http://schemas.openxmlformats.org/officeDocument/2006/math">
                  <m:f>
                    <m:fPr>
                      <m:ctrlPr>
                        <a:rPr lang="da-DK" sz="1100" i="1">
                          <a:latin typeface="Cambria Math" panose="02040503050406030204" pitchFamily="18" charset="0"/>
                        </a:rPr>
                      </m:ctrlPr>
                    </m:fPr>
                    <m:num>
                      <m:r>
                        <a:rPr lang="da-DK" sz="1100" b="0" i="1">
                          <a:latin typeface="Cambria Math"/>
                        </a:rPr>
                        <m:t>𝑎</m:t>
                      </m:r>
                    </m:num>
                    <m:den>
                      <m:r>
                        <a:rPr lang="da-DK" sz="1100" b="0" i="1">
                          <a:latin typeface="Cambria Math"/>
                        </a:rPr>
                        <m:t>𝑥</m:t>
                      </m:r>
                    </m:den>
                  </m:f>
                </m:oMath>
              </a14:m>
              <a:r>
                <a:rPr lang="da-DK" sz="1100"/>
                <a:t> </a:t>
              </a:r>
            </a:p>
          </xdr:txBody>
        </xdr:sp>
      </mc:Choice>
      <mc:Fallback xmlns="">
        <xdr:sp macro="" textlink="">
          <xdr:nvSpPr>
            <xdr:cNvPr id="2" name="Tekstboks 1"/>
            <xdr:cNvSpPr txBox="1"/>
          </xdr:nvSpPr>
          <xdr:spPr>
            <a:xfrm>
              <a:off x="5800725" y="19107150"/>
              <a:ext cx="533400" cy="3179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a-DK" sz="1100"/>
                <a:t>y = </a:t>
              </a:r>
              <a:r>
                <a:rPr lang="da-DK" sz="1100" b="0" i="0">
                  <a:latin typeface="Cambria Math"/>
                </a:rPr>
                <a:t>𝑎/𝑥</a:t>
              </a:r>
              <a:r>
                <a:rPr lang="da-DK" sz="1100"/>
                <a:t> </a:t>
              </a:r>
            </a:p>
          </xdr:txBody>
        </xdr:sp>
      </mc:Fallback>
    </mc:AlternateContent>
    <xdr:clientData/>
  </xdr:oneCellAnchor>
  <xdr:oneCellAnchor>
    <xdr:from>
      <xdr:col>4</xdr:col>
      <xdr:colOff>485870</xdr:colOff>
      <xdr:row>64</xdr:row>
      <xdr:rowOff>142875</xdr:rowOff>
    </xdr:from>
    <xdr:ext cx="980980" cy="466726"/>
    <mc:AlternateContent xmlns:mc="http://schemas.openxmlformats.org/markup-compatibility/2006" xmlns:a14="http://schemas.microsoft.com/office/drawing/2010/main">
      <mc:Choice Requires="a14">
        <xdr:sp macro="" textlink="">
          <xdr:nvSpPr>
            <xdr:cNvPr id="3" name="Tekstboks 2">
              <a:extLst>
                <a:ext uri="{FF2B5EF4-FFF2-40B4-BE49-F238E27FC236}">
                  <a16:creationId xmlns:a16="http://schemas.microsoft.com/office/drawing/2014/main" id="{00000000-0008-0000-0100-000003000000}"/>
                </a:ext>
              </a:extLst>
            </xdr:cNvPr>
            <xdr:cNvSpPr txBox="1"/>
          </xdr:nvSpPr>
          <xdr:spPr>
            <a:xfrm>
              <a:off x="5086445" y="15830550"/>
              <a:ext cx="980980" cy="466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da-DK" sz="1400" b="1" i="0">
                        <a:latin typeface="Cambria Math"/>
                      </a:rPr>
                      <m:t>𝐲</m:t>
                    </m:r>
                    <m:r>
                      <a:rPr lang="da-DK" sz="1400" b="1" i="0">
                        <a:latin typeface="Cambria Math"/>
                      </a:rPr>
                      <m:t>= </m:t>
                    </m:r>
                    <m:f>
                      <m:fPr>
                        <m:ctrlPr>
                          <a:rPr lang="da-DK" sz="1400" b="1" i="1">
                            <a:latin typeface="Cambria Math" panose="02040503050406030204" pitchFamily="18" charset="0"/>
                          </a:rPr>
                        </m:ctrlPr>
                      </m:fPr>
                      <m:num>
                        <m:r>
                          <a:rPr lang="da-DK" sz="1400" b="1" i="0">
                            <a:latin typeface="Cambria Math"/>
                          </a:rPr>
                          <m:t>𝟒</m:t>
                        </m:r>
                      </m:num>
                      <m:den>
                        <m:r>
                          <a:rPr lang="da-DK" sz="1400" b="1" i="0">
                            <a:latin typeface="Cambria Math"/>
                          </a:rPr>
                          <m:t>𝐱</m:t>
                        </m:r>
                      </m:den>
                    </m:f>
                  </m:oMath>
                </m:oMathPara>
              </a14:m>
              <a:endParaRPr lang="da-DK" sz="1400" b="1" i="0"/>
            </a:p>
          </xdr:txBody>
        </xdr:sp>
      </mc:Choice>
      <mc:Fallback xmlns="">
        <xdr:sp macro="" textlink="">
          <xdr:nvSpPr>
            <xdr:cNvPr id="3" name="Tekstboks 2"/>
            <xdr:cNvSpPr txBox="1"/>
          </xdr:nvSpPr>
          <xdr:spPr>
            <a:xfrm>
              <a:off x="5086445" y="15830550"/>
              <a:ext cx="980980" cy="466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a-DK" sz="1400" b="1" i="0">
                  <a:latin typeface="Cambria Math"/>
                </a:rPr>
                <a:t>𝐲=  𝟒/𝐱</a:t>
              </a:r>
              <a:endParaRPr lang="da-DK" sz="1400" b="1" i="0"/>
            </a:p>
          </xdr:txBody>
        </xdr:sp>
      </mc:Fallback>
    </mc:AlternateContent>
    <xdr:clientData/>
  </xdr:oneCellAnchor>
  <xdr:oneCellAnchor>
    <xdr:from>
      <xdr:col>0</xdr:col>
      <xdr:colOff>781050</xdr:colOff>
      <xdr:row>69</xdr:row>
      <xdr:rowOff>38100</xdr:rowOff>
    </xdr:from>
    <xdr:ext cx="980980" cy="466726"/>
    <mc:AlternateContent xmlns:mc="http://schemas.openxmlformats.org/markup-compatibility/2006" xmlns:a14="http://schemas.microsoft.com/office/drawing/2010/main">
      <mc:Choice Requires="a14">
        <xdr:sp macro="" textlink="">
          <xdr:nvSpPr>
            <xdr:cNvPr id="4" name="Tekstboks 3">
              <a:extLst>
                <a:ext uri="{FF2B5EF4-FFF2-40B4-BE49-F238E27FC236}">
                  <a16:creationId xmlns:a16="http://schemas.microsoft.com/office/drawing/2014/main" id="{00000000-0008-0000-0100-000004000000}"/>
                </a:ext>
              </a:extLst>
            </xdr:cNvPr>
            <xdr:cNvSpPr txBox="1"/>
          </xdr:nvSpPr>
          <xdr:spPr>
            <a:xfrm>
              <a:off x="781050" y="17230725"/>
              <a:ext cx="980980" cy="466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m:rPr>
                        <m:sty m:val="p"/>
                      </m:rPr>
                      <a:rPr lang="da-DK" sz="1100" b="0" i="0">
                        <a:latin typeface="Cambria Math"/>
                      </a:rPr>
                      <m:t>y</m:t>
                    </m:r>
                    <m:r>
                      <a:rPr lang="da-DK" sz="1100" b="0" i="0">
                        <a:latin typeface="Cambria Math"/>
                      </a:rPr>
                      <m:t>= </m:t>
                    </m:r>
                    <m:f>
                      <m:fPr>
                        <m:ctrlPr>
                          <a:rPr lang="da-DK" sz="1100" b="0" i="1">
                            <a:latin typeface="Cambria Math" panose="02040503050406030204" pitchFamily="18" charset="0"/>
                          </a:rPr>
                        </m:ctrlPr>
                      </m:fPr>
                      <m:num>
                        <m:r>
                          <a:rPr lang="da-DK" sz="1100" b="0" i="0">
                            <a:latin typeface="Cambria Math"/>
                          </a:rPr>
                          <m:t>4</m:t>
                        </m:r>
                      </m:num>
                      <m:den>
                        <m:r>
                          <m:rPr>
                            <m:sty m:val="p"/>
                          </m:rPr>
                          <a:rPr lang="da-DK" sz="1100" b="0" i="0">
                            <a:latin typeface="Cambria Math"/>
                          </a:rPr>
                          <m:t>x</m:t>
                        </m:r>
                      </m:den>
                    </m:f>
                  </m:oMath>
                </m:oMathPara>
              </a14:m>
              <a:endParaRPr lang="da-DK" sz="1100" b="0" i="0"/>
            </a:p>
          </xdr:txBody>
        </xdr:sp>
      </mc:Choice>
      <mc:Fallback xmlns="">
        <xdr:sp macro="" textlink="">
          <xdr:nvSpPr>
            <xdr:cNvPr id="4" name="Tekstboks 3"/>
            <xdr:cNvSpPr txBox="1"/>
          </xdr:nvSpPr>
          <xdr:spPr>
            <a:xfrm>
              <a:off x="781050" y="17230725"/>
              <a:ext cx="980980" cy="466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a-DK" sz="1100" b="0" i="0">
                  <a:latin typeface="Cambria Math"/>
                </a:rPr>
                <a:t>y=  4/x</a:t>
              </a:r>
              <a:endParaRPr lang="da-DK" sz="1100" b="0" i="0"/>
            </a:p>
          </xdr:txBody>
        </xdr:sp>
      </mc:Fallback>
    </mc:AlternateContent>
    <xdr:clientData/>
  </xdr:oneCellAnchor>
  <xdr:twoCellAnchor>
    <xdr:from>
      <xdr:col>7</xdr:col>
      <xdr:colOff>9525</xdr:colOff>
      <xdr:row>12</xdr:row>
      <xdr:rowOff>28575</xdr:rowOff>
    </xdr:from>
    <xdr:to>
      <xdr:col>11</xdr:col>
      <xdr:colOff>847725</xdr:colOff>
      <xdr:row>25</xdr:row>
      <xdr:rowOff>9525</xdr:rowOff>
    </xdr:to>
    <xdr:graphicFrame macro="">
      <xdr:nvGraphicFramePr>
        <xdr:cNvPr id="5" name="Diagram 4">
          <a:extLst>
            <a:ext uri="{FF2B5EF4-FFF2-40B4-BE49-F238E27FC236}">
              <a16:creationId xmlns:a16="http://schemas.microsoft.com/office/drawing/2014/main" id="{8EFC8C2B-A390-4D43-A38C-B8DA061DE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42</xdr:row>
      <xdr:rowOff>92075</xdr:rowOff>
    </xdr:from>
    <xdr:to>
      <xdr:col>15</xdr:col>
      <xdr:colOff>15875</xdr:colOff>
      <xdr:row>55</xdr:row>
      <xdr:rowOff>79375</xdr:rowOff>
    </xdr:to>
    <xdr:graphicFrame macro="">
      <xdr:nvGraphicFramePr>
        <xdr:cNvPr id="6" name="Diagram 5">
          <a:extLst>
            <a:ext uri="{FF2B5EF4-FFF2-40B4-BE49-F238E27FC236}">
              <a16:creationId xmlns:a16="http://schemas.microsoft.com/office/drawing/2014/main" id="{BEA488A1-F070-495A-A9BC-014B65732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568325</xdr:colOff>
      <xdr:row>74</xdr:row>
      <xdr:rowOff>28575</xdr:rowOff>
    </xdr:from>
    <xdr:to>
      <xdr:col>16</xdr:col>
      <xdr:colOff>619125</xdr:colOff>
      <xdr:row>87</xdr:row>
      <xdr:rowOff>22225</xdr:rowOff>
    </xdr:to>
    <xdr:graphicFrame macro="">
      <xdr:nvGraphicFramePr>
        <xdr:cNvPr id="7" name="Diagram 6">
          <a:extLst>
            <a:ext uri="{FF2B5EF4-FFF2-40B4-BE49-F238E27FC236}">
              <a16:creationId xmlns:a16="http://schemas.microsoft.com/office/drawing/2014/main" id="{33BEC838-D31B-4B71-9C43-12B365F27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4</xdr:col>
      <xdr:colOff>190498</xdr:colOff>
      <xdr:row>1</xdr:row>
      <xdr:rowOff>28575</xdr:rowOff>
    </xdr:from>
    <xdr:ext cx="1200151" cy="438150"/>
    <xdr:sp macro="" textlink="">
      <xdr:nvSpPr>
        <xdr:cNvPr id="2" name="Tekstboks 1">
          <a:extLst>
            <a:ext uri="{FF2B5EF4-FFF2-40B4-BE49-F238E27FC236}">
              <a16:creationId xmlns:a16="http://schemas.microsoft.com/office/drawing/2014/main" id="{00000000-0008-0000-0900-000002000000}"/>
            </a:ext>
          </a:extLst>
        </xdr:cNvPr>
        <xdr:cNvSpPr txBox="1"/>
      </xdr:nvSpPr>
      <xdr:spPr>
        <a:xfrm>
          <a:off x="3343273" y="314325"/>
          <a:ext cx="1200151"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a-DK" sz="1100" b="0" i="0">
              <a:latin typeface="Cambria Math"/>
            </a:rPr>
            <a:t>𝑦</a:t>
          </a:r>
          <a:r>
            <a:rPr lang="da-DK" sz="1100" b="0" i="0" baseline="-25000">
              <a:latin typeface="Cambria Math"/>
            </a:rPr>
            <a:t>1</a:t>
          </a:r>
          <a:r>
            <a:rPr lang="da-DK" sz="1100" b="0" i="0">
              <a:latin typeface="Cambria Math"/>
            </a:rPr>
            <a:t>=  12/𝑥+2</a:t>
          </a:r>
          <a:endParaRPr lang="da-DK" sz="1100"/>
        </a:p>
      </xdr:txBody>
    </xdr:sp>
    <xdr:clientData/>
  </xdr:oneCellAnchor>
  <xdr:oneCellAnchor>
    <xdr:from>
      <xdr:col>6</xdr:col>
      <xdr:colOff>19049</xdr:colOff>
      <xdr:row>1</xdr:row>
      <xdr:rowOff>28575</xdr:rowOff>
    </xdr:from>
    <xdr:ext cx="1438275" cy="423834"/>
    <xdr:sp macro="" textlink="">
      <xdr:nvSpPr>
        <xdr:cNvPr id="3" name="Tekstboks 2">
          <a:extLst>
            <a:ext uri="{FF2B5EF4-FFF2-40B4-BE49-F238E27FC236}">
              <a16:creationId xmlns:a16="http://schemas.microsoft.com/office/drawing/2014/main" id="{00000000-0008-0000-0900-000003000000}"/>
            </a:ext>
          </a:extLst>
        </xdr:cNvPr>
        <xdr:cNvSpPr txBox="1"/>
      </xdr:nvSpPr>
      <xdr:spPr>
        <a:xfrm>
          <a:off x="4695824" y="314325"/>
          <a:ext cx="1438275"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a-DK" sz="1100" b="0" i="0">
              <a:latin typeface="Cambria Math"/>
            </a:rPr>
            <a:t>𝑦</a:t>
          </a:r>
          <a:r>
            <a:rPr lang="da-DK" sz="1100" b="0" i="0" baseline="-25000">
              <a:latin typeface="Cambria Math"/>
            </a:rPr>
            <a:t>2</a:t>
          </a:r>
          <a:r>
            <a:rPr lang="da-DK" sz="1100" b="0" i="0">
              <a:latin typeface="Cambria Math"/>
            </a:rPr>
            <a:t>=  12/𝑥 −4</a:t>
          </a:r>
          <a:endParaRPr lang="da-DK" sz="1100"/>
        </a:p>
      </xdr:txBody>
    </xdr:sp>
    <xdr:clientData/>
  </xdr:oneCellAnchor>
  <xdr:oneCellAnchor>
    <xdr:from>
      <xdr:col>1</xdr:col>
      <xdr:colOff>28575</xdr:colOff>
      <xdr:row>3</xdr:row>
      <xdr:rowOff>209550</xdr:rowOff>
    </xdr:from>
    <xdr:ext cx="1314450" cy="423834"/>
    <xdr:sp macro="" textlink="">
      <xdr:nvSpPr>
        <xdr:cNvPr id="4" name="Tekstboks 3">
          <a:extLst>
            <a:ext uri="{FF2B5EF4-FFF2-40B4-BE49-F238E27FC236}">
              <a16:creationId xmlns:a16="http://schemas.microsoft.com/office/drawing/2014/main" id="{00000000-0008-0000-0900-000004000000}"/>
            </a:ext>
          </a:extLst>
        </xdr:cNvPr>
        <xdr:cNvSpPr txBox="1"/>
      </xdr:nvSpPr>
      <xdr:spPr>
        <a:xfrm>
          <a:off x="895350" y="1009650"/>
          <a:ext cx="131445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a-DK" sz="1100" b="0" i="0">
              <a:latin typeface="Cambria Math"/>
            </a:rPr>
            <a:t>𝑦</a:t>
          </a:r>
          <a:r>
            <a:rPr lang="da-DK" sz="1100" b="0" i="0" baseline="-25000">
              <a:latin typeface="Cambria Math"/>
            </a:rPr>
            <a:t>1</a:t>
          </a:r>
          <a:r>
            <a:rPr lang="da-DK" sz="1100" b="0" i="0">
              <a:latin typeface="Cambria Math"/>
            </a:rPr>
            <a:t>=  12/𝑥+2</a:t>
          </a:r>
          <a:endParaRPr lang="da-DK" sz="1100"/>
        </a:p>
      </xdr:txBody>
    </xdr:sp>
    <xdr:clientData/>
  </xdr:oneCellAnchor>
  <xdr:oneCellAnchor>
    <xdr:from>
      <xdr:col>2</xdr:col>
      <xdr:colOff>723900</xdr:colOff>
      <xdr:row>3</xdr:row>
      <xdr:rowOff>200025</xdr:rowOff>
    </xdr:from>
    <xdr:ext cx="1390650" cy="423834"/>
    <xdr:sp macro="" textlink="">
      <xdr:nvSpPr>
        <xdr:cNvPr id="5" name="Tekstboks 4">
          <a:extLst>
            <a:ext uri="{FF2B5EF4-FFF2-40B4-BE49-F238E27FC236}">
              <a16:creationId xmlns:a16="http://schemas.microsoft.com/office/drawing/2014/main" id="{00000000-0008-0000-0900-000005000000}"/>
            </a:ext>
          </a:extLst>
        </xdr:cNvPr>
        <xdr:cNvSpPr txBox="1"/>
      </xdr:nvSpPr>
      <xdr:spPr>
        <a:xfrm>
          <a:off x="2352675" y="1000125"/>
          <a:ext cx="139065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a-DK" sz="1100" b="0" i="0">
              <a:latin typeface="Cambria Math"/>
            </a:rPr>
            <a:t>𝑦</a:t>
          </a:r>
          <a:r>
            <a:rPr lang="da-DK" sz="1100" b="0" i="0" baseline="-25000">
              <a:latin typeface="Cambria Math"/>
            </a:rPr>
            <a:t>2</a:t>
          </a:r>
          <a:r>
            <a:rPr lang="da-DK" sz="1100" b="0" i="0">
              <a:latin typeface="Cambria Math"/>
            </a:rPr>
            <a:t>=  12/𝑥 −4</a:t>
          </a:r>
          <a:endParaRPr lang="da-DK" sz="1100"/>
        </a:p>
      </xdr:txBody>
    </xdr:sp>
    <xdr:clientData/>
  </xdr:oneCellAnchor>
  <xdr:twoCellAnchor>
    <xdr:from>
      <xdr:col>7</xdr:col>
      <xdr:colOff>9525</xdr:colOff>
      <xdr:row>9</xdr:row>
      <xdr:rowOff>200025</xdr:rowOff>
    </xdr:from>
    <xdr:to>
      <xdr:col>13</xdr:col>
      <xdr:colOff>9525</xdr:colOff>
      <xdr:row>22</xdr:row>
      <xdr:rowOff>187325</xdr:rowOff>
    </xdr:to>
    <xdr:graphicFrame macro="">
      <xdr:nvGraphicFramePr>
        <xdr:cNvPr id="6" name="Diagram 5">
          <a:extLst>
            <a:ext uri="{FF2B5EF4-FFF2-40B4-BE49-F238E27FC236}">
              <a16:creationId xmlns:a16="http://schemas.microsoft.com/office/drawing/2014/main" id="{01C5C88C-6D41-4C26-9290-93F32ED6C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565150</xdr:colOff>
      <xdr:row>16</xdr:row>
      <xdr:rowOff>3175</xdr:rowOff>
    </xdr:from>
    <xdr:to>
      <xdr:col>11</xdr:col>
      <xdr:colOff>739775</xdr:colOff>
      <xdr:row>28</xdr:row>
      <xdr:rowOff>200025</xdr:rowOff>
    </xdr:to>
    <xdr:graphicFrame macro="">
      <xdr:nvGraphicFramePr>
        <xdr:cNvPr id="2" name="Diagram 1">
          <a:extLst>
            <a:ext uri="{FF2B5EF4-FFF2-40B4-BE49-F238E27FC236}">
              <a16:creationId xmlns:a16="http://schemas.microsoft.com/office/drawing/2014/main" id="{8048E9CE-AACB-4C71-B56B-AD5012E2E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257175</xdr:colOff>
      <xdr:row>9</xdr:row>
      <xdr:rowOff>15875</xdr:rowOff>
    </xdr:from>
    <xdr:to>
      <xdr:col>14</xdr:col>
      <xdr:colOff>282575</xdr:colOff>
      <xdr:row>21</xdr:row>
      <xdr:rowOff>206375</xdr:rowOff>
    </xdr:to>
    <xdr:graphicFrame macro="">
      <xdr:nvGraphicFramePr>
        <xdr:cNvPr id="2" name="Diagram 1">
          <a:extLst>
            <a:ext uri="{FF2B5EF4-FFF2-40B4-BE49-F238E27FC236}">
              <a16:creationId xmlns:a16="http://schemas.microsoft.com/office/drawing/2014/main" id="{518248A6-4ABB-4E0D-BD27-57C076D69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727075</xdr:colOff>
      <xdr:row>8</xdr:row>
      <xdr:rowOff>15875</xdr:rowOff>
    </xdr:from>
    <xdr:to>
      <xdr:col>14</xdr:col>
      <xdr:colOff>727075</xdr:colOff>
      <xdr:row>21</xdr:row>
      <xdr:rowOff>3175</xdr:rowOff>
    </xdr:to>
    <xdr:graphicFrame macro="">
      <xdr:nvGraphicFramePr>
        <xdr:cNvPr id="2" name="Diagram 1">
          <a:extLst>
            <a:ext uri="{FF2B5EF4-FFF2-40B4-BE49-F238E27FC236}">
              <a16:creationId xmlns:a16="http://schemas.microsoft.com/office/drawing/2014/main" id="{0AE2842C-0EBB-4777-B21C-873396999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536575</xdr:colOff>
      <xdr:row>9</xdr:row>
      <xdr:rowOff>206375</xdr:rowOff>
    </xdr:from>
    <xdr:to>
      <xdr:col>16</xdr:col>
      <xdr:colOff>536575</xdr:colOff>
      <xdr:row>22</xdr:row>
      <xdr:rowOff>193675</xdr:rowOff>
    </xdr:to>
    <xdr:graphicFrame macro="">
      <xdr:nvGraphicFramePr>
        <xdr:cNvPr id="2" name="Diagram 1">
          <a:extLst>
            <a:ext uri="{FF2B5EF4-FFF2-40B4-BE49-F238E27FC236}">
              <a16:creationId xmlns:a16="http://schemas.microsoft.com/office/drawing/2014/main" id="{36591124-A3BC-4C58-B314-F7E4091AA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282575</xdr:colOff>
      <xdr:row>10</xdr:row>
      <xdr:rowOff>200025</xdr:rowOff>
    </xdr:from>
    <xdr:to>
      <xdr:col>14</xdr:col>
      <xdr:colOff>282575</xdr:colOff>
      <xdr:row>23</xdr:row>
      <xdr:rowOff>187325</xdr:rowOff>
    </xdr:to>
    <xdr:graphicFrame macro="">
      <xdr:nvGraphicFramePr>
        <xdr:cNvPr id="2" name="Diagram 1">
          <a:extLst>
            <a:ext uri="{FF2B5EF4-FFF2-40B4-BE49-F238E27FC236}">
              <a16:creationId xmlns:a16="http://schemas.microsoft.com/office/drawing/2014/main" id="{091CA630-B2CF-43AE-B02E-10FB3F708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3175</xdr:colOff>
      <xdr:row>7</xdr:row>
      <xdr:rowOff>206375</xdr:rowOff>
    </xdr:from>
    <xdr:to>
      <xdr:col>11</xdr:col>
      <xdr:colOff>155575</xdr:colOff>
      <xdr:row>20</xdr:row>
      <xdr:rowOff>193675</xdr:rowOff>
    </xdr:to>
    <xdr:graphicFrame macro="">
      <xdr:nvGraphicFramePr>
        <xdr:cNvPr id="2" name="Diagram 1">
          <a:extLst>
            <a:ext uri="{FF2B5EF4-FFF2-40B4-BE49-F238E27FC236}">
              <a16:creationId xmlns:a16="http://schemas.microsoft.com/office/drawing/2014/main" id="{BE8DF854-01C3-4579-BC69-428E28273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752475</xdr:colOff>
      <xdr:row>10</xdr:row>
      <xdr:rowOff>9525</xdr:rowOff>
    </xdr:from>
    <xdr:to>
      <xdr:col>12</xdr:col>
      <xdr:colOff>752475</xdr:colOff>
      <xdr:row>22</xdr:row>
      <xdr:rowOff>206375</xdr:rowOff>
    </xdr:to>
    <xdr:graphicFrame macro="">
      <xdr:nvGraphicFramePr>
        <xdr:cNvPr id="2" name="Diagram 1">
          <a:extLst>
            <a:ext uri="{FF2B5EF4-FFF2-40B4-BE49-F238E27FC236}">
              <a16:creationId xmlns:a16="http://schemas.microsoft.com/office/drawing/2014/main" id="{FB7DAED0-05AE-4029-90DD-B612C1975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5</xdr:row>
      <xdr:rowOff>57150</xdr:rowOff>
    </xdr:from>
    <xdr:to>
      <xdr:col>11</xdr:col>
      <xdr:colOff>695325</xdr:colOff>
      <xdr:row>18</xdr:row>
      <xdr:rowOff>0</xdr:rowOff>
    </xdr:to>
    <xdr:graphicFrame macro="">
      <xdr:nvGraphicFramePr>
        <xdr:cNvPr id="3" name="Diagram 1">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21</xdr:row>
      <xdr:rowOff>76200</xdr:rowOff>
    </xdr:from>
    <xdr:to>
      <xdr:col>11</xdr:col>
      <xdr:colOff>504825</xdr:colOff>
      <xdr:row>33</xdr:row>
      <xdr:rowOff>142875</xdr:rowOff>
    </xdr:to>
    <xdr:graphicFrame macro="">
      <xdr:nvGraphicFramePr>
        <xdr:cNvPr id="4" name="Diagram 1">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723900</xdr:colOff>
      <xdr:row>36</xdr:row>
      <xdr:rowOff>66676</xdr:rowOff>
    </xdr:from>
    <xdr:to>
      <xdr:col>11</xdr:col>
      <xdr:colOff>542925</xdr:colOff>
      <xdr:row>50</xdr:row>
      <xdr:rowOff>104776</xdr:rowOff>
    </xdr:to>
    <xdr:graphicFrame macro="">
      <xdr:nvGraphicFramePr>
        <xdr:cNvPr id="5" name="Diagram 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1162050</xdr:colOff>
      <xdr:row>71</xdr:row>
      <xdr:rowOff>114300</xdr:rowOff>
    </xdr:from>
    <xdr:to>
      <xdr:col>12</xdr:col>
      <xdr:colOff>581025</xdr:colOff>
      <xdr:row>83</xdr:row>
      <xdr:rowOff>9525</xdr:rowOff>
    </xdr:to>
    <xdr:graphicFrame macro="">
      <xdr:nvGraphicFramePr>
        <xdr:cNvPr id="7" name="Diagram 1">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609600</xdr:colOff>
      <xdr:row>87</xdr:row>
      <xdr:rowOff>47626</xdr:rowOff>
    </xdr:from>
    <xdr:to>
      <xdr:col>16</xdr:col>
      <xdr:colOff>771525</xdr:colOff>
      <xdr:row>101</xdr:row>
      <xdr:rowOff>19050</xdr:rowOff>
    </xdr:to>
    <xdr:graphicFrame macro="">
      <xdr:nvGraphicFramePr>
        <xdr:cNvPr id="8" name="Diagram 1">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114300</xdr:colOff>
      <xdr:row>54</xdr:row>
      <xdr:rowOff>47624</xdr:rowOff>
    </xdr:from>
    <xdr:to>
      <xdr:col>11</xdr:col>
      <xdr:colOff>76200</xdr:colOff>
      <xdr:row>68</xdr:row>
      <xdr:rowOff>28575</xdr:rowOff>
    </xdr:to>
    <xdr:graphicFrame macro="">
      <xdr:nvGraphicFramePr>
        <xdr:cNvPr id="2" name="Diagram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590549</xdr:colOff>
      <xdr:row>105</xdr:row>
      <xdr:rowOff>123825</xdr:rowOff>
    </xdr:from>
    <xdr:to>
      <xdr:col>12</xdr:col>
      <xdr:colOff>400049</xdr:colOff>
      <xdr:row>120</xdr:row>
      <xdr:rowOff>95250</xdr:rowOff>
    </xdr:to>
    <xdr:graphicFrame macro="">
      <xdr:nvGraphicFramePr>
        <xdr:cNvPr id="6" name="Diagram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742950</xdr:colOff>
      <xdr:row>127</xdr:row>
      <xdr:rowOff>19050</xdr:rowOff>
    </xdr:from>
    <xdr:to>
      <xdr:col>20</xdr:col>
      <xdr:colOff>819150</xdr:colOff>
      <xdr:row>143</xdr:row>
      <xdr:rowOff>9525</xdr:rowOff>
    </xdr:to>
    <xdr:graphicFrame macro="">
      <xdr:nvGraphicFramePr>
        <xdr:cNvPr id="9" name="Diagram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438150</xdr:colOff>
      <xdr:row>148</xdr:row>
      <xdr:rowOff>47625</xdr:rowOff>
    </xdr:from>
    <xdr:to>
      <xdr:col>10</xdr:col>
      <xdr:colOff>104774</xdr:colOff>
      <xdr:row>162</xdr:row>
      <xdr:rowOff>180975</xdr:rowOff>
    </xdr:to>
    <xdr:graphicFrame macro="">
      <xdr:nvGraphicFramePr>
        <xdr:cNvPr id="10" name="Diagram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6</xdr:col>
      <xdr:colOff>381000</xdr:colOff>
      <xdr:row>0</xdr:row>
      <xdr:rowOff>271462</xdr:rowOff>
    </xdr:from>
    <xdr:ext cx="914400" cy="264560"/>
    <xdr:sp macro="" textlink="">
      <xdr:nvSpPr>
        <xdr:cNvPr id="2" name="Tekstboks 1">
          <a:extLst>
            <a:ext uri="{FF2B5EF4-FFF2-40B4-BE49-F238E27FC236}">
              <a16:creationId xmlns:a16="http://schemas.microsoft.com/office/drawing/2014/main" id="{00000000-0008-0000-0800-000002000000}"/>
            </a:ext>
          </a:extLst>
        </xdr:cNvPr>
        <xdr:cNvSpPr txBox="1"/>
      </xdr:nvSpPr>
      <xdr:spPr>
        <a:xfrm>
          <a:off x="5057775" y="27146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da-DK" sz="1100" b="0" i="0">
              <a:latin typeface="Cambria Math"/>
            </a:rPr>
            <a:t>𝑦</a:t>
          </a:r>
          <a:r>
            <a:rPr lang="da-DK" sz="1100" b="0" i="0" baseline="-25000">
              <a:latin typeface="Cambria Math"/>
            </a:rPr>
            <a:t>2</a:t>
          </a:r>
          <a:r>
            <a:rPr lang="da-DK" sz="1100" b="0" i="0">
              <a:latin typeface="Cambria Math"/>
            </a:rPr>
            <a:t>=  24/𝑥</a:t>
          </a:r>
          <a:endParaRPr lang="da-DK" sz="1100"/>
        </a:p>
      </xdr:txBody>
    </xdr:sp>
    <xdr:clientData/>
  </xdr:oneCellAnchor>
  <xdr:oneCellAnchor>
    <xdr:from>
      <xdr:col>4</xdr:col>
      <xdr:colOff>228600</xdr:colOff>
      <xdr:row>0</xdr:row>
      <xdr:rowOff>266700</xdr:rowOff>
    </xdr:from>
    <xdr:ext cx="914400" cy="264560"/>
    <xdr:sp macro="" textlink="">
      <xdr:nvSpPr>
        <xdr:cNvPr id="6" name="Tekstboks 5">
          <a:extLst>
            <a:ext uri="{FF2B5EF4-FFF2-40B4-BE49-F238E27FC236}">
              <a16:creationId xmlns:a16="http://schemas.microsoft.com/office/drawing/2014/main" id="{00000000-0008-0000-0800-000006000000}"/>
            </a:ext>
          </a:extLst>
        </xdr:cNvPr>
        <xdr:cNvSpPr txBox="1"/>
      </xdr:nvSpPr>
      <xdr:spPr>
        <a:xfrm>
          <a:off x="3381375" y="2667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da-DK" sz="1100" b="0" i="0">
              <a:latin typeface="Cambria Math"/>
            </a:rPr>
            <a:t>𝑦</a:t>
          </a:r>
          <a:r>
            <a:rPr lang="da-DK" sz="1100" b="0" i="0" baseline="-25000">
              <a:latin typeface="Cambria Math"/>
            </a:rPr>
            <a:t>1</a:t>
          </a:r>
          <a:r>
            <a:rPr lang="da-DK" sz="1100" b="0" i="0">
              <a:latin typeface="Cambria Math"/>
            </a:rPr>
            <a:t>=  12/𝑥</a:t>
          </a:r>
          <a:endParaRPr lang="da-DK" sz="1100"/>
        </a:p>
      </xdr:txBody>
    </xdr:sp>
    <xdr:clientData/>
  </xdr:oneCellAnchor>
  <xdr:oneCellAnchor>
    <xdr:from>
      <xdr:col>1</xdr:col>
      <xdr:colOff>0</xdr:colOff>
      <xdr:row>3</xdr:row>
      <xdr:rowOff>0</xdr:rowOff>
    </xdr:from>
    <xdr:ext cx="914400" cy="264560"/>
    <xdr:sp macro="" textlink="">
      <xdr:nvSpPr>
        <xdr:cNvPr id="7" name="Tekstboks 6">
          <a:extLst>
            <a:ext uri="{FF2B5EF4-FFF2-40B4-BE49-F238E27FC236}">
              <a16:creationId xmlns:a16="http://schemas.microsoft.com/office/drawing/2014/main" id="{00000000-0008-0000-0800-000007000000}"/>
            </a:ext>
          </a:extLst>
        </xdr:cNvPr>
        <xdr:cNvSpPr txBox="1"/>
      </xdr:nvSpPr>
      <xdr:spPr>
        <a:xfrm>
          <a:off x="866775" y="8001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da-DK" sz="1100" b="0" i="0">
              <a:latin typeface="Cambria Math"/>
            </a:rPr>
            <a:t>𝑦</a:t>
          </a:r>
          <a:r>
            <a:rPr lang="da-DK" sz="1100" b="0" i="0" baseline="-25000">
              <a:latin typeface="Cambria Math"/>
            </a:rPr>
            <a:t>1</a:t>
          </a:r>
          <a:r>
            <a:rPr lang="da-DK" sz="1100" b="0" i="0">
              <a:latin typeface="Cambria Math"/>
            </a:rPr>
            <a:t>=  12/𝑥</a:t>
          </a:r>
          <a:endParaRPr lang="da-DK" sz="1100"/>
        </a:p>
      </xdr:txBody>
    </xdr:sp>
    <xdr:clientData/>
  </xdr:oneCellAnchor>
  <xdr:oneCellAnchor>
    <xdr:from>
      <xdr:col>3</xdr:col>
      <xdr:colOff>0</xdr:colOff>
      <xdr:row>3</xdr:row>
      <xdr:rowOff>0</xdr:rowOff>
    </xdr:from>
    <xdr:ext cx="914400" cy="264560"/>
    <xdr:sp macro="" textlink="">
      <xdr:nvSpPr>
        <xdr:cNvPr id="8" name="Tekstboks 7">
          <a:extLst>
            <a:ext uri="{FF2B5EF4-FFF2-40B4-BE49-F238E27FC236}">
              <a16:creationId xmlns:a16="http://schemas.microsoft.com/office/drawing/2014/main" id="{00000000-0008-0000-0800-000008000000}"/>
            </a:ext>
          </a:extLst>
        </xdr:cNvPr>
        <xdr:cNvSpPr txBox="1"/>
      </xdr:nvSpPr>
      <xdr:spPr>
        <a:xfrm>
          <a:off x="2390775" y="8001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da-DK" sz="1100" b="0" i="0">
              <a:latin typeface="Cambria Math"/>
            </a:rPr>
            <a:t>𝑦</a:t>
          </a:r>
          <a:r>
            <a:rPr lang="da-DK" sz="1100" b="0" i="0" baseline="-25000">
              <a:latin typeface="Cambria Math"/>
            </a:rPr>
            <a:t>2</a:t>
          </a:r>
          <a:r>
            <a:rPr lang="da-DK" sz="1100" b="0" i="0">
              <a:latin typeface="Cambria Math"/>
            </a:rPr>
            <a:t>=  24/𝑥</a:t>
          </a:r>
          <a:endParaRPr lang="da-DK" sz="1100"/>
        </a:p>
      </xdr:txBody>
    </xdr:sp>
    <xdr:clientData/>
  </xdr:oneCellAnchor>
  <xdr:twoCellAnchor>
    <xdr:from>
      <xdr:col>7</xdr:col>
      <xdr:colOff>3175</xdr:colOff>
      <xdr:row>9</xdr:row>
      <xdr:rowOff>9525</xdr:rowOff>
    </xdr:from>
    <xdr:to>
      <xdr:col>13</xdr:col>
      <xdr:colOff>3175</xdr:colOff>
      <xdr:row>21</xdr:row>
      <xdr:rowOff>206375</xdr:rowOff>
    </xdr:to>
    <xdr:graphicFrame macro="">
      <xdr:nvGraphicFramePr>
        <xdr:cNvPr id="3" name="Diagram 2">
          <a:extLst>
            <a:ext uri="{FF2B5EF4-FFF2-40B4-BE49-F238E27FC236}">
              <a16:creationId xmlns:a16="http://schemas.microsoft.com/office/drawing/2014/main" id="{6B5575A4-DD56-4F52-A7DB-942281E43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2"/>
  </sheetPr>
  <dimension ref="A1"/>
  <sheetViews>
    <sheetView workbookViewId="0"/>
  </sheetViews>
  <sheetFormatPr defaultRowHeight="16.5" x14ac:dyDescent="0.45"/>
  <sheetData>
    <row r="1" spans="1:1" x14ac:dyDescent="0.45">
      <c r="A1">
        <v>1</v>
      </c>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7"/>
  <sheetViews>
    <sheetView workbookViewId="0">
      <selection activeCell="P8" sqref="P8"/>
    </sheetView>
  </sheetViews>
  <sheetFormatPr defaultRowHeight="16.5" x14ac:dyDescent="0.45"/>
  <cols>
    <col min="1" max="1" width="10.07421875" bestFit="1" customWidth="1"/>
  </cols>
  <sheetData>
    <row r="1" spans="1:29" ht="21.5" x14ac:dyDescent="0.6">
      <c r="A1" s="63" t="s">
        <v>118</v>
      </c>
      <c r="B1" s="63"/>
      <c r="C1" s="63"/>
      <c r="D1" s="63"/>
      <c r="E1" s="63"/>
      <c r="F1" s="63"/>
      <c r="G1" s="63"/>
      <c r="H1" s="63"/>
      <c r="I1" s="63"/>
    </row>
    <row r="2" spans="1:29" ht="21.5" x14ac:dyDescent="0.45">
      <c r="A2" s="66" t="s">
        <v>190</v>
      </c>
      <c r="B2" s="66"/>
      <c r="C2" s="66"/>
      <c r="D2" s="66"/>
      <c r="E2" s="66"/>
      <c r="F2" s="66"/>
      <c r="G2" s="66"/>
      <c r="H2" s="66"/>
      <c r="I2" s="66"/>
    </row>
    <row r="3" spans="1:29" ht="17" x14ac:dyDescent="0.5">
      <c r="A3" s="1" t="s">
        <v>136</v>
      </c>
      <c r="B3" t="s">
        <v>186</v>
      </c>
    </row>
    <row r="4" spans="1:29" ht="17" x14ac:dyDescent="0.5">
      <c r="A4" s="1"/>
    </row>
    <row r="6" spans="1:29" ht="17" x14ac:dyDescent="0.5">
      <c r="B6" s="34" t="s">
        <v>119</v>
      </c>
      <c r="C6" s="35">
        <v>-12</v>
      </c>
      <c r="D6" s="36">
        <v>-11</v>
      </c>
      <c r="E6" s="35">
        <v>-10</v>
      </c>
      <c r="F6" s="36">
        <v>-9</v>
      </c>
      <c r="G6" s="35">
        <v>-8</v>
      </c>
      <c r="H6" s="36">
        <v>-7</v>
      </c>
      <c r="I6" s="35">
        <v>-6</v>
      </c>
      <c r="J6" s="36">
        <v>-5</v>
      </c>
      <c r="K6" s="35">
        <v>-4</v>
      </c>
      <c r="L6" s="36">
        <v>-3</v>
      </c>
      <c r="M6" s="35">
        <v>-2</v>
      </c>
      <c r="N6" s="36">
        <v>-1</v>
      </c>
      <c r="O6" s="36">
        <v>-0.5</v>
      </c>
      <c r="P6" s="46"/>
      <c r="Q6" s="47">
        <v>0.5</v>
      </c>
      <c r="R6" s="36">
        <v>1</v>
      </c>
      <c r="S6" s="35">
        <v>2</v>
      </c>
      <c r="T6" s="36">
        <v>3</v>
      </c>
      <c r="U6" s="35">
        <v>4</v>
      </c>
      <c r="V6" s="36">
        <v>5</v>
      </c>
      <c r="W6" s="35">
        <v>6</v>
      </c>
      <c r="X6" s="36">
        <v>7</v>
      </c>
      <c r="Y6" s="35">
        <v>8</v>
      </c>
      <c r="Z6" s="36">
        <v>9</v>
      </c>
      <c r="AA6" s="35">
        <v>10</v>
      </c>
      <c r="AB6" s="36">
        <v>11</v>
      </c>
      <c r="AC6" s="35">
        <v>12</v>
      </c>
    </row>
    <row r="7" spans="1:29" ht="17" x14ac:dyDescent="0.5">
      <c r="B7" s="34" t="s">
        <v>191</v>
      </c>
      <c r="C7" s="12">
        <f>12/C6</f>
        <v>-1</v>
      </c>
      <c r="D7" s="12">
        <f t="shared" ref="D7:AC7" si="0">12/D6</f>
        <v>-1.0909090909090908</v>
      </c>
      <c r="E7" s="12">
        <f t="shared" si="0"/>
        <v>-1.2</v>
      </c>
      <c r="F7" s="12">
        <f t="shared" si="0"/>
        <v>-1.3333333333333333</v>
      </c>
      <c r="G7" s="12">
        <f t="shared" si="0"/>
        <v>-1.5</v>
      </c>
      <c r="H7" s="12">
        <f t="shared" si="0"/>
        <v>-1.7142857142857142</v>
      </c>
      <c r="I7" s="12">
        <f t="shared" si="0"/>
        <v>-2</v>
      </c>
      <c r="J7" s="12">
        <f t="shared" si="0"/>
        <v>-2.4</v>
      </c>
      <c r="K7" s="12">
        <f t="shared" si="0"/>
        <v>-3</v>
      </c>
      <c r="L7" s="12">
        <f t="shared" si="0"/>
        <v>-4</v>
      </c>
      <c r="M7" s="12">
        <f t="shared" si="0"/>
        <v>-6</v>
      </c>
      <c r="N7" s="12">
        <f t="shared" si="0"/>
        <v>-12</v>
      </c>
      <c r="O7" s="12">
        <f t="shared" si="0"/>
        <v>-24</v>
      </c>
      <c r="P7" s="12"/>
      <c r="Q7" s="12">
        <f t="shared" si="0"/>
        <v>24</v>
      </c>
      <c r="R7" s="12">
        <f t="shared" si="0"/>
        <v>12</v>
      </c>
      <c r="S7" s="12">
        <f t="shared" si="0"/>
        <v>6</v>
      </c>
      <c r="T7" s="12">
        <f t="shared" si="0"/>
        <v>4</v>
      </c>
      <c r="U7" s="12">
        <f t="shared" si="0"/>
        <v>3</v>
      </c>
      <c r="V7" s="12">
        <f t="shared" si="0"/>
        <v>2.4</v>
      </c>
      <c r="W7" s="12">
        <f t="shared" si="0"/>
        <v>2</v>
      </c>
      <c r="X7" s="12">
        <f t="shared" si="0"/>
        <v>1.7142857142857142</v>
      </c>
      <c r="Y7" s="12">
        <f t="shared" si="0"/>
        <v>1.5</v>
      </c>
      <c r="Z7" s="12">
        <f t="shared" si="0"/>
        <v>1.3333333333333333</v>
      </c>
      <c r="AA7" s="12">
        <f t="shared" si="0"/>
        <v>1.2</v>
      </c>
      <c r="AB7" s="12">
        <f t="shared" si="0"/>
        <v>1.0909090909090908</v>
      </c>
      <c r="AC7" s="12">
        <f t="shared" si="0"/>
        <v>1</v>
      </c>
    </row>
    <row r="8" spans="1:29" ht="17" x14ac:dyDescent="0.5">
      <c r="B8" s="34" t="s">
        <v>192</v>
      </c>
      <c r="C8" s="12">
        <f>24/C6</f>
        <v>-2</v>
      </c>
      <c r="D8" s="12">
        <f t="shared" ref="D8:AC8" si="1">24/D6</f>
        <v>-2.1818181818181817</v>
      </c>
      <c r="E8" s="12">
        <f t="shared" si="1"/>
        <v>-2.4</v>
      </c>
      <c r="F8" s="12">
        <f t="shared" si="1"/>
        <v>-2.6666666666666665</v>
      </c>
      <c r="G8" s="12">
        <f t="shared" si="1"/>
        <v>-3</v>
      </c>
      <c r="H8" s="12">
        <f t="shared" si="1"/>
        <v>-3.4285714285714284</v>
      </c>
      <c r="I8" s="12">
        <f t="shared" si="1"/>
        <v>-4</v>
      </c>
      <c r="J8" s="12">
        <f t="shared" si="1"/>
        <v>-4.8</v>
      </c>
      <c r="K8" s="12">
        <f t="shared" si="1"/>
        <v>-6</v>
      </c>
      <c r="L8" s="12">
        <f t="shared" si="1"/>
        <v>-8</v>
      </c>
      <c r="M8" s="12">
        <f t="shared" si="1"/>
        <v>-12</v>
      </c>
      <c r="N8" s="12">
        <f t="shared" si="1"/>
        <v>-24</v>
      </c>
      <c r="O8" s="12">
        <f t="shared" si="1"/>
        <v>-48</v>
      </c>
      <c r="P8" s="12"/>
      <c r="Q8" s="12">
        <f t="shared" si="1"/>
        <v>48</v>
      </c>
      <c r="R8" s="12">
        <f t="shared" si="1"/>
        <v>24</v>
      </c>
      <c r="S8" s="12">
        <f t="shared" si="1"/>
        <v>12</v>
      </c>
      <c r="T8" s="12">
        <f t="shared" si="1"/>
        <v>8</v>
      </c>
      <c r="U8" s="12">
        <f t="shared" si="1"/>
        <v>6</v>
      </c>
      <c r="V8" s="12">
        <f t="shared" si="1"/>
        <v>4.8</v>
      </c>
      <c r="W8" s="12">
        <f t="shared" si="1"/>
        <v>4</v>
      </c>
      <c r="X8" s="12">
        <f t="shared" si="1"/>
        <v>3.4285714285714284</v>
      </c>
      <c r="Y8" s="12">
        <f t="shared" si="1"/>
        <v>3</v>
      </c>
      <c r="Z8" s="12">
        <f t="shared" si="1"/>
        <v>2.6666666666666665</v>
      </c>
      <c r="AA8" s="12">
        <f t="shared" si="1"/>
        <v>2.4</v>
      </c>
      <c r="AB8" s="12">
        <f t="shared" si="1"/>
        <v>2.1818181818181817</v>
      </c>
      <c r="AC8" s="12">
        <f t="shared" si="1"/>
        <v>2</v>
      </c>
    </row>
    <row r="11" spans="1:29" ht="18" x14ac:dyDescent="0.55000000000000004">
      <c r="A11" s="1" t="s">
        <v>137</v>
      </c>
      <c r="B11" t="s">
        <v>84</v>
      </c>
    </row>
    <row r="15" spans="1:29" ht="17" x14ac:dyDescent="0.5">
      <c r="A15" s="1" t="s">
        <v>138</v>
      </c>
      <c r="B15" t="s">
        <v>193</v>
      </c>
    </row>
    <row r="17" spans="1:2" x14ac:dyDescent="0.45">
      <c r="B17" t="s">
        <v>253</v>
      </c>
    </row>
    <row r="19" spans="1:2" ht="17" x14ac:dyDescent="0.5">
      <c r="A19" s="1" t="s">
        <v>139</v>
      </c>
      <c r="B19" t="s">
        <v>126</v>
      </c>
    </row>
    <row r="23" spans="1:2" ht="17" x14ac:dyDescent="0.5">
      <c r="A23" s="1" t="s">
        <v>140</v>
      </c>
      <c r="B23" t="s">
        <v>121</v>
      </c>
    </row>
    <row r="27" spans="1:2" ht="17" x14ac:dyDescent="0.5">
      <c r="A27" s="1" t="s">
        <v>154</v>
      </c>
      <c r="B27" t="s">
        <v>194</v>
      </c>
    </row>
  </sheetData>
  <mergeCells count="2">
    <mergeCell ref="A1:I1"/>
    <mergeCell ref="A2:I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8"/>
  <sheetViews>
    <sheetView topLeftCell="A7" workbookViewId="0">
      <selection activeCell="O13" sqref="O13"/>
    </sheetView>
  </sheetViews>
  <sheetFormatPr defaultRowHeight="16.5" x14ac:dyDescent="0.45"/>
  <cols>
    <col min="1" max="1" width="10.07421875" bestFit="1" customWidth="1"/>
  </cols>
  <sheetData>
    <row r="1" spans="1:29" ht="21.5" x14ac:dyDescent="0.6">
      <c r="A1" s="63" t="s">
        <v>127</v>
      </c>
      <c r="B1" s="63"/>
      <c r="C1" s="63"/>
      <c r="D1" s="63"/>
      <c r="E1" s="63"/>
      <c r="F1" s="63"/>
      <c r="G1" s="63"/>
      <c r="H1" s="63"/>
      <c r="I1" s="63"/>
    </row>
    <row r="2" spans="1:29" ht="21.5" x14ac:dyDescent="0.45">
      <c r="A2" s="66" t="s">
        <v>212</v>
      </c>
      <c r="B2" s="66"/>
      <c r="C2" s="66"/>
      <c r="D2" s="66"/>
      <c r="E2" s="66"/>
      <c r="F2" s="66"/>
      <c r="G2" s="66"/>
      <c r="H2" s="66"/>
      <c r="I2" s="66"/>
    </row>
    <row r="3" spans="1:29" ht="17" x14ac:dyDescent="0.5">
      <c r="A3" s="1" t="s">
        <v>141</v>
      </c>
      <c r="B3" t="s">
        <v>186</v>
      </c>
    </row>
    <row r="4" spans="1:29" ht="17" x14ac:dyDescent="0.5">
      <c r="A4" s="1"/>
    </row>
    <row r="5" spans="1:29" ht="17" x14ac:dyDescent="0.5">
      <c r="A5" s="1"/>
    </row>
    <row r="7" spans="1:29" ht="17" x14ac:dyDescent="0.5">
      <c r="B7" s="34" t="s">
        <v>119</v>
      </c>
      <c r="C7" s="35">
        <v>-12</v>
      </c>
      <c r="D7" s="36">
        <v>-11</v>
      </c>
      <c r="E7" s="35">
        <v>-10</v>
      </c>
      <c r="F7" s="36">
        <v>-9</v>
      </c>
      <c r="G7" s="35">
        <v>-8</v>
      </c>
      <c r="H7" s="36">
        <v>-7</v>
      </c>
      <c r="I7" s="35">
        <v>-6</v>
      </c>
      <c r="J7" s="36">
        <v>-5</v>
      </c>
      <c r="K7" s="35">
        <v>-4</v>
      </c>
      <c r="L7" s="36">
        <v>-3</v>
      </c>
      <c r="M7" s="35">
        <v>-2</v>
      </c>
      <c r="N7" s="36">
        <v>-1</v>
      </c>
      <c r="O7" s="36">
        <v>-0.5</v>
      </c>
      <c r="Q7" s="36">
        <v>0.5</v>
      </c>
      <c r="R7" s="47">
        <v>1</v>
      </c>
      <c r="S7" s="47">
        <v>2</v>
      </c>
      <c r="T7" s="47">
        <v>3</v>
      </c>
      <c r="U7" s="47">
        <v>4</v>
      </c>
      <c r="V7" s="47">
        <v>5</v>
      </c>
      <c r="W7" s="47">
        <v>6</v>
      </c>
      <c r="X7" s="47">
        <v>7</v>
      </c>
      <c r="Y7" s="47">
        <v>8</v>
      </c>
      <c r="Z7" s="47">
        <v>9</v>
      </c>
      <c r="AA7" s="47">
        <v>10</v>
      </c>
      <c r="AB7" s="47">
        <v>11</v>
      </c>
      <c r="AC7" s="47">
        <v>12</v>
      </c>
    </row>
    <row r="8" spans="1:29" ht="17" x14ac:dyDescent="0.5">
      <c r="B8" s="34" t="s">
        <v>191</v>
      </c>
      <c r="C8" s="12">
        <f>12/C7+2</f>
        <v>1</v>
      </c>
      <c r="D8" s="12">
        <f t="shared" ref="D8:AC8" si="0">12/D7+2</f>
        <v>0.90909090909090917</v>
      </c>
      <c r="E8" s="12">
        <f t="shared" si="0"/>
        <v>0.8</v>
      </c>
      <c r="F8" s="12">
        <f t="shared" si="0"/>
        <v>0.66666666666666674</v>
      </c>
      <c r="G8" s="12">
        <f t="shared" si="0"/>
        <v>0.5</v>
      </c>
      <c r="H8" s="12">
        <f t="shared" si="0"/>
        <v>0.28571428571428581</v>
      </c>
      <c r="I8" s="12">
        <f t="shared" si="0"/>
        <v>0</v>
      </c>
      <c r="J8" s="12">
        <f t="shared" si="0"/>
        <v>-0.39999999999999991</v>
      </c>
      <c r="K8" s="12">
        <f t="shared" si="0"/>
        <v>-1</v>
      </c>
      <c r="L8" s="12">
        <f t="shared" si="0"/>
        <v>-2</v>
      </c>
      <c r="M8" s="12">
        <f t="shared" si="0"/>
        <v>-4</v>
      </c>
      <c r="N8" s="12">
        <f t="shared" si="0"/>
        <v>-10</v>
      </c>
      <c r="O8" s="12">
        <f t="shared" si="0"/>
        <v>-22</v>
      </c>
      <c r="P8" s="12"/>
      <c r="Q8" s="12">
        <f t="shared" si="0"/>
        <v>26</v>
      </c>
      <c r="R8" s="12">
        <f t="shared" si="0"/>
        <v>14</v>
      </c>
      <c r="S8" s="12">
        <f t="shared" si="0"/>
        <v>8</v>
      </c>
      <c r="T8" s="12">
        <f t="shared" si="0"/>
        <v>6</v>
      </c>
      <c r="U8" s="12">
        <f t="shared" si="0"/>
        <v>5</v>
      </c>
      <c r="V8" s="12">
        <f t="shared" si="0"/>
        <v>4.4000000000000004</v>
      </c>
      <c r="W8" s="12">
        <f t="shared" si="0"/>
        <v>4</v>
      </c>
      <c r="X8" s="12">
        <f t="shared" si="0"/>
        <v>3.7142857142857144</v>
      </c>
      <c r="Y8" s="12">
        <f t="shared" si="0"/>
        <v>3.5</v>
      </c>
      <c r="Z8" s="12">
        <f t="shared" si="0"/>
        <v>3.333333333333333</v>
      </c>
      <c r="AA8" s="12">
        <f t="shared" si="0"/>
        <v>3.2</v>
      </c>
      <c r="AB8" s="12">
        <f t="shared" si="0"/>
        <v>3.0909090909090908</v>
      </c>
      <c r="AC8" s="12">
        <f t="shared" si="0"/>
        <v>3</v>
      </c>
    </row>
    <row r="9" spans="1:29" ht="17" x14ac:dyDescent="0.5">
      <c r="B9" s="34" t="s">
        <v>192</v>
      </c>
      <c r="C9" s="12">
        <f>12/C7-4</f>
        <v>-5</v>
      </c>
      <c r="D9" s="12">
        <f t="shared" ref="D9:Z9" si="1">12/D7-4</f>
        <v>-5.0909090909090908</v>
      </c>
      <c r="E9" s="12">
        <f t="shared" si="1"/>
        <v>-5.2</v>
      </c>
      <c r="F9" s="12">
        <f t="shared" si="1"/>
        <v>-5.333333333333333</v>
      </c>
      <c r="G9" s="12">
        <f t="shared" si="1"/>
        <v>-5.5</v>
      </c>
      <c r="H9" s="12">
        <f t="shared" si="1"/>
        <v>-5.7142857142857144</v>
      </c>
      <c r="I9" s="12">
        <f t="shared" si="1"/>
        <v>-6</v>
      </c>
      <c r="J9" s="12">
        <f t="shared" si="1"/>
        <v>-6.4</v>
      </c>
      <c r="K9" s="12">
        <f t="shared" si="1"/>
        <v>-7</v>
      </c>
      <c r="L9" s="12">
        <f t="shared" si="1"/>
        <v>-8</v>
      </c>
      <c r="M9" s="12">
        <f t="shared" si="1"/>
        <v>-10</v>
      </c>
      <c r="N9" s="12">
        <f t="shared" si="1"/>
        <v>-16</v>
      </c>
      <c r="O9" s="12">
        <f t="shared" si="1"/>
        <v>-28</v>
      </c>
      <c r="P9" s="12"/>
      <c r="Q9" s="12">
        <f t="shared" si="1"/>
        <v>20</v>
      </c>
      <c r="R9" s="12">
        <f t="shared" si="1"/>
        <v>8</v>
      </c>
      <c r="S9" s="12">
        <f t="shared" si="1"/>
        <v>2</v>
      </c>
      <c r="T9" s="12">
        <f t="shared" si="1"/>
        <v>0</v>
      </c>
      <c r="U9" s="12">
        <f t="shared" si="1"/>
        <v>-1</v>
      </c>
      <c r="V9" s="12">
        <f t="shared" si="1"/>
        <v>-1.6</v>
      </c>
      <c r="W9" s="12">
        <f t="shared" si="1"/>
        <v>-2</v>
      </c>
      <c r="X9" s="12">
        <f t="shared" si="1"/>
        <v>-2.2857142857142856</v>
      </c>
      <c r="Y9" s="12">
        <f t="shared" si="1"/>
        <v>-2.5</v>
      </c>
      <c r="Z9" s="12">
        <f t="shared" si="1"/>
        <v>-2.666666666666667</v>
      </c>
      <c r="AA9" s="48"/>
      <c r="AB9" s="48"/>
      <c r="AC9" s="48"/>
    </row>
    <row r="12" spans="1:29" ht="18" x14ac:dyDescent="0.55000000000000004">
      <c r="A12" s="1" t="s">
        <v>142</v>
      </c>
      <c r="B12" t="s">
        <v>84</v>
      </c>
    </row>
    <row r="16" spans="1:29" ht="17" x14ac:dyDescent="0.5">
      <c r="A16" s="1" t="s">
        <v>143</v>
      </c>
      <c r="B16" t="s">
        <v>195</v>
      </c>
    </row>
    <row r="20" spans="1:2" ht="17" x14ac:dyDescent="0.5">
      <c r="A20" s="1" t="s">
        <v>144</v>
      </c>
      <c r="B20" t="s">
        <v>121</v>
      </c>
    </row>
    <row r="24" spans="1:2" ht="17" x14ac:dyDescent="0.5">
      <c r="A24" s="1"/>
    </row>
    <row r="28" spans="1:2" ht="17" x14ac:dyDescent="0.5">
      <c r="A28" s="1"/>
    </row>
  </sheetData>
  <mergeCells count="2">
    <mergeCell ref="A1:I1"/>
    <mergeCell ref="A2:I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7"/>
  <sheetViews>
    <sheetView tabSelected="1" topLeftCell="A13" workbookViewId="0">
      <selection activeCell="E27" sqref="E27"/>
    </sheetView>
  </sheetViews>
  <sheetFormatPr defaultRowHeight="16.5" x14ac:dyDescent="0.45"/>
  <cols>
    <col min="1" max="1" width="10.07421875" bestFit="1" customWidth="1"/>
    <col min="2" max="2" width="19.4609375" customWidth="1"/>
  </cols>
  <sheetData>
    <row r="1" spans="1:14" ht="21.5" x14ac:dyDescent="0.6">
      <c r="A1" s="63" t="s">
        <v>128</v>
      </c>
      <c r="B1" s="63"/>
      <c r="C1" s="63"/>
      <c r="D1" s="63"/>
      <c r="E1" s="63"/>
      <c r="F1" s="63"/>
      <c r="G1" s="63"/>
      <c r="H1" s="63"/>
      <c r="I1" s="63"/>
    </row>
    <row r="2" spans="1:14" ht="21.5" x14ac:dyDescent="0.45">
      <c r="A2" s="66" t="s">
        <v>129</v>
      </c>
      <c r="B2" s="66"/>
      <c r="C2" s="66"/>
      <c r="D2" s="66"/>
      <c r="E2" s="66"/>
      <c r="F2" s="66"/>
      <c r="G2" s="66"/>
      <c r="H2" s="66"/>
      <c r="I2" s="66"/>
    </row>
    <row r="3" spans="1:14" ht="17" x14ac:dyDescent="0.5">
      <c r="A3" s="1" t="s">
        <v>145</v>
      </c>
      <c r="B3" t="s">
        <v>196</v>
      </c>
    </row>
    <row r="4" spans="1:14" ht="17" x14ac:dyDescent="0.5">
      <c r="A4" s="1"/>
      <c r="B4" t="s">
        <v>199</v>
      </c>
    </row>
    <row r="5" spans="1:14" ht="17" x14ac:dyDescent="0.5">
      <c r="A5" s="1"/>
    </row>
    <row r="6" spans="1:14" x14ac:dyDescent="0.45">
      <c r="B6" t="s">
        <v>133</v>
      </c>
    </row>
    <row r="7" spans="1:14" ht="17" x14ac:dyDescent="0.5">
      <c r="B7" s="34" t="s">
        <v>132</v>
      </c>
      <c r="C7" s="35">
        <v>10</v>
      </c>
      <c r="D7" s="36">
        <v>20</v>
      </c>
      <c r="E7" s="35">
        <v>30</v>
      </c>
      <c r="F7" s="36">
        <v>40</v>
      </c>
      <c r="G7" s="35">
        <v>50</v>
      </c>
      <c r="H7" s="36">
        <v>60</v>
      </c>
      <c r="I7" s="35">
        <v>70</v>
      </c>
      <c r="J7" s="36">
        <v>80</v>
      </c>
      <c r="K7" s="35">
        <v>90</v>
      </c>
      <c r="L7" s="36">
        <v>100</v>
      </c>
      <c r="M7" s="35">
        <v>150</v>
      </c>
      <c r="N7" s="36">
        <v>200</v>
      </c>
    </row>
    <row r="8" spans="1:14" ht="17" x14ac:dyDescent="0.5">
      <c r="B8" s="34" t="s">
        <v>131</v>
      </c>
      <c r="C8" s="12">
        <f>250/C7</f>
        <v>25</v>
      </c>
      <c r="D8" s="12">
        <f t="shared" ref="D8:N8" si="0">250/D7</f>
        <v>12.5</v>
      </c>
      <c r="E8" s="12">
        <f t="shared" si="0"/>
        <v>8.3333333333333339</v>
      </c>
      <c r="F8" s="12">
        <f t="shared" si="0"/>
        <v>6.25</v>
      </c>
      <c r="G8" s="12">
        <f t="shared" si="0"/>
        <v>5</v>
      </c>
      <c r="H8" s="12">
        <f t="shared" si="0"/>
        <v>4.166666666666667</v>
      </c>
      <c r="I8" s="12">
        <f t="shared" si="0"/>
        <v>3.5714285714285716</v>
      </c>
      <c r="J8" s="12">
        <f t="shared" si="0"/>
        <v>3.125</v>
      </c>
      <c r="K8" s="12">
        <f t="shared" si="0"/>
        <v>2.7777777777777777</v>
      </c>
      <c r="L8" s="12">
        <f t="shared" si="0"/>
        <v>2.5</v>
      </c>
      <c r="M8" s="12">
        <f t="shared" si="0"/>
        <v>1.6666666666666667</v>
      </c>
      <c r="N8" s="12">
        <f t="shared" si="0"/>
        <v>1.25</v>
      </c>
    </row>
    <row r="11" spans="1:14" ht="17" x14ac:dyDescent="0.5">
      <c r="A11" s="1" t="s">
        <v>146</v>
      </c>
      <c r="B11" t="s">
        <v>134</v>
      </c>
    </row>
    <row r="13" spans="1:14" x14ac:dyDescent="0.45">
      <c r="B13" t="s">
        <v>254</v>
      </c>
    </row>
    <row r="15" spans="1:14" ht="17" x14ac:dyDescent="0.5">
      <c r="A15" s="1" t="s">
        <v>147</v>
      </c>
      <c r="B15" t="s">
        <v>135</v>
      </c>
    </row>
    <row r="17" spans="1:2" x14ac:dyDescent="0.45">
      <c r="B17" t="s">
        <v>255</v>
      </c>
    </row>
    <row r="19" spans="1:2" ht="18" x14ac:dyDescent="0.55000000000000004">
      <c r="A19" s="1" t="s">
        <v>148</v>
      </c>
      <c r="B19" t="s">
        <v>84</v>
      </c>
    </row>
    <row r="23" spans="1:2" ht="17" x14ac:dyDescent="0.5">
      <c r="A23" s="1" t="s">
        <v>149</v>
      </c>
      <c r="B23" t="s">
        <v>122</v>
      </c>
    </row>
    <row r="27" spans="1:2" ht="17" x14ac:dyDescent="0.5">
      <c r="A27" s="1"/>
    </row>
  </sheetData>
  <mergeCells count="2">
    <mergeCell ref="A1:I1"/>
    <mergeCell ref="A2:I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1"/>
  <sheetViews>
    <sheetView topLeftCell="A68" zoomScaleNormal="100" workbookViewId="0">
      <selection activeCell="C62" sqref="C62"/>
    </sheetView>
  </sheetViews>
  <sheetFormatPr defaultRowHeight="16.5" x14ac:dyDescent="0.45"/>
  <cols>
    <col min="1" max="1" width="11.53515625" bestFit="1" customWidth="1"/>
    <col min="2" max="2" width="23" customWidth="1"/>
    <col min="3" max="3" width="9.07421875" bestFit="1" customWidth="1"/>
    <col min="4" max="5" width="10" bestFit="1" customWidth="1"/>
    <col min="6" max="7" width="11.07421875" bestFit="1" customWidth="1"/>
    <col min="8" max="9" width="11.3828125" bestFit="1" customWidth="1"/>
    <col min="10" max="10" width="11.07421875" bestFit="1" customWidth="1"/>
    <col min="11" max="15" width="11.3828125" bestFit="1" customWidth="1"/>
  </cols>
  <sheetData>
    <row r="1" spans="1:15" ht="21.5" x14ac:dyDescent="0.6">
      <c r="A1" s="63" t="s">
        <v>85</v>
      </c>
      <c r="B1" s="63"/>
      <c r="C1" s="63"/>
      <c r="D1" s="63"/>
      <c r="E1" s="63"/>
      <c r="F1" s="63"/>
      <c r="G1" s="63"/>
      <c r="H1" s="63"/>
      <c r="I1" s="63"/>
      <c r="J1" s="7"/>
      <c r="K1" s="7"/>
      <c r="L1" s="7"/>
    </row>
    <row r="2" spans="1:15" ht="21.5" x14ac:dyDescent="0.45">
      <c r="A2" s="66" t="s">
        <v>87</v>
      </c>
      <c r="B2" s="66"/>
      <c r="C2" s="66"/>
      <c r="D2" s="66"/>
      <c r="E2" s="66"/>
      <c r="F2" s="66"/>
      <c r="G2" s="66"/>
      <c r="H2" s="66"/>
      <c r="I2" s="66"/>
      <c r="J2" s="8"/>
      <c r="K2" s="8"/>
      <c r="L2" s="8"/>
      <c r="M2" s="6"/>
    </row>
    <row r="3" spans="1:15" ht="21.5" x14ac:dyDescent="0.45">
      <c r="A3" s="30"/>
      <c r="C3" s="30"/>
      <c r="D3" s="30"/>
      <c r="E3" s="30"/>
      <c r="F3" s="30"/>
      <c r="G3" s="30"/>
      <c r="H3" s="30"/>
      <c r="I3" s="8"/>
      <c r="J3" s="8"/>
      <c r="K3" s="8"/>
      <c r="L3" s="8"/>
      <c r="M3" s="6"/>
    </row>
    <row r="4" spans="1:15" ht="22.5" customHeight="1" x14ac:dyDescent="0.45">
      <c r="A4" s="30"/>
      <c r="B4" s="41" t="s">
        <v>92</v>
      </c>
      <c r="C4" s="40"/>
      <c r="D4" s="40"/>
      <c r="E4" s="40"/>
      <c r="F4" s="40"/>
      <c r="G4" s="40"/>
      <c r="H4" s="40"/>
      <c r="I4" s="40"/>
      <c r="J4" s="40"/>
      <c r="K4" s="40"/>
      <c r="L4" s="40"/>
      <c r="M4" s="40"/>
      <c r="N4" s="40"/>
    </row>
    <row r="5" spans="1:15" ht="59.25" customHeight="1" x14ac:dyDescent="0.45">
      <c r="A5" s="30"/>
      <c r="B5" s="65" t="s">
        <v>210</v>
      </c>
      <c r="C5" s="65"/>
      <c r="D5" s="65"/>
      <c r="E5" s="65"/>
      <c r="F5" s="65"/>
      <c r="G5" s="65"/>
      <c r="H5" s="65"/>
      <c r="I5" s="65"/>
      <c r="J5" s="65"/>
      <c r="K5" s="65"/>
      <c r="L5" s="65"/>
      <c r="M5" s="65"/>
      <c r="N5" s="40"/>
    </row>
    <row r="6" spans="1:15" ht="21.5" x14ac:dyDescent="0.45">
      <c r="A6" s="30"/>
      <c r="B6" s="40"/>
      <c r="C6" s="40"/>
      <c r="D6" s="40"/>
      <c r="E6" s="40"/>
      <c r="F6" s="40"/>
      <c r="G6" s="40"/>
      <c r="H6" s="40"/>
      <c r="I6" s="40"/>
      <c r="J6" s="40"/>
      <c r="K6" s="40"/>
      <c r="L6" s="40"/>
      <c r="M6" s="40"/>
      <c r="N6" s="40"/>
    </row>
    <row r="7" spans="1:15" ht="17" x14ac:dyDescent="0.5">
      <c r="A7" s="1" t="s">
        <v>93</v>
      </c>
      <c r="B7" t="s">
        <v>209</v>
      </c>
    </row>
    <row r="8" spans="1:15" ht="17" x14ac:dyDescent="0.5">
      <c r="A8" s="1"/>
      <c r="B8" s="43"/>
    </row>
    <row r="9" spans="1:15" ht="17" x14ac:dyDescent="0.5">
      <c r="A9" s="1"/>
      <c r="B9" t="s">
        <v>88</v>
      </c>
    </row>
    <row r="10" spans="1:15" ht="17" x14ac:dyDescent="0.5">
      <c r="A10" s="16"/>
      <c r="B10" s="34" t="s">
        <v>89</v>
      </c>
      <c r="C10" s="39">
        <v>0</v>
      </c>
      <c r="D10" s="36">
        <v>5</v>
      </c>
      <c r="E10" s="39">
        <v>10</v>
      </c>
      <c r="F10" s="36">
        <v>15</v>
      </c>
      <c r="G10" s="39">
        <v>20</v>
      </c>
      <c r="H10" s="36">
        <v>25</v>
      </c>
      <c r="I10" s="39">
        <v>30</v>
      </c>
      <c r="J10" s="36">
        <v>35</v>
      </c>
      <c r="K10" s="39">
        <v>40</v>
      </c>
      <c r="L10" s="36">
        <v>45</v>
      </c>
      <c r="M10" s="39">
        <v>50</v>
      </c>
      <c r="N10" s="36">
        <v>55</v>
      </c>
      <c r="O10" s="39">
        <v>60</v>
      </c>
    </row>
    <row r="11" spans="1:15" ht="17" x14ac:dyDescent="0.5">
      <c r="B11" s="34" t="s">
        <v>22</v>
      </c>
      <c r="C11" s="42">
        <f>12.75*C10</f>
        <v>0</v>
      </c>
      <c r="D11" s="42">
        <f t="shared" ref="D11:O11" si="0">12.75*D10</f>
        <v>63.75</v>
      </c>
      <c r="E11" s="42">
        <f t="shared" si="0"/>
        <v>127.5</v>
      </c>
      <c r="F11" s="42">
        <f t="shared" si="0"/>
        <v>191.25</v>
      </c>
      <c r="G11" s="42">
        <f t="shared" si="0"/>
        <v>255</v>
      </c>
      <c r="H11" s="42">
        <f t="shared" si="0"/>
        <v>318.75</v>
      </c>
      <c r="I11" s="42">
        <f t="shared" si="0"/>
        <v>382.5</v>
      </c>
      <c r="J11" s="42">
        <f t="shared" si="0"/>
        <v>446.25</v>
      </c>
      <c r="K11" s="42">
        <f t="shared" si="0"/>
        <v>510</v>
      </c>
      <c r="L11" s="42">
        <f t="shared" si="0"/>
        <v>573.75</v>
      </c>
      <c r="M11" s="42">
        <f t="shared" si="0"/>
        <v>637.5</v>
      </c>
      <c r="N11" s="42">
        <f t="shared" si="0"/>
        <v>701.25</v>
      </c>
      <c r="O11" s="42">
        <f t="shared" si="0"/>
        <v>765</v>
      </c>
    </row>
    <row r="12" spans="1:15" x14ac:dyDescent="0.45">
      <c r="C12" s="16"/>
      <c r="E12" s="5"/>
      <c r="G12" s="64"/>
      <c r="H12" s="64"/>
    </row>
    <row r="14" spans="1:15" ht="18" x14ac:dyDescent="0.55000000000000004">
      <c r="A14" s="1" t="s">
        <v>94</v>
      </c>
      <c r="B14" t="s">
        <v>84</v>
      </c>
    </row>
    <row r="15" spans="1:15" x14ac:dyDescent="0.45">
      <c r="B15" s="49" t="s">
        <v>200</v>
      </c>
    </row>
    <row r="16" spans="1:15" x14ac:dyDescent="0.45">
      <c r="B16" s="43"/>
    </row>
    <row r="18" spans="1:12" ht="17" x14ac:dyDescent="0.5">
      <c r="A18" s="1" t="s">
        <v>95</v>
      </c>
      <c r="B18" t="s">
        <v>223</v>
      </c>
    </row>
    <row r="19" spans="1:12" x14ac:dyDescent="0.45">
      <c r="B19" s="43" t="s">
        <v>227</v>
      </c>
    </row>
    <row r="20" spans="1:12" x14ac:dyDescent="0.45">
      <c r="B20" s="59" t="s">
        <v>225</v>
      </c>
      <c r="L20" s="3"/>
    </row>
    <row r="21" spans="1:12" ht="17" x14ac:dyDescent="0.5">
      <c r="A21" s="1"/>
      <c r="B21" t="s">
        <v>226</v>
      </c>
      <c r="L21" s="3"/>
    </row>
    <row r="22" spans="1:12" ht="17" x14ac:dyDescent="0.5">
      <c r="A22" s="1" t="s">
        <v>96</v>
      </c>
      <c r="B22" t="s">
        <v>90</v>
      </c>
      <c r="L22" s="3"/>
    </row>
    <row r="23" spans="1:12" x14ac:dyDescent="0.45">
      <c r="B23" s="49" t="s">
        <v>205</v>
      </c>
      <c r="L23" s="3"/>
    </row>
    <row r="24" spans="1:12" x14ac:dyDescent="0.45">
      <c r="B24" s="43" t="s">
        <v>228</v>
      </c>
      <c r="L24" s="3"/>
    </row>
    <row r="25" spans="1:12" x14ac:dyDescent="0.45">
      <c r="L25" s="3"/>
    </row>
    <row r="26" spans="1:12" ht="17" x14ac:dyDescent="0.5">
      <c r="A26" s="1" t="s">
        <v>97</v>
      </c>
      <c r="B26" t="s">
        <v>109</v>
      </c>
    </row>
    <row r="27" spans="1:12" ht="17" x14ac:dyDescent="0.5">
      <c r="A27" s="1"/>
      <c r="B27" s="49" t="s">
        <v>205</v>
      </c>
    </row>
    <row r="28" spans="1:12" x14ac:dyDescent="0.45">
      <c r="B28" s="43" t="s">
        <v>229</v>
      </c>
    </row>
    <row r="29" spans="1:12" x14ac:dyDescent="0.45">
      <c r="L29" s="3"/>
    </row>
    <row r="30" spans="1:12" x14ac:dyDescent="0.45">
      <c r="L30" s="3"/>
    </row>
    <row r="31" spans="1:12" ht="21.5" x14ac:dyDescent="0.6">
      <c r="A31" s="63" t="s">
        <v>101</v>
      </c>
      <c r="B31" s="63"/>
      <c r="C31" s="63"/>
      <c r="D31" s="63"/>
      <c r="E31" s="63"/>
      <c r="F31" s="63"/>
      <c r="G31" s="63"/>
      <c r="H31" s="63"/>
      <c r="I31" s="63"/>
      <c r="L31" s="3"/>
    </row>
    <row r="32" spans="1:12" ht="21.5" x14ac:dyDescent="0.45">
      <c r="A32" s="66" t="s">
        <v>86</v>
      </c>
      <c r="B32" s="66"/>
      <c r="C32" s="66"/>
      <c r="D32" s="66"/>
      <c r="E32" s="66"/>
      <c r="F32" s="66"/>
      <c r="G32" s="66"/>
      <c r="H32" s="66"/>
      <c r="I32" s="66"/>
      <c r="L32" s="3"/>
    </row>
    <row r="33" spans="1:15" x14ac:dyDescent="0.45">
      <c r="L33" s="3"/>
    </row>
    <row r="34" spans="1:15" ht="22.5" customHeight="1" x14ac:dyDescent="0.45">
      <c r="B34" s="41" t="s">
        <v>91</v>
      </c>
      <c r="C34" s="8"/>
      <c r="D34" s="8"/>
      <c r="E34" s="8"/>
      <c r="F34" s="8"/>
      <c r="G34" s="8"/>
      <c r="H34" s="8"/>
      <c r="I34" s="8"/>
      <c r="J34" s="8"/>
      <c r="K34" s="8"/>
      <c r="L34" s="8"/>
      <c r="M34" s="6"/>
    </row>
    <row r="35" spans="1:15" ht="69" customHeight="1" x14ac:dyDescent="0.45">
      <c r="B35" s="67" t="s">
        <v>208</v>
      </c>
      <c r="C35" s="67"/>
      <c r="D35" s="67"/>
      <c r="E35" s="67"/>
      <c r="F35" s="67"/>
      <c r="G35" s="67"/>
      <c r="H35" s="67"/>
      <c r="I35" s="67"/>
      <c r="J35" s="67"/>
      <c r="K35" s="67"/>
      <c r="L35" s="67"/>
      <c r="M35" s="67"/>
    </row>
    <row r="37" spans="1:15" ht="17" x14ac:dyDescent="0.5">
      <c r="A37" s="1"/>
    </row>
    <row r="38" spans="1:15" ht="17" x14ac:dyDescent="0.5">
      <c r="A38" s="1" t="s">
        <v>4</v>
      </c>
      <c r="B38" t="s">
        <v>207</v>
      </c>
    </row>
    <row r="39" spans="1:15" ht="17" x14ac:dyDescent="0.5">
      <c r="A39" s="1"/>
      <c r="B39" s="43"/>
    </row>
    <row r="40" spans="1:15" ht="17" x14ac:dyDescent="0.5">
      <c r="A40" s="1"/>
      <c r="B40" t="s">
        <v>104</v>
      </c>
    </row>
    <row r="41" spans="1:15" ht="17" x14ac:dyDescent="0.5">
      <c r="B41" s="34" t="s">
        <v>105</v>
      </c>
      <c r="C41" s="35">
        <v>0</v>
      </c>
      <c r="D41" s="36">
        <v>50</v>
      </c>
      <c r="E41" s="35">
        <v>100</v>
      </c>
      <c r="F41" s="36">
        <v>150</v>
      </c>
      <c r="G41" s="35">
        <v>200</v>
      </c>
      <c r="H41" s="36">
        <v>250</v>
      </c>
      <c r="I41" s="35">
        <v>300</v>
      </c>
      <c r="J41" s="36">
        <v>350</v>
      </c>
      <c r="K41" s="35">
        <v>400</v>
      </c>
      <c r="L41" s="36">
        <v>450</v>
      </c>
      <c r="M41" s="35">
        <v>500</v>
      </c>
      <c r="N41" s="35">
        <v>550</v>
      </c>
      <c r="O41" s="36">
        <v>600</v>
      </c>
    </row>
    <row r="42" spans="1:15" ht="17" x14ac:dyDescent="0.5">
      <c r="B42" s="34" t="s">
        <v>22</v>
      </c>
      <c r="C42" s="60">
        <f>C41*9</f>
        <v>0</v>
      </c>
      <c r="D42" s="60">
        <f t="shared" ref="D42:O42" si="1">D41*9</f>
        <v>450</v>
      </c>
      <c r="E42" s="60">
        <f t="shared" si="1"/>
        <v>900</v>
      </c>
      <c r="F42" s="60">
        <f t="shared" si="1"/>
        <v>1350</v>
      </c>
      <c r="G42" s="60">
        <f t="shared" si="1"/>
        <v>1800</v>
      </c>
      <c r="H42" s="60">
        <f t="shared" si="1"/>
        <v>2250</v>
      </c>
      <c r="I42" s="60">
        <f t="shared" si="1"/>
        <v>2700</v>
      </c>
      <c r="J42" s="60">
        <f t="shared" si="1"/>
        <v>3150</v>
      </c>
      <c r="K42" s="60">
        <f t="shared" si="1"/>
        <v>3600</v>
      </c>
      <c r="L42" s="60">
        <f t="shared" si="1"/>
        <v>4050</v>
      </c>
      <c r="M42" s="60">
        <f t="shared" si="1"/>
        <v>4500</v>
      </c>
      <c r="N42" s="60">
        <f t="shared" si="1"/>
        <v>4950</v>
      </c>
      <c r="O42" s="60">
        <f t="shared" si="1"/>
        <v>5400</v>
      </c>
    </row>
    <row r="43" spans="1:15" x14ac:dyDescent="0.45">
      <c r="C43" s="45"/>
      <c r="D43" s="45"/>
      <c r="E43" s="45"/>
      <c r="F43" s="45"/>
      <c r="G43" s="45"/>
      <c r="H43" s="45"/>
      <c r="I43" s="45"/>
      <c r="J43" s="45"/>
      <c r="K43" s="45"/>
      <c r="L43" s="45"/>
      <c r="M43" s="45"/>
      <c r="N43" s="45"/>
      <c r="O43" s="45"/>
    </row>
    <row r="46" spans="1:15" ht="18" x14ac:dyDescent="0.55000000000000004">
      <c r="A46" s="1" t="s">
        <v>98</v>
      </c>
      <c r="B46" t="s">
        <v>84</v>
      </c>
    </row>
    <row r="47" spans="1:15" x14ac:dyDescent="0.45">
      <c r="B47" s="43"/>
    </row>
    <row r="49" spans="1:2" ht="17" x14ac:dyDescent="0.5">
      <c r="A49" s="1" t="s">
        <v>99</v>
      </c>
      <c r="B49" t="s">
        <v>106</v>
      </c>
    </row>
    <row r="50" spans="1:2" x14ac:dyDescent="0.45">
      <c r="B50" s="43"/>
    </row>
    <row r="51" spans="1:2" x14ac:dyDescent="0.45">
      <c r="B51" s="58" t="s">
        <v>236</v>
      </c>
    </row>
    <row r="53" spans="1:2" ht="17" x14ac:dyDescent="0.5">
      <c r="A53" s="1" t="s">
        <v>100</v>
      </c>
      <c r="B53" t="s">
        <v>107</v>
      </c>
    </row>
    <row r="54" spans="1:2" x14ac:dyDescent="0.45">
      <c r="B54" s="49" t="s">
        <v>205</v>
      </c>
    </row>
    <row r="55" spans="1:2" x14ac:dyDescent="0.45">
      <c r="B55" s="43" t="s">
        <v>237</v>
      </c>
    </row>
    <row r="57" spans="1:2" ht="17" x14ac:dyDescent="0.5">
      <c r="A57" s="1" t="s">
        <v>102</v>
      </c>
      <c r="B57" t="s">
        <v>206</v>
      </c>
    </row>
    <row r="58" spans="1:2" x14ac:dyDescent="0.45">
      <c r="B58" s="49" t="s">
        <v>205</v>
      </c>
    </row>
    <row r="59" spans="1:2" ht="17" x14ac:dyDescent="0.5">
      <c r="A59" s="1"/>
      <c r="B59" s="43" t="s">
        <v>238</v>
      </c>
    </row>
    <row r="60" spans="1:2" ht="17" x14ac:dyDescent="0.5">
      <c r="A60" s="1"/>
    </row>
    <row r="61" spans="1:2" ht="17" x14ac:dyDescent="0.5">
      <c r="A61" s="1" t="s">
        <v>103</v>
      </c>
      <c r="B61" t="s">
        <v>108</v>
      </c>
    </row>
    <row r="62" spans="1:2" ht="18" x14ac:dyDescent="0.55000000000000004">
      <c r="B62" s="49" t="s">
        <v>211</v>
      </c>
    </row>
    <row r="65" spans="1:19" ht="21.5" x14ac:dyDescent="0.6">
      <c r="A65" s="63" t="s">
        <v>150</v>
      </c>
      <c r="B65" s="63"/>
      <c r="C65" s="63"/>
      <c r="D65" s="63"/>
      <c r="E65" s="63"/>
      <c r="F65" s="63"/>
      <c r="G65" s="63"/>
      <c r="H65" s="63"/>
      <c r="I65" s="63"/>
    </row>
    <row r="66" spans="1:19" ht="21.5" x14ac:dyDescent="0.45">
      <c r="A66" s="66" t="s">
        <v>204</v>
      </c>
      <c r="B66" s="66"/>
      <c r="C66" s="66"/>
      <c r="D66" s="66"/>
      <c r="E66" s="66"/>
      <c r="F66" s="66"/>
      <c r="G66" s="66"/>
      <c r="H66" s="66"/>
      <c r="I66" s="66"/>
    </row>
    <row r="67" spans="1:19" ht="17" x14ac:dyDescent="0.5">
      <c r="A67" s="1" t="s">
        <v>151</v>
      </c>
      <c r="B67" s="49" t="s">
        <v>186</v>
      </c>
    </row>
    <row r="68" spans="1:19" x14ac:dyDescent="0.45">
      <c r="B68" s="43"/>
    </row>
    <row r="69" spans="1:19" ht="18" x14ac:dyDescent="0.55000000000000004">
      <c r="B69" s="49" t="s">
        <v>203</v>
      </c>
    </row>
    <row r="72" spans="1:19" ht="17" x14ac:dyDescent="0.5">
      <c r="B72" s="34" t="s">
        <v>152</v>
      </c>
      <c r="C72" s="35">
        <v>-8</v>
      </c>
      <c r="D72" s="36">
        <v>-7</v>
      </c>
      <c r="E72" s="35">
        <v>-6</v>
      </c>
      <c r="F72" s="36">
        <v>-5</v>
      </c>
      <c r="G72" s="35">
        <v>-4</v>
      </c>
      <c r="H72" s="36">
        <v>-3</v>
      </c>
      <c r="I72" s="35">
        <v>-2</v>
      </c>
      <c r="J72" s="36">
        <v>-1</v>
      </c>
      <c r="L72" s="36">
        <v>1</v>
      </c>
      <c r="M72" s="35">
        <v>2</v>
      </c>
      <c r="N72" s="35">
        <v>3</v>
      </c>
      <c r="O72" s="36">
        <v>4</v>
      </c>
      <c r="P72" s="34">
        <v>5</v>
      </c>
      <c r="Q72" s="35">
        <v>6</v>
      </c>
      <c r="R72" s="36">
        <v>7</v>
      </c>
      <c r="S72" s="35">
        <v>8</v>
      </c>
    </row>
    <row r="73" spans="1:19" ht="17" x14ac:dyDescent="0.5">
      <c r="B73" s="34" t="s">
        <v>120</v>
      </c>
      <c r="C73" s="62">
        <f>4/C72</f>
        <v>-0.5</v>
      </c>
      <c r="D73" s="62">
        <f t="shared" ref="D73:S73" si="2">4/D72</f>
        <v>-0.5714285714285714</v>
      </c>
      <c r="E73" s="62">
        <f t="shared" si="2"/>
        <v>-0.66666666666666663</v>
      </c>
      <c r="F73" s="62">
        <f t="shared" si="2"/>
        <v>-0.8</v>
      </c>
      <c r="G73" s="62">
        <f t="shared" si="2"/>
        <v>-1</v>
      </c>
      <c r="H73" s="62">
        <f t="shared" si="2"/>
        <v>-1.3333333333333333</v>
      </c>
      <c r="I73" s="62">
        <f t="shared" si="2"/>
        <v>-2</v>
      </c>
      <c r="J73" s="62">
        <f t="shared" si="2"/>
        <v>-4</v>
      </c>
      <c r="K73" s="62"/>
      <c r="L73" s="62">
        <f t="shared" si="2"/>
        <v>4</v>
      </c>
      <c r="M73" s="62">
        <f t="shared" si="2"/>
        <v>2</v>
      </c>
      <c r="N73" s="62">
        <f t="shared" si="2"/>
        <v>1.3333333333333333</v>
      </c>
      <c r="O73" s="62">
        <f t="shared" si="2"/>
        <v>1</v>
      </c>
      <c r="P73" s="62">
        <f t="shared" si="2"/>
        <v>0.8</v>
      </c>
      <c r="Q73" s="62">
        <f t="shared" si="2"/>
        <v>0.66666666666666663</v>
      </c>
      <c r="R73" s="62">
        <f t="shared" si="2"/>
        <v>0.5714285714285714</v>
      </c>
      <c r="S73" s="62">
        <f t="shared" si="2"/>
        <v>0.5</v>
      </c>
    </row>
    <row r="75" spans="1:19" ht="18" x14ac:dyDescent="0.55000000000000004">
      <c r="A75" s="1" t="s">
        <v>153</v>
      </c>
      <c r="B75" t="s">
        <v>84</v>
      </c>
    </row>
    <row r="76" spans="1:19" x14ac:dyDescent="0.45">
      <c r="B76" s="61" t="s">
        <v>202</v>
      </c>
    </row>
    <row r="78" spans="1:19" ht="17" x14ac:dyDescent="0.5">
      <c r="A78" s="1" t="s">
        <v>16</v>
      </c>
      <c r="B78" t="s">
        <v>122</v>
      </c>
    </row>
    <row r="79" spans="1:19" x14ac:dyDescent="0.45">
      <c r="B79" s="49" t="s">
        <v>201</v>
      </c>
    </row>
    <row r="80" spans="1:19" x14ac:dyDescent="0.45">
      <c r="B80" s="43"/>
    </row>
    <row r="81" spans="2:2" x14ac:dyDescent="0.45">
      <c r="B81" s="43" t="s">
        <v>239</v>
      </c>
    </row>
  </sheetData>
  <mergeCells count="9">
    <mergeCell ref="A1:I1"/>
    <mergeCell ref="G12:H12"/>
    <mergeCell ref="B5:M5"/>
    <mergeCell ref="A65:I65"/>
    <mergeCell ref="A66:I66"/>
    <mergeCell ref="B35:M35"/>
    <mergeCell ref="A31:I31"/>
    <mergeCell ref="A2:I2"/>
    <mergeCell ref="A32:I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6"/>
  <sheetViews>
    <sheetView topLeftCell="A13" workbookViewId="0">
      <selection activeCell="B19" sqref="B19"/>
    </sheetView>
  </sheetViews>
  <sheetFormatPr defaultRowHeight="16.5" x14ac:dyDescent="0.45"/>
  <cols>
    <col min="1" max="1" width="9.53515625" customWidth="1"/>
    <col min="2" max="2" width="13.84375" customWidth="1"/>
    <col min="3" max="4" width="8.921875" customWidth="1"/>
    <col min="8" max="8" width="8.921875" customWidth="1"/>
    <col min="10" max="10" width="8.921875" customWidth="1"/>
  </cols>
  <sheetData>
    <row r="1" spans="1:13" ht="21.5" x14ac:dyDescent="0.6">
      <c r="A1" s="63" t="s">
        <v>5</v>
      </c>
      <c r="B1" s="63"/>
      <c r="C1" s="63"/>
      <c r="D1" s="63"/>
      <c r="E1" s="63"/>
      <c r="F1" s="63"/>
      <c r="G1" s="63"/>
      <c r="H1" s="63"/>
      <c r="I1" s="63"/>
      <c r="J1" s="7"/>
      <c r="K1" s="7"/>
      <c r="L1" s="7"/>
    </row>
    <row r="2" spans="1:13" s="6" customFormat="1" ht="16.5" customHeight="1" x14ac:dyDescent="0.45">
      <c r="A2" s="66" t="s">
        <v>25</v>
      </c>
      <c r="B2" s="66"/>
      <c r="C2" s="66"/>
      <c r="D2" s="66"/>
      <c r="E2" s="66"/>
      <c r="F2" s="66"/>
      <c r="G2" s="66"/>
      <c r="H2" s="66"/>
      <c r="I2" s="66"/>
      <c r="J2" s="8"/>
      <c r="K2" s="8"/>
      <c r="L2" s="8"/>
    </row>
    <row r="3" spans="1:13" s="6" customFormat="1" ht="16.5" customHeight="1" x14ac:dyDescent="0.45">
      <c r="A3" s="54"/>
      <c r="B3" s="54"/>
      <c r="C3" s="54"/>
      <c r="D3" s="54"/>
      <c r="E3" s="54"/>
      <c r="F3" s="54"/>
      <c r="G3" s="54"/>
      <c r="H3" s="54"/>
      <c r="I3" s="54"/>
      <c r="J3" s="8"/>
      <c r="K3" s="8"/>
      <c r="L3" s="8"/>
    </row>
    <row r="4" spans="1:13" ht="17" x14ac:dyDescent="0.5">
      <c r="A4" s="1" t="s">
        <v>1</v>
      </c>
      <c r="B4" t="s">
        <v>24</v>
      </c>
    </row>
    <row r="5" spans="1:13" ht="17" x14ac:dyDescent="0.5">
      <c r="A5" s="1"/>
    </row>
    <row r="6" spans="1:13" ht="17" x14ac:dyDescent="0.5">
      <c r="A6" s="1"/>
      <c r="B6" t="s">
        <v>76</v>
      </c>
    </row>
    <row r="7" spans="1:13" ht="17" x14ac:dyDescent="0.5">
      <c r="A7" s="2"/>
      <c r="B7" s="34" t="s">
        <v>23</v>
      </c>
      <c r="C7" s="39">
        <v>0</v>
      </c>
      <c r="D7" s="36">
        <v>0.5</v>
      </c>
      <c r="E7" s="38">
        <v>1</v>
      </c>
      <c r="F7" s="36">
        <v>1.5</v>
      </c>
      <c r="G7" s="38">
        <v>2</v>
      </c>
      <c r="H7" s="36">
        <v>2.5</v>
      </c>
      <c r="I7" s="38">
        <v>3</v>
      </c>
      <c r="J7" s="36">
        <v>3.5</v>
      </c>
      <c r="K7" s="38">
        <v>4</v>
      </c>
      <c r="L7" s="36">
        <v>4.5</v>
      </c>
      <c r="M7" s="38">
        <v>5</v>
      </c>
    </row>
    <row r="8" spans="1:13" ht="17" x14ac:dyDescent="0.5">
      <c r="B8" s="34" t="s">
        <v>22</v>
      </c>
      <c r="C8" s="12">
        <f>C7*30</f>
        <v>0</v>
      </c>
      <c r="D8" s="12">
        <f t="shared" ref="D8:M8" si="0">D7*30</f>
        <v>15</v>
      </c>
      <c r="E8" s="12">
        <f t="shared" si="0"/>
        <v>30</v>
      </c>
      <c r="F8" s="12">
        <f t="shared" si="0"/>
        <v>45</v>
      </c>
      <c r="G8" s="12">
        <f t="shared" si="0"/>
        <v>60</v>
      </c>
      <c r="H8" s="12">
        <f t="shared" si="0"/>
        <v>75</v>
      </c>
      <c r="I8" s="12">
        <f t="shared" si="0"/>
        <v>90</v>
      </c>
      <c r="J8" s="12">
        <f t="shared" si="0"/>
        <v>105</v>
      </c>
      <c r="K8" s="12">
        <f t="shared" si="0"/>
        <v>120</v>
      </c>
      <c r="L8" s="12">
        <f t="shared" si="0"/>
        <v>135</v>
      </c>
      <c r="M8" s="12">
        <f t="shared" si="0"/>
        <v>150</v>
      </c>
    </row>
    <row r="9" spans="1:13" x14ac:dyDescent="0.45">
      <c r="C9" s="2"/>
      <c r="E9" s="5"/>
      <c r="G9" s="64"/>
      <c r="H9" s="64"/>
    </row>
    <row r="10" spans="1:13" x14ac:dyDescent="0.45">
      <c r="C10" s="2"/>
      <c r="E10" s="5"/>
      <c r="G10" s="64"/>
      <c r="H10" s="64"/>
    </row>
    <row r="12" spans="1:13" ht="18" x14ac:dyDescent="0.55000000000000004">
      <c r="A12" s="1" t="s">
        <v>2</v>
      </c>
      <c r="B12" t="s">
        <v>84</v>
      </c>
    </row>
    <row r="16" spans="1:13" ht="17" x14ac:dyDescent="0.5">
      <c r="A16" s="1" t="s">
        <v>3</v>
      </c>
      <c r="B16" t="s">
        <v>34</v>
      </c>
    </row>
    <row r="18" spans="1:12" ht="16.5" customHeight="1" x14ac:dyDescent="0.45">
      <c r="B18" t="s">
        <v>232</v>
      </c>
      <c r="L18" s="3"/>
    </row>
    <row r="19" spans="1:12" ht="17" x14ac:dyDescent="0.5">
      <c r="A19" s="1"/>
      <c r="L19" s="3"/>
    </row>
    <row r="20" spans="1:12" ht="17" x14ac:dyDescent="0.5">
      <c r="A20" s="1" t="s">
        <v>41</v>
      </c>
      <c r="B20" t="s">
        <v>42</v>
      </c>
      <c r="L20" s="3"/>
    </row>
    <row r="21" spans="1:12" x14ac:dyDescent="0.45">
      <c r="L21" s="3"/>
    </row>
    <row r="22" spans="1:12" x14ac:dyDescent="0.45">
      <c r="B22" t="s">
        <v>230</v>
      </c>
      <c r="L22" s="3"/>
    </row>
    <row r="23" spans="1:12" x14ac:dyDescent="0.45">
      <c r="L23" s="3"/>
    </row>
    <row r="24" spans="1:12" ht="17" x14ac:dyDescent="0.5">
      <c r="A24" s="1" t="s">
        <v>43</v>
      </c>
      <c r="B24" t="s">
        <v>44</v>
      </c>
    </row>
    <row r="25" spans="1:12" ht="17" x14ac:dyDescent="0.5">
      <c r="A25" s="1"/>
    </row>
    <row r="26" spans="1:12" x14ac:dyDescent="0.45">
      <c r="B26" t="s">
        <v>231</v>
      </c>
    </row>
    <row r="27" spans="1:12" x14ac:dyDescent="0.45">
      <c r="L27" s="3"/>
    </row>
    <row r="28" spans="1:12" x14ac:dyDescent="0.45">
      <c r="L28" s="3"/>
    </row>
    <row r="29" spans="1:12" x14ac:dyDescent="0.45">
      <c r="L29" s="3"/>
    </row>
    <row r="30" spans="1:12" x14ac:dyDescent="0.45">
      <c r="L30" s="3"/>
    </row>
    <row r="31" spans="1:12" x14ac:dyDescent="0.45">
      <c r="L31" s="3"/>
    </row>
    <row r="32" spans="1:12" x14ac:dyDescent="0.45">
      <c r="L32" s="3"/>
    </row>
    <row r="33" spans="2:12" x14ac:dyDescent="0.45">
      <c r="L33" s="3"/>
    </row>
    <row r="34" spans="2:12" x14ac:dyDescent="0.45">
      <c r="L34" s="3"/>
    </row>
    <row r="35" spans="2:12" x14ac:dyDescent="0.45">
      <c r="L35" s="3"/>
    </row>
    <row r="36" spans="2:12" x14ac:dyDescent="0.45">
      <c r="B36" s="3"/>
      <c r="C36" s="3"/>
      <c r="D36" s="3"/>
      <c r="F36" s="3"/>
      <c r="H36" s="3"/>
      <c r="I36" s="3"/>
      <c r="J36" s="3"/>
      <c r="L36" s="3"/>
    </row>
  </sheetData>
  <mergeCells count="4">
    <mergeCell ref="G9:H9"/>
    <mergeCell ref="G10:H10"/>
    <mergeCell ref="A1:I1"/>
    <mergeCell ref="A2:I2"/>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2"/>
  <sheetViews>
    <sheetView topLeftCell="A8" workbookViewId="0">
      <selection activeCell="G20" sqref="G20"/>
    </sheetView>
  </sheetViews>
  <sheetFormatPr defaultRowHeight="16.5" x14ac:dyDescent="0.45"/>
  <cols>
    <col min="1" max="1" width="10" bestFit="1" customWidth="1"/>
    <col min="2" max="2" width="11.15234375" customWidth="1"/>
  </cols>
  <sheetData>
    <row r="1" spans="1:13" ht="21.5" x14ac:dyDescent="0.6">
      <c r="A1" s="63" t="s">
        <v>6</v>
      </c>
      <c r="B1" s="63"/>
      <c r="C1" s="63"/>
      <c r="D1" s="63"/>
      <c r="E1" s="63"/>
      <c r="F1" s="63"/>
      <c r="G1" s="63"/>
      <c r="H1" s="63"/>
      <c r="I1" s="63"/>
    </row>
    <row r="2" spans="1:13" ht="16.5" customHeight="1" x14ac:dyDescent="0.45">
      <c r="A2" s="66" t="s">
        <v>27</v>
      </c>
      <c r="B2" s="66"/>
      <c r="C2" s="66"/>
      <c r="D2" s="66"/>
      <c r="E2" s="66"/>
      <c r="F2" s="66"/>
      <c r="G2" s="66"/>
      <c r="H2" s="66"/>
      <c r="I2" s="66"/>
    </row>
    <row r="3" spans="1:13" ht="16.5" customHeight="1" x14ac:dyDescent="0.45">
      <c r="A3" s="54"/>
      <c r="B3" s="54"/>
      <c r="C3" s="54"/>
      <c r="D3" s="54"/>
      <c r="E3" s="54"/>
      <c r="F3" s="54"/>
      <c r="G3" s="54"/>
      <c r="H3" s="54"/>
      <c r="I3" s="54"/>
    </row>
    <row r="4" spans="1:13" ht="17" x14ac:dyDescent="0.5">
      <c r="A4" s="1" t="s">
        <v>4</v>
      </c>
      <c r="B4" t="s">
        <v>24</v>
      </c>
    </row>
    <row r="5" spans="1:13" ht="17" x14ac:dyDescent="0.5">
      <c r="A5" s="1"/>
    </row>
    <row r="6" spans="1:13" ht="17" x14ac:dyDescent="0.5">
      <c r="A6" s="1"/>
      <c r="B6" t="s">
        <v>28</v>
      </c>
    </row>
    <row r="7" spans="1:13" ht="17" x14ac:dyDescent="0.5">
      <c r="A7" s="1"/>
      <c r="B7" s="34" t="s">
        <v>23</v>
      </c>
      <c r="C7" s="39">
        <v>0</v>
      </c>
      <c r="D7" s="36">
        <v>0.5</v>
      </c>
      <c r="E7" s="38">
        <v>1</v>
      </c>
      <c r="F7" s="36">
        <v>1.5</v>
      </c>
      <c r="G7" s="38">
        <v>2</v>
      </c>
      <c r="H7" s="36">
        <v>2.5</v>
      </c>
      <c r="I7" s="38">
        <v>3</v>
      </c>
      <c r="J7" s="36">
        <v>3.5</v>
      </c>
      <c r="K7" s="38">
        <v>4</v>
      </c>
      <c r="L7" s="36">
        <v>4.5</v>
      </c>
      <c r="M7" s="38">
        <v>5</v>
      </c>
    </row>
    <row r="8" spans="1:13" ht="16.5" customHeight="1" x14ac:dyDescent="0.5">
      <c r="B8" s="34" t="s">
        <v>22</v>
      </c>
      <c r="C8" s="12">
        <f>C7*65</f>
        <v>0</v>
      </c>
      <c r="D8" s="12">
        <f t="shared" ref="D8:M8" si="0">D7*65</f>
        <v>32.5</v>
      </c>
      <c r="E8" s="12">
        <f t="shared" si="0"/>
        <v>65</v>
      </c>
      <c r="F8" s="12">
        <f t="shared" si="0"/>
        <v>97.5</v>
      </c>
      <c r="G8" s="12">
        <f t="shared" si="0"/>
        <v>130</v>
      </c>
      <c r="H8" s="12">
        <f t="shared" si="0"/>
        <v>162.5</v>
      </c>
      <c r="I8" s="12">
        <f t="shared" si="0"/>
        <v>195</v>
      </c>
      <c r="J8" s="12">
        <f t="shared" si="0"/>
        <v>227.5</v>
      </c>
      <c r="K8" s="12">
        <f t="shared" si="0"/>
        <v>260</v>
      </c>
      <c r="L8" s="12">
        <f t="shared" si="0"/>
        <v>292.5</v>
      </c>
      <c r="M8" s="12">
        <f t="shared" si="0"/>
        <v>325</v>
      </c>
    </row>
    <row r="12" spans="1:13" ht="18" x14ac:dyDescent="0.55000000000000004">
      <c r="A12" s="1" t="s">
        <v>10</v>
      </c>
      <c r="B12" t="s">
        <v>84</v>
      </c>
    </row>
    <row r="16" spans="1:13" ht="17" x14ac:dyDescent="0.5">
      <c r="A16" s="1" t="s">
        <v>13</v>
      </c>
      <c r="B16" t="s">
        <v>35</v>
      </c>
    </row>
    <row r="18" spans="1:7" x14ac:dyDescent="0.45">
      <c r="B18" t="s">
        <v>235</v>
      </c>
    </row>
    <row r="20" spans="1:7" ht="17" x14ac:dyDescent="0.5">
      <c r="A20" s="1" t="s">
        <v>45</v>
      </c>
      <c r="B20" t="s">
        <v>47</v>
      </c>
    </row>
    <row r="22" spans="1:7" x14ac:dyDescent="0.45">
      <c r="B22" t="s">
        <v>233</v>
      </c>
    </row>
    <row r="24" spans="1:7" ht="17" x14ac:dyDescent="0.5">
      <c r="A24" s="1" t="s">
        <v>46</v>
      </c>
      <c r="B24" t="s">
        <v>48</v>
      </c>
    </row>
    <row r="25" spans="1:7" x14ac:dyDescent="0.45">
      <c r="B25" s="4"/>
      <c r="D25" s="4"/>
      <c r="E25" s="4"/>
      <c r="G25" s="4"/>
    </row>
    <row r="26" spans="1:7" x14ac:dyDescent="0.45">
      <c r="B26" t="s">
        <v>234</v>
      </c>
    </row>
    <row r="31" spans="1:7" ht="16.5" customHeight="1" x14ac:dyDescent="0.45"/>
    <row r="37" spans="2:14" x14ac:dyDescent="0.45">
      <c r="L37" s="3"/>
      <c r="N37" s="3"/>
    </row>
    <row r="38" spans="2:14" x14ac:dyDescent="0.45">
      <c r="L38" s="3"/>
      <c r="N38" s="3"/>
    </row>
    <row r="39" spans="2:14" x14ac:dyDescent="0.45">
      <c r="L39" s="3"/>
      <c r="N39" s="3"/>
    </row>
    <row r="40" spans="2:14" x14ac:dyDescent="0.45">
      <c r="L40" s="3"/>
      <c r="N40" s="3"/>
    </row>
    <row r="41" spans="2:14" x14ac:dyDescent="0.45">
      <c r="L41" s="3"/>
      <c r="N41" s="3"/>
    </row>
    <row r="42" spans="2:14" x14ac:dyDescent="0.45">
      <c r="L42" s="3"/>
      <c r="N42" s="3"/>
    </row>
    <row r="43" spans="2:14" x14ac:dyDescent="0.45">
      <c r="L43" s="3"/>
      <c r="N43" s="3"/>
    </row>
    <row r="44" spans="2:14" x14ac:dyDescent="0.45">
      <c r="L44" s="3"/>
      <c r="N44" s="3"/>
    </row>
    <row r="48" spans="2:14" x14ac:dyDescent="0.45">
      <c r="B48" s="4"/>
    </row>
    <row r="50" spans="2:2" x14ac:dyDescent="0.45">
      <c r="B50" s="4"/>
    </row>
    <row r="51" spans="2:2" x14ac:dyDescent="0.45">
      <c r="B51" s="4"/>
    </row>
    <row r="52" spans="2:2" x14ac:dyDescent="0.45">
      <c r="B52" s="4"/>
    </row>
  </sheetData>
  <mergeCells count="2">
    <mergeCell ref="A1:I1"/>
    <mergeCell ref="A2:I2"/>
  </mergeCell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3"/>
  <sheetViews>
    <sheetView topLeftCell="A16" workbookViewId="0">
      <selection activeCell="B31" sqref="B31"/>
    </sheetView>
  </sheetViews>
  <sheetFormatPr defaultRowHeight="16.5" x14ac:dyDescent="0.45"/>
  <cols>
    <col min="1" max="1" width="10.07421875" bestFit="1" customWidth="1"/>
    <col min="2" max="2" width="17.07421875" customWidth="1"/>
  </cols>
  <sheetData>
    <row r="1" spans="1:23" ht="21.5" x14ac:dyDescent="0.6">
      <c r="A1" s="63" t="s">
        <v>0</v>
      </c>
      <c r="B1" s="63"/>
      <c r="C1" s="63"/>
      <c r="D1" s="63"/>
      <c r="E1" s="63"/>
      <c r="F1" s="63"/>
      <c r="G1" s="63"/>
      <c r="H1" s="63"/>
      <c r="I1" s="63"/>
    </row>
    <row r="2" spans="1:23" ht="21.5" x14ac:dyDescent="0.6">
      <c r="A2" s="63" t="s">
        <v>36</v>
      </c>
      <c r="B2" s="63"/>
      <c r="C2" s="63"/>
      <c r="D2" s="63"/>
      <c r="E2" s="63"/>
      <c r="F2" s="63"/>
      <c r="G2" s="63"/>
      <c r="H2" s="63"/>
      <c r="I2" s="63"/>
    </row>
    <row r="3" spans="1:23" ht="21.5" x14ac:dyDescent="0.6">
      <c r="A3" s="53"/>
      <c r="B3" s="53"/>
      <c r="C3" s="53"/>
      <c r="D3" s="53"/>
      <c r="E3" s="53"/>
      <c r="F3" s="53"/>
      <c r="G3" s="53"/>
      <c r="H3" s="53"/>
      <c r="I3" s="53"/>
    </row>
    <row r="4" spans="1:23" ht="17" x14ac:dyDescent="0.5">
      <c r="A4" s="1" t="s">
        <v>20</v>
      </c>
      <c r="B4" t="s">
        <v>24</v>
      </c>
    </row>
    <row r="5" spans="1:23" ht="17" x14ac:dyDescent="0.5">
      <c r="A5" s="1"/>
    </row>
    <row r="6" spans="1:23" ht="17" x14ac:dyDescent="0.5">
      <c r="A6" s="1"/>
    </row>
    <row r="7" spans="1:23" ht="17" x14ac:dyDescent="0.5">
      <c r="A7" s="1"/>
      <c r="B7" t="s">
        <v>77</v>
      </c>
    </row>
    <row r="8" spans="1:23" ht="16.5" customHeight="1" x14ac:dyDescent="0.5">
      <c r="B8" s="34" t="s">
        <v>32</v>
      </c>
      <c r="C8" s="35">
        <v>0</v>
      </c>
      <c r="D8" s="36">
        <v>50</v>
      </c>
      <c r="E8" s="35">
        <v>100</v>
      </c>
      <c r="F8" s="36">
        <v>150</v>
      </c>
      <c r="G8" s="35">
        <v>200</v>
      </c>
      <c r="H8" s="36">
        <v>250</v>
      </c>
      <c r="I8" s="35">
        <v>300</v>
      </c>
      <c r="J8" s="36">
        <v>350</v>
      </c>
      <c r="K8" s="35">
        <v>400</v>
      </c>
      <c r="L8" s="36">
        <v>450</v>
      </c>
      <c r="M8" s="35">
        <v>500</v>
      </c>
      <c r="N8" s="35">
        <v>550</v>
      </c>
      <c r="O8" s="36">
        <v>600</v>
      </c>
      <c r="P8" s="35">
        <v>650</v>
      </c>
      <c r="Q8" s="36">
        <v>700</v>
      </c>
      <c r="R8" s="35">
        <v>750</v>
      </c>
      <c r="S8" s="36">
        <v>800</v>
      </c>
      <c r="T8" s="35">
        <v>850</v>
      </c>
      <c r="U8" s="36">
        <v>900</v>
      </c>
      <c r="V8" s="35">
        <v>950</v>
      </c>
      <c r="W8" s="36">
        <v>1000</v>
      </c>
    </row>
    <row r="9" spans="1:23" ht="17" x14ac:dyDescent="0.5">
      <c r="B9" s="34" t="s">
        <v>22</v>
      </c>
      <c r="C9" s="12">
        <f>C8*5.5</f>
        <v>0</v>
      </c>
      <c r="D9" s="12">
        <f t="shared" ref="D9:W9" si="0">D8*5.5</f>
        <v>275</v>
      </c>
      <c r="E9" s="12">
        <f t="shared" si="0"/>
        <v>550</v>
      </c>
      <c r="F9" s="12">
        <f t="shared" si="0"/>
        <v>825</v>
      </c>
      <c r="G9" s="12">
        <f t="shared" si="0"/>
        <v>1100</v>
      </c>
      <c r="H9" s="12">
        <f t="shared" si="0"/>
        <v>1375</v>
      </c>
      <c r="I9" s="12">
        <f t="shared" si="0"/>
        <v>1650</v>
      </c>
      <c r="J9" s="12">
        <f t="shared" si="0"/>
        <v>1925</v>
      </c>
      <c r="K9" s="12">
        <f t="shared" si="0"/>
        <v>2200</v>
      </c>
      <c r="L9" s="12">
        <f t="shared" si="0"/>
        <v>2475</v>
      </c>
      <c r="M9" s="12">
        <f t="shared" si="0"/>
        <v>2750</v>
      </c>
      <c r="N9" s="12">
        <f t="shared" si="0"/>
        <v>3025</v>
      </c>
      <c r="O9" s="12">
        <f t="shared" si="0"/>
        <v>3300</v>
      </c>
      <c r="P9" s="12">
        <f t="shared" si="0"/>
        <v>3575</v>
      </c>
      <c r="Q9" s="12">
        <f t="shared" si="0"/>
        <v>3850</v>
      </c>
      <c r="R9" s="12">
        <f t="shared" si="0"/>
        <v>4125</v>
      </c>
      <c r="S9" s="12">
        <f t="shared" si="0"/>
        <v>4400</v>
      </c>
      <c r="T9" s="12">
        <f t="shared" si="0"/>
        <v>4675</v>
      </c>
      <c r="U9" s="12">
        <f t="shared" si="0"/>
        <v>4950</v>
      </c>
      <c r="V9" s="12">
        <f t="shared" si="0"/>
        <v>5225</v>
      </c>
      <c r="W9" s="12">
        <f t="shared" si="0"/>
        <v>5500</v>
      </c>
    </row>
    <row r="13" spans="1:23" ht="18" x14ac:dyDescent="0.55000000000000004">
      <c r="A13" s="1" t="s">
        <v>11</v>
      </c>
      <c r="B13" t="s">
        <v>84</v>
      </c>
    </row>
    <row r="17" spans="1:2" ht="17" x14ac:dyDescent="0.5">
      <c r="A17" s="1" t="s">
        <v>16</v>
      </c>
      <c r="B17" t="s">
        <v>78</v>
      </c>
    </row>
    <row r="19" spans="1:2" x14ac:dyDescent="0.45">
      <c r="B19" t="s">
        <v>240</v>
      </c>
    </row>
    <row r="21" spans="1:2" ht="17" x14ac:dyDescent="0.5">
      <c r="A21" s="1" t="s">
        <v>17</v>
      </c>
      <c r="B21" t="s">
        <v>50</v>
      </c>
    </row>
    <row r="23" spans="1:2" x14ac:dyDescent="0.45">
      <c r="B23" t="s">
        <v>241</v>
      </c>
    </row>
    <row r="25" spans="1:2" ht="17" x14ac:dyDescent="0.5">
      <c r="A25" s="1" t="s">
        <v>49</v>
      </c>
      <c r="B25" t="s">
        <v>79</v>
      </c>
    </row>
    <row r="27" spans="1:2" ht="17" x14ac:dyDescent="0.5">
      <c r="A27" s="1"/>
      <c r="B27" t="s">
        <v>242</v>
      </c>
    </row>
    <row r="28" spans="1:2" ht="17" x14ac:dyDescent="0.5">
      <c r="A28" s="1"/>
    </row>
    <row r="29" spans="1:2" ht="17" x14ac:dyDescent="0.5">
      <c r="A29" s="1" t="s">
        <v>51</v>
      </c>
      <c r="B29" t="s">
        <v>122</v>
      </c>
    </row>
    <row r="30" spans="1:2" ht="16.5" customHeight="1" x14ac:dyDescent="0.45"/>
    <row r="31" spans="1:2" x14ac:dyDescent="0.45">
      <c r="B31" t="s">
        <v>243</v>
      </c>
    </row>
    <row r="33" spans="1:2" ht="17" x14ac:dyDescent="0.5">
      <c r="A33" s="1" t="s">
        <v>123</v>
      </c>
      <c r="B33" t="s">
        <v>80</v>
      </c>
    </row>
  </sheetData>
  <mergeCells count="2">
    <mergeCell ref="A1:I1"/>
    <mergeCell ref="A2:I2"/>
  </mergeCells>
  <pageMargins left="0.7" right="0.7" top="0.75" bottom="0.75" header="0.3" footer="0.3"/>
  <pageSetup paperSize="9" orientation="portrait"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2"/>
  <sheetViews>
    <sheetView topLeftCell="A15" workbookViewId="0">
      <selection activeCell="B29" sqref="B29"/>
    </sheetView>
  </sheetViews>
  <sheetFormatPr defaultRowHeight="16.5" x14ac:dyDescent="0.45"/>
  <cols>
    <col min="1" max="1" width="10" bestFit="1" customWidth="1"/>
    <col min="2" max="2" width="12.4609375" customWidth="1"/>
    <col min="4" max="4" width="9.15234375" bestFit="1" customWidth="1"/>
  </cols>
  <sheetData>
    <row r="1" spans="1:13" ht="21.5" x14ac:dyDescent="0.6">
      <c r="A1" s="63" t="s">
        <v>7</v>
      </c>
      <c r="B1" s="63"/>
      <c r="C1" s="63"/>
      <c r="D1" s="63"/>
      <c r="E1" s="63"/>
      <c r="F1" s="63"/>
      <c r="G1" s="63"/>
      <c r="H1" s="63"/>
      <c r="I1" s="63"/>
    </row>
    <row r="2" spans="1:13" ht="16.5" customHeight="1" x14ac:dyDescent="0.45">
      <c r="A2" s="66" t="s">
        <v>39</v>
      </c>
      <c r="B2" s="66"/>
      <c r="C2" s="66"/>
      <c r="D2" s="66"/>
      <c r="E2" s="66"/>
      <c r="F2" s="66"/>
      <c r="G2" s="66"/>
      <c r="H2" s="66"/>
      <c r="I2" s="66"/>
    </row>
    <row r="3" spans="1:13" ht="16.5" customHeight="1" x14ac:dyDescent="0.45">
      <c r="A3" s="54"/>
      <c r="B3" s="54"/>
      <c r="C3" s="54"/>
      <c r="D3" s="54"/>
      <c r="E3" s="54"/>
      <c r="F3" s="54"/>
      <c r="G3" s="54"/>
      <c r="H3" s="54"/>
      <c r="I3" s="54"/>
    </row>
    <row r="4" spans="1:13" ht="16.5" customHeight="1" x14ac:dyDescent="0.5">
      <c r="A4" s="1" t="s">
        <v>21</v>
      </c>
      <c r="B4" t="s">
        <v>24</v>
      </c>
    </row>
    <row r="5" spans="1:13" ht="16.5" customHeight="1" x14ac:dyDescent="0.5">
      <c r="A5" s="1"/>
    </row>
    <row r="6" spans="1:13" ht="16.5" customHeight="1" x14ac:dyDescent="0.5">
      <c r="A6" s="1"/>
      <c r="B6" t="s">
        <v>111</v>
      </c>
      <c r="C6" t="s">
        <v>112</v>
      </c>
    </row>
    <row r="7" spans="1:13" ht="16.5" customHeight="1" x14ac:dyDescent="0.5">
      <c r="A7" s="1"/>
      <c r="B7" t="s">
        <v>110</v>
      </c>
      <c r="C7" t="s">
        <v>81</v>
      </c>
    </row>
    <row r="8" spans="1:13" ht="16.5" customHeight="1" x14ac:dyDescent="0.5">
      <c r="B8" s="34" t="s">
        <v>26</v>
      </c>
      <c r="C8" s="39">
        <v>1</v>
      </c>
      <c r="D8" s="38">
        <v>3</v>
      </c>
      <c r="E8" s="38">
        <v>4.6666666666666679</v>
      </c>
      <c r="F8" s="38">
        <v>10</v>
      </c>
      <c r="G8" s="38">
        <v>20</v>
      </c>
      <c r="H8" s="38">
        <v>30</v>
      </c>
      <c r="I8" s="38">
        <v>35</v>
      </c>
      <c r="J8" s="38">
        <v>40</v>
      </c>
      <c r="K8" s="38">
        <v>50</v>
      </c>
      <c r="L8" s="38">
        <v>60</v>
      </c>
      <c r="M8" s="38">
        <v>70</v>
      </c>
    </row>
    <row r="9" spans="1:13" ht="17" x14ac:dyDescent="0.5">
      <c r="B9" s="34" t="s">
        <v>197</v>
      </c>
      <c r="C9" s="12">
        <f>(C8*18)+20</f>
        <v>38</v>
      </c>
      <c r="D9" s="12">
        <f t="shared" ref="D9:M9" si="0">(D8*18)+20</f>
        <v>74</v>
      </c>
      <c r="E9" s="12">
        <f t="shared" si="0"/>
        <v>104.00000000000003</v>
      </c>
      <c r="F9" s="12">
        <f t="shared" si="0"/>
        <v>200</v>
      </c>
      <c r="G9" s="12">
        <f t="shared" si="0"/>
        <v>380</v>
      </c>
      <c r="H9" s="12">
        <f t="shared" si="0"/>
        <v>560</v>
      </c>
      <c r="I9" s="12">
        <f t="shared" si="0"/>
        <v>650</v>
      </c>
      <c r="J9" s="12">
        <f t="shared" si="0"/>
        <v>740</v>
      </c>
      <c r="K9" s="12">
        <f t="shared" si="0"/>
        <v>920</v>
      </c>
      <c r="L9" s="12">
        <f t="shared" si="0"/>
        <v>1100</v>
      </c>
      <c r="M9" s="12">
        <f t="shared" si="0"/>
        <v>1280</v>
      </c>
    </row>
    <row r="10" spans="1:13" ht="17" x14ac:dyDescent="0.5">
      <c r="B10" s="34" t="s">
        <v>198</v>
      </c>
      <c r="C10" s="12">
        <f>(C8*15)+30</f>
        <v>45</v>
      </c>
      <c r="D10" s="12">
        <f t="shared" ref="D10:M10" si="1">(D8*15)+30</f>
        <v>75</v>
      </c>
      <c r="E10" s="12">
        <f t="shared" si="1"/>
        <v>100.00000000000001</v>
      </c>
      <c r="F10" s="12">
        <f t="shared" si="1"/>
        <v>180</v>
      </c>
      <c r="G10" s="12">
        <f t="shared" si="1"/>
        <v>330</v>
      </c>
      <c r="H10" s="12">
        <f t="shared" si="1"/>
        <v>480</v>
      </c>
      <c r="I10" s="12">
        <f t="shared" si="1"/>
        <v>555</v>
      </c>
      <c r="J10" s="12">
        <f t="shared" si="1"/>
        <v>630</v>
      </c>
      <c r="K10" s="12">
        <f t="shared" si="1"/>
        <v>780</v>
      </c>
      <c r="L10" s="12">
        <f t="shared" si="1"/>
        <v>930</v>
      </c>
      <c r="M10" s="12">
        <f t="shared" si="1"/>
        <v>1080</v>
      </c>
    </row>
    <row r="11" spans="1:13" x14ac:dyDescent="0.45">
      <c r="C11" s="16"/>
      <c r="E11" s="5"/>
      <c r="G11" s="15"/>
      <c r="H11" s="15"/>
    </row>
    <row r="12" spans="1:13" x14ac:dyDescent="0.45">
      <c r="C12" s="9"/>
      <c r="E12" s="5"/>
      <c r="G12" s="64"/>
      <c r="H12" s="64"/>
    </row>
    <row r="13" spans="1:13" ht="18" x14ac:dyDescent="0.55000000000000004">
      <c r="A13" s="1" t="s">
        <v>33</v>
      </c>
      <c r="B13" t="s">
        <v>84</v>
      </c>
    </row>
    <row r="17" spans="1:12" ht="17" x14ac:dyDescent="0.5">
      <c r="A17" s="1" t="s">
        <v>18</v>
      </c>
      <c r="B17" t="s">
        <v>182</v>
      </c>
    </row>
    <row r="18" spans="1:12" x14ac:dyDescent="0.45">
      <c r="L18" s="3"/>
    </row>
    <row r="19" spans="1:12" x14ac:dyDescent="0.45">
      <c r="B19" t="s">
        <v>245</v>
      </c>
      <c r="L19" s="3"/>
    </row>
    <row r="20" spans="1:12" x14ac:dyDescent="0.45">
      <c r="B20" t="s">
        <v>244</v>
      </c>
      <c r="L20" s="3"/>
    </row>
    <row r="21" spans="1:12" ht="17" x14ac:dyDescent="0.5">
      <c r="A21" s="1" t="s">
        <v>19</v>
      </c>
      <c r="B21" t="s">
        <v>114</v>
      </c>
      <c r="L21" s="3"/>
    </row>
    <row r="22" spans="1:12" x14ac:dyDescent="0.45">
      <c r="B22" s="68">
        <v>3.3333333333333299</v>
      </c>
      <c r="L22" s="3"/>
    </row>
    <row r="23" spans="1:12" x14ac:dyDescent="0.45">
      <c r="B23" s="69">
        <f>((B22*18)+20)-((B22*15)+30)</f>
        <v>0</v>
      </c>
      <c r="C23" t="s">
        <v>246</v>
      </c>
      <c r="L23" s="3"/>
    </row>
    <row r="25" spans="1:12" ht="17" x14ac:dyDescent="0.5">
      <c r="A25" s="1" t="s">
        <v>52</v>
      </c>
      <c r="B25" t="s">
        <v>183</v>
      </c>
    </row>
    <row r="26" spans="1:12" x14ac:dyDescent="0.45">
      <c r="B26" t="s">
        <v>184</v>
      </c>
    </row>
    <row r="27" spans="1:12" x14ac:dyDescent="0.45">
      <c r="L27" s="3"/>
    </row>
    <row r="28" spans="1:12" x14ac:dyDescent="0.45">
      <c r="B28" t="s">
        <v>247</v>
      </c>
      <c r="L28" s="3"/>
    </row>
    <row r="29" spans="1:12" ht="17" x14ac:dyDescent="0.5">
      <c r="A29" s="1"/>
      <c r="L29" s="3"/>
    </row>
    <row r="30" spans="1:12" x14ac:dyDescent="0.45">
      <c r="L30" s="3"/>
    </row>
    <row r="31" spans="1:12" x14ac:dyDescent="0.45">
      <c r="L31" s="3"/>
    </row>
    <row r="32" spans="1:12" x14ac:dyDescent="0.45">
      <c r="L32" s="3"/>
    </row>
  </sheetData>
  <mergeCells count="3">
    <mergeCell ref="G12:H12"/>
    <mergeCell ref="A1:I1"/>
    <mergeCell ref="A2:I2"/>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39"/>
  <sheetViews>
    <sheetView topLeftCell="A10" workbookViewId="0">
      <selection activeCell="B24" sqref="B24"/>
    </sheetView>
  </sheetViews>
  <sheetFormatPr defaultRowHeight="16.5" x14ac:dyDescent="0.45"/>
  <cols>
    <col min="1" max="1" width="10" bestFit="1" customWidth="1"/>
    <col min="2" max="2" width="27.4609375" customWidth="1"/>
    <col min="3" max="3" width="9.921875" customWidth="1"/>
    <col min="4" max="11" width="8.921875" customWidth="1"/>
  </cols>
  <sheetData>
    <row r="1" spans="1:23" ht="21.5" x14ac:dyDescent="0.6">
      <c r="A1" s="63" t="s">
        <v>8</v>
      </c>
      <c r="B1" s="63"/>
      <c r="C1" s="63"/>
      <c r="D1" s="63"/>
      <c r="E1" s="63"/>
      <c r="F1" s="63"/>
      <c r="G1" s="63"/>
      <c r="H1" s="63"/>
      <c r="I1" s="63"/>
    </row>
    <row r="2" spans="1:23" ht="16.5" customHeight="1" x14ac:dyDescent="0.45">
      <c r="A2" s="66" t="s">
        <v>40</v>
      </c>
      <c r="B2" s="66"/>
      <c r="C2" s="66"/>
      <c r="D2" s="66"/>
      <c r="E2" s="66"/>
      <c r="F2" s="66"/>
      <c r="G2" s="66"/>
      <c r="H2" s="66"/>
      <c r="I2" s="66"/>
    </row>
    <row r="3" spans="1:23" ht="16.5" customHeight="1" x14ac:dyDescent="0.5">
      <c r="A3" s="1" t="s">
        <v>12</v>
      </c>
      <c r="B3" t="s">
        <v>186</v>
      </c>
    </row>
    <row r="4" spans="1:23" ht="16.5" customHeight="1" x14ac:dyDescent="0.5">
      <c r="A4" s="1"/>
    </row>
    <row r="5" spans="1:23" ht="20.25" customHeight="1" x14ac:dyDescent="0.45">
      <c r="B5" t="s">
        <v>31</v>
      </c>
    </row>
    <row r="6" spans="1:23" ht="16.5" customHeight="1" x14ac:dyDescent="0.5">
      <c r="B6" s="34" t="s">
        <v>29</v>
      </c>
      <c r="C6" s="37">
        <v>0</v>
      </c>
      <c r="D6" s="37">
        <v>1000</v>
      </c>
      <c r="E6" s="37">
        <v>2000</v>
      </c>
      <c r="F6" s="37">
        <v>3000</v>
      </c>
      <c r="G6" s="37">
        <v>4000</v>
      </c>
      <c r="H6" s="37">
        <v>5000</v>
      </c>
      <c r="I6" s="37">
        <v>6000</v>
      </c>
      <c r="J6" s="37">
        <v>7000</v>
      </c>
      <c r="K6" s="37">
        <v>8000</v>
      </c>
      <c r="L6" s="37">
        <v>9000</v>
      </c>
      <c r="M6" s="37">
        <v>10000</v>
      </c>
      <c r="N6" s="37">
        <v>11000</v>
      </c>
      <c r="O6" s="37">
        <v>12000</v>
      </c>
      <c r="P6" s="37">
        <v>13000</v>
      </c>
      <c r="Q6" s="37">
        <v>14000</v>
      </c>
      <c r="R6" s="37">
        <v>15000</v>
      </c>
      <c r="S6" s="37">
        <v>16000</v>
      </c>
      <c r="T6" s="37">
        <v>17000</v>
      </c>
      <c r="U6" s="37">
        <v>18000</v>
      </c>
      <c r="V6" s="37">
        <v>19000</v>
      </c>
      <c r="W6" s="37">
        <v>20000</v>
      </c>
    </row>
    <row r="7" spans="1:23" ht="17" x14ac:dyDescent="0.5">
      <c r="B7" s="34" t="s">
        <v>30</v>
      </c>
      <c r="C7" s="10">
        <f>(C6*0.2)</f>
        <v>0</v>
      </c>
      <c r="D7" s="10">
        <f t="shared" ref="D7:W7" si="0">(D6*0.2)-35</f>
        <v>165</v>
      </c>
      <c r="E7" s="10">
        <f t="shared" si="0"/>
        <v>365</v>
      </c>
      <c r="F7" s="10">
        <f t="shared" si="0"/>
        <v>565</v>
      </c>
      <c r="G7" s="10">
        <f t="shared" si="0"/>
        <v>765</v>
      </c>
      <c r="H7" s="10">
        <f t="shared" si="0"/>
        <v>965</v>
      </c>
      <c r="I7" s="10">
        <f t="shared" si="0"/>
        <v>1165</v>
      </c>
      <c r="J7" s="10">
        <f t="shared" si="0"/>
        <v>1365</v>
      </c>
      <c r="K7" s="10">
        <f t="shared" si="0"/>
        <v>1565</v>
      </c>
      <c r="L7" s="10">
        <f t="shared" si="0"/>
        <v>1765</v>
      </c>
      <c r="M7" s="10">
        <f t="shared" si="0"/>
        <v>1965</v>
      </c>
      <c r="N7" s="10">
        <f t="shared" si="0"/>
        <v>2165</v>
      </c>
      <c r="O7" s="10">
        <f t="shared" si="0"/>
        <v>2365</v>
      </c>
      <c r="P7" s="10">
        <f t="shared" si="0"/>
        <v>2565</v>
      </c>
      <c r="Q7" s="10">
        <f t="shared" si="0"/>
        <v>2765</v>
      </c>
      <c r="R7" s="10">
        <f t="shared" si="0"/>
        <v>2965</v>
      </c>
      <c r="S7" s="10">
        <f t="shared" si="0"/>
        <v>3165</v>
      </c>
      <c r="T7" s="10">
        <f t="shared" si="0"/>
        <v>3365</v>
      </c>
      <c r="U7" s="10">
        <f t="shared" si="0"/>
        <v>3565</v>
      </c>
      <c r="V7" s="10">
        <f t="shared" si="0"/>
        <v>3765</v>
      </c>
      <c r="W7" s="10">
        <f t="shared" si="0"/>
        <v>3965</v>
      </c>
    </row>
    <row r="11" spans="1:23" ht="18" x14ac:dyDescent="0.55000000000000004">
      <c r="A11" s="1" t="s">
        <v>14</v>
      </c>
      <c r="B11" t="s">
        <v>84</v>
      </c>
    </row>
    <row r="15" spans="1:23" ht="17" x14ac:dyDescent="0.5">
      <c r="A15" s="1" t="s">
        <v>15</v>
      </c>
      <c r="B15" t="s">
        <v>185</v>
      </c>
    </row>
    <row r="17" spans="1:15" x14ac:dyDescent="0.45">
      <c r="B17" t="s">
        <v>248</v>
      </c>
    </row>
    <row r="19" spans="1:15" ht="17" x14ac:dyDescent="0.5">
      <c r="A19" s="1" t="s">
        <v>53</v>
      </c>
      <c r="B19" t="s">
        <v>82</v>
      </c>
    </row>
    <row r="21" spans="1:15" x14ac:dyDescent="0.45">
      <c r="B21" t="s">
        <v>249</v>
      </c>
    </row>
    <row r="23" spans="1:15" ht="17" x14ac:dyDescent="0.5">
      <c r="A23" s="1" t="s">
        <v>54</v>
      </c>
      <c r="B23" t="s">
        <v>187</v>
      </c>
    </row>
    <row r="28" spans="1:15" ht="16.5" customHeight="1" x14ac:dyDescent="0.45"/>
    <row r="32" spans="1:15" x14ac:dyDescent="0.45">
      <c r="J32" s="3"/>
      <c r="K32" s="3"/>
      <c r="M32" s="3"/>
      <c r="O32" s="3"/>
    </row>
    <row r="33" spans="10:15" x14ac:dyDescent="0.45">
      <c r="J33" s="3"/>
      <c r="K33" s="3"/>
      <c r="M33" s="3"/>
      <c r="O33" s="3"/>
    </row>
    <row r="34" spans="10:15" x14ac:dyDescent="0.45">
      <c r="J34" s="3"/>
      <c r="K34" s="3"/>
      <c r="M34" s="3"/>
      <c r="O34" s="3"/>
    </row>
    <row r="35" spans="10:15" x14ac:dyDescent="0.45">
      <c r="J35" s="3"/>
      <c r="K35" s="3"/>
      <c r="M35" s="3"/>
      <c r="O35" s="3"/>
    </row>
    <row r="36" spans="10:15" x14ac:dyDescent="0.45">
      <c r="J36" s="3"/>
      <c r="K36" s="3"/>
      <c r="M36" s="3"/>
      <c r="O36" s="3"/>
    </row>
    <row r="37" spans="10:15" x14ac:dyDescent="0.45">
      <c r="J37" s="3"/>
      <c r="K37" s="3"/>
      <c r="M37" s="3"/>
      <c r="O37" s="3"/>
    </row>
    <row r="38" spans="10:15" x14ac:dyDescent="0.45">
      <c r="J38" s="3"/>
      <c r="K38" s="3"/>
      <c r="M38" s="3"/>
      <c r="O38" s="3"/>
    </row>
    <row r="39" spans="10:15" x14ac:dyDescent="0.45">
      <c r="J39" s="3"/>
      <c r="K39" s="3"/>
      <c r="M39" s="3"/>
      <c r="O39" s="3"/>
    </row>
  </sheetData>
  <mergeCells count="2">
    <mergeCell ref="A1:I1"/>
    <mergeCell ref="A2:I2"/>
  </mergeCells>
  <pageMargins left="0.7" right="0.7" top="0.75" bottom="0.75" header="0.3" footer="0.3"/>
  <pageSetup paperSize="9" orientation="portrait"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45"/>
  <sheetViews>
    <sheetView topLeftCell="A23" workbookViewId="0">
      <selection activeCell="B23" sqref="B23"/>
    </sheetView>
  </sheetViews>
  <sheetFormatPr defaultRowHeight="16.5" x14ac:dyDescent="0.45"/>
  <cols>
    <col min="1" max="1" width="10" bestFit="1" customWidth="1"/>
    <col min="2" max="2" width="14.07421875" customWidth="1"/>
    <col min="3" max="3" width="8.921875" customWidth="1"/>
    <col min="4" max="4" width="10.3828125" customWidth="1"/>
    <col min="5" max="5" width="9.84375" customWidth="1"/>
  </cols>
  <sheetData>
    <row r="1" spans="1:23" ht="21.5" x14ac:dyDescent="0.6">
      <c r="A1" s="63" t="s">
        <v>9</v>
      </c>
      <c r="B1" s="63"/>
      <c r="C1" s="63"/>
      <c r="D1" s="63"/>
      <c r="E1" s="63"/>
      <c r="F1" s="63"/>
      <c r="G1" s="63"/>
      <c r="H1" s="63"/>
      <c r="I1" s="63"/>
    </row>
    <row r="2" spans="1:23" ht="16.5" customHeight="1" x14ac:dyDescent="0.45">
      <c r="A2" s="66" t="s">
        <v>37</v>
      </c>
      <c r="B2" s="66"/>
      <c r="C2" s="66"/>
      <c r="D2" s="66"/>
      <c r="E2" s="66"/>
      <c r="F2" s="66"/>
      <c r="G2" s="66"/>
      <c r="H2" s="66"/>
      <c r="I2" s="66"/>
    </row>
    <row r="3" spans="1:23" ht="16.5" customHeight="1" x14ac:dyDescent="0.5">
      <c r="A3" s="1" t="s">
        <v>55</v>
      </c>
      <c r="B3" t="s">
        <v>24</v>
      </c>
    </row>
    <row r="4" spans="1:23" ht="16.5" customHeight="1" x14ac:dyDescent="0.5">
      <c r="A4" s="1"/>
    </row>
    <row r="5" spans="1:23" ht="17" x14ac:dyDescent="0.5">
      <c r="A5" s="1"/>
      <c r="B5" t="s">
        <v>116</v>
      </c>
      <c r="C5" t="s">
        <v>188</v>
      </c>
    </row>
    <row r="6" spans="1:23" x14ac:dyDescent="0.45">
      <c r="B6" t="s">
        <v>115</v>
      </c>
      <c r="C6" t="s">
        <v>189</v>
      </c>
    </row>
    <row r="7" spans="1:23" ht="17" x14ac:dyDescent="0.5">
      <c r="B7" s="34" t="s">
        <v>38</v>
      </c>
      <c r="C7" s="35">
        <v>0</v>
      </c>
      <c r="D7" s="36">
        <v>500</v>
      </c>
      <c r="E7" s="35">
        <v>1000</v>
      </c>
      <c r="F7" s="36">
        <v>1500</v>
      </c>
      <c r="G7" s="35">
        <v>2000</v>
      </c>
      <c r="H7" s="36">
        <v>2500</v>
      </c>
      <c r="I7" s="35">
        <v>3000</v>
      </c>
      <c r="J7" s="36">
        <v>3500</v>
      </c>
      <c r="K7" s="35">
        <v>4000</v>
      </c>
      <c r="L7" s="36">
        <v>4500</v>
      </c>
      <c r="M7" s="35">
        <v>5000</v>
      </c>
      <c r="N7" s="36">
        <v>5500</v>
      </c>
      <c r="O7" s="35">
        <v>6000</v>
      </c>
      <c r="P7" s="36">
        <v>6500</v>
      </c>
      <c r="Q7" s="35">
        <v>7000</v>
      </c>
      <c r="R7" s="36">
        <v>7500</v>
      </c>
      <c r="S7" s="35">
        <v>8000</v>
      </c>
      <c r="T7" s="36">
        <v>8500</v>
      </c>
      <c r="U7" s="35">
        <v>9000</v>
      </c>
      <c r="V7" s="36">
        <v>9500</v>
      </c>
      <c r="W7" s="35">
        <v>10000</v>
      </c>
    </row>
    <row r="8" spans="1:23" ht="16.5" customHeight="1" x14ac:dyDescent="0.5">
      <c r="B8" s="34" t="s">
        <v>197</v>
      </c>
      <c r="C8" s="12">
        <f>(C7*1.75)</f>
        <v>0</v>
      </c>
      <c r="D8" s="12">
        <f t="shared" ref="D8:W8" si="0">(D7*1.75)+1200</f>
        <v>2075</v>
      </c>
      <c r="E8" s="12">
        <f t="shared" si="0"/>
        <v>2950</v>
      </c>
      <c r="F8" s="12">
        <f t="shared" si="0"/>
        <v>3825</v>
      </c>
      <c r="G8" s="12">
        <f t="shared" si="0"/>
        <v>4700</v>
      </c>
      <c r="H8" s="12">
        <f t="shared" si="0"/>
        <v>5575</v>
      </c>
      <c r="I8" s="12">
        <f t="shared" si="0"/>
        <v>6450</v>
      </c>
      <c r="J8" s="12">
        <f t="shared" si="0"/>
        <v>7325</v>
      </c>
      <c r="K8" s="12">
        <f t="shared" si="0"/>
        <v>8200</v>
      </c>
      <c r="L8" s="12">
        <f t="shared" si="0"/>
        <v>9075</v>
      </c>
      <c r="M8" s="12">
        <f t="shared" si="0"/>
        <v>9950</v>
      </c>
      <c r="N8" s="12">
        <f t="shared" si="0"/>
        <v>10825</v>
      </c>
      <c r="O8" s="12">
        <f t="shared" si="0"/>
        <v>11700</v>
      </c>
      <c r="P8" s="12">
        <f t="shared" si="0"/>
        <v>12575</v>
      </c>
      <c r="Q8" s="12">
        <f t="shared" si="0"/>
        <v>13450</v>
      </c>
      <c r="R8" s="12">
        <f t="shared" si="0"/>
        <v>14325</v>
      </c>
      <c r="S8" s="12">
        <f t="shared" si="0"/>
        <v>15200</v>
      </c>
      <c r="T8" s="12">
        <f t="shared" si="0"/>
        <v>16075</v>
      </c>
      <c r="U8" s="12">
        <f t="shared" si="0"/>
        <v>16950</v>
      </c>
      <c r="V8" s="12">
        <f t="shared" si="0"/>
        <v>17825</v>
      </c>
      <c r="W8" s="12">
        <f t="shared" si="0"/>
        <v>18700</v>
      </c>
    </row>
    <row r="9" spans="1:23" ht="17" x14ac:dyDescent="0.5">
      <c r="B9" s="34" t="s">
        <v>198</v>
      </c>
      <c r="C9" s="70">
        <f>(C7*2)</f>
        <v>0</v>
      </c>
      <c r="D9" s="70">
        <f t="shared" ref="D9:W9" si="1">(D7*2)+487.5</f>
        <v>1487.5</v>
      </c>
      <c r="E9" s="70">
        <f t="shared" si="1"/>
        <v>2487.5</v>
      </c>
      <c r="F9" s="70">
        <f t="shared" si="1"/>
        <v>3487.5</v>
      </c>
      <c r="G9" s="70">
        <f t="shared" si="1"/>
        <v>4487.5</v>
      </c>
      <c r="H9" s="70">
        <f t="shared" si="1"/>
        <v>5487.5</v>
      </c>
      <c r="I9" s="70">
        <f t="shared" si="1"/>
        <v>6487.5</v>
      </c>
      <c r="J9" s="70">
        <f t="shared" si="1"/>
        <v>7487.5</v>
      </c>
      <c r="K9" s="70">
        <f t="shared" si="1"/>
        <v>8487.5</v>
      </c>
      <c r="L9" s="70">
        <f t="shared" si="1"/>
        <v>9487.5</v>
      </c>
      <c r="M9" s="70">
        <f t="shared" si="1"/>
        <v>10487.5</v>
      </c>
      <c r="N9" s="70">
        <f t="shared" si="1"/>
        <v>11487.5</v>
      </c>
      <c r="O9" s="70">
        <f t="shared" si="1"/>
        <v>12487.5</v>
      </c>
      <c r="P9" s="70">
        <f t="shared" si="1"/>
        <v>13487.5</v>
      </c>
      <c r="Q9" s="70">
        <f t="shared" si="1"/>
        <v>14487.5</v>
      </c>
      <c r="R9" s="70">
        <f t="shared" si="1"/>
        <v>15487.5</v>
      </c>
      <c r="S9" s="70">
        <f t="shared" si="1"/>
        <v>16487.5</v>
      </c>
      <c r="T9" s="70">
        <f t="shared" si="1"/>
        <v>17487.5</v>
      </c>
      <c r="U9" s="70">
        <f t="shared" si="1"/>
        <v>18487.5</v>
      </c>
      <c r="V9" s="70">
        <f t="shared" si="1"/>
        <v>19487.5</v>
      </c>
      <c r="W9" s="70">
        <f t="shared" si="1"/>
        <v>20487.5</v>
      </c>
    </row>
    <row r="12" spans="1:23" ht="18" x14ac:dyDescent="0.55000000000000004">
      <c r="A12" s="1" t="s">
        <v>56</v>
      </c>
      <c r="B12" t="s">
        <v>84</v>
      </c>
    </row>
    <row r="16" spans="1:23" ht="17" x14ac:dyDescent="0.5">
      <c r="A16" s="1" t="s">
        <v>57</v>
      </c>
      <c r="B16" t="s">
        <v>117</v>
      </c>
    </row>
    <row r="17" spans="1:2" x14ac:dyDescent="0.45">
      <c r="B17" t="s">
        <v>250</v>
      </c>
    </row>
    <row r="18" spans="1:2" x14ac:dyDescent="0.45">
      <c r="B18" t="s">
        <v>251</v>
      </c>
    </row>
    <row r="20" spans="1:2" ht="17" x14ac:dyDescent="0.5">
      <c r="A20" s="1" t="s">
        <v>58</v>
      </c>
      <c r="B20" t="s">
        <v>163</v>
      </c>
    </row>
    <row r="22" spans="1:2" x14ac:dyDescent="0.45">
      <c r="B22" t="s">
        <v>252</v>
      </c>
    </row>
    <row r="24" spans="1:2" ht="17" x14ac:dyDescent="0.5">
      <c r="A24" s="1" t="s">
        <v>59</v>
      </c>
      <c r="B24" t="s">
        <v>121</v>
      </c>
    </row>
    <row r="30" spans="1:2" ht="36" customHeight="1" x14ac:dyDescent="0.45"/>
    <row r="41" spans="1:2" ht="17" x14ac:dyDescent="0.5">
      <c r="A41" s="1"/>
      <c r="B41" s="4"/>
    </row>
    <row r="45" spans="1:2" ht="17" x14ac:dyDescent="0.5">
      <c r="A45" s="1"/>
      <c r="B45" s="4"/>
    </row>
  </sheetData>
  <mergeCells count="2">
    <mergeCell ref="A1:I1"/>
    <mergeCell ref="A2:I2"/>
  </mergeCells>
  <pageMargins left="0.7" right="0.7" top="0.75" bottom="0.75" header="0.3" footer="0.3"/>
  <pageSetup paperSize="9" orientation="portrait"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48"/>
  <sheetViews>
    <sheetView topLeftCell="A98" workbookViewId="0">
      <selection sqref="A1:I1"/>
    </sheetView>
  </sheetViews>
  <sheetFormatPr defaultRowHeight="16.5" x14ac:dyDescent="0.45"/>
  <cols>
    <col min="1" max="1" width="9.921875" customWidth="1"/>
    <col min="2" max="2" width="23.4609375" customWidth="1"/>
    <col min="3" max="3" width="11.84375" customWidth="1"/>
    <col min="4" max="4" width="12.3828125" customWidth="1"/>
    <col min="5" max="5" width="12.4609375" customWidth="1"/>
    <col min="6" max="6" width="13.84375" bestFit="1" customWidth="1"/>
    <col min="7" max="9" width="11.84375" bestFit="1" customWidth="1"/>
    <col min="10" max="11" width="11.84375" customWidth="1"/>
    <col min="12" max="12" width="11.61328125" customWidth="1"/>
    <col min="13" max="23" width="12.84375" bestFit="1" customWidth="1"/>
    <col min="257" max="257" width="9.921875" customWidth="1"/>
    <col min="258" max="258" width="16.84375" customWidth="1"/>
    <col min="259" max="259" width="11.84375" customWidth="1"/>
    <col min="260" max="261" width="11.84375" bestFit="1" customWidth="1"/>
    <col min="262" max="262" width="13.84375" bestFit="1" customWidth="1"/>
    <col min="263" max="265" width="11.84375" bestFit="1" customWidth="1"/>
    <col min="266" max="267" width="11.84375" customWidth="1"/>
    <col min="268" max="268" width="11.61328125" customWidth="1"/>
    <col min="269" max="279" width="12.84375" bestFit="1" customWidth="1"/>
    <col min="513" max="513" width="9.921875" customWidth="1"/>
    <col min="514" max="514" width="16.84375" customWidth="1"/>
    <col min="515" max="515" width="11.84375" customWidth="1"/>
    <col min="516" max="517" width="11.84375" bestFit="1" customWidth="1"/>
    <col min="518" max="518" width="13.84375" bestFit="1" customWidth="1"/>
    <col min="519" max="521" width="11.84375" bestFit="1" customWidth="1"/>
    <col min="522" max="523" width="11.84375" customWidth="1"/>
    <col min="524" max="524" width="11.61328125" customWidth="1"/>
    <col min="525" max="535" width="12.84375" bestFit="1" customWidth="1"/>
    <col min="769" max="769" width="9.921875" customWidth="1"/>
    <col min="770" max="770" width="16.84375" customWidth="1"/>
    <col min="771" max="771" width="11.84375" customWidth="1"/>
    <col min="772" max="773" width="11.84375" bestFit="1" customWidth="1"/>
    <col min="774" max="774" width="13.84375" bestFit="1" customWidth="1"/>
    <col min="775" max="777" width="11.84375" bestFit="1" customWidth="1"/>
    <col min="778" max="779" width="11.84375" customWidth="1"/>
    <col min="780" max="780" width="11.61328125" customWidth="1"/>
    <col min="781" max="791" width="12.84375" bestFit="1" customWidth="1"/>
    <col min="1025" max="1025" width="9.921875" customWidth="1"/>
    <col min="1026" max="1026" width="16.84375" customWidth="1"/>
    <col min="1027" max="1027" width="11.84375" customWidth="1"/>
    <col min="1028" max="1029" width="11.84375" bestFit="1" customWidth="1"/>
    <col min="1030" max="1030" width="13.84375" bestFit="1" customWidth="1"/>
    <col min="1031" max="1033" width="11.84375" bestFit="1" customWidth="1"/>
    <col min="1034" max="1035" width="11.84375" customWidth="1"/>
    <col min="1036" max="1036" width="11.61328125" customWidth="1"/>
    <col min="1037" max="1047" width="12.84375" bestFit="1" customWidth="1"/>
    <col min="1281" max="1281" width="9.921875" customWidth="1"/>
    <col min="1282" max="1282" width="16.84375" customWidth="1"/>
    <col min="1283" max="1283" width="11.84375" customWidth="1"/>
    <col min="1284" max="1285" width="11.84375" bestFit="1" customWidth="1"/>
    <col min="1286" max="1286" width="13.84375" bestFit="1" customWidth="1"/>
    <col min="1287" max="1289" width="11.84375" bestFit="1" customWidth="1"/>
    <col min="1290" max="1291" width="11.84375" customWidth="1"/>
    <col min="1292" max="1292" width="11.61328125" customWidth="1"/>
    <col min="1293" max="1303" width="12.84375" bestFit="1" customWidth="1"/>
    <col min="1537" max="1537" width="9.921875" customWidth="1"/>
    <col min="1538" max="1538" width="16.84375" customWidth="1"/>
    <col min="1539" max="1539" width="11.84375" customWidth="1"/>
    <col min="1540" max="1541" width="11.84375" bestFit="1" customWidth="1"/>
    <col min="1542" max="1542" width="13.84375" bestFit="1" customWidth="1"/>
    <col min="1543" max="1545" width="11.84375" bestFit="1" customWidth="1"/>
    <col min="1546" max="1547" width="11.84375" customWidth="1"/>
    <col min="1548" max="1548" width="11.61328125" customWidth="1"/>
    <col min="1549" max="1559" width="12.84375" bestFit="1" customWidth="1"/>
    <col min="1793" max="1793" width="9.921875" customWidth="1"/>
    <col min="1794" max="1794" width="16.84375" customWidth="1"/>
    <col min="1795" max="1795" width="11.84375" customWidth="1"/>
    <col min="1796" max="1797" width="11.84375" bestFit="1" customWidth="1"/>
    <col min="1798" max="1798" width="13.84375" bestFit="1" customWidth="1"/>
    <col min="1799" max="1801" width="11.84375" bestFit="1" customWidth="1"/>
    <col min="1802" max="1803" width="11.84375" customWidth="1"/>
    <col min="1804" max="1804" width="11.61328125" customWidth="1"/>
    <col min="1805" max="1815" width="12.84375" bestFit="1" customWidth="1"/>
    <col min="2049" max="2049" width="9.921875" customWidth="1"/>
    <col min="2050" max="2050" width="16.84375" customWidth="1"/>
    <col min="2051" max="2051" width="11.84375" customWidth="1"/>
    <col min="2052" max="2053" width="11.84375" bestFit="1" customWidth="1"/>
    <col min="2054" max="2054" width="13.84375" bestFit="1" customWidth="1"/>
    <col min="2055" max="2057" width="11.84375" bestFit="1" customWidth="1"/>
    <col min="2058" max="2059" width="11.84375" customWidth="1"/>
    <col min="2060" max="2060" width="11.61328125" customWidth="1"/>
    <col min="2061" max="2071" width="12.84375" bestFit="1" customWidth="1"/>
    <col min="2305" max="2305" width="9.921875" customWidth="1"/>
    <col min="2306" max="2306" width="16.84375" customWidth="1"/>
    <col min="2307" max="2307" width="11.84375" customWidth="1"/>
    <col min="2308" max="2309" width="11.84375" bestFit="1" customWidth="1"/>
    <col min="2310" max="2310" width="13.84375" bestFit="1" customWidth="1"/>
    <col min="2311" max="2313" width="11.84375" bestFit="1" customWidth="1"/>
    <col min="2314" max="2315" width="11.84375" customWidth="1"/>
    <col min="2316" max="2316" width="11.61328125" customWidth="1"/>
    <col min="2317" max="2327" width="12.84375" bestFit="1" customWidth="1"/>
    <col min="2561" max="2561" width="9.921875" customWidth="1"/>
    <col min="2562" max="2562" width="16.84375" customWidth="1"/>
    <col min="2563" max="2563" width="11.84375" customWidth="1"/>
    <col min="2564" max="2565" width="11.84375" bestFit="1" customWidth="1"/>
    <col min="2566" max="2566" width="13.84375" bestFit="1" customWidth="1"/>
    <col min="2567" max="2569" width="11.84375" bestFit="1" customWidth="1"/>
    <col min="2570" max="2571" width="11.84375" customWidth="1"/>
    <col min="2572" max="2572" width="11.61328125" customWidth="1"/>
    <col min="2573" max="2583" width="12.84375" bestFit="1" customWidth="1"/>
    <col min="2817" max="2817" width="9.921875" customWidth="1"/>
    <col min="2818" max="2818" width="16.84375" customWidth="1"/>
    <col min="2819" max="2819" width="11.84375" customWidth="1"/>
    <col min="2820" max="2821" width="11.84375" bestFit="1" customWidth="1"/>
    <col min="2822" max="2822" width="13.84375" bestFit="1" customWidth="1"/>
    <col min="2823" max="2825" width="11.84375" bestFit="1" customWidth="1"/>
    <col min="2826" max="2827" width="11.84375" customWidth="1"/>
    <col min="2828" max="2828" width="11.61328125" customWidth="1"/>
    <col min="2829" max="2839" width="12.84375" bestFit="1" customWidth="1"/>
    <col min="3073" max="3073" width="9.921875" customWidth="1"/>
    <col min="3074" max="3074" width="16.84375" customWidth="1"/>
    <col min="3075" max="3075" width="11.84375" customWidth="1"/>
    <col min="3076" max="3077" width="11.84375" bestFit="1" customWidth="1"/>
    <col min="3078" max="3078" width="13.84375" bestFit="1" customWidth="1"/>
    <col min="3079" max="3081" width="11.84375" bestFit="1" customWidth="1"/>
    <col min="3082" max="3083" width="11.84375" customWidth="1"/>
    <col min="3084" max="3084" width="11.61328125" customWidth="1"/>
    <col min="3085" max="3095" width="12.84375" bestFit="1" customWidth="1"/>
    <col min="3329" max="3329" width="9.921875" customWidth="1"/>
    <col min="3330" max="3330" width="16.84375" customWidth="1"/>
    <col min="3331" max="3331" width="11.84375" customWidth="1"/>
    <col min="3332" max="3333" width="11.84375" bestFit="1" customWidth="1"/>
    <col min="3334" max="3334" width="13.84375" bestFit="1" customWidth="1"/>
    <col min="3335" max="3337" width="11.84375" bestFit="1" customWidth="1"/>
    <col min="3338" max="3339" width="11.84375" customWidth="1"/>
    <col min="3340" max="3340" width="11.61328125" customWidth="1"/>
    <col min="3341" max="3351" width="12.84375" bestFit="1" customWidth="1"/>
    <col min="3585" max="3585" width="9.921875" customWidth="1"/>
    <col min="3586" max="3586" width="16.84375" customWidth="1"/>
    <col min="3587" max="3587" width="11.84375" customWidth="1"/>
    <col min="3588" max="3589" width="11.84375" bestFit="1" customWidth="1"/>
    <col min="3590" max="3590" width="13.84375" bestFit="1" customWidth="1"/>
    <col min="3591" max="3593" width="11.84375" bestFit="1" customWidth="1"/>
    <col min="3594" max="3595" width="11.84375" customWidth="1"/>
    <col min="3596" max="3596" width="11.61328125" customWidth="1"/>
    <col min="3597" max="3607" width="12.84375" bestFit="1" customWidth="1"/>
    <col min="3841" max="3841" width="9.921875" customWidth="1"/>
    <col min="3842" max="3842" width="16.84375" customWidth="1"/>
    <col min="3843" max="3843" width="11.84375" customWidth="1"/>
    <col min="3844" max="3845" width="11.84375" bestFit="1" customWidth="1"/>
    <col min="3846" max="3846" width="13.84375" bestFit="1" customWidth="1"/>
    <col min="3847" max="3849" width="11.84375" bestFit="1" customWidth="1"/>
    <col min="3850" max="3851" width="11.84375" customWidth="1"/>
    <col min="3852" max="3852" width="11.61328125" customWidth="1"/>
    <col min="3853" max="3863" width="12.84375" bestFit="1" customWidth="1"/>
    <col min="4097" max="4097" width="9.921875" customWidth="1"/>
    <col min="4098" max="4098" width="16.84375" customWidth="1"/>
    <col min="4099" max="4099" width="11.84375" customWidth="1"/>
    <col min="4100" max="4101" width="11.84375" bestFit="1" customWidth="1"/>
    <col min="4102" max="4102" width="13.84375" bestFit="1" customWidth="1"/>
    <col min="4103" max="4105" width="11.84375" bestFit="1" customWidth="1"/>
    <col min="4106" max="4107" width="11.84375" customWidth="1"/>
    <col min="4108" max="4108" width="11.61328125" customWidth="1"/>
    <col min="4109" max="4119" width="12.84375" bestFit="1" customWidth="1"/>
    <col min="4353" max="4353" width="9.921875" customWidth="1"/>
    <col min="4354" max="4354" width="16.84375" customWidth="1"/>
    <col min="4355" max="4355" width="11.84375" customWidth="1"/>
    <col min="4356" max="4357" width="11.84375" bestFit="1" customWidth="1"/>
    <col min="4358" max="4358" width="13.84375" bestFit="1" customWidth="1"/>
    <col min="4359" max="4361" width="11.84375" bestFit="1" customWidth="1"/>
    <col min="4362" max="4363" width="11.84375" customWidth="1"/>
    <col min="4364" max="4364" width="11.61328125" customWidth="1"/>
    <col min="4365" max="4375" width="12.84375" bestFit="1" customWidth="1"/>
    <col min="4609" max="4609" width="9.921875" customWidth="1"/>
    <col min="4610" max="4610" width="16.84375" customWidth="1"/>
    <col min="4611" max="4611" width="11.84375" customWidth="1"/>
    <col min="4612" max="4613" width="11.84375" bestFit="1" customWidth="1"/>
    <col min="4614" max="4614" width="13.84375" bestFit="1" customWidth="1"/>
    <col min="4615" max="4617" width="11.84375" bestFit="1" customWidth="1"/>
    <col min="4618" max="4619" width="11.84375" customWidth="1"/>
    <col min="4620" max="4620" width="11.61328125" customWidth="1"/>
    <col min="4621" max="4631" width="12.84375" bestFit="1" customWidth="1"/>
    <col min="4865" max="4865" width="9.921875" customWidth="1"/>
    <col min="4866" max="4866" width="16.84375" customWidth="1"/>
    <col min="4867" max="4867" width="11.84375" customWidth="1"/>
    <col min="4868" max="4869" width="11.84375" bestFit="1" customWidth="1"/>
    <col min="4870" max="4870" width="13.84375" bestFit="1" customWidth="1"/>
    <col min="4871" max="4873" width="11.84375" bestFit="1" customWidth="1"/>
    <col min="4874" max="4875" width="11.84375" customWidth="1"/>
    <col min="4876" max="4876" width="11.61328125" customWidth="1"/>
    <col min="4877" max="4887" width="12.84375" bestFit="1" customWidth="1"/>
    <col min="5121" max="5121" width="9.921875" customWidth="1"/>
    <col min="5122" max="5122" width="16.84375" customWidth="1"/>
    <col min="5123" max="5123" width="11.84375" customWidth="1"/>
    <col min="5124" max="5125" width="11.84375" bestFit="1" customWidth="1"/>
    <col min="5126" max="5126" width="13.84375" bestFit="1" customWidth="1"/>
    <col min="5127" max="5129" width="11.84375" bestFit="1" customWidth="1"/>
    <col min="5130" max="5131" width="11.84375" customWidth="1"/>
    <col min="5132" max="5132" width="11.61328125" customWidth="1"/>
    <col min="5133" max="5143" width="12.84375" bestFit="1" customWidth="1"/>
    <col min="5377" max="5377" width="9.921875" customWidth="1"/>
    <col min="5378" max="5378" width="16.84375" customWidth="1"/>
    <col min="5379" max="5379" width="11.84375" customWidth="1"/>
    <col min="5380" max="5381" width="11.84375" bestFit="1" customWidth="1"/>
    <col min="5382" max="5382" width="13.84375" bestFit="1" customWidth="1"/>
    <col min="5383" max="5385" width="11.84375" bestFit="1" customWidth="1"/>
    <col min="5386" max="5387" width="11.84375" customWidth="1"/>
    <col min="5388" max="5388" width="11.61328125" customWidth="1"/>
    <col min="5389" max="5399" width="12.84375" bestFit="1" customWidth="1"/>
    <col min="5633" max="5633" width="9.921875" customWidth="1"/>
    <col min="5634" max="5634" width="16.84375" customWidth="1"/>
    <col min="5635" max="5635" width="11.84375" customWidth="1"/>
    <col min="5636" max="5637" width="11.84375" bestFit="1" customWidth="1"/>
    <col min="5638" max="5638" width="13.84375" bestFit="1" customWidth="1"/>
    <col min="5639" max="5641" width="11.84375" bestFit="1" customWidth="1"/>
    <col min="5642" max="5643" width="11.84375" customWidth="1"/>
    <col min="5644" max="5644" width="11.61328125" customWidth="1"/>
    <col min="5645" max="5655" width="12.84375" bestFit="1" customWidth="1"/>
    <col min="5889" max="5889" width="9.921875" customWidth="1"/>
    <col min="5890" max="5890" width="16.84375" customWidth="1"/>
    <col min="5891" max="5891" width="11.84375" customWidth="1"/>
    <col min="5892" max="5893" width="11.84375" bestFit="1" customWidth="1"/>
    <col min="5894" max="5894" width="13.84375" bestFit="1" customWidth="1"/>
    <col min="5895" max="5897" width="11.84375" bestFit="1" customWidth="1"/>
    <col min="5898" max="5899" width="11.84375" customWidth="1"/>
    <col min="5900" max="5900" width="11.61328125" customWidth="1"/>
    <col min="5901" max="5911" width="12.84375" bestFit="1" customWidth="1"/>
    <col min="6145" max="6145" width="9.921875" customWidth="1"/>
    <col min="6146" max="6146" width="16.84375" customWidth="1"/>
    <col min="6147" max="6147" width="11.84375" customWidth="1"/>
    <col min="6148" max="6149" width="11.84375" bestFit="1" customWidth="1"/>
    <col min="6150" max="6150" width="13.84375" bestFit="1" customWidth="1"/>
    <col min="6151" max="6153" width="11.84375" bestFit="1" customWidth="1"/>
    <col min="6154" max="6155" width="11.84375" customWidth="1"/>
    <col min="6156" max="6156" width="11.61328125" customWidth="1"/>
    <col min="6157" max="6167" width="12.84375" bestFit="1" customWidth="1"/>
    <col min="6401" max="6401" width="9.921875" customWidth="1"/>
    <col min="6402" max="6402" width="16.84375" customWidth="1"/>
    <col min="6403" max="6403" width="11.84375" customWidth="1"/>
    <col min="6404" max="6405" width="11.84375" bestFit="1" customWidth="1"/>
    <col min="6406" max="6406" width="13.84375" bestFit="1" customWidth="1"/>
    <col min="6407" max="6409" width="11.84375" bestFit="1" customWidth="1"/>
    <col min="6410" max="6411" width="11.84375" customWidth="1"/>
    <col min="6412" max="6412" width="11.61328125" customWidth="1"/>
    <col min="6413" max="6423" width="12.84375" bestFit="1" customWidth="1"/>
    <col min="6657" max="6657" width="9.921875" customWidth="1"/>
    <col min="6658" max="6658" width="16.84375" customWidth="1"/>
    <col min="6659" max="6659" width="11.84375" customWidth="1"/>
    <col min="6660" max="6661" width="11.84375" bestFit="1" customWidth="1"/>
    <col min="6662" max="6662" width="13.84375" bestFit="1" customWidth="1"/>
    <col min="6663" max="6665" width="11.84375" bestFit="1" customWidth="1"/>
    <col min="6666" max="6667" width="11.84375" customWidth="1"/>
    <col min="6668" max="6668" width="11.61328125" customWidth="1"/>
    <col min="6669" max="6679" width="12.84375" bestFit="1" customWidth="1"/>
    <col min="6913" max="6913" width="9.921875" customWidth="1"/>
    <col min="6914" max="6914" width="16.84375" customWidth="1"/>
    <col min="6915" max="6915" width="11.84375" customWidth="1"/>
    <col min="6916" max="6917" width="11.84375" bestFit="1" customWidth="1"/>
    <col min="6918" max="6918" width="13.84375" bestFit="1" customWidth="1"/>
    <col min="6919" max="6921" width="11.84375" bestFit="1" customWidth="1"/>
    <col min="6922" max="6923" width="11.84375" customWidth="1"/>
    <col min="6924" max="6924" width="11.61328125" customWidth="1"/>
    <col min="6925" max="6935" width="12.84375" bestFit="1" customWidth="1"/>
    <col min="7169" max="7169" width="9.921875" customWidth="1"/>
    <col min="7170" max="7170" width="16.84375" customWidth="1"/>
    <col min="7171" max="7171" width="11.84375" customWidth="1"/>
    <col min="7172" max="7173" width="11.84375" bestFit="1" customWidth="1"/>
    <col min="7174" max="7174" width="13.84375" bestFit="1" customWidth="1"/>
    <col min="7175" max="7177" width="11.84375" bestFit="1" customWidth="1"/>
    <col min="7178" max="7179" width="11.84375" customWidth="1"/>
    <col min="7180" max="7180" width="11.61328125" customWidth="1"/>
    <col min="7181" max="7191" width="12.84375" bestFit="1" customWidth="1"/>
    <col min="7425" max="7425" width="9.921875" customWidth="1"/>
    <col min="7426" max="7426" width="16.84375" customWidth="1"/>
    <col min="7427" max="7427" width="11.84375" customWidth="1"/>
    <col min="7428" max="7429" width="11.84375" bestFit="1" customWidth="1"/>
    <col min="7430" max="7430" width="13.84375" bestFit="1" customWidth="1"/>
    <col min="7431" max="7433" width="11.84375" bestFit="1" customWidth="1"/>
    <col min="7434" max="7435" width="11.84375" customWidth="1"/>
    <col min="7436" max="7436" width="11.61328125" customWidth="1"/>
    <col min="7437" max="7447" width="12.84375" bestFit="1" customWidth="1"/>
    <col min="7681" max="7681" width="9.921875" customWidth="1"/>
    <col min="7682" max="7682" width="16.84375" customWidth="1"/>
    <col min="7683" max="7683" width="11.84375" customWidth="1"/>
    <col min="7684" max="7685" width="11.84375" bestFit="1" customWidth="1"/>
    <col min="7686" max="7686" width="13.84375" bestFit="1" customWidth="1"/>
    <col min="7687" max="7689" width="11.84375" bestFit="1" customWidth="1"/>
    <col min="7690" max="7691" width="11.84375" customWidth="1"/>
    <col min="7692" max="7692" width="11.61328125" customWidth="1"/>
    <col min="7693" max="7703" width="12.84375" bestFit="1" customWidth="1"/>
    <col min="7937" max="7937" width="9.921875" customWidth="1"/>
    <col min="7938" max="7938" width="16.84375" customWidth="1"/>
    <col min="7939" max="7939" width="11.84375" customWidth="1"/>
    <col min="7940" max="7941" width="11.84375" bestFit="1" customWidth="1"/>
    <col min="7942" max="7942" width="13.84375" bestFit="1" customWidth="1"/>
    <col min="7943" max="7945" width="11.84375" bestFit="1" customWidth="1"/>
    <col min="7946" max="7947" width="11.84375" customWidth="1"/>
    <col min="7948" max="7948" width="11.61328125" customWidth="1"/>
    <col min="7949" max="7959" width="12.84375" bestFit="1" customWidth="1"/>
    <col min="8193" max="8193" width="9.921875" customWidth="1"/>
    <col min="8194" max="8194" width="16.84375" customWidth="1"/>
    <col min="8195" max="8195" width="11.84375" customWidth="1"/>
    <col min="8196" max="8197" width="11.84375" bestFit="1" customWidth="1"/>
    <col min="8198" max="8198" width="13.84375" bestFit="1" customWidth="1"/>
    <col min="8199" max="8201" width="11.84375" bestFit="1" customWidth="1"/>
    <col min="8202" max="8203" width="11.84375" customWidth="1"/>
    <col min="8204" max="8204" width="11.61328125" customWidth="1"/>
    <col min="8205" max="8215" width="12.84375" bestFit="1" customWidth="1"/>
    <col min="8449" max="8449" width="9.921875" customWidth="1"/>
    <col min="8450" max="8450" width="16.84375" customWidth="1"/>
    <col min="8451" max="8451" width="11.84375" customWidth="1"/>
    <col min="8452" max="8453" width="11.84375" bestFit="1" customWidth="1"/>
    <col min="8454" max="8454" width="13.84375" bestFit="1" customWidth="1"/>
    <col min="8455" max="8457" width="11.84375" bestFit="1" customWidth="1"/>
    <col min="8458" max="8459" width="11.84375" customWidth="1"/>
    <col min="8460" max="8460" width="11.61328125" customWidth="1"/>
    <col min="8461" max="8471" width="12.84375" bestFit="1" customWidth="1"/>
    <col min="8705" max="8705" width="9.921875" customWidth="1"/>
    <col min="8706" max="8706" width="16.84375" customWidth="1"/>
    <col min="8707" max="8707" width="11.84375" customWidth="1"/>
    <col min="8708" max="8709" width="11.84375" bestFit="1" customWidth="1"/>
    <col min="8710" max="8710" width="13.84375" bestFit="1" customWidth="1"/>
    <col min="8711" max="8713" width="11.84375" bestFit="1" customWidth="1"/>
    <col min="8714" max="8715" width="11.84375" customWidth="1"/>
    <col min="8716" max="8716" width="11.61328125" customWidth="1"/>
    <col min="8717" max="8727" width="12.84375" bestFit="1" customWidth="1"/>
    <col min="8961" max="8961" width="9.921875" customWidth="1"/>
    <col min="8962" max="8962" width="16.84375" customWidth="1"/>
    <col min="8963" max="8963" width="11.84375" customWidth="1"/>
    <col min="8964" max="8965" width="11.84375" bestFit="1" customWidth="1"/>
    <col min="8966" max="8966" width="13.84375" bestFit="1" customWidth="1"/>
    <col min="8967" max="8969" width="11.84375" bestFit="1" customWidth="1"/>
    <col min="8970" max="8971" width="11.84375" customWidth="1"/>
    <col min="8972" max="8972" width="11.61328125" customWidth="1"/>
    <col min="8973" max="8983" width="12.84375" bestFit="1" customWidth="1"/>
    <col min="9217" max="9217" width="9.921875" customWidth="1"/>
    <col min="9218" max="9218" width="16.84375" customWidth="1"/>
    <col min="9219" max="9219" width="11.84375" customWidth="1"/>
    <col min="9220" max="9221" width="11.84375" bestFit="1" customWidth="1"/>
    <col min="9222" max="9222" width="13.84375" bestFit="1" customWidth="1"/>
    <col min="9223" max="9225" width="11.84375" bestFit="1" customWidth="1"/>
    <col min="9226" max="9227" width="11.84375" customWidth="1"/>
    <col min="9228" max="9228" width="11.61328125" customWidth="1"/>
    <col min="9229" max="9239" width="12.84375" bestFit="1" customWidth="1"/>
    <col min="9473" max="9473" width="9.921875" customWidth="1"/>
    <col min="9474" max="9474" width="16.84375" customWidth="1"/>
    <col min="9475" max="9475" width="11.84375" customWidth="1"/>
    <col min="9476" max="9477" width="11.84375" bestFit="1" customWidth="1"/>
    <col min="9478" max="9478" width="13.84375" bestFit="1" customWidth="1"/>
    <col min="9479" max="9481" width="11.84375" bestFit="1" customWidth="1"/>
    <col min="9482" max="9483" width="11.84375" customWidth="1"/>
    <col min="9484" max="9484" width="11.61328125" customWidth="1"/>
    <col min="9485" max="9495" width="12.84375" bestFit="1" customWidth="1"/>
    <col min="9729" max="9729" width="9.921875" customWidth="1"/>
    <col min="9730" max="9730" width="16.84375" customWidth="1"/>
    <col min="9731" max="9731" width="11.84375" customWidth="1"/>
    <col min="9732" max="9733" width="11.84375" bestFit="1" customWidth="1"/>
    <col min="9734" max="9734" width="13.84375" bestFit="1" customWidth="1"/>
    <col min="9735" max="9737" width="11.84375" bestFit="1" customWidth="1"/>
    <col min="9738" max="9739" width="11.84375" customWidth="1"/>
    <col min="9740" max="9740" width="11.61328125" customWidth="1"/>
    <col min="9741" max="9751" width="12.84375" bestFit="1" customWidth="1"/>
    <col min="9985" max="9985" width="9.921875" customWidth="1"/>
    <col min="9986" max="9986" width="16.84375" customWidth="1"/>
    <col min="9987" max="9987" width="11.84375" customWidth="1"/>
    <col min="9988" max="9989" width="11.84375" bestFit="1" customWidth="1"/>
    <col min="9990" max="9990" width="13.84375" bestFit="1" customWidth="1"/>
    <col min="9991" max="9993" width="11.84375" bestFit="1" customWidth="1"/>
    <col min="9994" max="9995" width="11.84375" customWidth="1"/>
    <col min="9996" max="9996" width="11.61328125" customWidth="1"/>
    <col min="9997" max="10007" width="12.84375" bestFit="1" customWidth="1"/>
    <col min="10241" max="10241" width="9.921875" customWidth="1"/>
    <col min="10242" max="10242" width="16.84375" customWidth="1"/>
    <col min="10243" max="10243" width="11.84375" customWidth="1"/>
    <col min="10244" max="10245" width="11.84375" bestFit="1" customWidth="1"/>
    <col min="10246" max="10246" width="13.84375" bestFit="1" customWidth="1"/>
    <col min="10247" max="10249" width="11.84375" bestFit="1" customWidth="1"/>
    <col min="10250" max="10251" width="11.84375" customWidth="1"/>
    <col min="10252" max="10252" width="11.61328125" customWidth="1"/>
    <col min="10253" max="10263" width="12.84375" bestFit="1" customWidth="1"/>
    <col min="10497" max="10497" width="9.921875" customWidth="1"/>
    <col min="10498" max="10498" width="16.84375" customWidth="1"/>
    <col min="10499" max="10499" width="11.84375" customWidth="1"/>
    <col min="10500" max="10501" width="11.84375" bestFit="1" customWidth="1"/>
    <col min="10502" max="10502" width="13.84375" bestFit="1" customWidth="1"/>
    <col min="10503" max="10505" width="11.84375" bestFit="1" customWidth="1"/>
    <col min="10506" max="10507" width="11.84375" customWidth="1"/>
    <col min="10508" max="10508" width="11.61328125" customWidth="1"/>
    <col min="10509" max="10519" width="12.84375" bestFit="1" customWidth="1"/>
    <col min="10753" max="10753" width="9.921875" customWidth="1"/>
    <col min="10754" max="10754" width="16.84375" customWidth="1"/>
    <col min="10755" max="10755" width="11.84375" customWidth="1"/>
    <col min="10756" max="10757" width="11.84375" bestFit="1" customWidth="1"/>
    <col min="10758" max="10758" width="13.84375" bestFit="1" customWidth="1"/>
    <col min="10759" max="10761" width="11.84375" bestFit="1" customWidth="1"/>
    <col min="10762" max="10763" width="11.84375" customWidth="1"/>
    <col min="10764" max="10764" width="11.61328125" customWidth="1"/>
    <col min="10765" max="10775" width="12.84375" bestFit="1" customWidth="1"/>
    <col min="11009" max="11009" width="9.921875" customWidth="1"/>
    <col min="11010" max="11010" width="16.84375" customWidth="1"/>
    <col min="11011" max="11011" width="11.84375" customWidth="1"/>
    <col min="11012" max="11013" width="11.84375" bestFit="1" customWidth="1"/>
    <col min="11014" max="11014" width="13.84375" bestFit="1" customWidth="1"/>
    <col min="11015" max="11017" width="11.84375" bestFit="1" customWidth="1"/>
    <col min="11018" max="11019" width="11.84375" customWidth="1"/>
    <col min="11020" max="11020" width="11.61328125" customWidth="1"/>
    <col min="11021" max="11031" width="12.84375" bestFit="1" customWidth="1"/>
    <col min="11265" max="11265" width="9.921875" customWidth="1"/>
    <col min="11266" max="11266" width="16.84375" customWidth="1"/>
    <col min="11267" max="11267" width="11.84375" customWidth="1"/>
    <col min="11268" max="11269" width="11.84375" bestFit="1" customWidth="1"/>
    <col min="11270" max="11270" width="13.84375" bestFit="1" customWidth="1"/>
    <col min="11271" max="11273" width="11.84375" bestFit="1" customWidth="1"/>
    <col min="11274" max="11275" width="11.84375" customWidth="1"/>
    <col min="11276" max="11276" width="11.61328125" customWidth="1"/>
    <col min="11277" max="11287" width="12.84375" bestFit="1" customWidth="1"/>
    <col min="11521" max="11521" width="9.921875" customWidth="1"/>
    <col min="11522" max="11522" width="16.84375" customWidth="1"/>
    <col min="11523" max="11523" width="11.84375" customWidth="1"/>
    <col min="11524" max="11525" width="11.84375" bestFit="1" customWidth="1"/>
    <col min="11526" max="11526" width="13.84375" bestFit="1" customWidth="1"/>
    <col min="11527" max="11529" width="11.84375" bestFit="1" customWidth="1"/>
    <col min="11530" max="11531" width="11.84375" customWidth="1"/>
    <col min="11532" max="11532" width="11.61328125" customWidth="1"/>
    <col min="11533" max="11543" width="12.84375" bestFit="1" customWidth="1"/>
    <col min="11777" max="11777" width="9.921875" customWidth="1"/>
    <col min="11778" max="11778" width="16.84375" customWidth="1"/>
    <col min="11779" max="11779" width="11.84375" customWidth="1"/>
    <col min="11780" max="11781" width="11.84375" bestFit="1" customWidth="1"/>
    <col min="11782" max="11782" width="13.84375" bestFit="1" customWidth="1"/>
    <col min="11783" max="11785" width="11.84375" bestFit="1" customWidth="1"/>
    <col min="11786" max="11787" width="11.84375" customWidth="1"/>
    <col min="11788" max="11788" width="11.61328125" customWidth="1"/>
    <col min="11789" max="11799" width="12.84375" bestFit="1" customWidth="1"/>
    <col min="12033" max="12033" width="9.921875" customWidth="1"/>
    <col min="12034" max="12034" width="16.84375" customWidth="1"/>
    <col min="12035" max="12035" width="11.84375" customWidth="1"/>
    <col min="12036" max="12037" width="11.84375" bestFit="1" customWidth="1"/>
    <col min="12038" max="12038" width="13.84375" bestFit="1" customWidth="1"/>
    <col min="12039" max="12041" width="11.84375" bestFit="1" customWidth="1"/>
    <col min="12042" max="12043" width="11.84375" customWidth="1"/>
    <col min="12044" max="12044" width="11.61328125" customWidth="1"/>
    <col min="12045" max="12055" width="12.84375" bestFit="1" customWidth="1"/>
    <col min="12289" max="12289" width="9.921875" customWidth="1"/>
    <col min="12290" max="12290" width="16.84375" customWidth="1"/>
    <col min="12291" max="12291" width="11.84375" customWidth="1"/>
    <col min="12292" max="12293" width="11.84375" bestFit="1" customWidth="1"/>
    <col min="12294" max="12294" width="13.84375" bestFit="1" customWidth="1"/>
    <col min="12295" max="12297" width="11.84375" bestFit="1" customWidth="1"/>
    <col min="12298" max="12299" width="11.84375" customWidth="1"/>
    <col min="12300" max="12300" width="11.61328125" customWidth="1"/>
    <col min="12301" max="12311" width="12.84375" bestFit="1" customWidth="1"/>
    <col min="12545" max="12545" width="9.921875" customWidth="1"/>
    <col min="12546" max="12546" width="16.84375" customWidth="1"/>
    <col min="12547" max="12547" width="11.84375" customWidth="1"/>
    <col min="12548" max="12549" width="11.84375" bestFit="1" customWidth="1"/>
    <col min="12550" max="12550" width="13.84375" bestFit="1" customWidth="1"/>
    <col min="12551" max="12553" width="11.84375" bestFit="1" customWidth="1"/>
    <col min="12554" max="12555" width="11.84375" customWidth="1"/>
    <col min="12556" max="12556" width="11.61328125" customWidth="1"/>
    <col min="12557" max="12567" width="12.84375" bestFit="1" customWidth="1"/>
    <col min="12801" max="12801" width="9.921875" customWidth="1"/>
    <col min="12802" max="12802" width="16.84375" customWidth="1"/>
    <col min="12803" max="12803" width="11.84375" customWidth="1"/>
    <col min="12804" max="12805" width="11.84375" bestFit="1" customWidth="1"/>
    <col min="12806" max="12806" width="13.84375" bestFit="1" customWidth="1"/>
    <col min="12807" max="12809" width="11.84375" bestFit="1" customWidth="1"/>
    <col min="12810" max="12811" width="11.84375" customWidth="1"/>
    <col min="12812" max="12812" width="11.61328125" customWidth="1"/>
    <col min="12813" max="12823" width="12.84375" bestFit="1" customWidth="1"/>
    <col min="13057" max="13057" width="9.921875" customWidth="1"/>
    <col min="13058" max="13058" width="16.84375" customWidth="1"/>
    <col min="13059" max="13059" width="11.84375" customWidth="1"/>
    <col min="13060" max="13061" width="11.84375" bestFit="1" customWidth="1"/>
    <col min="13062" max="13062" width="13.84375" bestFit="1" customWidth="1"/>
    <col min="13063" max="13065" width="11.84375" bestFit="1" customWidth="1"/>
    <col min="13066" max="13067" width="11.84375" customWidth="1"/>
    <col min="13068" max="13068" width="11.61328125" customWidth="1"/>
    <col min="13069" max="13079" width="12.84375" bestFit="1" customWidth="1"/>
    <col min="13313" max="13313" width="9.921875" customWidth="1"/>
    <col min="13314" max="13314" width="16.84375" customWidth="1"/>
    <col min="13315" max="13315" width="11.84375" customWidth="1"/>
    <col min="13316" max="13317" width="11.84375" bestFit="1" customWidth="1"/>
    <col min="13318" max="13318" width="13.84375" bestFit="1" customWidth="1"/>
    <col min="13319" max="13321" width="11.84375" bestFit="1" customWidth="1"/>
    <col min="13322" max="13323" width="11.84375" customWidth="1"/>
    <col min="13324" max="13324" width="11.61328125" customWidth="1"/>
    <col min="13325" max="13335" width="12.84375" bestFit="1" customWidth="1"/>
    <col min="13569" max="13569" width="9.921875" customWidth="1"/>
    <col min="13570" max="13570" width="16.84375" customWidth="1"/>
    <col min="13571" max="13571" width="11.84375" customWidth="1"/>
    <col min="13572" max="13573" width="11.84375" bestFit="1" customWidth="1"/>
    <col min="13574" max="13574" width="13.84375" bestFit="1" customWidth="1"/>
    <col min="13575" max="13577" width="11.84375" bestFit="1" customWidth="1"/>
    <col min="13578" max="13579" width="11.84375" customWidth="1"/>
    <col min="13580" max="13580" width="11.61328125" customWidth="1"/>
    <col min="13581" max="13591" width="12.84375" bestFit="1" customWidth="1"/>
    <col min="13825" max="13825" width="9.921875" customWidth="1"/>
    <col min="13826" max="13826" width="16.84375" customWidth="1"/>
    <col min="13827" max="13827" width="11.84375" customWidth="1"/>
    <col min="13828" max="13829" width="11.84375" bestFit="1" customWidth="1"/>
    <col min="13830" max="13830" width="13.84375" bestFit="1" customWidth="1"/>
    <col min="13831" max="13833" width="11.84375" bestFit="1" customWidth="1"/>
    <col min="13834" max="13835" width="11.84375" customWidth="1"/>
    <col min="13836" max="13836" width="11.61328125" customWidth="1"/>
    <col min="13837" max="13847" width="12.84375" bestFit="1" customWidth="1"/>
    <col min="14081" max="14081" width="9.921875" customWidth="1"/>
    <col min="14082" max="14082" width="16.84375" customWidth="1"/>
    <col min="14083" max="14083" width="11.84375" customWidth="1"/>
    <col min="14084" max="14085" width="11.84375" bestFit="1" customWidth="1"/>
    <col min="14086" max="14086" width="13.84375" bestFit="1" customWidth="1"/>
    <col min="14087" max="14089" width="11.84375" bestFit="1" customWidth="1"/>
    <col min="14090" max="14091" width="11.84375" customWidth="1"/>
    <col min="14092" max="14092" width="11.61328125" customWidth="1"/>
    <col min="14093" max="14103" width="12.84375" bestFit="1" customWidth="1"/>
    <col min="14337" max="14337" width="9.921875" customWidth="1"/>
    <col min="14338" max="14338" width="16.84375" customWidth="1"/>
    <col min="14339" max="14339" width="11.84375" customWidth="1"/>
    <col min="14340" max="14341" width="11.84375" bestFit="1" customWidth="1"/>
    <col min="14342" max="14342" width="13.84375" bestFit="1" customWidth="1"/>
    <col min="14343" max="14345" width="11.84375" bestFit="1" customWidth="1"/>
    <col min="14346" max="14347" width="11.84375" customWidth="1"/>
    <col min="14348" max="14348" width="11.61328125" customWidth="1"/>
    <col min="14349" max="14359" width="12.84375" bestFit="1" customWidth="1"/>
    <col min="14593" max="14593" width="9.921875" customWidth="1"/>
    <col min="14594" max="14594" width="16.84375" customWidth="1"/>
    <col min="14595" max="14595" width="11.84375" customWidth="1"/>
    <col min="14596" max="14597" width="11.84375" bestFit="1" customWidth="1"/>
    <col min="14598" max="14598" width="13.84375" bestFit="1" customWidth="1"/>
    <col min="14599" max="14601" width="11.84375" bestFit="1" customWidth="1"/>
    <col min="14602" max="14603" width="11.84375" customWidth="1"/>
    <col min="14604" max="14604" width="11.61328125" customWidth="1"/>
    <col min="14605" max="14615" width="12.84375" bestFit="1" customWidth="1"/>
    <col min="14849" max="14849" width="9.921875" customWidth="1"/>
    <col min="14850" max="14850" width="16.84375" customWidth="1"/>
    <col min="14851" max="14851" width="11.84375" customWidth="1"/>
    <col min="14852" max="14853" width="11.84375" bestFit="1" customWidth="1"/>
    <col min="14854" max="14854" width="13.84375" bestFit="1" customWidth="1"/>
    <col min="14855" max="14857" width="11.84375" bestFit="1" customWidth="1"/>
    <col min="14858" max="14859" width="11.84375" customWidth="1"/>
    <col min="14860" max="14860" width="11.61328125" customWidth="1"/>
    <col min="14861" max="14871" width="12.84375" bestFit="1" customWidth="1"/>
    <col min="15105" max="15105" width="9.921875" customWidth="1"/>
    <col min="15106" max="15106" width="16.84375" customWidth="1"/>
    <col min="15107" max="15107" width="11.84375" customWidth="1"/>
    <col min="15108" max="15109" width="11.84375" bestFit="1" customWidth="1"/>
    <col min="15110" max="15110" width="13.84375" bestFit="1" customWidth="1"/>
    <col min="15111" max="15113" width="11.84375" bestFit="1" customWidth="1"/>
    <col min="15114" max="15115" width="11.84375" customWidth="1"/>
    <col min="15116" max="15116" width="11.61328125" customWidth="1"/>
    <col min="15117" max="15127" width="12.84375" bestFit="1" customWidth="1"/>
    <col min="15361" max="15361" width="9.921875" customWidth="1"/>
    <col min="15362" max="15362" width="16.84375" customWidth="1"/>
    <col min="15363" max="15363" width="11.84375" customWidth="1"/>
    <col min="15364" max="15365" width="11.84375" bestFit="1" customWidth="1"/>
    <col min="15366" max="15366" width="13.84375" bestFit="1" customWidth="1"/>
    <col min="15367" max="15369" width="11.84375" bestFit="1" customWidth="1"/>
    <col min="15370" max="15371" width="11.84375" customWidth="1"/>
    <col min="15372" max="15372" width="11.61328125" customWidth="1"/>
    <col min="15373" max="15383" width="12.84375" bestFit="1" customWidth="1"/>
    <col min="15617" max="15617" width="9.921875" customWidth="1"/>
    <col min="15618" max="15618" width="16.84375" customWidth="1"/>
    <col min="15619" max="15619" width="11.84375" customWidth="1"/>
    <col min="15620" max="15621" width="11.84375" bestFit="1" customWidth="1"/>
    <col min="15622" max="15622" width="13.84375" bestFit="1" customWidth="1"/>
    <col min="15623" max="15625" width="11.84375" bestFit="1" customWidth="1"/>
    <col min="15626" max="15627" width="11.84375" customWidth="1"/>
    <col min="15628" max="15628" width="11.61328125" customWidth="1"/>
    <col min="15629" max="15639" width="12.84375" bestFit="1" customWidth="1"/>
    <col min="15873" max="15873" width="9.921875" customWidth="1"/>
    <col min="15874" max="15874" width="16.84375" customWidth="1"/>
    <col min="15875" max="15875" width="11.84375" customWidth="1"/>
    <col min="15876" max="15877" width="11.84375" bestFit="1" customWidth="1"/>
    <col min="15878" max="15878" width="13.84375" bestFit="1" customWidth="1"/>
    <col min="15879" max="15881" width="11.84375" bestFit="1" customWidth="1"/>
    <col min="15882" max="15883" width="11.84375" customWidth="1"/>
    <col min="15884" max="15884" width="11.61328125" customWidth="1"/>
    <col min="15885" max="15895" width="12.84375" bestFit="1" customWidth="1"/>
    <col min="16129" max="16129" width="9.921875" customWidth="1"/>
    <col min="16130" max="16130" width="16.84375" customWidth="1"/>
    <col min="16131" max="16131" width="11.84375" customWidth="1"/>
    <col min="16132" max="16133" width="11.84375" bestFit="1" customWidth="1"/>
    <col min="16134" max="16134" width="13.84375" bestFit="1" customWidth="1"/>
    <col min="16135" max="16137" width="11.84375" bestFit="1" customWidth="1"/>
    <col min="16138" max="16139" width="11.84375" customWidth="1"/>
    <col min="16140" max="16140" width="11.61328125" customWidth="1"/>
    <col min="16141" max="16151" width="12.84375" bestFit="1" customWidth="1"/>
  </cols>
  <sheetData>
    <row r="1" spans="1:13" ht="21.5" x14ac:dyDescent="0.6">
      <c r="A1" s="63" t="s">
        <v>60</v>
      </c>
      <c r="B1" s="63"/>
      <c r="C1" s="63"/>
      <c r="D1" s="63"/>
      <c r="E1" s="63"/>
      <c r="F1" s="63"/>
      <c r="G1" s="63"/>
      <c r="H1" s="63"/>
      <c r="I1" s="63"/>
    </row>
    <row r="2" spans="1:13" ht="17.149999999999999" customHeight="1" x14ac:dyDescent="0.6">
      <c r="A2" s="31" t="s">
        <v>5</v>
      </c>
      <c r="B2" s="31"/>
      <c r="C2" s="31"/>
      <c r="D2" s="31"/>
      <c r="E2" s="31"/>
      <c r="F2" s="31"/>
      <c r="G2" s="31"/>
      <c r="H2" s="31"/>
      <c r="I2" s="7"/>
      <c r="J2" s="7"/>
      <c r="K2" s="7"/>
      <c r="L2" s="7"/>
    </row>
    <row r="3" spans="1:13" ht="17.149999999999999" customHeight="1" x14ac:dyDescent="0.5">
      <c r="A3" s="1" t="s">
        <v>1</v>
      </c>
    </row>
    <row r="4" spans="1:13" ht="17.149999999999999" customHeight="1" x14ac:dyDescent="0.45">
      <c r="A4" s="16"/>
      <c r="B4" s="10" t="s">
        <v>23</v>
      </c>
      <c r="C4" s="11">
        <v>0</v>
      </c>
      <c r="D4" s="13">
        <v>0.5</v>
      </c>
      <c r="E4" s="11">
        <v>1</v>
      </c>
      <c r="F4" s="13">
        <v>1.5</v>
      </c>
      <c r="G4" s="11">
        <v>2</v>
      </c>
      <c r="H4" s="13">
        <v>2.5</v>
      </c>
      <c r="I4" s="11">
        <v>3</v>
      </c>
      <c r="J4" s="13">
        <v>3.5</v>
      </c>
      <c r="K4" s="11">
        <v>4</v>
      </c>
      <c r="L4" s="13">
        <v>4.5</v>
      </c>
      <c r="M4" s="11">
        <v>5</v>
      </c>
    </row>
    <row r="5" spans="1:13" ht="17.149999999999999" customHeight="1" x14ac:dyDescent="0.5">
      <c r="B5" s="10" t="s">
        <v>22</v>
      </c>
      <c r="C5" s="18">
        <f>30*C4</f>
        <v>0</v>
      </c>
      <c r="D5" s="19">
        <f t="shared" ref="D5:M5" si="0">30*D4</f>
        <v>15</v>
      </c>
      <c r="E5" s="19">
        <f t="shared" si="0"/>
        <v>30</v>
      </c>
      <c r="F5" s="19">
        <f t="shared" si="0"/>
        <v>45</v>
      </c>
      <c r="G5" s="19">
        <f t="shared" si="0"/>
        <v>60</v>
      </c>
      <c r="H5" s="19">
        <f t="shared" si="0"/>
        <v>75</v>
      </c>
      <c r="I5" s="19">
        <f t="shared" si="0"/>
        <v>90</v>
      </c>
      <c r="J5" s="19">
        <f t="shared" si="0"/>
        <v>105</v>
      </c>
      <c r="K5" s="19">
        <f t="shared" si="0"/>
        <v>120</v>
      </c>
      <c r="L5" s="19">
        <f t="shared" si="0"/>
        <v>135</v>
      </c>
      <c r="M5" s="19">
        <f t="shared" si="0"/>
        <v>150</v>
      </c>
    </row>
    <row r="6" spans="1:13" ht="17.149999999999999" customHeight="1" x14ac:dyDescent="0.45">
      <c r="C6" s="16"/>
      <c r="E6" s="5"/>
      <c r="G6" s="64"/>
      <c r="H6" s="64"/>
    </row>
    <row r="7" spans="1:13" ht="17.149999999999999" customHeight="1" x14ac:dyDescent="0.5">
      <c r="A7" s="1" t="s">
        <v>2</v>
      </c>
      <c r="B7" s="3" t="s">
        <v>61</v>
      </c>
    </row>
    <row r="8" spans="1:13" ht="17.149999999999999" customHeight="1" x14ac:dyDescent="0.45"/>
    <row r="9" spans="1:13" ht="17.149999999999999" customHeight="1" x14ac:dyDescent="0.5">
      <c r="A9" s="1" t="s">
        <v>3</v>
      </c>
      <c r="B9" s="3" t="s">
        <v>83</v>
      </c>
    </row>
    <row r="10" spans="1:13" ht="17.149999999999999" customHeight="1" x14ac:dyDescent="0.45"/>
    <row r="11" spans="1:13" ht="17.149999999999999" customHeight="1" x14ac:dyDescent="0.5">
      <c r="A11" s="1" t="s">
        <v>41</v>
      </c>
      <c r="B11" t="s">
        <v>62</v>
      </c>
      <c r="C11" s="20" t="s">
        <v>224</v>
      </c>
      <c r="D11" s="1" t="s">
        <v>68</v>
      </c>
      <c r="L11" s="3"/>
    </row>
    <row r="12" spans="1:13" ht="17.149999999999999" customHeight="1" x14ac:dyDescent="0.5">
      <c r="B12" t="s">
        <v>63</v>
      </c>
      <c r="C12" s="21">
        <f>2.25*30</f>
        <v>67.5</v>
      </c>
      <c r="D12" s="1" t="s">
        <v>68</v>
      </c>
      <c r="L12" s="3"/>
    </row>
    <row r="13" spans="1:13" ht="17.149999999999999" customHeight="1" x14ac:dyDescent="0.45">
      <c r="L13" s="3"/>
    </row>
    <row r="14" spans="1:13" ht="17.149999999999999" customHeight="1" x14ac:dyDescent="0.5">
      <c r="A14" s="1" t="s">
        <v>43</v>
      </c>
      <c r="B14" t="s">
        <v>62</v>
      </c>
      <c r="C14" s="20" t="s">
        <v>64</v>
      </c>
      <c r="D14" s="1" t="s">
        <v>65</v>
      </c>
      <c r="L14" s="3"/>
    </row>
    <row r="15" spans="1:13" ht="17.149999999999999" customHeight="1" x14ac:dyDescent="0.5">
      <c r="A15" s="1"/>
      <c r="B15" t="s">
        <v>63</v>
      </c>
      <c r="C15" s="1">
        <f>37.5/30</f>
        <v>1.25</v>
      </c>
      <c r="D15" s="1" t="s">
        <v>65</v>
      </c>
      <c r="L15" s="3"/>
    </row>
    <row r="16" spans="1:13" ht="17.149999999999999" customHeight="1" x14ac:dyDescent="0.45">
      <c r="L16" s="3"/>
    </row>
    <row r="17" spans="1:13" ht="17.149999999999999" customHeight="1" x14ac:dyDescent="0.45">
      <c r="L17" s="3"/>
    </row>
    <row r="18" spans="1:13" ht="17.149999999999999" customHeight="1" x14ac:dyDescent="0.5">
      <c r="A18" s="31" t="s">
        <v>6</v>
      </c>
      <c r="B18" s="32"/>
      <c r="C18" s="32"/>
      <c r="D18" s="32"/>
      <c r="E18" s="32"/>
      <c r="F18" s="32"/>
      <c r="G18" s="32"/>
      <c r="H18" s="32"/>
    </row>
    <row r="19" spans="1:13" ht="17.149999999999999" customHeight="1" x14ac:dyDescent="0.5">
      <c r="A19" s="1" t="s">
        <v>4</v>
      </c>
    </row>
    <row r="20" spans="1:13" ht="17.149999999999999" customHeight="1" x14ac:dyDescent="0.5">
      <c r="A20" s="1"/>
      <c r="B20" s="10" t="s">
        <v>23</v>
      </c>
      <c r="C20" s="11">
        <v>0</v>
      </c>
      <c r="D20" s="13">
        <v>0.5</v>
      </c>
      <c r="E20" s="11">
        <v>1</v>
      </c>
      <c r="F20" s="13">
        <v>1.5</v>
      </c>
      <c r="G20" s="11">
        <v>2</v>
      </c>
      <c r="H20" s="13">
        <v>2.5</v>
      </c>
      <c r="I20" s="11">
        <v>3</v>
      </c>
      <c r="J20" s="13">
        <v>3.5</v>
      </c>
      <c r="K20" s="11">
        <v>4</v>
      </c>
      <c r="L20" s="13">
        <v>4.5</v>
      </c>
      <c r="M20" s="11">
        <v>5</v>
      </c>
    </row>
    <row r="21" spans="1:13" ht="17.149999999999999" customHeight="1" x14ac:dyDescent="0.5">
      <c r="B21" s="10" t="s">
        <v>22</v>
      </c>
      <c r="C21" s="18">
        <f>65*C20</f>
        <v>0</v>
      </c>
      <c r="D21" s="18">
        <f t="shared" ref="D21:M21" si="1">65*D20</f>
        <v>32.5</v>
      </c>
      <c r="E21" s="18">
        <f t="shared" si="1"/>
        <v>65</v>
      </c>
      <c r="F21" s="18">
        <f t="shared" si="1"/>
        <v>97.5</v>
      </c>
      <c r="G21" s="18">
        <f t="shared" si="1"/>
        <v>130</v>
      </c>
      <c r="H21" s="18">
        <f t="shared" si="1"/>
        <v>162.5</v>
      </c>
      <c r="I21" s="18">
        <f t="shared" si="1"/>
        <v>195</v>
      </c>
      <c r="J21" s="18">
        <f t="shared" si="1"/>
        <v>227.5</v>
      </c>
      <c r="K21" s="18">
        <f t="shared" si="1"/>
        <v>260</v>
      </c>
      <c r="L21" s="18">
        <f t="shared" si="1"/>
        <v>292.5</v>
      </c>
      <c r="M21" s="18">
        <f t="shared" si="1"/>
        <v>325</v>
      </c>
    </row>
    <row r="22" spans="1:13" ht="17.149999999999999" customHeight="1" x14ac:dyDescent="0.45"/>
    <row r="23" spans="1:13" ht="17.149999999999999" customHeight="1" x14ac:dyDescent="0.5">
      <c r="A23" s="1" t="s">
        <v>10</v>
      </c>
      <c r="B23" s="3" t="s">
        <v>61</v>
      </c>
    </row>
    <row r="24" spans="1:13" ht="17.149999999999999" customHeight="1" x14ac:dyDescent="0.45"/>
    <row r="25" spans="1:13" ht="17.149999999999999" customHeight="1" x14ac:dyDescent="0.5">
      <c r="A25" s="1" t="s">
        <v>13</v>
      </c>
      <c r="B25" s="3" t="s">
        <v>66</v>
      </c>
    </row>
    <row r="26" spans="1:13" ht="17.149999999999999" customHeight="1" x14ac:dyDescent="0.45"/>
    <row r="27" spans="1:13" ht="17.149999999999999" customHeight="1" x14ac:dyDescent="0.5">
      <c r="A27" s="1" t="s">
        <v>45</v>
      </c>
      <c r="B27" t="s">
        <v>62</v>
      </c>
      <c r="C27" s="20" t="s">
        <v>67</v>
      </c>
      <c r="D27" s="1" t="s">
        <v>68</v>
      </c>
    </row>
    <row r="28" spans="1:13" ht="17.149999999999999" customHeight="1" x14ac:dyDescent="0.5">
      <c r="B28" t="s">
        <v>63</v>
      </c>
      <c r="C28" s="22">
        <f>0.75*65</f>
        <v>48.75</v>
      </c>
      <c r="D28" s="1" t="s">
        <v>68</v>
      </c>
    </row>
    <row r="29" spans="1:13" ht="17.149999999999999" customHeight="1" x14ac:dyDescent="0.45"/>
    <row r="30" spans="1:13" ht="17.149999999999999" customHeight="1" x14ac:dyDescent="0.5">
      <c r="A30" s="1" t="s">
        <v>46</v>
      </c>
      <c r="B30" t="s">
        <v>62</v>
      </c>
      <c r="C30" s="20" t="s">
        <v>64</v>
      </c>
      <c r="D30" s="1" t="s">
        <v>65</v>
      </c>
      <c r="E30" s="4"/>
      <c r="G30" s="4"/>
    </row>
    <row r="31" spans="1:13" ht="17.149999999999999" customHeight="1" x14ac:dyDescent="0.5">
      <c r="B31" t="s">
        <v>63</v>
      </c>
      <c r="C31" s="23">
        <f>80/65</f>
        <v>1.2307692307692308</v>
      </c>
      <c r="D31" s="1" t="s">
        <v>65</v>
      </c>
    </row>
    <row r="32" spans="1:13" ht="17.149999999999999" customHeight="1" x14ac:dyDescent="0.45"/>
    <row r="33" spans="1:14" ht="17.149999999999999" customHeight="1" x14ac:dyDescent="0.6">
      <c r="A33" s="31" t="s">
        <v>0</v>
      </c>
      <c r="B33" s="7"/>
      <c r="C33" s="7"/>
      <c r="D33" s="7"/>
      <c r="E33" s="7"/>
      <c r="F33" s="7"/>
      <c r="G33" s="7"/>
      <c r="H33" s="7"/>
    </row>
    <row r="34" spans="1:14" ht="17.149999999999999" customHeight="1" x14ac:dyDescent="0.5">
      <c r="A34" s="1" t="s">
        <v>20</v>
      </c>
    </row>
    <row r="35" spans="1:14" ht="17.149999999999999" customHeight="1" x14ac:dyDescent="0.45">
      <c r="B35" s="10" t="s">
        <v>32</v>
      </c>
      <c r="C35" s="14">
        <v>0</v>
      </c>
      <c r="D35" s="13">
        <v>50</v>
      </c>
      <c r="E35" s="14">
        <v>100</v>
      </c>
      <c r="F35" s="13">
        <v>150</v>
      </c>
      <c r="G35" s="14">
        <v>200</v>
      </c>
      <c r="H35" s="13">
        <v>250</v>
      </c>
      <c r="I35" s="14">
        <v>300</v>
      </c>
      <c r="J35" s="13">
        <v>350</v>
      </c>
      <c r="K35" s="14">
        <v>400</v>
      </c>
      <c r="L35" s="13">
        <v>450</v>
      </c>
      <c r="M35" s="14">
        <v>500</v>
      </c>
      <c r="N35" s="14">
        <v>550</v>
      </c>
    </row>
    <row r="36" spans="1:14" ht="17.149999999999999" customHeight="1" x14ac:dyDescent="0.5">
      <c r="B36" s="10" t="s">
        <v>22</v>
      </c>
      <c r="C36" s="24">
        <f t="shared" ref="C36:N36" si="2">C35*5.5</f>
        <v>0</v>
      </c>
      <c r="D36" s="24">
        <f t="shared" si="2"/>
        <v>275</v>
      </c>
      <c r="E36" s="24">
        <f t="shared" si="2"/>
        <v>550</v>
      </c>
      <c r="F36" s="24">
        <f t="shared" si="2"/>
        <v>825</v>
      </c>
      <c r="G36" s="24">
        <f t="shared" si="2"/>
        <v>1100</v>
      </c>
      <c r="H36" s="24">
        <f t="shared" si="2"/>
        <v>1375</v>
      </c>
      <c r="I36" s="24">
        <f t="shared" si="2"/>
        <v>1650</v>
      </c>
      <c r="J36" s="24">
        <f t="shared" si="2"/>
        <v>1925</v>
      </c>
      <c r="K36" s="24">
        <f t="shared" si="2"/>
        <v>2200</v>
      </c>
      <c r="L36" s="24">
        <f t="shared" si="2"/>
        <v>2475</v>
      </c>
      <c r="M36" s="24">
        <f t="shared" si="2"/>
        <v>2750</v>
      </c>
      <c r="N36" s="24">
        <f t="shared" si="2"/>
        <v>3025</v>
      </c>
    </row>
    <row r="37" spans="1:14" ht="17.149999999999999" customHeight="1" x14ac:dyDescent="0.45"/>
    <row r="38" spans="1:14" ht="17.149999999999999" customHeight="1" x14ac:dyDescent="0.5">
      <c r="A38" s="1" t="s">
        <v>11</v>
      </c>
      <c r="B38" s="3" t="s">
        <v>61</v>
      </c>
    </row>
    <row r="39" spans="1:14" ht="17.149999999999999" customHeight="1" x14ac:dyDescent="0.45"/>
    <row r="40" spans="1:14" ht="17.149999999999999" customHeight="1" x14ac:dyDescent="0.5">
      <c r="A40" s="1" t="s">
        <v>16</v>
      </c>
      <c r="B40" s="3" t="s">
        <v>69</v>
      </c>
    </row>
    <row r="41" spans="1:14" ht="17.149999999999999" customHeight="1" x14ac:dyDescent="0.45"/>
    <row r="42" spans="1:14" ht="17.149999999999999" customHeight="1" x14ac:dyDescent="0.5">
      <c r="A42" s="1" t="s">
        <v>17</v>
      </c>
      <c r="B42" t="s">
        <v>62</v>
      </c>
      <c r="C42" s="20" t="s">
        <v>70</v>
      </c>
      <c r="D42" s="22" t="s">
        <v>68</v>
      </c>
    </row>
    <row r="43" spans="1:14" ht="17.149999999999999" customHeight="1" x14ac:dyDescent="0.5">
      <c r="B43" t="s">
        <v>63</v>
      </c>
      <c r="C43" s="1">
        <f>280*5.5</f>
        <v>1540</v>
      </c>
      <c r="D43" s="22" t="s">
        <v>68</v>
      </c>
    </row>
    <row r="44" spans="1:14" ht="17.149999999999999" customHeight="1" x14ac:dyDescent="0.45"/>
    <row r="45" spans="1:14" ht="17.149999999999999" customHeight="1" x14ac:dyDescent="0.5">
      <c r="A45" s="1" t="s">
        <v>49</v>
      </c>
      <c r="B45" t="s">
        <v>62</v>
      </c>
      <c r="C45" s="20" t="s">
        <v>71</v>
      </c>
      <c r="D45" s="22" t="s">
        <v>72</v>
      </c>
    </row>
    <row r="46" spans="1:14" ht="17.149999999999999" customHeight="1" x14ac:dyDescent="0.5">
      <c r="B46" t="s">
        <v>63</v>
      </c>
      <c r="C46" s="25">
        <f>900/5.5</f>
        <v>163.63636363636363</v>
      </c>
      <c r="D46" s="22" t="s">
        <v>72</v>
      </c>
    </row>
    <row r="47" spans="1:14" ht="17.149999999999999" customHeight="1" x14ac:dyDescent="0.5">
      <c r="C47" s="25"/>
      <c r="D47" s="22"/>
    </row>
    <row r="48" spans="1:14" ht="17.149999999999999" customHeight="1" x14ac:dyDescent="0.5">
      <c r="A48" s="1" t="s">
        <v>51</v>
      </c>
      <c r="B48" s="1" t="s">
        <v>156</v>
      </c>
      <c r="C48" s="25"/>
      <c r="D48" s="22"/>
    </row>
    <row r="49" spans="1:14" ht="17.149999999999999" customHeight="1" x14ac:dyDescent="0.5">
      <c r="A49" s="1"/>
    </row>
    <row r="50" spans="1:14" ht="17.149999999999999" customHeight="1" x14ac:dyDescent="0.6">
      <c r="A50" s="31" t="s">
        <v>7</v>
      </c>
      <c r="B50" s="7"/>
      <c r="C50" s="7"/>
      <c r="D50" s="7"/>
      <c r="E50" s="7"/>
      <c r="F50" s="7"/>
      <c r="G50" s="7"/>
      <c r="H50" s="7"/>
    </row>
    <row r="51" spans="1:14" ht="17.149999999999999" customHeight="1" x14ac:dyDescent="0.5">
      <c r="A51" s="1" t="s">
        <v>21</v>
      </c>
    </row>
    <row r="52" spans="1:14" ht="17.149999999999999" customHeight="1" x14ac:dyDescent="0.45">
      <c r="B52" s="10" t="s">
        <v>26</v>
      </c>
      <c r="C52" s="11">
        <v>0</v>
      </c>
      <c r="D52" s="11">
        <v>1</v>
      </c>
      <c r="E52" s="11">
        <v>2</v>
      </c>
      <c r="F52" s="11">
        <v>3</v>
      </c>
      <c r="G52" s="11">
        <v>4</v>
      </c>
      <c r="H52" s="11">
        <v>5</v>
      </c>
      <c r="I52" s="11">
        <v>6</v>
      </c>
      <c r="J52" s="11">
        <v>7</v>
      </c>
      <c r="K52" s="11">
        <v>8</v>
      </c>
      <c r="L52" s="11">
        <v>9</v>
      </c>
      <c r="M52" s="11">
        <v>10</v>
      </c>
      <c r="N52" s="51">
        <v>5.3</v>
      </c>
    </row>
    <row r="53" spans="1:14" ht="17.149999999999999" customHeight="1" x14ac:dyDescent="0.5">
      <c r="B53" s="10" t="s">
        <v>158</v>
      </c>
      <c r="C53" s="24">
        <f>18*C52+20</f>
        <v>20</v>
      </c>
      <c r="D53" s="24">
        <f t="shared" ref="D53:N53" si="3">18*D52+20</f>
        <v>38</v>
      </c>
      <c r="E53" s="24">
        <f t="shared" si="3"/>
        <v>56</v>
      </c>
      <c r="F53" s="24">
        <f t="shared" si="3"/>
        <v>74</v>
      </c>
      <c r="G53" s="24">
        <f t="shared" si="3"/>
        <v>92</v>
      </c>
      <c r="H53" s="24">
        <f t="shared" si="3"/>
        <v>110</v>
      </c>
      <c r="I53" s="24">
        <f t="shared" si="3"/>
        <v>128</v>
      </c>
      <c r="J53" s="24">
        <f t="shared" si="3"/>
        <v>146</v>
      </c>
      <c r="K53" s="24">
        <f t="shared" si="3"/>
        <v>164</v>
      </c>
      <c r="L53" s="24">
        <f t="shared" si="3"/>
        <v>182</v>
      </c>
      <c r="M53" s="24">
        <f t="shared" si="3"/>
        <v>200</v>
      </c>
      <c r="N53" s="24">
        <f t="shared" si="3"/>
        <v>115.39999999999999</v>
      </c>
    </row>
    <row r="54" spans="1:14" ht="17.149999999999999" customHeight="1" x14ac:dyDescent="0.5">
      <c r="B54" s="10" t="s">
        <v>113</v>
      </c>
      <c r="C54" s="24">
        <f>15*C52+30</f>
        <v>30</v>
      </c>
      <c r="D54" s="24">
        <f t="shared" ref="D54:M54" si="4">15*D52+30</f>
        <v>45</v>
      </c>
      <c r="E54" s="24">
        <f t="shared" si="4"/>
        <v>60</v>
      </c>
      <c r="F54" s="24">
        <f t="shared" si="4"/>
        <v>75</v>
      </c>
      <c r="G54" s="24">
        <f t="shared" si="4"/>
        <v>90</v>
      </c>
      <c r="H54" s="24">
        <f t="shared" si="4"/>
        <v>105</v>
      </c>
      <c r="I54" s="24">
        <f t="shared" si="4"/>
        <v>120</v>
      </c>
      <c r="J54" s="24">
        <f t="shared" si="4"/>
        <v>135</v>
      </c>
      <c r="K54" s="24">
        <f t="shared" si="4"/>
        <v>150</v>
      </c>
      <c r="L54" s="24">
        <f t="shared" si="4"/>
        <v>165</v>
      </c>
      <c r="M54" s="24">
        <f t="shared" si="4"/>
        <v>180</v>
      </c>
      <c r="N54" s="24">
        <f t="shared" ref="N54" si="5">15*N52+30</f>
        <v>109.5</v>
      </c>
    </row>
    <row r="55" spans="1:14" ht="17.149999999999999" customHeight="1" x14ac:dyDescent="0.45">
      <c r="C55" s="16"/>
      <c r="E55" s="5"/>
      <c r="G55" s="64"/>
      <c r="H55" s="64"/>
    </row>
    <row r="56" spans="1:14" ht="17.149999999999999" customHeight="1" x14ac:dyDescent="0.5">
      <c r="A56" s="1" t="s">
        <v>33</v>
      </c>
      <c r="B56" s="3" t="s">
        <v>61</v>
      </c>
    </row>
    <row r="57" spans="1:14" ht="17.149999999999999" customHeight="1" x14ac:dyDescent="0.45"/>
    <row r="58" spans="1:14" ht="17.149999999999999" customHeight="1" x14ac:dyDescent="0.5">
      <c r="A58" s="1" t="s">
        <v>18</v>
      </c>
      <c r="B58" s="1" t="s">
        <v>219</v>
      </c>
    </row>
    <row r="59" spans="1:14" ht="17.149999999999999" customHeight="1" x14ac:dyDescent="0.5">
      <c r="A59" s="1"/>
      <c r="B59" s="50" t="s">
        <v>220</v>
      </c>
    </row>
    <row r="60" spans="1:14" ht="17.149999999999999" customHeight="1" x14ac:dyDescent="0.45">
      <c r="L60" s="3"/>
    </row>
    <row r="61" spans="1:14" ht="17.149999999999999" customHeight="1" x14ac:dyDescent="0.5">
      <c r="A61" s="1" t="s">
        <v>19</v>
      </c>
      <c r="B61" t="s">
        <v>62</v>
      </c>
      <c r="C61" s="26" t="s">
        <v>159</v>
      </c>
      <c r="D61" s="1" t="s">
        <v>73</v>
      </c>
      <c r="L61" s="3"/>
    </row>
    <row r="62" spans="1:14" ht="17.149999999999999" customHeight="1" x14ac:dyDescent="0.5">
      <c r="B62" t="s">
        <v>63</v>
      </c>
      <c r="C62" s="25">
        <v>3.33</v>
      </c>
      <c r="D62" s="1" t="s">
        <v>73</v>
      </c>
      <c r="L62" s="3"/>
    </row>
    <row r="63" spans="1:14" ht="17.149999999999999" customHeight="1" x14ac:dyDescent="0.45">
      <c r="L63" s="3"/>
    </row>
    <row r="64" spans="1:14" ht="17.149999999999999" customHeight="1" x14ac:dyDescent="0.45"/>
    <row r="65" spans="1:23" ht="17.149999999999999" customHeight="1" x14ac:dyDescent="0.5">
      <c r="A65" s="1" t="s">
        <v>52</v>
      </c>
      <c r="B65" t="s">
        <v>62</v>
      </c>
      <c r="C65" s="20" t="s">
        <v>160</v>
      </c>
      <c r="D65" s="1" t="s">
        <v>73</v>
      </c>
      <c r="E65" s="23" t="s">
        <v>161</v>
      </c>
      <c r="F65" s="1" t="s">
        <v>73</v>
      </c>
    </row>
    <row r="66" spans="1:23" ht="17.149999999999999" customHeight="1" x14ac:dyDescent="0.5">
      <c r="B66" t="s">
        <v>63</v>
      </c>
      <c r="C66" s="26" t="s">
        <v>160</v>
      </c>
      <c r="D66" s="1" t="s">
        <v>73</v>
      </c>
      <c r="E66" s="26" t="s">
        <v>162</v>
      </c>
      <c r="F66" s="1" t="s">
        <v>73</v>
      </c>
    </row>
    <row r="67" spans="1:23" ht="17.149999999999999" customHeight="1" x14ac:dyDescent="0.45">
      <c r="L67" s="3"/>
    </row>
    <row r="68" spans="1:23" ht="17.149999999999999" customHeight="1" x14ac:dyDescent="0.5">
      <c r="A68" s="31" t="s">
        <v>8</v>
      </c>
      <c r="B68" s="31"/>
      <c r="C68" s="31"/>
      <c r="D68" s="31"/>
      <c r="E68" s="31"/>
      <c r="F68" s="31"/>
      <c r="G68" s="31"/>
      <c r="H68" s="31"/>
    </row>
    <row r="69" spans="1:23" ht="17.149999999999999" customHeight="1" x14ac:dyDescent="0.5">
      <c r="A69" s="1" t="s">
        <v>12</v>
      </c>
    </row>
    <row r="70" spans="1:23" ht="17.149999999999999" customHeight="1" x14ac:dyDescent="0.45">
      <c r="B70" s="10" t="s">
        <v>29</v>
      </c>
      <c r="C70" s="17">
        <v>0</v>
      </c>
      <c r="D70" s="17">
        <v>1000</v>
      </c>
      <c r="E70" s="17">
        <v>2000</v>
      </c>
      <c r="F70" s="17">
        <v>3000</v>
      </c>
      <c r="G70" s="17">
        <v>4000</v>
      </c>
      <c r="H70" s="17">
        <v>5000</v>
      </c>
      <c r="I70" s="17">
        <v>6000</v>
      </c>
      <c r="J70" s="17">
        <v>7000</v>
      </c>
      <c r="K70" s="17">
        <v>8000</v>
      </c>
      <c r="L70" s="17">
        <v>9000</v>
      </c>
      <c r="M70" s="17">
        <v>10000</v>
      </c>
      <c r="N70" s="17">
        <v>11000</v>
      </c>
      <c r="O70" s="17">
        <v>12000</v>
      </c>
      <c r="P70" s="17">
        <v>13000</v>
      </c>
      <c r="Q70" s="17">
        <v>14000</v>
      </c>
      <c r="R70" s="17">
        <v>15000</v>
      </c>
      <c r="S70" s="17">
        <v>16000</v>
      </c>
      <c r="T70" s="17">
        <v>17000</v>
      </c>
      <c r="U70" s="17">
        <v>18000</v>
      </c>
      <c r="V70" s="17">
        <v>19000</v>
      </c>
      <c r="W70" s="17">
        <v>20000</v>
      </c>
    </row>
    <row r="71" spans="1:23" ht="17.149999999999999" customHeight="1" x14ac:dyDescent="0.5">
      <c r="B71" s="10" t="s">
        <v>30</v>
      </c>
      <c r="C71" s="27">
        <f>C70*0.2+35</f>
        <v>35</v>
      </c>
      <c r="D71" s="27">
        <f t="shared" ref="D71:W71" si="6">D70*0.2+35</f>
        <v>235</v>
      </c>
      <c r="E71" s="27">
        <f t="shared" si="6"/>
        <v>435</v>
      </c>
      <c r="F71" s="27">
        <f t="shared" si="6"/>
        <v>635</v>
      </c>
      <c r="G71" s="27">
        <f t="shared" si="6"/>
        <v>835</v>
      </c>
      <c r="H71" s="27">
        <f t="shared" si="6"/>
        <v>1035</v>
      </c>
      <c r="I71" s="27">
        <f t="shared" si="6"/>
        <v>1235</v>
      </c>
      <c r="J71" s="27">
        <f t="shared" si="6"/>
        <v>1435</v>
      </c>
      <c r="K71" s="27">
        <f t="shared" si="6"/>
        <v>1635</v>
      </c>
      <c r="L71" s="27">
        <f t="shared" si="6"/>
        <v>1835</v>
      </c>
      <c r="M71" s="27">
        <f t="shared" si="6"/>
        <v>2035</v>
      </c>
      <c r="N71" s="27">
        <f t="shared" si="6"/>
        <v>2235</v>
      </c>
      <c r="O71" s="27">
        <f t="shared" si="6"/>
        <v>2435</v>
      </c>
      <c r="P71" s="27">
        <f t="shared" si="6"/>
        <v>2635</v>
      </c>
      <c r="Q71" s="27">
        <f t="shared" si="6"/>
        <v>2835</v>
      </c>
      <c r="R71" s="27">
        <f t="shared" si="6"/>
        <v>3035</v>
      </c>
      <c r="S71" s="27">
        <f t="shared" si="6"/>
        <v>3235</v>
      </c>
      <c r="T71" s="27">
        <f t="shared" si="6"/>
        <v>3435</v>
      </c>
      <c r="U71" s="27">
        <f t="shared" si="6"/>
        <v>3635</v>
      </c>
      <c r="V71" s="27">
        <f t="shared" si="6"/>
        <v>3835</v>
      </c>
      <c r="W71" s="27">
        <f t="shared" si="6"/>
        <v>4035</v>
      </c>
    </row>
    <row r="72" spans="1:23" ht="17.149999999999999" customHeight="1" x14ac:dyDescent="0.45"/>
    <row r="73" spans="1:23" ht="17.149999999999999" customHeight="1" x14ac:dyDescent="0.5">
      <c r="A73" s="1" t="s">
        <v>14</v>
      </c>
      <c r="B73" s="3" t="s">
        <v>61</v>
      </c>
    </row>
    <row r="74" spans="1:23" ht="17.149999999999999" customHeight="1" x14ac:dyDescent="0.45"/>
    <row r="75" spans="1:23" ht="17.149999999999999" customHeight="1" x14ac:dyDescent="0.5">
      <c r="A75" s="1" t="s">
        <v>15</v>
      </c>
      <c r="B75" s="1" t="s">
        <v>155</v>
      </c>
    </row>
    <row r="76" spans="1:23" ht="17.149999999999999" customHeight="1" x14ac:dyDescent="0.45"/>
    <row r="77" spans="1:23" ht="17.149999999999999" customHeight="1" x14ac:dyDescent="0.5">
      <c r="A77" s="1" t="s">
        <v>53</v>
      </c>
      <c r="B77" t="s">
        <v>62</v>
      </c>
      <c r="C77" s="20" t="s">
        <v>74</v>
      </c>
      <c r="D77" s="1" t="s">
        <v>75</v>
      </c>
    </row>
    <row r="78" spans="1:23" ht="17.149999999999999" customHeight="1" x14ac:dyDescent="0.5">
      <c r="B78" t="s">
        <v>63</v>
      </c>
      <c r="C78" s="28">
        <f>(2500-35)/0.2</f>
        <v>12325</v>
      </c>
      <c r="D78" s="1" t="s">
        <v>75</v>
      </c>
    </row>
    <row r="79" spans="1:23" ht="17.149999999999999" customHeight="1" x14ac:dyDescent="0.45"/>
    <row r="80" spans="1:23" ht="17.149999999999999" customHeight="1" x14ac:dyDescent="0.5">
      <c r="A80" s="1" t="s">
        <v>54</v>
      </c>
      <c r="B80" s="1" t="s">
        <v>157</v>
      </c>
    </row>
    <row r="81" spans="1:23" ht="17.149999999999999" customHeight="1" x14ac:dyDescent="0.45"/>
    <row r="82" spans="1:23" ht="17.149999999999999" customHeight="1" x14ac:dyDescent="0.45"/>
    <row r="83" spans="1:23" ht="17.149999999999999" customHeight="1" x14ac:dyDescent="0.6">
      <c r="A83" s="22" t="s">
        <v>9</v>
      </c>
      <c r="B83" s="33"/>
      <c r="C83" s="33"/>
      <c r="D83" s="33"/>
      <c r="E83" s="33"/>
      <c r="F83" s="33"/>
      <c r="G83" s="33"/>
      <c r="H83" s="33"/>
      <c r="I83" s="7"/>
    </row>
    <row r="84" spans="1:23" ht="17.149999999999999" customHeight="1" x14ac:dyDescent="0.5">
      <c r="A84" s="1" t="s">
        <v>55</v>
      </c>
    </row>
    <row r="85" spans="1:23" ht="17.149999999999999" customHeight="1" x14ac:dyDescent="0.45">
      <c r="B85" s="10" t="s">
        <v>38</v>
      </c>
      <c r="C85" s="14">
        <v>0</v>
      </c>
      <c r="D85" s="13">
        <v>500</v>
      </c>
      <c r="E85" s="14">
        <v>1000</v>
      </c>
      <c r="F85" s="13">
        <v>1500</v>
      </c>
      <c r="G85" s="14">
        <v>2000</v>
      </c>
      <c r="H85" s="13">
        <v>2500</v>
      </c>
      <c r="I85" s="14">
        <v>3000</v>
      </c>
      <c r="J85" s="13">
        <v>3500</v>
      </c>
      <c r="K85" s="14">
        <v>4000</v>
      </c>
      <c r="L85" s="13">
        <v>4500</v>
      </c>
      <c r="M85" s="14">
        <v>5000</v>
      </c>
      <c r="N85" s="13">
        <v>5500</v>
      </c>
      <c r="O85" s="14">
        <v>6000</v>
      </c>
      <c r="P85" s="13">
        <v>6500</v>
      </c>
      <c r="Q85" s="14">
        <v>7000</v>
      </c>
      <c r="R85" s="13">
        <v>7500</v>
      </c>
      <c r="S85" s="14">
        <v>8000</v>
      </c>
      <c r="T85" s="13">
        <v>8500</v>
      </c>
      <c r="U85" s="14">
        <v>9000</v>
      </c>
      <c r="V85" s="13">
        <v>9500</v>
      </c>
      <c r="W85" s="14">
        <v>10000</v>
      </c>
    </row>
    <row r="86" spans="1:23" ht="17.149999999999999" customHeight="1" x14ac:dyDescent="0.5">
      <c r="B86" s="10" t="s">
        <v>213</v>
      </c>
      <c r="C86" s="24">
        <f>1.75*C85+1200</f>
        <v>1200</v>
      </c>
      <c r="D86" s="24">
        <f t="shared" ref="D86:W86" si="7">1.75*D85+1200</f>
        <v>2075</v>
      </c>
      <c r="E86" s="24">
        <f t="shared" si="7"/>
        <v>2950</v>
      </c>
      <c r="F86" s="24">
        <f t="shared" si="7"/>
        <v>3825</v>
      </c>
      <c r="G86" s="24">
        <f t="shared" si="7"/>
        <v>4700</v>
      </c>
      <c r="H86" s="24">
        <f t="shared" si="7"/>
        <v>5575</v>
      </c>
      <c r="I86" s="24">
        <f t="shared" si="7"/>
        <v>6450</v>
      </c>
      <c r="J86" s="24">
        <f t="shared" si="7"/>
        <v>7325</v>
      </c>
      <c r="K86" s="24">
        <f t="shared" si="7"/>
        <v>8200</v>
      </c>
      <c r="L86" s="24">
        <f t="shared" si="7"/>
        <v>9075</v>
      </c>
      <c r="M86" s="24">
        <f t="shared" si="7"/>
        <v>9950</v>
      </c>
      <c r="N86" s="24">
        <f t="shared" si="7"/>
        <v>10825</v>
      </c>
      <c r="O86" s="24">
        <f t="shared" si="7"/>
        <v>11700</v>
      </c>
      <c r="P86" s="24">
        <f t="shared" si="7"/>
        <v>12575</v>
      </c>
      <c r="Q86" s="24">
        <f t="shared" si="7"/>
        <v>13450</v>
      </c>
      <c r="R86" s="24">
        <f t="shared" si="7"/>
        <v>14325</v>
      </c>
      <c r="S86" s="24">
        <f t="shared" si="7"/>
        <v>15200</v>
      </c>
      <c r="T86" s="24">
        <f t="shared" si="7"/>
        <v>16075</v>
      </c>
      <c r="U86" s="24">
        <f t="shared" si="7"/>
        <v>16950</v>
      </c>
      <c r="V86" s="24">
        <f t="shared" si="7"/>
        <v>17825</v>
      </c>
      <c r="W86" s="24">
        <f t="shared" si="7"/>
        <v>18700</v>
      </c>
    </row>
    <row r="87" spans="1:23" ht="17.149999999999999" customHeight="1" x14ac:dyDescent="0.5">
      <c r="B87" s="10" t="s">
        <v>214</v>
      </c>
      <c r="C87" s="29">
        <f t="shared" ref="C87:W87" si="8">2*C85+487.5</f>
        <v>487.5</v>
      </c>
      <c r="D87" s="29">
        <f t="shared" si="8"/>
        <v>1487.5</v>
      </c>
      <c r="E87" s="29">
        <f t="shared" si="8"/>
        <v>2487.5</v>
      </c>
      <c r="F87" s="29">
        <f t="shared" si="8"/>
        <v>3487.5</v>
      </c>
      <c r="G87" s="29">
        <f t="shared" si="8"/>
        <v>4487.5</v>
      </c>
      <c r="H87" s="29">
        <f t="shared" si="8"/>
        <v>5487.5</v>
      </c>
      <c r="I87" s="29">
        <f t="shared" si="8"/>
        <v>6487.5</v>
      </c>
      <c r="J87" s="29">
        <f t="shared" si="8"/>
        <v>7487.5</v>
      </c>
      <c r="K87" s="29">
        <f t="shared" si="8"/>
        <v>8487.5</v>
      </c>
      <c r="L87" s="29">
        <f t="shared" si="8"/>
        <v>9487.5</v>
      </c>
      <c r="M87" s="29">
        <f t="shared" si="8"/>
        <v>10487.5</v>
      </c>
      <c r="N87" s="29">
        <f t="shared" si="8"/>
        <v>11487.5</v>
      </c>
      <c r="O87" s="29">
        <f t="shared" si="8"/>
        <v>12487.5</v>
      </c>
      <c r="P87" s="29">
        <f t="shared" si="8"/>
        <v>13487.5</v>
      </c>
      <c r="Q87" s="29">
        <f t="shared" si="8"/>
        <v>14487.5</v>
      </c>
      <c r="R87" s="29">
        <f t="shared" si="8"/>
        <v>15487.5</v>
      </c>
      <c r="S87" s="29">
        <f t="shared" si="8"/>
        <v>16487.5</v>
      </c>
      <c r="T87" s="29">
        <f t="shared" si="8"/>
        <v>17487.5</v>
      </c>
      <c r="U87" s="29">
        <f t="shared" si="8"/>
        <v>18487.5</v>
      </c>
      <c r="V87" s="29">
        <f t="shared" si="8"/>
        <v>19487.5</v>
      </c>
      <c r="W87" s="29">
        <f t="shared" si="8"/>
        <v>20487.5</v>
      </c>
    </row>
    <row r="88" spans="1:23" ht="17.149999999999999" customHeight="1" x14ac:dyDescent="0.45"/>
    <row r="89" spans="1:23" ht="17.149999999999999" customHeight="1" x14ac:dyDescent="0.5">
      <c r="A89" s="1" t="s">
        <v>56</v>
      </c>
      <c r="B89" s="3" t="s">
        <v>61</v>
      </c>
    </row>
    <row r="90" spans="1:23" ht="17.149999999999999" customHeight="1" x14ac:dyDescent="0.45"/>
    <row r="91" spans="1:23" ht="17.149999999999999" customHeight="1" x14ac:dyDescent="0.5">
      <c r="A91" s="1" t="s">
        <v>57</v>
      </c>
      <c r="B91" s="50" t="s">
        <v>215</v>
      </c>
    </row>
    <row r="92" spans="1:23" ht="17.149999999999999" customHeight="1" x14ac:dyDescent="0.5">
      <c r="A92" s="1"/>
      <c r="B92" s="50" t="s">
        <v>216</v>
      </c>
    </row>
    <row r="93" spans="1:23" ht="17.149999999999999" customHeight="1" x14ac:dyDescent="0.45"/>
    <row r="94" spans="1:23" ht="17.149999999999999" customHeight="1" x14ac:dyDescent="0.5">
      <c r="A94" s="1" t="s">
        <v>58</v>
      </c>
      <c r="B94" t="s">
        <v>62</v>
      </c>
      <c r="C94" s="20" t="s">
        <v>164</v>
      </c>
      <c r="D94" s="1" t="s">
        <v>165</v>
      </c>
      <c r="E94" s="20" t="s">
        <v>166</v>
      </c>
      <c r="F94" s="1" t="s">
        <v>167</v>
      </c>
    </row>
    <row r="95" spans="1:23" ht="17.149999999999999" customHeight="1" x14ac:dyDescent="0.5">
      <c r="B95" t="s">
        <v>63</v>
      </c>
      <c r="C95" s="20" t="s">
        <v>164</v>
      </c>
      <c r="D95" s="1" t="s">
        <v>169</v>
      </c>
      <c r="E95" s="20" t="s">
        <v>166</v>
      </c>
      <c r="F95" s="52" t="s">
        <v>168</v>
      </c>
    </row>
    <row r="96" spans="1:23" ht="17.149999999999999" customHeight="1" x14ac:dyDescent="0.45"/>
    <row r="97" spans="1:29" ht="17.149999999999999" customHeight="1" x14ac:dyDescent="0.5">
      <c r="A97" s="1" t="s">
        <v>59</v>
      </c>
      <c r="B97" s="1" t="s">
        <v>170</v>
      </c>
      <c r="C97" s="20"/>
      <c r="D97" s="1"/>
    </row>
    <row r="98" spans="1:29" ht="17.149999999999999" customHeight="1" x14ac:dyDescent="0.5">
      <c r="C98" s="1"/>
      <c r="D98" s="1"/>
    </row>
    <row r="99" spans="1:29" ht="17.149999999999999" customHeight="1" x14ac:dyDescent="0.45">
      <c r="A99" s="22" t="s">
        <v>118</v>
      </c>
    </row>
    <row r="100" spans="1:29" ht="17.149999999999999" customHeight="1" x14ac:dyDescent="0.5">
      <c r="A100" s="1" t="s">
        <v>136</v>
      </c>
      <c r="B100" t="s">
        <v>24</v>
      </c>
    </row>
    <row r="101" spans="1:29" ht="24" customHeight="1" x14ac:dyDescent="0.5">
      <c r="A101" s="1"/>
      <c r="B101" t="s">
        <v>217</v>
      </c>
    </row>
    <row r="102" spans="1:29" x14ac:dyDescent="0.45">
      <c r="B102" t="s">
        <v>218</v>
      </c>
    </row>
    <row r="103" spans="1:29" ht="17" x14ac:dyDescent="0.5">
      <c r="B103" s="34" t="s">
        <v>119</v>
      </c>
      <c r="C103" s="35">
        <v>-12</v>
      </c>
      <c r="D103" s="36">
        <v>-11</v>
      </c>
      <c r="E103" s="35">
        <v>-10</v>
      </c>
      <c r="F103" s="36">
        <v>-9</v>
      </c>
      <c r="G103" s="35">
        <v>-8</v>
      </c>
      <c r="H103" s="36">
        <v>-7</v>
      </c>
      <c r="I103" s="35">
        <v>-6</v>
      </c>
      <c r="J103" s="36">
        <v>-5</v>
      </c>
      <c r="K103" s="35">
        <v>-4</v>
      </c>
      <c r="L103" s="36">
        <v>-3</v>
      </c>
      <c r="M103" s="35">
        <v>-2</v>
      </c>
      <c r="N103" s="36">
        <v>-1</v>
      </c>
      <c r="O103" s="36">
        <v>-0.5</v>
      </c>
      <c r="Q103" s="47">
        <v>0.5</v>
      </c>
      <c r="R103" s="36">
        <v>1</v>
      </c>
      <c r="S103" s="35">
        <v>2</v>
      </c>
      <c r="T103" s="36">
        <v>3</v>
      </c>
      <c r="U103" s="35">
        <v>4</v>
      </c>
      <c r="V103" s="36">
        <v>5</v>
      </c>
      <c r="W103" s="35">
        <v>6</v>
      </c>
      <c r="X103" s="36">
        <v>7</v>
      </c>
      <c r="Y103" s="35">
        <v>8</v>
      </c>
      <c r="Z103" s="36">
        <v>9</v>
      </c>
      <c r="AA103" s="35">
        <v>10</v>
      </c>
      <c r="AB103" s="36">
        <v>11</v>
      </c>
      <c r="AC103" s="35">
        <v>12</v>
      </c>
    </row>
    <row r="104" spans="1:29" ht="17" x14ac:dyDescent="0.5">
      <c r="B104" s="34" t="s">
        <v>191</v>
      </c>
      <c r="C104" s="36">
        <f>12/C103</f>
        <v>-1</v>
      </c>
      <c r="D104" s="38">
        <f t="shared" ref="D104:O104" si="9">12/D103</f>
        <v>-1.0909090909090908</v>
      </c>
      <c r="E104" s="36">
        <f t="shared" si="9"/>
        <v>-1.2</v>
      </c>
      <c r="F104" s="38">
        <f t="shared" si="9"/>
        <v>-1.3333333333333333</v>
      </c>
      <c r="G104" s="36">
        <f t="shared" si="9"/>
        <v>-1.5</v>
      </c>
      <c r="H104" s="38">
        <f t="shared" si="9"/>
        <v>-1.7142857142857142</v>
      </c>
      <c r="I104" s="36">
        <f t="shared" si="9"/>
        <v>-2</v>
      </c>
      <c r="J104" s="36">
        <f t="shared" si="9"/>
        <v>-2.4</v>
      </c>
      <c r="K104" s="36">
        <f t="shared" si="9"/>
        <v>-3</v>
      </c>
      <c r="L104" s="36">
        <f t="shared" si="9"/>
        <v>-4</v>
      </c>
      <c r="M104" s="36">
        <f t="shared" si="9"/>
        <v>-6</v>
      </c>
      <c r="N104" s="36">
        <f t="shared" si="9"/>
        <v>-12</v>
      </c>
      <c r="O104" s="36">
        <f t="shared" si="9"/>
        <v>-24</v>
      </c>
      <c r="P104" s="1"/>
      <c r="Q104" s="36">
        <f t="shared" ref="Q104" si="10">12/Q103</f>
        <v>24</v>
      </c>
      <c r="R104" s="36">
        <f t="shared" ref="R104" si="11">12/R103</f>
        <v>12</v>
      </c>
      <c r="S104" s="36">
        <f t="shared" ref="S104" si="12">12/S103</f>
        <v>6</v>
      </c>
      <c r="T104" s="36">
        <f t="shared" ref="T104" si="13">12/T103</f>
        <v>4</v>
      </c>
      <c r="U104" s="36">
        <f t="shared" ref="U104" si="14">12/U103</f>
        <v>3</v>
      </c>
      <c r="V104" s="36">
        <f t="shared" ref="V104" si="15">12/V103</f>
        <v>2.4</v>
      </c>
      <c r="W104" s="36">
        <f t="shared" ref="W104" si="16">12/W103</f>
        <v>2</v>
      </c>
      <c r="X104" s="38">
        <f t="shared" ref="X104" si="17">12/X103</f>
        <v>1.7142857142857142</v>
      </c>
      <c r="Y104" s="36">
        <f t="shared" ref="Y104" si="18">12/Y103</f>
        <v>1.5</v>
      </c>
      <c r="Z104" s="38">
        <f t="shared" ref="Z104" si="19">12/Z103</f>
        <v>1.3333333333333333</v>
      </c>
      <c r="AA104" s="36">
        <f t="shared" ref="AA104" si="20">12/AA103</f>
        <v>1.2</v>
      </c>
      <c r="AB104" s="38">
        <f t="shared" ref="AB104" si="21">12/AB103</f>
        <v>1.0909090909090908</v>
      </c>
      <c r="AC104" s="36">
        <f t="shared" ref="AC104" si="22">12/AC103</f>
        <v>1</v>
      </c>
    </row>
    <row r="105" spans="1:29" ht="17" x14ac:dyDescent="0.5">
      <c r="B105" s="34" t="s">
        <v>192</v>
      </c>
      <c r="C105" s="36">
        <f>24/C103</f>
        <v>-2</v>
      </c>
      <c r="D105" s="38">
        <f t="shared" ref="D105:O105" si="23">24/D103</f>
        <v>-2.1818181818181817</v>
      </c>
      <c r="E105" s="36">
        <f t="shared" si="23"/>
        <v>-2.4</v>
      </c>
      <c r="F105" s="38">
        <f t="shared" si="23"/>
        <v>-2.6666666666666665</v>
      </c>
      <c r="G105" s="36">
        <f t="shared" si="23"/>
        <v>-3</v>
      </c>
      <c r="H105" s="38">
        <f t="shared" si="23"/>
        <v>-3.4285714285714284</v>
      </c>
      <c r="I105" s="36">
        <f t="shared" si="23"/>
        <v>-4</v>
      </c>
      <c r="J105" s="36">
        <f t="shared" si="23"/>
        <v>-4.8</v>
      </c>
      <c r="K105" s="36">
        <f t="shared" si="23"/>
        <v>-6</v>
      </c>
      <c r="L105" s="36">
        <f t="shared" si="23"/>
        <v>-8</v>
      </c>
      <c r="M105" s="36">
        <f t="shared" si="23"/>
        <v>-12</v>
      </c>
      <c r="N105" s="36">
        <f t="shared" si="23"/>
        <v>-24</v>
      </c>
      <c r="O105" s="36">
        <f t="shared" si="23"/>
        <v>-48</v>
      </c>
      <c r="P105" s="1"/>
      <c r="Q105" s="36">
        <f t="shared" ref="Q105:AC105" si="24">24/Q103</f>
        <v>48</v>
      </c>
      <c r="R105" s="36">
        <f t="shared" si="24"/>
        <v>24</v>
      </c>
      <c r="S105" s="36">
        <f t="shared" si="24"/>
        <v>12</v>
      </c>
      <c r="T105" s="36">
        <f t="shared" si="24"/>
        <v>8</v>
      </c>
      <c r="U105" s="36">
        <f t="shared" si="24"/>
        <v>6</v>
      </c>
      <c r="V105" s="36">
        <f t="shared" si="24"/>
        <v>4.8</v>
      </c>
      <c r="W105" s="36">
        <f t="shared" si="24"/>
        <v>4</v>
      </c>
      <c r="X105" s="38">
        <f t="shared" si="24"/>
        <v>3.4285714285714284</v>
      </c>
      <c r="Y105" s="36">
        <f t="shared" si="24"/>
        <v>3</v>
      </c>
      <c r="Z105" s="38">
        <f t="shared" si="24"/>
        <v>2.6666666666666665</v>
      </c>
      <c r="AA105" s="36">
        <f t="shared" si="24"/>
        <v>2.4</v>
      </c>
      <c r="AB105" s="38">
        <f t="shared" si="24"/>
        <v>2.1818181818181817</v>
      </c>
      <c r="AC105" s="36">
        <f t="shared" si="24"/>
        <v>2</v>
      </c>
    </row>
    <row r="107" spans="1:29" ht="17" x14ac:dyDescent="0.5">
      <c r="A107" s="1" t="s">
        <v>138</v>
      </c>
      <c r="B107" s="50" t="s">
        <v>171</v>
      </c>
    </row>
    <row r="108" spans="1:29" ht="17" x14ac:dyDescent="0.5">
      <c r="A108" s="1"/>
    </row>
    <row r="110" spans="1:29" ht="17" x14ac:dyDescent="0.5">
      <c r="A110" s="1" t="s">
        <v>139</v>
      </c>
      <c r="B110" s="1" t="s">
        <v>172</v>
      </c>
    </row>
    <row r="113" spans="1:29" ht="17" x14ac:dyDescent="0.5">
      <c r="A113" s="1" t="s">
        <v>140</v>
      </c>
      <c r="B113" s="1" t="s">
        <v>173</v>
      </c>
    </row>
    <row r="115" spans="1:29" ht="17" x14ac:dyDescent="0.5">
      <c r="A115" s="1" t="s">
        <v>154</v>
      </c>
      <c r="B115" s="1" t="s">
        <v>175</v>
      </c>
    </row>
    <row r="117" spans="1:29" ht="17" x14ac:dyDescent="0.45">
      <c r="A117" s="22" t="s">
        <v>127</v>
      </c>
    </row>
    <row r="118" spans="1:29" ht="17" x14ac:dyDescent="0.5">
      <c r="A118" s="1" t="s">
        <v>141</v>
      </c>
      <c r="B118" t="s">
        <v>24</v>
      </c>
    </row>
    <row r="120" spans="1:29" x14ac:dyDescent="0.45">
      <c r="B120" t="s">
        <v>221</v>
      </c>
    </row>
    <row r="121" spans="1:29" x14ac:dyDescent="0.45">
      <c r="B121" t="s">
        <v>222</v>
      </c>
    </row>
    <row r="122" spans="1:29" ht="17" x14ac:dyDescent="0.5">
      <c r="B122" s="34" t="s">
        <v>119</v>
      </c>
      <c r="C122" s="35">
        <v>-12</v>
      </c>
      <c r="D122" s="36">
        <v>-11</v>
      </c>
      <c r="E122" s="35">
        <v>-10</v>
      </c>
      <c r="F122" s="36">
        <v>-9</v>
      </c>
      <c r="G122" s="35">
        <v>-8</v>
      </c>
      <c r="H122" s="36">
        <v>-7</v>
      </c>
      <c r="I122" s="35">
        <v>-6</v>
      </c>
      <c r="J122" s="36">
        <v>-5</v>
      </c>
      <c r="K122" s="35">
        <v>-4</v>
      </c>
      <c r="L122" s="36">
        <v>-3</v>
      </c>
      <c r="M122" s="35">
        <v>-2</v>
      </c>
      <c r="N122" s="36">
        <v>-1</v>
      </c>
      <c r="O122" s="36">
        <v>-0.5</v>
      </c>
      <c r="Q122" s="36">
        <v>0.5</v>
      </c>
      <c r="R122" s="47">
        <v>1</v>
      </c>
      <c r="S122" s="47">
        <v>2</v>
      </c>
      <c r="T122" s="47">
        <v>3</v>
      </c>
      <c r="U122" s="47">
        <v>4</v>
      </c>
      <c r="V122" s="47">
        <v>5</v>
      </c>
      <c r="W122" s="47">
        <v>6</v>
      </c>
      <c r="X122" s="47">
        <v>7</v>
      </c>
      <c r="Y122" s="47">
        <v>8</v>
      </c>
      <c r="Z122" s="47">
        <v>9</v>
      </c>
      <c r="AA122" s="47">
        <v>10</v>
      </c>
      <c r="AB122" s="47">
        <v>11</v>
      </c>
      <c r="AC122" s="47">
        <v>12</v>
      </c>
    </row>
    <row r="123" spans="1:29" ht="17" x14ac:dyDescent="0.5">
      <c r="B123" s="34" t="s">
        <v>124</v>
      </c>
      <c r="C123" s="36">
        <f>12/C122+2</f>
        <v>1</v>
      </c>
      <c r="D123" s="38">
        <f t="shared" ref="D123:AC123" si="25">12/D122+2</f>
        <v>0.90909090909090917</v>
      </c>
      <c r="E123" s="36">
        <f t="shared" si="25"/>
        <v>0.8</v>
      </c>
      <c r="F123" s="38">
        <f t="shared" si="25"/>
        <v>0.66666666666666674</v>
      </c>
      <c r="G123" s="36">
        <f t="shared" si="25"/>
        <v>0.5</v>
      </c>
      <c r="H123" s="38">
        <f t="shared" si="25"/>
        <v>0.28571428571428581</v>
      </c>
      <c r="I123" s="36">
        <f t="shared" si="25"/>
        <v>0</v>
      </c>
      <c r="J123" s="36">
        <f t="shared" si="25"/>
        <v>-0.39999999999999991</v>
      </c>
      <c r="K123" s="36">
        <f t="shared" si="25"/>
        <v>-1</v>
      </c>
      <c r="L123" s="36">
        <f t="shared" si="25"/>
        <v>-2</v>
      </c>
      <c r="M123" s="36">
        <f t="shared" si="25"/>
        <v>-4</v>
      </c>
      <c r="N123" s="36">
        <f t="shared" si="25"/>
        <v>-10</v>
      </c>
      <c r="O123" s="36">
        <f t="shared" si="25"/>
        <v>-22</v>
      </c>
      <c r="Q123" s="36">
        <f t="shared" si="25"/>
        <v>26</v>
      </c>
      <c r="R123" s="36">
        <f t="shared" si="25"/>
        <v>14</v>
      </c>
      <c r="S123" s="36">
        <f t="shared" si="25"/>
        <v>8</v>
      </c>
      <c r="T123" s="36">
        <f t="shared" si="25"/>
        <v>6</v>
      </c>
      <c r="U123" s="36">
        <f t="shared" si="25"/>
        <v>5</v>
      </c>
      <c r="V123" s="36">
        <f t="shared" si="25"/>
        <v>4.4000000000000004</v>
      </c>
      <c r="W123" s="36">
        <f t="shared" si="25"/>
        <v>4</v>
      </c>
      <c r="X123" s="38">
        <f t="shared" si="25"/>
        <v>3.7142857142857144</v>
      </c>
      <c r="Y123" s="36">
        <f t="shared" si="25"/>
        <v>3.5</v>
      </c>
      <c r="Z123" s="38">
        <f t="shared" si="25"/>
        <v>3.333333333333333</v>
      </c>
      <c r="AA123" s="36">
        <f t="shared" si="25"/>
        <v>3.2</v>
      </c>
      <c r="AB123" s="38">
        <f t="shared" si="25"/>
        <v>3.0909090909090908</v>
      </c>
      <c r="AC123" s="36">
        <f t="shared" si="25"/>
        <v>3</v>
      </c>
    </row>
    <row r="124" spans="1:29" ht="17" x14ac:dyDescent="0.5">
      <c r="B124" s="34" t="s">
        <v>125</v>
      </c>
      <c r="C124" s="36">
        <f>12/C122-4</f>
        <v>-5</v>
      </c>
      <c r="D124" s="38">
        <f t="shared" ref="D124:AC124" si="26">12/D122-4</f>
        <v>-5.0909090909090908</v>
      </c>
      <c r="E124" s="36">
        <f t="shared" si="26"/>
        <v>-5.2</v>
      </c>
      <c r="F124" s="38">
        <f t="shared" si="26"/>
        <v>-5.333333333333333</v>
      </c>
      <c r="G124" s="36">
        <f t="shared" si="26"/>
        <v>-5.5</v>
      </c>
      <c r="H124" s="38">
        <f t="shared" si="26"/>
        <v>-5.7142857142857144</v>
      </c>
      <c r="I124" s="36">
        <f t="shared" si="26"/>
        <v>-6</v>
      </c>
      <c r="J124" s="36">
        <f t="shared" si="26"/>
        <v>-6.4</v>
      </c>
      <c r="K124" s="36">
        <f t="shared" si="26"/>
        <v>-7</v>
      </c>
      <c r="L124" s="36">
        <f t="shared" si="26"/>
        <v>-8</v>
      </c>
      <c r="M124" s="36">
        <f t="shared" si="26"/>
        <v>-10</v>
      </c>
      <c r="N124" s="36">
        <f t="shared" si="26"/>
        <v>-16</v>
      </c>
      <c r="O124" s="36">
        <f t="shared" si="26"/>
        <v>-28</v>
      </c>
      <c r="Q124" s="36">
        <f t="shared" si="26"/>
        <v>20</v>
      </c>
      <c r="R124" s="36">
        <f t="shared" si="26"/>
        <v>8</v>
      </c>
      <c r="S124" s="36">
        <f t="shared" si="26"/>
        <v>2</v>
      </c>
      <c r="T124" s="36">
        <f t="shared" si="26"/>
        <v>0</v>
      </c>
      <c r="U124" s="36">
        <f t="shared" si="26"/>
        <v>-1</v>
      </c>
      <c r="V124" s="36">
        <f t="shared" si="26"/>
        <v>-1.6</v>
      </c>
      <c r="W124" s="36">
        <f t="shared" si="26"/>
        <v>-2</v>
      </c>
      <c r="X124" s="38">
        <f t="shared" si="26"/>
        <v>-2.2857142857142856</v>
      </c>
      <c r="Y124" s="36">
        <f t="shared" si="26"/>
        <v>-2.5</v>
      </c>
      <c r="Z124" s="38">
        <f t="shared" si="26"/>
        <v>-2.666666666666667</v>
      </c>
      <c r="AA124" s="36">
        <f t="shared" si="26"/>
        <v>-2.8</v>
      </c>
      <c r="AB124" s="38">
        <f t="shared" si="26"/>
        <v>-2.9090909090909092</v>
      </c>
      <c r="AC124" s="36">
        <f t="shared" si="26"/>
        <v>-3</v>
      </c>
    </row>
    <row r="125" spans="1:29" ht="17" x14ac:dyDescent="0.5">
      <c r="B125" s="44"/>
      <c r="C125" s="46"/>
      <c r="D125" s="46"/>
      <c r="E125" s="46"/>
      <c r="F125" s="46"/>
      <c r="G125" s="46"/>
      <c r="H125" s="46"/>
      <c r="I125" s="46"/>
      <c r="J125" s="46"/>
      <c r="K125" s="46"/>
      <c r="L125" s="46"/>
      <c r="M125" s="46"/>
      <c r="N125" s="46"/>
      <c r="O125" s="46"/>
      <c r="Q125" s="46"/>
      <c r="R125" s="46"/>
      <c r="S125" s="46"/>
      <c r="T125" s="46"/>
      <c r="U125" s="46"/>
      <c r="V125" s="46"/>
      <c r="W125" s="46"/>
      <c r="X125" s="46"/>
      <c r="Y125" s="46"/>
      <c r="Z125" s="46"/>
      <c r="AA125" s="46"/>
      <c r="AB125" s="46"/>
      <c r="AC125" s="46"/>
    </row>
    <row r="126" spans="1:29" ht="17" x14ac:dyDescent="0.5">
      <c r="A126" s="1" t="s">
        <v>142</v>
      </c>
      <c r="B126" s="50" t="s">
        <v>174</v>
      </c>
    </row>
    <row r="129" spans="1:15" ht="17" x14ac:dyDescent="0.5">
      <c r="A129" s="1" t="s">
        <v>143</v>
      </c>
      <c r="B129" s="1" t="s">
        <v>176</v>
      </c>
    </row>
    <row r="130" spans="1:15" ht="17" x14ac:dyDescent="0.5">
      <c r="A130" s="1"/>
    </row>
    <row r="132" spans="1:15" ht="17" x14ac:dyDescent="0.5">
      <c r="A132" s="1" t="s">
        <v>144</v>
      </c>
      <c r="B132" s="1" t="s">
        <v>177</v>
      </c>
    </row>
    <row r="134" spans="1:15" ht="17" x14ac:dyDescent="0.45">
      <c r="A134" s="22" t="s">
        <v>128</v>
      </c>
    </row>
    <row r="135" spans="1:15" ht="17" x14ac:dyDescent="0.5">
      <c r="A135" s="1" t="s">
        <v>145</v>
      </c>
      <c r="B135" t="s">
        <v>130</v>
      </c>
    </row>
    <row r="137" spans="1:15" x14ac:dyDescent="0.45">
      <c r="B137" t="s">
        <v>133</v>
      </c>
    </row>
    <row r="138" spans="1:15" ht="17" x14ac:dyDescent="0.5">
      <c r="B138" s="34" t="s">
        <v>132</v>
      </c>
      <c r="C138" s="35">
        <v>20</v>
      </c>
      <c r="D138" s="36">
        <v>40</v>
      </c>
      <c r="E138" s="35">
        <v>60</v>
      </c>
      <c r="F138" s="35">
        <v>80</v>
      </c>
      <c r="G138" s="36">
        <v>100</v>
      </c>
      <c r="H138" s="35">
        <v>120</v>
      </c>
      <c r="I138" s="35">
        <v>140</v>
      </c>
      <c r="J138" s="36">
        <v>160</v>
      </c>
      <c r="K138" s="35">
        <v>180</v>
      </c>
      <c r="L138" s="35">
        <v>200</v>
      </c>
      <c r="M138" s="36">
        <v>220</v>
      </c>
      <c r="N138" s="35">
        <v>240</v>
      </c>
      <c r="O138" s="56">
        <v>250</v>
      </c>
    </row>
    <row r="139" spans="1:15" ht="17" x14ac:dyDescent="0.5">
      <c r="B139" s="34" t="s">
        <v>131</v>
      </c>
      <c r="C139" s="12">
        <f>250/C138</f>
        <v>12.5</v>
      </c>
      <c r="D139" s="12">
        <f t="shared" ref="D139:O139" si="27">250/D138</f>
        <v>6.25</v>
      </c>
      <c r="E139" s="55">
        <f t="shared" si="27"/>
        <v>4.166666666666667</v>
      </c>
      <c r="F139" s="12">
        <f t="shared" si="27"/>
        <v>3.125</v>
      </c>
      <c r="G139" s="12">
        <f t="shared" si="27"/>
        <v>2.5</v>
      </c>
      <c r="H139" s="55">
        <f t="shared" si="27"/>
        <v>2.0833333333333335</v>
      </c>
      <c r="I139" s="55">
        <f t="shared" si="27"/>
        <v>1.7857142857142858</v>
      </c>
      <c r="J139" s="12">
        <f t="shared" si="27"/>
        <v>1.5625</v>
      </c>
      <c r="K139" s="55">
        <f t="shared" si="27"/>
        <v>1.3888888888888888</v>
      </c>
      <c r="L139" s="12">
        <f t="shared" si="27"/>
        <v>1.25</v>
      </c>
      <c r="M139" s="55">
        <f t="shared" si="27"/>
        <v>1.1363636363636365</v>
      </c>
      <c r="N139" s="55">
        <f t="shared" si="27"/>
        <v>1.0416666666666667</v>
      </c>
      <c r="O139" s="55">
        <f t="shared" si="27"/>
        <v>1</v>
      </c>
    </row>
    <row r="140" spans="1:15" ht="17" x14ac:dyDescent="0.5">
      <c r="B140" s="44"/>
      <c r="C140" s="45"/>
      <c r="D140" s="45"/>
      <c r="E140" s="57"/>
      <c r="F140" s="45"/>
      <c r="G140" s="45"/>
      <c r="H140" s="57"/>
      <c r="I140" s="57"/>
      <c r="J140" s="45"/>
      <c r="K140" s="57"/>
      <c r="L140" s="45"/>
      <c r="M140" s="57"/>
      <c r="N140" s="57"/>
      <c r="O140" s="57"/>
    </row>
    <row r="141" spans="1:15" ht="17" x14ac:dyDescent="0.5">
      <c r="A141" s="1" t="s">
        <v>146</v>
      </c>
      <c r="B141" s="50" t="s">
        <v>178</v>
      </c>
    </row>
    <row r="143" spans="1:15" ht="17" x14ac:dyDescent="0.5">
      <c r="A143" s="1" t="s">
        <v>147</v>
      </c>
      <c r="B143" s="50" t="s">
        <v>179</v>
      </c>
    </row>
    <row r="144" spans="1:15" ht="17" x14ac:dyDescent="0.5">
      <c r="A144" s="1"/>
      <c r="B144" s="50" t="s">
        <v>180</v>
      </c>
    </row>
    <row r="146" spans="1:2" ht="17" x14ac:dyDescent="0.5">
      <c r="A146" s="1" t="s">
        <v>148</v>
      </c>
      <c r="B146" s="50" t="s">
        <v>171</v>
      </c>
    </row>
    <row r="148" spans="1:2" ht="17" x14ac:dyDescent="0.5">
      <c r="A148" s="1" t="s">
        <v>149</v>
      </c>
      <c r="B148" s="50" t="s">
        <v>181</v>
      </c>
    </row>
  </sheetData>
  <mergeCells count="3">
    <mergeCell ref="G55:H55"/>
    <mergeCell ref="A1:I1"/>
    <mergeCell ref="G6:H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11</vt:i4>
      </vt:variant>
    </vt:vector>
  </HeadingPairs>
  <TitlesOfParts>
    <vt:vector size="11" baseType="lpstr">
      <vt:lpstr>Eksempel</vt:lpstr>
      <vt:lpstr>Opgave 1</vt:lpstr>
      <vt:lpstr>Opgave 2</vt:lpstr>
      <vt:lpstr>Opgave 3</vt:lpstr>
      <vt:lpstr>Opgave 4</vt:lpstr>
      <vt:lpstr>Opgave 5</vt:lpstr>
      <vt:lpstr>Opgave 6</vt:lpstr>
      <vt:lpstr>Facitliste </vt:lpstr>
      <vt:lpstr>Opgave 7</vt:lpstr>
      <vt:lpstr>Opgave 8</vt:lpstr>
      <vt:lpstr>Opgave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Vagn Flemming Larsen</dc:creator>
  <cp:lastModifiedBy>Mariusz Matyja</cp:lastModifiedBy>
  <dcterms:created xsi:type="dcterms:W3CDTF">2013-05-06T15:21:24Z</dcterms:created>
  <dcterms:modified xsi:type="dcterms:W3CDTF">2018-09-10T18:38:44Z</dcterms:modified>
</cp:coreProperties>
</file>