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rkoCvetanovski\Desktop\Excel\"/>
    </mc:Choice>
  </mc:AlternateContent>
  <xr:revisionPtr revIDLastSave="0" documentId="13_ncr:1_{9F656780-7F22-463A-85B5-45198E33796B}" xr6:coauthVersionLast="47" xr6:coauthVersionMax="47" xr10:uidLastSave="{00000000-0000-0000-0000-000000000000}"/>
  <bookViews>
    <workbookView xWindow="-120" yWindow="-120" windowWidth="29040" windowHeight="15840" tabRatio="760" xr2:uid="{00000000-000D-0000-FFFF-FFFF00000000}"/>
  </bookViews>
  <sheets>
    <sheet name="1" sheetId="2" r:id="rId1"/>
    <sheet name="2" sheetId="3" r:id="rId2"/>
    <sheet name="3" sheetId="4" r:id="rId3"/>
    <sheet name="4" sheetId="5" r:id="rId4"/>
  </sheets>
  <externalReferences>
    <externalReference r:id="rId5"/>
  </externalReferences>
  <definedNames>
    <definedName name="Input">#REF!,#REF!,#REF!,#REF!,#REF!,#REF!,#REF!,#REF!,#REF!,#REF!,#REF!,#REF!,#REF!,#REF!,#REF!,#REF!,#REF!,#REF!,#REF!,#REF!,#REF!,#REF!,#REF!,#REF!,#REF!,#REF!,#REF!,#REF!,#REF!,#REF!,#REF!,#REF!,#REF!,#REF!,#REF!,#REF!,#REF!</definedName>
    <definedName name="_xlnm.Print_Area" localSheetId="0">'1'!$A$2:$N$54</definedName>
    <definedName name="_xlnm.Print_Area" localSheetId="1">'2'!$A$2:$O$46</definedName>
    <definedName name="_xlnm.Print_Area" localSheetId="2">'3'!$A$2:$N$55</definedName>
    <definedName name="_xlnm.Print_Area" localSheetId="3">'4'!$A$2:$O$35</definedName>
    <definedName name="_xlnm.Print_Titles" localSheetId="0">'1'!$2:$6</definedName>
    <definedName name="_xlnm.Print_Titles" localSheetId="1">'2'!$2:$6</definedName>
    <definedName name="_xlnm.Print_Titles" localSheetId="2">'3'!$2:$6</definedName>
    <definedName name="_xlnm.Print_Titles" localSheetId="3">'4'!$2:$6</definedName>
    <definedName name="TYPEOFWORK">[1]POZICII!$C$3:$C$185</definedName>
  </definedNames>
  <calcPr calcId="181029" fullPrecision="0"/>
</workbook>
</file>

<file path=xl/calcChain.xml><?xml version="1.0" encoding="utf-8"?>
<calcChain xmlns="http://schemas.openxmlformats.org/spreadsheetml/2006/main">
  <c r="L34" i="5" l="1"/>
  <c r="K34" i="5"/>
  <c r="D34" i="5"/>
  <c r="H34" i="5" s="1"/>
  <c r="N33" i="5"/>
  <c r="M33" i="5"/>
  <c r="L33" i="5"/>
  <c r="K33" i="5"/>
  <c r="H33" i="5"/>
  <c r="L32" i="5"/>
  <c r="K32" i="5"/>
  <c r="H32" i="5"/>
  <c r="D32" i="5"/>
  <c r="N31" i="5"/>
  <c r="L31" i="5"/>
  <c r="K31" i="5"/>
  <c r="H31" i="5"/>
  <c r="L30" i="5"/>
  <c r="K30" i="5"/>
  <c r="H30" i="5"/>
  <c r="N29" i="5"/>
  <c r="L29" i="5"/>
  <c r="N28" i="5"/>
  <c r="L28" i="5"/>
  <c r="K28" i="5"/>
  <c r="H28" i="5"/>
  <c r="L27" i="5"/>
  <c r="K27" i="5"/>
  <c r="N27" i="5" s="1"/>
  <c r="H27" i="5"/>
  <c r="N26" i="5"/>
  <c r="L26" i="5"/>
  <c r="M26" i="5" s="1"/>
  <c r="L25" i="5"/>
  <c r="K25" i="5"/>
  <c r="N25" i="5" s="1"/>
  <c r="H25" i="5"/>
  <c r="N24" i="5"/>
  <c r="L24" i="5"/>
  <c r="K24" i="5"/>
  <c r="H24" i="5"/>
  <c r="L23" i="5"/>
  <c r="K23" i="5"/>
  <c r="N23" i="5" s="1"/>
  <c r="M23" i="5" s="1"/>
  <c r="H23" i="5"/>
  <c r="N22" i="5"/>
  <c r="L22" i="5"/>
  <c r="M22" i="5" s="1"/>
  <c r="N21" i="5"/>
  <c r="L21" i="5"/>
  <c r="K21" i="5"/>
  <c r="H21" i="5"/>
  <c r="L20" i="5"/>
  <c r="K20" i="5"/>
  <c r="H20" i="5"/>
  <c r="N19" i="5"/>
  <c r="L19" i="5"/>
  <c r="L18" i="5"/>
  <c r="K18" i="5"/>
  <c r="H18" i="5"/>
  <c r="N17" i="5"/>
  <c r="L17" i="5"/>
  <c r="K17" i="5"/>
  <c r="H17" i="5"/>
  <c r="L16" i="5"/>
  <c r="K16" i="5"/>
  <c r="D16" i="5"/>
  <c r="L15" i="5"/>
  <c r="K15" i="5"/>
  <c r="N15" i="5" s="1"/>
  <c r="N13" i="5"/>
  <c r="M13" i="5" s="1"/>
  <c r="L13" i="5"/>
  <c r="K13" i="5"/>
  <c r="H13" i="5"/>
  <c r="D13" i="5"/>
  <c r="N12" i="5"/>
  <c r="M12" i="5"/>
  <c r="L12" i="5"/>
  <c r="K12" i="5"/>
  <c r="H12" i="5"/>
  <c r="D10" i="5"/>
  <c r="D14" i="5" s="1"/>
  <c r="D15" i="5" s="1"/>
  <c r="H15" i="5" s="1"/>
  <c r="G53" i="4"/>
  <c r="L51" i="4"/>
  <c r="K48" i="4"/>
  <c r="K53" i="4" s="1"/>
  <c r="G48" i="4"/>
  <c r="L47" i="4"/>
  <c r="K47" i="4"/>
  <c r="M47" i="4" s="1"/>
  <c r="N47" i="4" s="1"/>
  <c r="J47" i="4"/>
  <c r="G47" i="4"/>
  <c r="N44" i="4"/>
  <c r="M44" i="4"/>
  <c r="L44" i="4"/>
  <c r="K44" i="4"/>
  <c r="J44" i="4"/>
  <c r="G44" i="4"/>
  <c r="L43" i="4"/>
  <c r="K43" i="4"/>
  <c r="M43" i="4" s="1"/>
  <c r="N43" i="4" s="1"/>
  <c r="J43" i="4"/>
  <c r="G43" i="4"/>
  <c r="M42" i="4"/>
  <c r="L42" i="4"/>
  <c r="K42" i="4"/>
  <c r="J42" i="4"/>
  <c r="G42" i="4"/>
  <c r="M41" i="4"/>
  <c r="L41" i="4"/>
  <c r="K41" i="4"/>
  <c r="J41" i="4"/>
  <c r="G41" i="4"/>
  <c r="L39" i="4"/>
  <c r="K39" i="4"/>
  <c r="M39" i="4" s="1"/>
  <c r="N39" i="4" s="1"/>
  <c r="J39" i="4"/>
  <c r="G39" i="4"/>
  <c r="M38" i="4"/>
  <c r="L38" i="4"/>
  <c r="K38" i="4"/>
  <c r="J38" i="4"/>
  <c r="G38" i="4"/>
  <c r="L36" i="4"/>
  <c r="K36" i="4"/>
  <c r="M36" i="4" s="1"/>
  <c r="N36" i="4" s="1"/>
  <c r="J36" i="4"/>
  <c r="G36" i="4"/>
  <c r="L35" i="4"/>
  <c r="K35" i="4"/>
  <c r="M35" i="4" s="1"/>
  <c r="N35" i="4" s="1"/>
  <c r="J35" i="4"/>
  <c r="G35" i="4"/>
  <c r="M33" i="4"/>
  <c r="N33" i="4" s="1"/>
  <c r="L33" i="4"/>
  <c r="K33" i="4"/>
  <c r="J33" i="4"/>
  <c r="G33" i="4"/>
  <c r="L31" i="4"/>
  <c r="L45" i="4" s="1"/>
  <c r="K31" i="4"/>
  <c r="J31" i="4"/>
  <c r="G31" i="4"/>
  <c r="M29" i="4"/>
  <c r="L28" i="4"/>
  <c r="L29" i="4" s="1"/>
  <c r="L52" i="4" s="1"/>
  <c r="K28" i="4"/>
  <c r="M28" i="4" s="1"/>
  <c r="N28" i="4" s="1"/>
  <c r="J28" i="4"/>
  <c r="G28" i="4"/>
  <c r="M26" i="4"/>
  <c r="N26" i="4" s="1"/>
  <c r="L26" i="4"/>
  <c r="K26" i="4"/>
  <c r="J26" i="4"/>
  <c r="G26" i="4"/>
  <c r="G29" i="4" s="1"/>
  <c r="G52" i="4" s="1"/>
  <c r="K23" i="4"/>
  <c r="K51" i="4" s="1"/>
  <c r="L22" i="4"/>
  <c r="L23" i="4" s="1"/>
  <c r="K22" i="4"/>
  <c r="M22" i="4" s="1"/>
  <c r="N22" i="4" s="1"/>
  <c r="J22" i="4"/>
  <c r="G22" i="4"/>
  <c r="M21" i="4"/>
  <c r="L21" i="4"/>
  <c r="K21" i="4"/>
  <c r="J21" i="4"/>
  <c r="G21" i="4"/>
  <c r="M20" i="4"/>
  <c r="L20" i="4"/>
  <c r="K20" i="4"/>
  <c r="J20" i="4"/>
  <c r="G20" i="4"/>
  <c r="L19" i="4"/>
  <c r="K19" i="4"/>
  <c r="M19" i="4" s="1"/>
  <c r="N19" i="4" s="1"/>
  <c r="J19" i="4"/>
  <c r="G19" i="4"/>
  <c r="M18" i="4"/>
  <c r="L18" i="4"/>
  <c r="K18" i="4"/>
  <c r="J18" i="4"/>
  <c r="G18" i="4"/>
  <c r="L17" i="4"/>
  <c r="K17" i="4"/>
  <c r="M17" i="4" s="1"/>
  <c r="N17" i="4" s="1"/>
  <c r="J17" i="4"/>
  <c r="G17" i="4"/>
  <c r="L15" i="4"/>
  <c r="K15" i="4"/>
  <c r="M15" i="4" s="1"/>
  <c r="N15" i="4" s="1"/>
  <c r="J15" i="4"/>
  <c r="G15" i="4"/>
  <c r="M14" i="4"/>
  <c r="N14" i="4" s="1"/>
  <c r="L14" i="4"/>
  <c r="K14" i="4"/>
  <c r="J14" i="4"/>
  <c r="G14" i="4"/>
  <c r="G23" i="4" s="1"/>
  <c r="L12" i="4"/>
  <c r="K12" i="4"/>
  <c r="M12" i="4" s="1"/>
  <c r="N12" i="4" s="1"/>
  <c r="J12" i="4"/>
  <c r="G12" i="4"/>
  <c r="L9" i="4"/>
  <c r="K9" i="4"/>
  <c r="M9" i="4" s="1"/>
  <c r="N9" i="4" s="1"/>
  <c r="J9" i="4"/>
  <c r="G9" i="4"/>
  <c r="M8" i="4"/>
  <c r="N8" i="4" s="1"/>
  <c r="L8" i="4"/>
  <c r="K8" i="4"/>
  <c r="J8" i="4"/>
  <c r="G8" i="4"/>
  <c r="G10" i="4" s="1"/>
  <c r="G50" i="4" s="1"/>
  <c r="B45" i="3"/>
  <c r="G44" i="3"/>
  <c r="B44" i="3"/>
  <c r="L43" i="3"/>
  <c r="B43" i="3"/>
  <c r="B42" i="3"/>
  <c r="B41" i="3"/>
  <c r="G39" i="3"/>
  <c r="M38" i="3"/>
  <c r="L38" i="3"/>
  <c r="K38" i="3"/>
  <c r="G38" i="3"/>
  <c r="O37" i="3"/>
  <c r="M37" i="3"/>
  <c r="N37" i="3" s="1"/>
  <c r="L37" i="3"/>
  <c r="K37" i="3"/>
  <c r="G37" i="3"/>
  <c r="M34" i="3"/>
  <c r="M35" i="3" s="1"/>
  <c r="L34" i="3"/>
  <c r="K34" i="3"/>
  <c r="G34" i="3"/>
  <c r="O33" i="3"/>
  <c r="N33" i="3"/>
  <c r="M33" i="3"/>
  <c r="L33" i="3"/>
  <c r="K33" i="3"/>
  <c r="G33" i="3"/>
  <c r="M31" i="3"/>
  <c r="L31" i="3"/>
  <c r="N31" i="3" s="1"/>
  <c r="K31" i="3"/>
  <c r="G31" i="3"/>
  <c r="G35" i="3" s="1"/>
  <c r="G45" i="3" s="1"/>
  <c r="L29" i="3"/>
  <c r="G29" i="3"/>
  <c r="G43" i="3" s="1"/>
  <c r="M28" i="3"/>
  <c r="M29" i="3" s="1"/>
  <c r="M43" i="3" s="1"/>
  <c r="L28" i="3"/>
  <c r="K28" i="3"/>
  <c r="G28" i="3"/>
  <c r="N24" i="3"/>
  <c r="O24" i="3" s="1"/>
  <c r="M24" i="3"/>
  <c r="L24" i="3"/>
  <c r="K24" i="3"/>
  <c r="G24" i="3"/>
  <c r="M23" i="3"/>
  <c r="L23" i="3"/>
  <c r="N23" i="3" s="1"/>
  <c r="O23" i="3" s="1"/>
  <c r="K23" i="3"/>
  <c r="G23" i="3"/>
  <c r="N22" i="3"/>
  <c r="M22" i="3"/>
  <c r="L22" i="3"/>
  <c r="K22" i="3"/>
  <c r="G22" i="3"/>
  <c r="N21" i="3"/>
  <c r="M21" i="3"/>
  <c r="L21" i="3"/>
  <c r="K21" i="3"/>
  <c r="G21" i="3"/>
  <c r="M20" i="3"/>
  <c r="L20" i="3"/>
  <c r="N20" i="3" s="1"/>
  <c r="O20" i="3" s="1"/>
  <c r="K20" i="3"/>
  <c r="G20" i="3"/>
  <c r="M18" i="3"/>
  <c r="N18" i="3" s="1"/>
  <c r="L18" i="3"/>
  <c r="K18" i="3"/>
  <c r="G18" i="3"/>
  <c r="O17" i="3"/>
  <c r="M17" i="3"/>
  <c r="L17" i="3"/>
  <c r="N17" i="3" s="1"/>
  <c r="K17" i="3"/>
  <c r="G17" i="3"/>
  <c r="M16" i="3"/>
  <c r="L16" i="3"/>
  <c r="K16" i="3"/>
  <c r="G16" i="3"/>
  <c r="O15" i="3"/>
  <c r="N15" i="3"/>
  <c r="M15" i="3"/>
  <c r="L15" i="3"/>
  <c r="K15" i="3"/>
  <c r="G15" i="3"/>
  <c r="G14" i="3"/>
  <c r="N13" i="3"/>
  <c r="M13" i="3"/>
  <c r="L13" i="3"/>
  <c r="K13" i="3"/>
  <c r="G13" i="3"/>
  <c r="G25" i="3" s="1"/>
  <c r="G42" i="3" s="1"/>
  <c r="N9" i="3"/>
  <c r="M9" i="3"/>
  <c r="M10" i="3" s="1"/>
  <c r="M41" i="3" s="1"/>
  <c r="L9" i="3"/>
  <c r="K9" i="3"/>
  <c r="G9" i="3"/>
  <c r="G10" i="3" s="1"/>
  <c r="M8" i="3"/>
  <c r="L8" i="3"/>
  <c r="K8" i="3"/>
  <c r="G8" i="3"/>
  <c r="K47" i="2"/>
  <c r="K53" i="2" s="1"/>
  <c r="G47" i="2"/>
  <c r="G53" i="2" s="1"/>
  <c r="L46" i="2"/>
  <c r="K46" i="2"/>
  <c r="M46" i="2" s="1"/>
  <c r="N46" i="2" s="1"/>
  <c r="J46" i="2"/>
  <c r="G46" i="2"/>
  <c r="L45" i="2"/>
  <c r="M45" i="2" s="1"/>
  <c r="K45" i="2"/>
  <c r="J45" i="2"/>
  <c r="G45" i="2"/>
  <c r="N44" i="2"/>
  <c r="L44" i="2"/>
  <c r="K44" i="2"/>
  <c r="M44" i="2" s="1"/>
  <c r="J44" i="2"/>
  <c r="G44" i="2"/>
  <c r="L43" i="2"/>
  <c r="M43" i="2" s="1"/>
  <c r="N43" i="2" s="1"/>
  <c r="K43" i="2"/>
  <c r="J43" i="2"/>
  <c r="G43" i="2"/>
  <c r="L42" i="2"/>
  <c r="K42" i="2"/>
  <c r="J42" i="2"/>
  <c r="G42" i="2"/>
  <c r="N41" i="2"/>
  <c r="L41" i="2"/>
  <c r="M41" i="2" s="1"/>
  <c r="K41" i="2"/>
  <c r="J41" i="2"/>
  <c r="G41" i="2"/>
  <c r="L40" i="2"/>
  <c r="K40" i="2"/>
  <c r="M40" i="2" s="1"/>
  <c r="N40" i="2" s="1"/>
  <c r="J40" i="2"/>
  <c r="G40" i="2"/>
  <c r="M39" i="2"/>
  <c r="L39" i="2"/>
  <c r="K39" i="2"/>
  <c r="J39" i="2"/>
  <c r="G39" i="2"/>
  <c r="K37" i="2"/>
  <c r="K52" i="2" s="1"/>
  <c r="G37" i="2"/>
  <c r="G52" i="2" s="1"/>
  <c r="L36" i="2"/>
  <c r="L37" i="2" s="1"/>
  <c r="L52" i="2" s="1"/>
  <c r="K36" i="2"/>
  <c r="M36" i="2" s="1"/>
  <c r="J36" i="2"/>
  <c r="G36" i="2"/>
  <c r="N33" i="2"/>
  <c r="L33" i="2"/>
  <c r="K33" i="2"/>
  <c r="J33" i="2"/>
  <c r="M33" i="2" s="1"/>
  <c r="G33" i="2"/>
  <c r="K32" i="2"/>
  <c r="J32" i="2"/>
  <c r="M32" i="2" s="1"/>
  <c r="G32" i="2"/>
  <c r="K31" i="2"/>
  <c r="J31" i="2"/>
  <c r="M31" i="2" s="1"/>
  <c r="G31" i="2"/>
  <c r="M30" i="2"/>
  <c r="K30" i="2"/>
  <c r="J30" i="2"/>
  <c r="G30" i="2"/>
  <c r="K29" i="2"/>
  <c r="J29" i="2"/>
  <c r="M29" i="2" s="1"/>
  <c r="L29" i="2" s="1"/>
  <c r="G29" i="2"/>
  <c r="M28" i="2"/>
  <c r="N28" i="2" s="1"/>
  <c r="K28" i="2"/>
  <c r="K34" i="2" s="1"/>
  <c r="K51" i="2" s="1"/>
  <c r="J28" i="2"/>
  <c r="G28" i="2"/>
  <c r="M27" i="2"/>
  <c r="L27" i="2" s="1"/>
  <c r="K27" i="2"/>
  <c r="J27" i="2"/>
  <c r="G27" i="2"/>
  <c r="M24" i="2"/>
  <c r="N24" i="2" s="1"/>
  <c r="L24" i="2"/>
  <c r="J24" i="2"/>
  <c r="G24" i="2"/>
  <c r="K23" i="2"/>
  <c r="J23" i="2"/>
  <c r="M23" i="2" s="1"/>
  <c r="G23" i="2"/>
  <c r="M22" i="2"/>
  <c r="N22" i="2" s="1"/>
  <c r="L22" i="2"/>
  <c r="K22" i="2"/>
  <c r="J22" i="2"/>
  <c r="G22" i="2"/>
  <c r="M21" i="2"/>
  <c r="L21" i="2" s="1"/>
  <c r="K21" i="2"/>
  <c r="J21" i="2"/>
  <c r="G21" i="2"/>
  <c r="N21" i="2" s="1"/>
  <c r="M20" i="2"/>
  <c r="N20" i="2" s="1"/>
  <c r="K20" i="2"/>
  <c r="L20" i="2" s="1"/>
  <c r="J20" i="2"/>
  <c r="G20" i="2"/>
  <c r="K19" i="2"/>
  <c r="J19" i="2"/>
  <c r="M19" i="2" s="1"/>
  <c r="G19" i="2"/>
  <c r="M18" i="2"/>
  <c r="N18" i="2" s="1"/>
  <c r="K18" i="2"/>
  <c r="L18" i="2" s="1"/>
  <c r="J18" i="2"/>
  <c r="G18" i="2"/>
  <c r="M17" i="2"/>
  <c r="L17" i="2" s="1"/>
  <c r="K17" i="2"/>
  <c r="J17" i="2"/>
  <c r="G17" i="2"/>
  <c r="M16" i="2"/>
  <c r="N16" i="2" s="1"/>
  <c r="K16" i="2"/>
  <c r="L16" i="2" s="1"/>
  <c r="J16" i="2"/>
  <c r="G16" i="2"/>
  <c r="K15" i="2"/>
  <c r="J15" i="2"/>
  <c r="M15" i="2" s="1"/>
  <c r="G15" i="2"/>
  <c r="M14" i="2"/>
  <c r="N14" i="2" s="1"/>
  <c r="K14" i="2"/>
  <c r="L14" i="2" s="1"/>
  <c r="J14" i="2"/>
  <c r="G14" i="2"/>
  <c r="M13" i="2"/>
  <c r="L13" i="2" s="1"/>
  <c r="K13" i="2"/>
  <c r="J13" i="2"/>
  <c r="G13" i="2"/>
  <c r="M12" i="2"/>
  <c r="N12" i="2" s="1"/>
  <c r="K12" i="2"/>
  <c r="L12" i="2" s="1"/>
  <c r="J12" i="2"/>
  <c r="G12" i="2"/>
  <c r="G25" i="2" s="1"/>
  <c r="G50" i="2" s="1"/>
  <c r="N9" i="2"/>
  <c r="L9" i="2"/>
  <c r="K9" i="2"/>
  <c r="M9" i="2" s="1"/>
  <c r="G9" i="2"/>
  <c r="G10" i="2" s="1"/>
  <c r="G49" i="2" s="1"/>
  <c r="L8" i="2"/>
  <c r="L10" i="2" s="1"/>
  <c r="L49" i="2" s="1"/>
  <c r="K8" i="2"/>
  <c r="G8" i="2"/>
  <c r="L15" i="2" l="1"/>
  <c r="N15" i="2"/>
  <c r="G51" i="4"/>
  <c r="L32" i="2"/>
  <c r="N32" i="2"/>
  <c r="G41" i="3"/>
  <c r="M39" i="3"/>
  <c r="M45" i="3"/>
  <c r="L19" i="2"/>
  <c r="N19" i="2"/>
  <c r="L23" i="2"/>
  <c r="N23" i="2"/>
  <c r="N45" i="2"/>
  <c r="O18" i="3"/>
  <c r="K25" i="2"/>
  <c r="N30" i="2"/>
  <c r="L10" i="3"/>
  <c r="N8" i="3"/>
  <c r="M25" i="3"/>
  <c r="O22" i="3"/>
  <c r="N34" i="3"/>
  <c r="M10" i="4"/>
  <c r="N18" i="4"/>
  <c r="M52" i="4"/>
  <c r="N29" i="4"/>
  <c r="L54" i="4"/>
  <c r="N38" i="4"/>
  <c r="H16" i="5"/>
  <c r="O17" i="5"/>
  <c r="N20" i="5"/>
  <c r="N35" i="5" s="1"/>
  <c r="O24" i="5"/>
  <c r="M27" i="5"/>
  <c r="O27" i="5"/>
  <c r="O31" i="5"/>
  <c r="N34" i="5"/>
  <c r="N13" i="2"/>
  <c r="N17" i="2"/>
  <c r="O13" i="3"/>
  <c r="N20" i="4"/>
  <c r="G45" i="4"/>
  <c r="N41" i="4"/>
  <c r="M45" i="4"/>
  <c r="M48" i="4"/>
  <c r="O13" i="5"/>
  <c r="N16" i="5"/>
  <c r="M19" i="5"/>
  <c r="O21" i="5"/>
  <c r="M21" i="5"/>
  <c r="O28" i="5"/>
  <c r="M28" i="5"/>
  <c r="N30" i="5"/>
  <c r="G34" i="2"/>
  <c r="N27" i="2"/>
  <c r="L28" i="2"/>
  <c r="N31" i="2"/>
  <c r="L31" i="2"/>
  <c r="M37" i="2"/>
  <c r="N36" i="2"/>
  <c r="O9" i="3"/>
  <c r="N35" i="3"/>
  <c r="O31" i="3"/>
  <c r="L35" i="3"/>
  <c r="M23" i="4"/>
  <c r="N21" i="4"/>
  <c r="N42" i="4"/>
  <c r="L48" i="4"/>
  <c r="M15" i="5"/>
  <c r="O15" i="5"/>
  <c r="N18" i="5"/>
  <c r="O25" i="5"/>
  <c r="M25" i="5"/>
  <c r="M29" i="5"/>
  <c r="O33" i="5"/>
  <c r="K10" i="2"/>
  <c r="M8" i="2"/>
  <c r="N29" i="2"/>
  <c r="L30" i="2"/>
  <c r="M34" i="2"/>
  <c r="N39" i="2"/>
  <c r="N16" i="3"/>
  <c r="O21" i="3"/>
  <c r="N28" i="3"/>
  <c r="K10" i="4"/>
  <c r="K29" i="4"/>
  <c r="K45" i="4"/>
  <c r="M31" i="4"/>
  <c r="M17" i="5"/>
  <c r="O23" i="5"/>
  <c r="M24" i="5"/>
  <c r="M31" i="5"/>
  <c r="N32" i="5"/>
  <c r="L35" i="5"/>
  <c r="M25" i="2"/>
  <c r="H35" i="5"/>
  <c r="L47" i="2"/>
  <c r="M42" i="2"/>
  <c r="L25" i="3"/>
  <c r="N38" i="3"/>
  <c r="L10" i="4"/>
  <c r="O12" i="5"/>
  <c r="O35" i="5" l="1"/>
  <c r="K52" i="4"/>
  <c r="N37" i="2"/>
  <c r="M52" i="2"/>
  <c r="M54" i="4"/>
  <c r="N45" i="4"/>
  <c r="N52" i="4"/>
  <c r="L42" i="3"/>
  <c r="K50" i="4"/>
  <c r="O16" i="3"/>
  <c r="O18" i="5"/>
  <c r="M18" i="5"/>
  <c r="N23" i="4"/>
  <c r="M51" i="4"/>
  <c r="G51" i="2"/>
  <c r="M30" i="5"/>
  <c r="O30" i="5"/>
  <c r="M16" i="5"/>
  <c r="O16" i="5"/>
  <c r="L25" i="2"/>
  <c r="O38" i="3"/>
  <c r="M32" i="5"/>
  <c r="O32" i="5"/>
  <c r="O34" i="3"/>
  <c r="L41" i="3"/>
  <c r="M44" i="3"/>
  <c r="N25" i="2"/>
  <c r="M50" i="2"/>
  <c r="N42" i="2"/>
  <c r="N31" i="4"/>
  <c r="O28" i="3"/>
  <c r="N29" i="3"/>
  <c r="N8" i="2"/>
  <c r="M10" i="2"/>
  <c r="L53" i="4"/>
  <c r="L39" i="3"/>
  <c r="L45" i="3"/>
  <c r="M47" i="2"/>
  <c r="G54" i="4"/>
  <c r="L34" i="2"/>
  <c r="M34" i="5"/>
  <c r="O34" i="5"/>
  <c r="M42" i="3"/>
  <c r="K50" i="2"/>
  <c r="G46" i="3"/>
  <c r="N45" i="3"/>
  <c r="O35" i="3"/>
  <c r="N39" i="3"/>
  <c r="M20" i="5"/>
  <c r="O20" i="5"/>
  <c r="L50" i="4"/>
  <c r="L53" i="2"/>
  <c r="K54" i="4"/>
  <c r="N25" i="3"/>
  <c r="M51" i="2"/>
  <c r="N34" i="2"/>
  <c r="K49" i="2"/>
  <c r="N48" i="4"/>
  <c r="M53" i="4"/>
  <c r="N10" i="4"/>
  <c r="M50" i="4"/>
  <c r="N10" i="3"/>
  <c r="O8" i="3"/>
  <c r="O45" i="3" l="1"/>
  <c r="M55" i="4"/>
  <c r="N53" i="4"/>
  <c r="L55" i="4"/>
  <c r="N47" i="2"/>
  <c r="M53" i="2"/>
  <c r="K55" i="4"/>
  <c r="G55" i="4"/>
  <c r="N51" i="2"/>
  <c r="N44" i="3"/>
  <c r="O39" i="3"/>
  <c r="M46" i="3"/>
  <c r="L51" i="2"/>
  <c r="N50" i="2"/>
  <c r="M35" i="5"/>
  <c r="N51" i="4"/>
  <c r="N54" i="4"/>
  <c r="N52" i="2"/>
  <c r="L44" i="3"/>
  <c r="M49" i="2"/>
  <c r="N10" i="2"/>
  <c r="N50" i="4"/>
  <c r="N41" i="3"/>
  <c r="O10" i="3"/>
  <c r="K54" i="2"/>
  <c r="N42" i="3"/>
  <c r="O25" i="3"/>
  <c r="N43" i="3"/>
  <c r="O29" i="3"/>
  <c r="L50" i="2"/>
  <c r="G54" i="2"/>
  <c r="L54" i="2" l="1"/>
  <c r="O42" i="3"/>
  <c r="N46" i="3"/>
  <c r="O41" i="3"/>
  <c r="O44" i="3"/>
  <c r="N53" i="2"/>
  <c r="N55" i="4"/>
  <c r="L46" i="3"/>
  <c r="O43" i="3"/>
  <c r="N49" i="2"/>
  <c r="M54" i="2"/>
  <c r="N54" i="2" l="1"/>
  <c r="O46" i="3"/>
</calcChain>
</file>

<file path=xl/sharedStrings.xml><?xml version="1.0" encoding="utf-8"?>
<sst xmlns="http://schemas.openxmlformats.org/spreadsheetml/2006/main" count="778" uniqueCount="241">
  <si>
    <t>%</t>
  </si>
  <si>
    <t>No.</t>
  </si>
  <si>
    <t>DESCRIPTION</t>
  </si>
  <si>
    <t>UNIT</t>
  </si>
  <si>
    <t>BOQ QTY</t>
  </si>
  <si>
    <t>UNIT PRICE</t>
  </si>
  <si>
    <t>AMOUNT</t>
  </si>
  <si>
    <t>PREV QTY</t>
  </si>
  <si>
    <t>THIS QTY</t>
  </si>
  <si>
    <t>TOTAL QTY</t>
  </si>
  <si>
    <t>PREV AMOUNT</t>
  </si>
  <si>
    <t>THIS AMOUNT</t>
  </si>
  <si>
    <t>CUMULATIVE</t>
  </si>
  <si>
    <t>Custom1</t>
  </si>
  <si>
    <t>Custom2</t>
  </si>
  <si>
    <t>Custom3</t>
  </si>
  <si>
    <t>Custom4</t>
  </si>
  <si>
    <t>Custom5</t>
  </si>
  <si>
    <t>Custom6</t>
  </si>
  <si>
    <t>PRICE FROM</t>
  </si>
  <si>
    <t>CONTRACT OR VO</t>
  </si>
  <si>
    <t>ITEM</t>
  </si>
  <si>
    <t>Object</t>
  </si>
  <si>
    <t xml:space="preserve">I SECTION OF MOTORWAY KICEVO-OHRID       KICEVO-PODVIS   km 0+000 - km 10+424,89 </t>
  </si>
  <si>
    <t>1.</t>
  </si>
  <si>
    <t>1-1MAIN ROAD</t>
  </si>
  <si>
    <t>According to BoQ</t>
  </si>
  <si>
    <t>Performed quantities</t>
  </si>
  <si>
    <t>Value of performed quantities</t>
  </si>
  <si>
    <t>Percentage of realization  (%)</t>
  </si>
  <si>
    <t>Description of performed works</t>
  </si>
  <si>
    <t>Unit</t>
  </si>
  <si>
    <t>BoQ Quantity</t>
  </si>
  <si>
    <t xml:space="preserve">Unit price    (€) </t>
  </si>
  <si>
    <t xml:space="preserve">Contract ammount     (€) </t>
  </si>
  <si>
    <t xml:space="preserve">Previous month quantity </t>
  </si>
  <si>
    <t xml:space="preserve">This month quantity </t>
  </si>
  <si>
    <t>Total</t>
  </si>
  <si>
    <t>Previous Monthly Statement  (€)</t>
  </si>
  <si>
    <t>This Monthly Statement      (€)</t>
  </si>
  <si>
    <t>Cumulative    (€)</t>
  </si>
  <si>
    <t>6 (4x5)</t>
  </si>
  <si>
    <t>9 (7+8)</t>
  </si>
  <si>
    <t>10 (5x7)</t>
  </si>
  <si>
    <t>11 (12-10)</t>
  </si>
  <si>
    <t>12 (5*9)</t>
  </si>
  <si>
    <t>Main road</t>
  </si>
  <si>
    <t>1.1</t>
  </si>
  <si>
    <t xml:space="preserve">Labeling and securing of the roads (alignment)                                                           </t>
  </si>
  <si>
    <t>km</t>
  </si>
  <si>
    <t>Contract</t>
  </si>
  <si>
    <t>1.2</t>
  </si>
  <si>
    <t xml:space="preserve">Clearing up shrubbery/shrub/twig, trees and roots                                                         </t>
  </si>
  <si>
    <t>TOTAL:</t>
  </si>
  <si>
    <t>2.</t>
  </si>
  <si>
    <t>2.1</t>
  </si>
  <si>
    <t xml:space="preserve">Excavation of humus with transport und deposition      </t>
  </si>
  <si>
    <t>m3</t>
  </si>
  <si>
    <t>2.2.1.a</t>
  </si>
  <si>
    <t xml:space="preserve">Excavation of ground in wide excavation
of the roads material IV -V layer                                                                           a) with average transport to 500 m </t>
  </si>
  <si>
    <t>Excavation</t>
  </si>
  <si>
    <t>2.2.1.b</t>
  </si>
  <si>
    <t xml:space="preserve">Excavation of ground in wide excavation
of the roads material IV -V layer                                                                           b) with average transport to 1000 m </t>
  </si>
  <si>
    <t>2.2.1.c</t>
  </si>
  <si>
    <t xml:space="preserve">Excavation of ground in wide excavation
of the roads material IV -V layer                                                                           c) with average transport to 1500 m </t>
  </si>
  <si>
    <t>2.2.1.d</t>
  </si>
  <si>
    <t xml:space="preserve">Excavation of ground in wide excavation
of the roads material IV -V layer                                                                           d) with average transport to 2000 m </t>
  </si>
  <si>
    <t>2.2.1.e</t>
  </si>
  <si>
    <t xml:space="preserve">Excavation of ground in wide excavation
of the roads material IV -V layer                                                                           e) with average transport to 2500 m </t>
  </si>
  <si>
    <t>2.3</t>
  </si>
  <si>
    <t>Addition for excavation in rock with mine</t>
  </si>
  <si>
    <t>Addition for rock</t>
  </si>
  <si>
    <t>2.4</t>
  </si>
  <si>
    <t>Production of embankment                                                      b) of stone material</t>
  </si>
  <si>
    <t>2.5</t>
  </si>
  <si>
    <t>Production of bed planum of foundation</t>
  </si>
  <si>
    <t>m2</t>
  </si>
  <si>
    <t>2.6</t>
  </si>
  <si>
    <t>Compression under the ground</t>
  </si>
  <si>
    <t>2.7</t>
  </si>
  <si>
    <t xml:space="preserve">Hummusing of slopes </t>
  </si>
  <si>
    <t>2.8</t>
  </si>
  <si>
    <t>Sowing grass on lands</t>
  </si>
  <si>
    <t>2.9</t>
  </si>
  <si>
    <t xml:space="preserve">Spread out and planing of the remaining humus </t>
  </si>
  <si>
    <t>3.</t>
  </si>
  <si>
    <t>DRAINAGE</t>
  </si>
  <si>
    <t>3.1.a</t>
  </si>
  <si>
    <t>Excavation of canal                                                             a) in hard stone material</t>
  </si>
  <si>
    <t>3.1.b</t>
  </si>
  <si>
    <t>Excavation of canal                                                             b) addition for excavation in rock</t>
  </si>
  <si>
    <t>3.2</t>
  </si>
  <si>
    <t>Coating of ditch with C-30</t>
  </si>
  <si>
    <t>3.3.a</t>
  </si>
  <si>
    <t>Construction of drainage                                                   a) depth of 0–2m. In stone material</t>
  </si>
  <si>
    <t>m1</t>
  </si>
  <si>
    <t>3.4.a</t>
  </si>
  <si>
    <t>Supply, transport and put on drainage and drainage pipes , culvert pipes with construction of entrance and exit                                                                                      a) perforated pipes F 400</t>
  </si>
  <si>
    <t>3.4.b</t>
  </si>
  <si>
    <t xml:space="preserve">Supply, transport and put on drainage and drainage pipes , culvert pipes with construction of entrance and exit                                                                                      b) concrete pipes   F 1000 cm </t>
  </si>
  <si>
    <t>3.5</t>
  </si>
  <si>
    <t>Production of inspecton manholes (complete construction) F 1000 cm.</t>
  </si>
  <si>
    <t>4.</t>
  </si>
  <si>
    <t>4.1</t>
  </si>
  <si>
    <t>Construction of walls from
polymer reinforcement soil</t>
  </si>
  <si>
    <t>NO</t>
  </si>
  <si>
    <t>5.</t>
  </si>
  <si>
    <t>5.1</t>
  </si>
  <si>
    <t>Production of a protective layer of crushed stone d=50сm.</t>
  </si>
  <si>
    <t>5.2</t>
  </si>
  <si>
    <t>Production of layer of crushed stone d=35 cm</t>
  </si>
  <si>
    <t>5.3.a</t>
  </si>
  <si>
    <t>Production of upper bearing layer from bitumen material BNS-22CA                                                  a)d=13.00 cm</t>
  </si>
  <si>
    <t>5.4.a</t>
  </si>
  <si>
    <t>Production of asphaltic concrete-wearing course AB-11C polymer layer d=5sm                                                 a)d= 5.00cm</t>
  </si>
  <si>
    <t>5.5</t>
  </si>
  <si>
    <t xml:space="preserve">Production of verge with mechanical stabilization </t>
  </si>
  <si>
    <t>5.6</t>
  </si>
  <si>
    <t>Production of prefabricated concrete kerbs C-30 on concrete base -18/24</t>
  </si>
  <si>
    <t>5.7.a</t>
  </si>
  <si>
    <t xml:space="preserve">Production of asphalt gutters with concrete kerb 24x18cm                                                                   a)breadth 75.00 cm                             </t>
  </si>
  <si>
    <t>5.8</t>
  </si>
  <si>
    <t>Production of channels of concrete elements c-30</t>
  </si>
  <si>
    <t>SUMMARY FOR MAIN ROAD</t>
  </si>
  <si>
    <t>1. PREPARATION WORKS</t>
  </si>
  <si>
    <t>2. CHASSIS EARTHEN WORKS</t>
  </si>
  <si>
    <t>3. DRAINAGE</t>
  </si>
  <si>
    <t>4. CONSTRUCTIONS</t>
  </si>
  <si>
    <t>5. UPPER PLANT</t>
  </si>
  <si>
    <t>1-4 DEVIATION '2' ASPHALT ROAD FOR LAVCANI</t>
  </si>
  <si>
    <t>Percentage of  realization  (%)</t>
  </si>
  <si>
    <t>Type of work</t>
  </si>
  <si>
    <t>Quantity</t>
  </si>
  <si>
    <t xml:space="preserve">Unit price (€) </t>
  </si>
  <si>
    <t xml:space="preserve">Total price (€) </t>
  </si>
  <si>
    <t xml:space="preserve">Previous Monthly Statement  (€) </t>
  </si>
  <si>
    <t xml:space="preserve">This Monthly Statement      (€) </t>
  </si>
  <si>
    <t xml:space="preserve">Cumulative    (€) </t>
  </si>
  <si>
    <t xml:space="preserve">I. </t>
  </si>
  <si>
    <t>PREPARATION WORKS</t>
  </si>
  <si>
    <t xml:space="preserve">1. Labelling and securing of the roads </t>
  </si>
  <si>
    <t>Deviation Lavcani</t>
  </si>
  <si>
    <t>Demolishing of existing carringway</t>
  </si>
  <si>
    <t>II.</t>
  </si>
  <si>
    <t>CHASSIS EARTHEN WORKS</t>
  </si>
  <si>
    <t>-Earthen works :</t>
  </si>
  <si>
    <t>Excavation of humus.with transport and lodgement</t>
  </si>
  <si>
    <t>Excavation of ground in wide excavation of the roads and the borrows III-IV floor.</t>
  </si>
  <si>
    <t>a)with average transport to 60m</t>
  </si>
  <si>
    <t>b) with average transport to 200m.</t>
  </si>
  <si>
    <t xml:space="preserve">d) with average transport to 1000m                          </t>
  </si>
  <si>
    <t>Addition for excavation in rock with mining</t>
  </si>
  <si>
    <t>Production of embankment</t>
  </si>
  <si>
    <t>b) of earth material</t>
  </si>
  <si>
    <t xml:space="preserve">Production of bed planum of foundation </t>
  </si>
  <si>
    <t xml:space="preserve">Spread out and planning of the remaining humus </t>
  </si>
  <si>
    <t>III.</t>
  </si>
  <si>
    <t>Excavation of ditch</t>
  </si>
  <si>
    <t>a) in mat III-IV floor.</t>
  </si>
  <si>
    <t>V.</t>
  </si>
  <si>
    <t>UPPER PLANT</t>
  </si>
  <si>
    <t>Production of a protective layer of crushed stone d=30сm.</t>
  </si>
  <si>
    <t>Production of upper bearing layer from bitumen material BNS-16A</t>
  </si>
  <si>
    <t xml:space="preserve"> a) d=8.00</t>
  </si>
  <si>
    <t>Total :</t>
  </si>
  <si>
    <t>lV .</t>
  </si>
  <si>
    <t>CONSTRUCTION</t>
  </si>
  <si>
    <t xml:space="preserve">Production of walls polymer reinforcement earth         </t>
  </si>
  <si>
    <t>Production of R.C. Overrpass  L=2x36m</t>
  </si>
  <si>
    <t>SUMMARY FOR DEVIATION</t>
  </si>
  <si>
    <t xml:space="preserve">III. </t>
  </si>
  <si>
    <t>IV.</t>
  </si>
  <si>
    <t xml:space="preserve">V.  </t>
  </si>
  <si>
    <t>1-5 INTERCHANGE 'KNEZINO'</t>
  </si>
  <si>
    <t>I</t>
  </si>
  <si>
    <t xml:space="preserve">Labelling and securing of the roads </t>
  </si>
  <si>
    <t>INTCH KNEZINO</t>
  </si>
  <si>
    <t>Clearing up shrubbery / shrub/ twig, trees and root</t>
  </si>
  <si>
    <t>II</t>
  </si>
  <si>
    <t>Excavation of humus d=50сm. with transport and deposition</t>
  </si>
  <si>
    <t xml:space="preserve">Excavation of ground in wide excavation of the roads and the borrows IV-V floor. </t>
  </si>
  <si>
    <t>b) with average transport to 200M.</t>
  </si>
  <si>
    <t>d) with average transport to 1000m.</t>
  </si>
  <si>
    <t xml:space="preserve">a) of stone material </t>
  </si>
  <si>
    <t>III</t>
  </si>
  <si>
    <t>Excavation of canal</t>
  </si>
  <si>
    <t>a) in hard stone material.</t>
  </si>
  <si>
    <t>Supply, transport and placement of tubular passage with production of entry and exit</t>
  </si>
  <si>
    <t>a) F1500cm.</t>
  </si>
  <si>
    <t>Production of upper bearing layer from bitumen material BNS-32CA</t>
  </si>
  <si>
    <t xml:space="preserve">a) d=8.00  </t>
  </si>
  <si>
    <t>Production of asphaltic concrete -wearing course AB-11C polymer layer</t>
  </si>
  <si>
    <t>a)d= 4.00cm</t>
  </si>
  <si>
    <t xml:space="preserve">Production ofverge with mechanical stabilization </t>
  </si>
  <si>
    <t xml:space="preserve">Production of concrete kerb </t>
  </si>
  <si>
    <t xml:space="preserve">a)24/18sm-C30 </t>
  </si>
  <si>
    <t xml:space="preserve">b)15/8sm -C30 </t>
  </si>
  <si>
    <t>Production of pavement</t>
  </si>
  <si>
    <t xml:space="preserve">a)behaton d=6.00cm </t>
  </si>
  <si>
    <t>b)sand    d=5.00cm</t>
  </si>
  <si>
    <t>layer of crushed stone d=20cm</t>
  </si>
  <si>
    <t xml:space="preserve">Production of concrete ditch on downward of embankmant </t>
  </si>
  <si>
    <t>lV</t>
  </si>
  <si>
    <t>R.C. Underpass  L=10,00m</t>
  </si>
  <si>
    <t xml:space="preserve"> SUMMARY FOR INTERCHANGE</t>
  </si>
  <si>
    <t>I. Preparatory works</t>
  </si>
  <si>
    <t>II. Chassis</t>
  </si>
  <si>
    <t>III. Drainage</t>
  </si>
  <si>
    <t xml:space="preserve">IV  Construction                                                      </t>
  </si>
  <si>
    <t>V. Upper plant</t>
  </si>
  <si>
    <t>1-5 DRAINAGE OF CORRIDOR-8</t>
  </si>
  <si>
    <t>Mechanical excavation in the ground in narrow digging up, for ditches for laying pipes, digging of the ditch and drain of the surplus material</t>
  </si>
  <si>
    <t>–excavation according to table</t>
  </si>
  <si>
    <t>–excavation for leaks, release/ on the side</t>
  </si>
  <si>
    <t>Total excavation</t>
  </si>
  <si>
    <t>a./</t>
  </si>
  <si>
    <t>Of a depth from 0 – 2 m</t>
  </si>
  <si>
    <t>material III and IV layer.    (80 %)</t>
  </si>
  <si>
    <t>–in rock (20 %)</t>
  </si>
  <si>
    <t>b./</t>
  </si>
  <si>
    <t>Of a depth of 2 – 4 m</t>
  </si>
  <si>
    <t>material III and IV layer.    (20 %)</t>
  </si>
  <si>
    <t>– in rock (80 %)</t>
  </si>
  <si>
    <t xml:space="preserve">Manual additional excavation in the ground III and IV layer. </t>
  </si>
  <si>
    <t>Supply,transport and construction of filter material of gravel, to be filled in the drainage ditch</t>
  </si>
  <si>
    <t>creation of exit heads made out of concrete blocks and channels out of reinforced concrete for side outlet MB 30 with a proper inclination</t>
  </si>
  <si>
    <t>– concrete blocks</t>
  </si>
  <si>
    <t>– exit heads</t>
  </si>
  <si>
    <t xml:space="preserve">Purchase-transport and the construction of concrete, drainage and drainage and waste pipes    </t>
  </si>
  <si>
    <t xml:space="preserve">   -F 300</t>
  </si>
  <si>
    <t>m'</t>
  </si>
  <si>
    <t xml:space="preserve">   -F 400</t>
  </si>
  <si>
    <t xml:space="preserve">   -F 500</t>
  </si>
  <si>
    <t xml:space="preserve">Purchase-transport and construction of concrete drainage pipes (non perforated)     </t>
  </si>
  <si>
    <t>Production of a set of inspection manholes</t>
  </si>
  <si>
    <t>– with a height of up to 2. 0 M</t>
  </si>
  <si>
    <t>pcs</t>
  </si>
  <si>
    <t>– with a height above 2. 0 M</t>
  </si>
  <si>
    <t>Supply, transport and construction of grids for round drainpipes with a frame of the heavy type with a capacity of 40 MP.</t>
  </si>
  <si>
    <t>Preparation of a set of Oil-catch basins F1000</t>
  </si>
  <si>
    <t>Supply, transport and construction of shutters for oil-catcher. Round with frame; heavy type with a capacity of 40MP.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</si>
</sst>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0.0"/>
    <numFmt numFmtId="167" formatCode="0.000"/>
    <numFmt numFmtId="168" formatCode="0.00_ "/>
    <numFmt numFmtId="169" formatCode="_-* #,##0.00\ _д_е_н_._-;\-* #,##0.00\ _д_е_н_._-;_-* &quot;-&quot;??\ _д_е_н_._-;_-@_-"/>
  </numFmts>
  <fonts count="24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6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0"/>
      <name val="MAC C Swiss"/>
      <family val="2"/>
    </font>
    <font>
      <sz val="11"/>
      <color indexed="8"/>
      <name val="宋体"/>
      <charset val="134"/>
    </font>
    <font>
      <sz val="10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charset val="134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name val="MAC C Swiss"/>
      <family val="1"/>
    </font>
    <font>
      <u/>
      <sz val="11"/>
      <color theme="10"/>
      <name val="宋体"/>
      <charset val="134"/>
    </font>
    <font>
      <sz val="11"/>
      <color rgb="FF00000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9">
    <xf numFmtId="0" fontId="0" fillId="0" borderId="0">
      <alignment vertical="center"/>
    </xf>
    <xf numFmtId="164" fontId="13" fillId="0" borderId="0">
      <alignment vertical="center"/>
    </xf>
    <xf numFmtId="164" fontId="16" fillId="0" borderId="0">
      <alignment vertical="center"/>
    </xf>
    <xf numFmtId="164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166" fontId="13" fillId="0" borderId="0">
      <alignment vertical="center"/>
    </xf>
    <xf numFmtId="164" fontId="11" fillId="0" borderId="0">
      <alignment vertical="center"/>
    </xf>
    <xf numFmtId="167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8" fontId="3" fillId="0" borderId="0">
      <alignment vertical="center"/>
    </xf>
    <xf numFmtId="169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9" fillId="0" borderId="0"/>
    <xf numFmtId="0" fontId="13" fillId="0" borderId="0">
      <alignment vertical="center"/>
    </xf>
    <xf numFmtId="0" fontId="17" fillId="0" borderId="0">
      <alignment vertical="center"/>
    </xf>
    <xf numFmtId="43" fontId="1" fillId="0" borderId="0"/>
    <xf numFmtId="9" fontId="1" fillId="0" borderId="0"/>
    <xf numFmtId="0" fontId="1" fillId="0" borderId="0"/>
    <xf numFmtId="0" fontId="20" fillId="0" borderId="0"/>
    <xf numFmtId="164" fontId="16" fillId="0" borderId="0">
      <alignment vertical="center"/>
    </xf>
    <xf numFmtId="0" fontId="3" fillId="0" borderId="0"/>
    <xf numFmtId="164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169" fontId="18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9" fontId="13" fillId="0" borderId="0"/>
  </cellStyleXfs>
  <cellXfs count="349">
    <xf numFmtId="0" fontId="0" fillId="0" borderId="0" xfId="0" applyAlignment="1"/>
    <xf numFmtId="0" fontId="2" fillId="0" borderId="0" xfId="0" applyFont="1">
      <alignment vertical="center"/>
    </xf>
    <xf numFmtId="4" fontId="7" fillId="6" borderId="1" xfId="8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>
      <alignment vertical="center"/>
    </xf>
    <xf numFmtId="4" fontId="3" fillId="0" borderId="1" xfId="0" applyNumberFormat="1" applyFont="1" applyBorder="1" applyAlignment="1">
      <alignment horizontal="right" vertical="center"/>
    </xf>
    <xf numFmtId="0" fontId="2" fillId="0" borderId="1" xfId="0" applyFont="1" applyBorder="1">
      <alignment vertical="center"/>
    </xf>
    <xf numFmtId="2" fontId="6" fillId="2" borderId="1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7" fillId="0" borderId="7" xfId="12" applyFont="1" applyBorder="1" applyAlignment="1">
      <alignment horizontal="center" vertical="center" wrapText="1"/>
    </xf>
    <xf numFmtId="0" fontId="7" fillId="0" borderId="8" xfId="12" applyFont="1" applyBorder="1" applyAlignment="1">
      <alignment horizontal="center" vertical="center" wrapText="1"/>
    </xf>
    <xf numFmtId="4" fontId="7" fillId="6" borderId="4" xfId="8" applyNumberFormat="1" applyFont="1" applyFill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 applyAlignment="1">
      <alignment horizontal="justify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26" xfId="0" applyFont="1" applyBorder="1">
      <alignment vertical="center"/>
    </xf>
    <xf numFmtId="4" fontId="7" fillId="6" borderId="8" xfId="8" applyNumberFormat="1" applyFont="1" applyFill="1" applyBorder="1" applyAlignment="1">
      <alignment horizontal="center" vertical="center" wrapText="1"/>
    </xf>
    <xf numFmtId="4" fontId="7" fillId="6" borderId="7" xfId="8" applyNumberFormat="1" applyFont="1" applyFill="1" applyBorder="1" applyAlignment="1">
      <alignment horizontal="center" vertical="center" wrapText="1"/>
    </xf>
    <xf numFmtId="0" fontId="2" fillId="0" borderId="19" xfId="0" applyFont="1" applyBorder="1">
      <alignment vertical="center"/>
    </xf>
    <xf numFmtId="2" fontId="2" fillId="0" borderId="17" xfId="0" applyNumberFormat="1" applyFont="1" applyBorder="1">
      <alignment vertical="center"/>
    </xf>
    <xf numFmtId="2" fontId="2" fillId="0" borderId="19" xfId="0" applyNumberFormat="1" applyFont="1" applyBorder="1">
      <alignment vertical="center"/>
    </xf>
    <xf numFmtId="0" fontId="2" fillId="0" borderId="29" xfId="0" applyFont="1" applyBorder="1">
      <alignment vertical="center"/>
    </xf>
    <xf numFmtId="2" fontId="2" fillId="0" borderId="29" xfId="0" applyNumberFormat="1" applyFont="1" applyBorder="1">
      <alignment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1" fontId="7" fillId="6" borderId="8" xfId="8" applyNumberFormat="1" applyFont="1" applyFill="1" applyBorder="1" applyAlignment="1">
      <alignment horizontal="center" vertical="center" wrapText="1"/>
    </xf>
    <xf numFmtId="1" fontId="7" fillId="6" borderId="4" xfId="8" applyNumberFormat="1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vertical="center" wrapText="1"/>
    </xf>
    <xf numFmtId="0" fontId="2" fillId="0" borderId="24" xfId="0" applyFont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1" fontId="7" fillId="6" borderId="7" xfId="8" applyNumberFormat="1" applyFont="1" applyFill="1" applyBorder="1" applyAlignment="1">
      <alignment horizontal="center" vertical="center" wrapText="1"/>
    </xf>
    <xf numFmtId="0" fontId="2" fillId="0" borderId="16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32" xfId="0" applyFont="1" applyBorder="1">
      <alignment vertical="center"/>
    </xf>
    <xf numFmtId="2" fontId="6" fillId="2" borderId="28" xfId="0" applyNumberFormat="1" applyFont="1" applyFill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1" fontId="7" fillId="6" borderId="31" xfId="8" applyNumberFormat="1" applyFont="1" applyFill="1" applyBorder="1" applyAlignment="1">
      <alignment horizontal="center" vertical="center" wrapText="1"/>
    </xf>
    <xf numFmtId="0" fontId="10" fillId="0" borderId="0" xfId="8" applyFont="1">
      <alignment vertical="center"/>
    </xf>
    <xf numFmtId="0" fontId="7" fillId="6" borderId="39" xfId="8" applyFont="1" applyFill="1" applyBorder="1" applyAlignment="1">
      <alignment horizontal="center" vertical="center"/>
    </xf>
    <xf numFmtId="0" fontId="7" fillId="6" borderId="40" xfId="8" applyFont="1" applyFill="1" applyBorder="1" applyAlignment="1">
      <alignment horizontal="center" vertical="center"/>
    </xf>
    <xf numFmtId="0" fontId="7" fillId="6" borderId="4" xfId="8" applyFont="1" applyFill="1" applyBorder="1" applyAlignment="1">
      <alignment horizontal="center" vertical="center" wrapText="1"/>
    </xf>
    <xf numFmtId="1" fontId="7" fillId="6" borderId="41" xfId="8" applyNumberFormat="1" applyFont="1" applyFill="1" applyBorder="1" applyAlignment="1">
      <alignment horizontal="center" vertical="center"/>
    </xf>
    <xf numFmtId="1" fontId="7" fillId="6" borderId="5" xfId="8" applyNumberFormat="1" applyFont="1" applyFill="1" applyBorder="1" applyAlignment="1">
      <alignment horizontal="center" vertical="center"/>
    </xf>
    <xf numFmtId="0" fontId="8" fillId="0" borderId="42" xfId="8" applyFont="1" applyBorder="1" applyAlignment="1">
      <alignment horizontal="right" vertical="center"/>
    </xf>
    <xf numFmtId="49" fontId="3" fillId="0" borderId="14" xfId="8" applyNumberFormat="1" applyFont="1" applyBorder="1" applyAlignment="1">
      <alignment horizontal="right" vertical="center"/>
    </xf>
    <xf numFmtId="0" fontId="3" fillId="0" borderId="24" xfId="8" applyFont="1" applyBorder="1" applyAlignment="1">
      <alignment horizontal="center" vertical="center"/>
    </xf>
    <xf numFmtId="4" fontId="3" fillId="0" borderId="25" xfId="8" applyNumberFormat="1" applyFont="1" applyBorder="1" applyAlignment="1">
      <alignment horizontal="center" vertical="center"/>
    </xf>
    <xf numFmtId="4" fontId="3" fillId="0" borderId="32" xfId="8" applyNumberFormat="1" applyFont="1" applyBorder="1" applyAlignment="1">
      <alignment horizontal="right" vertical="center"/>
    </xf>
    <xf numFmtId="4" fontId="3" fillId="0" borderId="24" xfId="8" applyNumberFormat="1" applyFont="1" applyBorder="1" applyAlignment="1">
      <alignment horizontal="right" vertical="center"/>
    </xf>
    <xf numFmtId="4" fontId="3" fillId="0" borderId="25" xfId="8" applyNumberFormat="1" applyFont="1" applyBorder="1" applyAlignment="1">
      <alignment horizontal="right" vertical="center"/>
    </xf>
    <xf numFmtId="0" fontId="3" fillId="0" borderId="18" xfId="8" applyFont="1" applyBorder="1" applyAlignment="1">
      <alignment horizontal="left" vertical="center" wrapText="1"/>
    </xf>
    <xf numFmtId="0" fontId="3" fillId="0" borderId="14" xfId="8" applyFont="1" applyBorder="1" applyAlignment="1">
      <alignment horizontal="center" vertical="center"/>
    </xf>
    <xf numFmtId="4" fontId="3" fillId="0" borderId="2" xfId="8" applyNumberFormat="1" applyFont="1" applyBorder="1" applyAlignment="1">
      <alignment horizontal="center" vertical="center"/>
    </xf>
    <xf numFmtId="4" fontId="3" fillId="0" borderId="16" xfId="8" applyNumberFormat="1" applyFont="1" applyBorder="1" applyAlignment="1">
      <alignment horizontal="right" vertical="center"/>
    </xf>
    <xf numFmtId="4" fontId="3" fillId="0" borderId="14" xfId="8" applyNumberFormat="1" applyFont="1" applyBorder="1" applyAlignment="1">
      <alignment horizontal="right" vertical="center"/>
    </xf>
    <xf numFmtId="4" fontId="3" fillId="0" borderId="1" xfId="8" applyNumberFormat="1" applyFont="1" applyBorder="1" applyAlignment="1">
      <alignment horizontal="right" vertical="center"/>
    </xf>
    <xf numFmtId="4" fontId="3" fillId="0" borderId="32" xfId="8" applyNumberFormat="1" applyFont="1" applyBorder="1">
      <alignment vertical="center"/>
    </xf>
    <xf numFmtId="4" fontId="3" fillId="0" borderId="35" xfId="8" applyNumberFormat="1" applyFont="1" applyBorder="1">
      <alignment vertical="center"/>
    </xf>
    <xf numFmtId="4" fontId="3" fillId="0" borderId="2" xfId="8" applyNumberFormat="1" applyFont="1" applyBorder="1">
      <alignment vertical="center"/>
    </xf>
    <xf numFmtId="4" fontId="3" fillId="0" borderId="16" xfId="8" applyNumberFormat="1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0" fillId="0" borderId="0" xfId="8" applyFont="1" applyAlignment="1"/>
    <xf numFmtId="4" fontId="7" fillId="6" borderId="46" xfId="8" applyNumberFormat="1" applyFont="1" applyFill="1" applyBorder="1" applyAlignment="1">
      <alignment horizontal="center" vertical="center" wrapText="1"/>
    </xf>
    <xf numFmtId="2" fontId="7" fillId="6" borderId="43" xfId="8" applyNumberFormat="1" applyFont="1" applyFill="1" applyBorder="1" applyAlignment="1">
      <alignment horizontal="center" vertical="center" wrapText="1"/>
    </xf>
    <xf numFmtId="0" fontId="3" fillId="0" borderId="22" xfId="8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/>
    </xf>
    <xf numFmtId="4" fontId="7" fillId="6" borderId="43" xfId="8" applyNumberFormat="1" applyFont="1" applyFill="1" applyBorder="1" applyAlignment="1">
      <alignment horizontal="center" vertical="center" wrapText="1"/>
    </xf>
    <xf numFmtId="164" fontId="2" fillId="0" borderId="0" xfId="0" applyNumberFormat="1" applyFont="1">
      <alignment vertical="center"/>
    </xf>
    <xf numFmtId="49" fontId="5" fillId="0" borderId="42" xfId="8" applyNumberFormat="1" applyFont="1" applyBorder="1" applyAlignment="1">
      <alignment horizontal="right" vertical="center"/>
    </xf>
    <xf numFmtId="0" fontId="8" fillId="3" borderId="33" xfId="8" applyFont="1" applyFill="1" applyBorder="1" applyAlignment="1">
      <alignment vertical="center" wrapText="1"/>
    </xf>
    <xf numFmtId="4" fontId="7" fillId="6" borderId="9" xfId="8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3" fillId="0" borderId="27" xfId="0" applyFont="1" applyBorder="1" applyAlignment="1">
      <alignment vertical="center" wrapText="1"/>
    </xf>
    <xf numFmtId="0" fontId="2" fillId="0" borderId="39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8" fillId="3" borderId="34" xfId="8" applyFont="1" applyFill="1" applyBorder="1" applyAlignment="1">
      <alignment vertical="center" wrapText="1"/>
    </xf>
    <xf numFmtId="4" fontId="7" fillId="6" borderId="10" xfId="8" applyNumberFormat="1" applyFont="1" applyFill="1" applyBorder="1" applyAlignment="1">
      <alignment horizontal="center" vertical="center" wrapText="1"/>
    </xf>
    <xf numFmtId="1" fontId="7" fillId="6" borderId="6" xfId="8" applyNumberFormat="1" applyFont="1" applyFill="1" applyBorder="1" applyAlignment="1">
      <alignment horizontal="center" vertical="center" wrapText="1"/>
    </xf>
    <xf numFmtId="2" fontId="6" fillId="2" borderId="44" xfId="0" applyNumberFormat="1" applyFont="1" applyFill="1" applyBorder="1">
      <alignment vertical="center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0" fontId="7" fillId="0" borderId="11" xfId="12" applyFont="1" applyBorder="1" applyAlignment="1">
      <alignment horizontal="center" vertical="center" wrapText="1"/>
    </xf>
    <xf numFmtId="0" fontId="7" fillId="0" borderId="12" xfId="12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25" xfId="0" applyNumberFormat="1" applyFont="1" applyBorder="1">
      <alignment vertical="center"/>
    </xf>
    <xf numFmtId="164" fontId="2" fillId="0" borderId="25" xfId="0" applyNumberFormat="1" applyFont="1" applyBorder="1" applyAlignment="1">
      <alignment horizontal="right" vertical="center"/>
    </xf>
    <xf numFmtId="164" fontId="2" fillId="0" borderId="47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25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18" xfId="0" applyNumberFormat="1" applyFont="1" applyBorder="1">
      <alignment vertical="center"/>
    </xf>
    <xf numFmtId="0" fontId="6" fillId="0" borderId="22" xfId="0" applyFont="1" applyBorder="1" applyAlignment="1">
      <alignment horizontal="right" vertical="center"/>
    </xf>
    <xf numFmtId="164" fontId="6" fillId="2" borderId="22" xfId="0" applyNumberFormat="1" applyFont="1" applyFill="1" applyBorder="1" applyAlignment="1">
      <alignment horizontal="right" vertical="center"/>
    </xf>
    <xf numFmtId="165" fontId="2" fillId="0" borderId="25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vertical="center"/>
    </xf>
    <xf numFmtId="0" fontId="2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right" vertical="center"/>
    </xf>
    <xf numFmtId="164" fontId="6" fillId="2" borderId="27" xfId="0" applyNumberFormat="1" applyFont="1" applyFill="1" applyBorder="1" applyAlignment="1">
      <alignment horizontal="right" vertical="center"/>
    </xf>
    <xf numFmtId="164" fontId="2" fillId="0" borderId="32" xfId="0" applyNumberFormat="1" applyFont="1" applyBorder="1" applyAlignment="1">
      <alignment horizontal="right" vertical="center"/>
    </xf>
    <xf numFmtId="164" fontId="2" fillId="0" borderId="19" xfId="0" applyNumberFormat="1" applyFont="1" applyBorder="1">
      <alignment vertical="center"/>
    </xf>
    <xf numFmtId="164" fontId="2" fillId="0" borderId="19" xfId="0" applyNumberFormat="1" applyFont="1" applyBorder="1" applyAlignment="1">
      <alignment horizontal="right" vertical="center"/>
    </xf>
    <xf numFmtId="164" fontId="6" fillId="2" borderId="29" xfId="0" applyNumberFormat="1" applyFont="1" applyFill="1" applyBorder="1" applyAlignment="1">
      <alignment horizontal="right" vertical="center"/>
    </xf>
    <xf numFmtId="164" fontId="2" fillId="0" borderId="32" xfId="0" applyNumberFormat="1" applyFont="1" applyBorder="1">
      <alignment vertical="center"/>
    </xf>
    <xf numFmtId="165" fontId="3" fillId="0" borderId="1" xfId="0" applyNumberFormat="1" applyFont="1" applyBorder="1" applyAlignment="1">
      <alignment horizontal="righ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>
      <alignment vertical="center"/>
    </xf>
    <xf numFmtId="164" fontId="2" fillId="0" borderId="29" xfId="0" applyNumberFormat="1" applyFont="1" applyBorder="1" applyAlignment="1">
      <alignment horizontal="right" vertical="center"/>
    </xf>
    <xf numFmtId="0" fontId="2" fillId="0" borderId="48" xfId="0" applyFont="1" applyBorder="1">
      <alignment vertical="center"/>
    </xf>
    <xf numFmtId="0" fontId="6" fillId="0" borderId="48" xfId="0" applyFont="1" applyBorder="1">
      <alignment vertical="center"/>
    </xf>
    <xf numFmtId="0" fontId="2" fillId="0" borderId="49" xfId="0" applyFont="1" applyBorder="1">
      <alignment vertical="center"/>
    </xf>
    <xf numFmtId="0" fontId="6" fillId="0" borderId="49" xfId="0" applyFont="1" applyBorder="1">
      <alignment vertical="center"/>
    </xf>
    <xf numFmtId="164" fontId="6" fillId="2" borderId="19" xfId="0" applyNumberFormat="1" applyFont="1" applyFill="1" applyBorder="1">
      <alignment vertical="center"/>
    </xf>
    <xf numFmtId="164" fontId="2" fillId="0" borderId="50" xfId="0" applyNumberFormat="1" applyFont="1" applyBorder="1">
      <alignment vertical="center"/>
    </xf>
    <xf numFmtId="164" fontId="2" fillId="0" borderId="26" xfId="0" applyNumberFormat="1" applyFont="1" applyBorder="1">
      <alignment vertical="center"/>
    </xf>
    <xf numFmtId="164" fontId="2" fillId="0" borderId="28" xfId="0" applyNumberFormat="1" applyFont="1" applyBorder="1">
      <alignment vertical="center"/>
    </xf>
    <xf numFmtId="164" fontId="6" fillId="2" borderId="29" xfId="0" applyNumberFormat="1" applyFont="1" applyFill="1" applyBorder="1">
      <alignment vertical="center"/>
    </xf>
    <xf numFmtId="165" fontId="2" fillId="0" borderId="0" xfId="0" applyNumberFormat="1" applyFont="1">
      <alignment vertical="center"/>
    </xf>
    <xf numFmtId="2" fontId="2" fillId="0" borderId="32" xfId="0" applyNumberFormat="1" applyFont="1" applyBorder="1">
      <alignment vertical="center"/>
    </xf>
    <xf numFmtId="2" fontId="6" fillId="2" borderId="38" xfId="0" applyNumberFormat="1" applyFont="1" applyFill="1" applyBorder="1">
      <alignment vertical="center"/>
    </xf>
    <xf numFmtId="2" fontId="6" fillId="2" borderId="21" xfId="0" applyNumberFormat="1" applyFont="1" applyFill="1" applyBorder="1">
      <alignment vertical="center"/>
    </xf>
    <xf numFmtId="2" fontId="6" fillId="6" borderId="23" xfId="0" applyNumberFormat="1" applyFont="1" applyFill="1" applyBorder="1">
      <alignment vertical="center"/>
    </xf>
    <xf numFmtId="0" fontId="2" fillId="0" borderId="36" xfId="0" applyFont="1" applyBorder="1">
      <alignment vertical="center"/>
    </xf>
    <xf numFmtId="0" fontId="2" fillId="0" borderId="51" xfId="0" applyFont="1" applyBorder="1">
      <alignment vertical="center"/>
    </xf>
    <xf numFmtId="4" fontId="3" fillId="0" borderId="17" xfId="8" applyNumberFormat="1" applyFont="1" applyBorder="1">
      <alignment vertical="center"/>
    </xf>
    <xf numFmtId="4" fontId="3" fillId="0" borderId="1" xfId="8" applyNumberFormat="1" applyFont="1" applyBorder="1">
      <alignment vertical="center"/>
    </xf>
    <xf numFmtId="2" fontId="6" fillId="2" borderId="37" xfId="0" applyNumberFormat="1" applyFont="1" applyFill="1" applyBorder="1">
      <alignment vertical="center"/>
    </xf>
    <xf numFmtId="2" fontId="6" fillId="6" borderId="29" xfId="0" applyNumberFormat="1" applyFont="1" applyFill="1" applyBorder="1">
      <alignment vertical="center"/>
    </xf>
    <xf numFmtId="0" fontId="2" fillId="0" borderId="45" xfId="0" applyFont="1" applyBorder="1">
      <alignment vertical="center"/>
    </xf>
    <xf numFmtId="2" fontId="6" fillId="2" borderId="36" xfId="0" applyNumberFormat="1" applyFont="1" applyFill="1" applyBorder="1">
      <alignment vertical="center"/>
    </xf>
    <xf numFmtId="2" fontId="6" fillId="6" borderId="19" xfId="0" applyNumberFormat="1" applyFont="1" applyFill="1" applyBorder="1">
      <alignment vertical="center"/>
    </xf>
    <xf numFmtId="1" fontId="8" fillId="6" borderId="8" xfId="8" applyNumberFormat="1" applyFont="1" applyFill="1" applyBorder="1" applyAlignment="1">
      <alignment horizontal="center" vertical="center" wrapText="1"/>
    </xf>
    <xf numFmtId="1" fontId="8" fillId="6" borderId="4" xfId="8" applyNumberFormat="1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vertical="center" wrapText="1"/>
    </xf>
    <xf numFmtId="165" fontId="2" fillId="0" borderId="25" xfId="0" applyNumberFormat="1" applyFont="1" applyBorder="1">
      <alignment vertical="center"/>
    </xf>
    <xf numFmtId="165" fontId="2" fillId="0" borderId="1" xfId="0" applyNumberFormat="1" applyFont="1" applyBorder="1">
      <alignment vertical="center"/>
    </xf>
    <xf numFmtId="164" fontId="2" fillId="0" borderId="52" xfId="0" applyNumberFormat="1" applyFont="1" applyBorder="1">
      <alignment vertical="center"/>
    </xf>
    <xf numFmtId="164" fontId="2" fillId="0" borderId="22" xfId="0" applyNumberFormat="1" applyFont="1" applyBorder="1">
      <alignment vertical="center"/>
    </xf>
    <xf numFmtId="0" fontId="2" fillId="0" borderId="50" xfId="0" applyFont="1" applyBorder="1">
      <alignment vertical="center"/>
    </xf>
    <xf numFmtId="0" fontId="2" fillId="0" borderId="53" xfId="0" applyFont="1" applyBorder="1">
      <alignment vertical="center"/>
    </xf>
    <xf numFmtId="0" fontId="6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6" fillId="0" borderId="18" xfId="0" applyFont="1" applyBorder="1">
      <alignment vertical="center"/>
    </xf>
    <xf numFmtId="49" fontId="6" fillId="0" borderId="18" xfId="0" applyNumberFormat="1" applyFont="1" applyBorder="1">
      <alignment vertical="center"/>
    </xf>
    <xf numFmtId="164" fontId="6" fillId="2" borderId="29" xfId="0" applyNumberFormat="1" applyFont="1" applyFill="1" applyBorder="1" applyAlignment="1">
      <alignment horizontal="left" vertical="center"/>
    </xf>
    <xf numFmtId="4" fontId="7" fillId="6" borderId="40" xfId="8" applyNumberFormat="1" applyFont="1" applyFill="1" applyBorder="1" applyAlignment="1">
      <alignment horizontal="center" vertical="center" wrapText="1"/>
    </xf>
    <xf numFmtId="1" fontId="8" fillId="6" borderId="31" xfId="8" applyNumberFormat="1" applyFont="1" applyFill="1" applyBorder="1" applyAlignment="1">
      <alignment horizontal="center" vertical="center" wrapText="1"/>
    </xf>
    <xf numFmtId="0" fontId="2" fillId="0" borderId="35" xfId="0" applyFont="1" applyBorder="1">
      <alignment vertical="center"/>
    </xf>
    <xf numFmtId="2" fontId="6" fillId="6" borderId="44" xfId="0" applyNumberFormat="1" applyFont="1" applyFill="1" applyBorder="1">
      <alignment vertical="center"/>
    </xf>
    <xf numFmtId="0" fontId="10" fillId="6" borderId="0" xfId="8" applyFont="1" applyFill="1" applyAlignment="1"/>
    <xf numFmtId="0" fontId="10" fillId="0" borderId="0" xfId="0" applyFont="1" applyAlignment="1"/>
    <xf numFmtId="0" fontId="5" fillId="3" borderId="5" xfId="8" applyFont="1" applyFill="1" applyBorder="1" applyAlignment="1">
      <alignment vertical="center" wrapText="1"/>
    </xf>
    <xf numFmtId="0" fontId="8" fillId="0" borderId="54" xfId="0" applyFont="1" applyBorder="1" applyAlignment="1">
      <alignment horizontal="right" vertical="center"/>
    </xf>
    <xf numFmtId="49" fontId="3" fillId="0" borderId="24" xfId="0" applyNumberFormat="1" applyFont="1" applyBorder="1" applyAlignment="1">
      <alignment horizontal="right" vertical="center"/>
    </xf>
    <xf numFmtId="0" fontId="3" fillId="0" borderId="22" xfId="0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32" xfId="0" applyNumberFormat="1" applyFont="1" applyBorder="1" applyAlignment="1">
      <alignment horizontal="right" vertical="center"/>
    </xf>
    <xf numFmtId="4" fontId="3" fillId="0" borderId="24" xfId="0" applyNumberFormat="1" applyFont="1" applyBorder="1" applyAlignment="1">
      <alignment horizontal="right" vertical="center"/>
    </xf>
    <xf numFmtId="4" fontId="3" fillId="0" borderId="25" xfId="0" applyNumberFormat="1" applyFont="1" applyBorder="1" applyAlignment="1">
      <alignment horizontal="right" vertical="center"/>
    </xf>
    <xf numFmtId="49" fontId="3" fillId="0" borderId="14" xfId="0" applyNumberFormat="1" applyFont="1" applyBorder="1" applyAlignment="1">
      <alignment horizontal="right" vertical="center"/>
    </xf>
    <xf numFmtId="4" fontId="3" fillId="0" borderId="16" xfId="0" applyNumberFormat="1" applyFont="1" applyBorder="1" applyAlignment="1">
      <alignment horizontal="right" vertical="center"/>
    </xf>
    <xf numFmtId="4" fontId="3" fillId="0" borderId="14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right" vertical="top"/>
    </xf>
    <xf numFmtId="0" fontId="7" fillId="0" borderId="22" xfId="0" applyFont="1" applyBorder="1" applyAlignment="1">
      <alignment horizontal="right" vertical="center" wrapText="1"/>
    </xf>
    <xf numFmtId="0" fontId="3" fillId="6" borderId="26" xfId="0" applyFont="1" applyFill="1" applyBorder="1" applyAlignment="1"/>
    <xf numFmtId="4" fontId="3" fillId="6" borderId="1" xfId="0" applyNumberFormat="1" applyFont="1" applyFill="1" applyBorder="1" applyAlignment="1"/>
    <xf numFmtId="4" fontId="7" fillId="5" borderId="29" xfId="0" applyNumberFormat="1" applyFont="1" applyFill="1" applyBorder="1" applyAlignment="1"/>
    <xf numFmtId="4" fontId="3" fillId="6" borderId="26" xfId="0" applyNumberFormat="1" applyFont="1" applyFill="1" applyBorder="1" applyAlignment="1"/>
    <xf numFmtId="4" fontId="3" fillId="0" borderId="28" xfId="0" applyNumberFormat="1" applyFont="1" applyBorder="1" applyAlignment="1"/>
    <xf numFmtId="4" fontId="3" fillId="0" borderId="21" xfId="0" applyNumberFormat="1" applyFont="1" applyBorder="1" applyAlignment="1">
      <alignment horizontal="right" vertical="center"/>
    </xf>
    <xf numFmtId="49" fontId="3" fillId="0" borderId="26" xfId="0" applyNumberFormat="1" applyFont="1" applyBorder="1" applyAlignment="1">
      <alignment horizontal="right" vertical="top"/>
    </xf>
    <xf numFmtId="0" fontId="7" fillId="0" borderId="27" xfId="0" applyFont="1" applyBorder="1" applyAlignment="1">
      <alignment horizontal="right" vertical="center" wrapText="1"/>
    </xf>
    <xf numFmtId="4" fontId="3" fillId="6" borderId="28" xfId="0" applyNumberFormat="1" applyFont="1" applyFill="1" applyBorder="1" applyAlignment="1"/>
    <xf numFmtId="4" fontId="3" fillId="0" borderId="25" xfId="0" applyNumberFormat="1" applyFont="1" applyBorder="1" applyAlignment="1">
      <alignment horizontal="center" vertical="center"/>
    </xf>
    <xf numFmtId="0" fontId="8" fillId="0" borderId="55" xfId="8" applyFont="1" applyBorder="1" applyAlignment="1">
      <alignment horizontal="right" vertical="center"/>
    </xf>
    <xf numFmtId="0" fontId="3" fillId="0" borderId="32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/>
    </xf>
    <xf numFmtId="4" fontId="3" fillId="0" borderId="47" xfId="0" applyNumberFormat="1" applyFont="1" applyBorder="1" applyAlignment="1">
      <alignment horizontal="right" vertical="center"/>
    </xf>
    <xf numFmtId="0" fontId="3" fillId="0" borderId="19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/>
    </xf>
    <xf numFmtId="4" fontId="3" fillId="0" borderId="15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 wrapText="1"/>
    </xf>
    <xf numFmtId="4" fontId="3" fillId="0" borderId="38" xfId="0" applyNumberFormat="1" applyFont="1" applyBorder="1" applyAlignment="1">
      <alignment horizontal="center" vertical="center"/>
    </xf>
    <xf numFmtId="4" fontId="3" fillId="0" borderId="21" xfId="0" applyNumberFormat="1" applyFont="1" applyBorder="1" applyAlignment="1">
      <alignment horizontal="center" vertical="center"/>
    </xf>
    <xf numFmtId="4" fontId="7" fillId="5" borderId="22" xfId="0" applyNumberFormat="1" applyFont="1" applyFill="1" applyBorder="1" applyAlignment="1">
      <alignment horizontal="right" vertical="center"/>
    </xf>
    <xf numFmtId="4" fontId="3" fillId="0" borderId="20" xfId="0" applyNumberFormat="1" applyFont="1" applyBorder="1" applyAlignment="1">
      <alignment horizontal="right" vertical="center"/>
    </xf>
    <xf numFmtId="0" fontId="7" fillId="0" borderId="28" xfId="0" applyFont="1" applyBorder="1" applyAlignment="1">
      <alignment horizontal="right" vertical="center" wrapText="1"/>
    </xf>
    <xf numFmtId="4" fontId="3" fillId="6" borderId="37" xfId="0" applyNumberFormat="1" applyFont="1" applyFill="1" applyBorder="1" applyAlignment="1"/>
    <xf numFmtId="4" fontId="7" fillId="5" borderId="27" xfId="0" applyNumberFormat="1" applyFont="1" applyFill="1" applyBorder="1" applyAlignment="1"/>
    <xf numFmtId="4" fontId="7" fillId="0" borderId="7" xfId="8" applyNumberFormat="1" applyFont="1" applyBorder="1" applyAlignment="1">
      <alignment horizontal="center" vertical="center" wrapText="1"/>
    </xf>
    <xf numFmtId="4" fontId="10" fillId="0" borderId="0" xfId="8" applyNumberFormat="1" applyFont="1" applyAlignment="1"/>
    <xf numFmtId="1" fontId="10" fillId="0" borderId="0" xfId="8" applyNumberFormat="1" applyFont="1" applyAlignment="1"/>
    <xf numFmtId="4" fontId="3" fillId="0" borderId="32" xfId="0" applyNumberFormat="1" applyFont="1" applyBorder="1">
      <alignment vertical="center"/>
    </xf>
    <xf numFmtId="4" fontId="3" fillId="0" borderId="24" xfId="8" applyNumberFormat="1" applyFont="1" applyBorder="1">
      <alignment vertical="center"/>
    </xf>
    <xf numFmtId="4" fontId="3" fillId="0" borderId="25" xfId="8" applyNumberFormat="1" applyFont="1" applyBorder="1">
      <alignment vertical="center"/>
    </xf>
    <xf numFmtId="4" fontId="10" fillId="0" borderId="0" xfId="0" applyNumberFormat="1" applyFont="1" applyAlignment="1"/>
    <xf numFmtId="4" fontId="3" fillId="0" borderId="16" xfId="0" applyNumberFormat="1" applyFont="1" applyBorder="1">
      <alignment vertical="center"/>
    </xf>
    <xf numFmtId="4" fontId="3" fillId="0" borderId="14" xfId="8" applyNumberFormat="1" applyFont="1" applyBorder="1">
      <alignment vertical="center"/>
    </xf>
    <xf numFmtId="4" fontId="3" fillId="6" borderId="29" xfId="0" applyNumberFormat="1" applyFont="1" applyFill="1" applyBorder="1" applyAlignment="1"/>
    <xf numFmtId="4" fontId="6" fillId="5" borderId="26" xfId="0" applyNumberFormat="1" applyFont="1" applyFill="1" applyBorder="1" applyAlignment="1"/>
    <xf numFmtId="4" fontId="6" fillId="5" borderId="37" xfId="0" applyNumberFormat="1" applyFont="1" applyFill="1" applyBorder="1" applyAlignment="1"/>
    <xf numFmtId="2" fontId="10" fillId="0" borderId="0" xfId="8" applyNumberFormat="1" applyFont="1" applyAlignment="1"/>
    <xf numFmtId="4" fontId="3" fillId="0" borderId="23" xfId="0" applyNumberFormat="1" applyFont="1" applyBorder="1">
      <alignment vertical="center"/>
    </xf>
    <xf numFmtId="4" fontId="7" fillId="5" borderId="38" xfId="0" applyNumberFormat="1" applyFont="1" applyFill="1" applyBorder="1" applyAlignment="1"/>
    <xf numFmtId="49" fontId="3" fillId="0" borderId="14" xfId="8" applyNumberFormat="1" applyFont="1" applyBorder="1" applyAlignment="1">
      <alignment horizontal="right" vertical="top"/>
    </xf>
    <xf numFmtId="0" fontId="7" fillId="0" borderId="2" xfId="8" applyFont="1" applyBorder="1" applyAlignment="1">
      <alignment horizontal="left" vertical="center" wrapText="1"/>
    </xf>
    <xf numFmtId="0" fontId="3" fillId="6" borderId="35" xfId="8" applyFont="1" applyFill="1" applyBorder="1" applyAlignment="1"/>
    <xf numFmtId="2" fontId="3" fillId="6" borderId="2" xfId="8" applyNumberFormat="1" applyFont="1" applyFill="1" applyBorder="1" applyAlignment="1"/>
    <xf numFmtId="2" fontId="3" fillId="6" borderId="15" xfId="8" applyNumberFormat="1" applyFont="1" applyFill="1" applyBorder="1" applyAlignment="1"/>
    <xf numFmtId="2" fontId="3" fillId="6" borderId="14" xfId="8" applyNumberFormat="1" applyFont="1" applyFill="1" applyBorder="1" applyAlignment="1"/>
    <xf numFmtId="2" fontId="3" fillId="0" borderId="2" xfId="8" applyNumberFormat="1" applyFont="1" applyBorder="1" applyAlignment="1"/>
    <xf numFmtId="2" fontId="3" fillId="6" borderId="16" xfId="8" applyNumberFormat="1" applyFont="1" applyFill="1" applyBorder="1" applyAlignment="1"/>
    <xf numFmtId="2" fontId="2" fillId="0" borderId="35" xfId="8" applyNumberFormat="1" applyFont="1" applyBorder="1" applyAlignment="1"/>
    <xf numFmtId="2" fontId="2" fillId="0" borderId="2" xfId="8" applyNumberFormat="1" applyFont="1" applyBorder="1" applyAlignment="1"/>
    <xf numFmtId="49" fontId="3" fillId="0" borderId="17" xfId="0" applyNumberFormat="1" applyFont="1" applyBorder="1" applyAlignment="1">
      <alignment horizontal="right" vertical="top"/>
    </xf>
    <xf numFmtId="0" fontId="7" fillId="0" borderId="19" xfId="0" applyFont="1" applyBorder="1" applyAlignment="1">
      <alignment horizontal="right" vertical="center" wrapText="1"/>
    </xf>
    <xf numFmtId="4" fontId="3" fillId="6" borderId="36" xfId="0" applyNumberFormat="1" applyFont="1" applyFill="1" applyBorder="1" applyAlignment="1"/>
    <xf numFmtId="4" fontId="7" fillId="5" borderId="18" xfId="0" applyNumberFormat="1" applyFont="1" applyFill="1" applyBorder="1" applyAlignment="1"/>
    <xf numFmtId="4" fontId="3" fillId="6" borderId="17" xfId="0" applyNumberFormat="1" applyFont="1" applyFill="1" applyBorder="1" applyAlignment="1"/>
    <xf numFmtId="4" fontId="3" fillId="0" borderId="1" xfId="0" applyNumberFormat="1" applyFont="1" applyBorder="1" applyAlignment="1"/>
    <xf numFmtId="4" fontId="3" fillId="6" borderId="19" xfId="0" applyNumberFormat="1" applyFont="1" applyFill="1" applyBorder="1" applyAlignment="1"/>
    <xf numFmtId="4" fontId="6" fillId="5" borderId="36" xfId="0" applyNumberFormat="1" applyFont="1" applyFill="1" applyBorder="1" applyAlignment="1"/>
    <xf numFmtId="0" fontId="3" fillId="0" borderId="19" xfId="0" applyFont="1" applyBorder="1" applyAlignment="1">
      <alignment horizontal="left" vertical="top" wrapText="1"/>
    </xf>
    <xf numFmtId="4" fontId="7" fillId="6" borderId="6" xfId="8" applyNumberFormat="1" applyFont="1" applyFill="1" applyBorder="1" applyAlignment="1">
      <alignment horizontal="center" vertical="center" wrapText="1"/>
    </xf>
    <xf numFmtId="1" fontId="7" fillId="6" borderId="42" xfId="8" applyNumberFormat="1" applyFont="1" applyFill="1" applyBorder="1" applyAlignment="1">
      <alignment horizontal="center" vertical="center" wrapText="1"/>
    </xf>
    <xf numFmtId="4" fontId="3" fillId="0" borderId="15" xfId="8" applyNumberFormat="1" applyFont="1" applyBorder="1" applyAlignment="1">
      <alignment horizontal="right" vertical="center" wrapText="1"/>
    </xf>
    <xf numFmtId="4" fontId="14" fillId="0" borderId="56" xfId="8" applyNumberFormat="1" applyFont="1" applyBorder="1" applyAlignment="1">
      <alignment horizontal="right" vertical="center"/>
    </xf>
    <xf numFmtId="4" fontId="14" fillId="0" borderId="57" xfId="8" applyNumberFormat="1" applyFont="1" applyBorder="1" applyAlignment="1">
      <alignment horizontal="right" vertical="center"/>
    </xf>
    <xf numFmtId="4" fontId="3" fillId="0" borderId="47" xfId="0" applyNumberFormat="1" applyFont="1" applyBorder="1" applyAlignment="1">
      <alignment horizontal="right" vertical="center" wrapText="1"/>
    </xf>
    <xf numFmtId="4" fontId="3" fillId="0" borderId="15" xfId="0" applyNumberFormat="1" applyFont="1" applyBorder="1" applyAlignment="1">
      <alignment horizontal="right" vertical="center" wrapText="1"/>
    </xf>
    <xf numFmtId="4" fontId="6" fillId="5" borderId="59" xfId="0" applyNumberFormat="1" applyFont="1" applyFill="1" applyBorder="1" applyAlignment="1"/>
    <xf numFmtId="4" fontId="14" fillId="0" borderId="56" xfId="0" applyNumberFormat="1" applyFont="1" applyBorder="1" applyAlignment="1">
      <alignment horizontal="right" vertical="center"/>
    </xf>
    <xf numFmtId="4" fontId="14" fillId="0" borderId="57" xfId="0" applyNumberFormat="1" applyFont="1" applyBorder="1" applyAlignment="1">
      <alignment horizontal="right" vertical="center"/>
    </xf>
    <xf numFmtId="4" fontId="7" fillId="0" borderId="58" xfId="0" applyNumberFormat="1" applyFont="1" applyBorder="1" applyAlignment="1">
      <alignment horizontal="right" vertical="center"/>
    </xf>
    <xf numFmtId="4" fontId="6" fillId="5" borderId="27" xfId="0" applyNumberFormat="1" applyFont="1" applyFill="1" applyBorder="1" applyAlignment="1"/>
    <xf numFmtId="4" fontId="7" fillId="0" borderId="60" xfId="0" applyNumberFormat="1" applyFont="1" applyBorder="1" applyAlignment="1">
      <alignment horizontal="right" vertical="center"/>
    </xf>
    <xf numFmtId="4" fontId="6" fillId="5" borderId="18" xfId="0" applyNumberFormat="1" applyFont="1" applyFill="1" applyBorder="1" applyAlignment="1"/>
    <xf numFmtId="2" fontId="2" fillId="0" borderId="15" xfId="8" applyNumberFormat="1" applyFont="1" applyBorder="1" applyAlignment="1"/>
    <xf numFmtId="4" fontId="7" fillId="5" borderId="22" xfId="0" applyNumberFormat="1" applyFont="1" applyFill="1" applyBorder="1" applyAlignment="1"/>
    <xf numFmtId="4" fontId="7" fillId="0" borderId="57" xfId="0" applyNumberFormat="1" applyFont="1" applyBorder="1" applyAlignment="1">
      <alignment horizontal="right" vertical="center"/>
    </xf>
    <xf numFmtId="2" fontId="7" fillId="0" borderId="54" xfId="8" applyNumberFormat="1" applyFont="1" applyBorder="1" applyAlignment="1">
      <alignment horizontal="right" vertical="center"/>
    </xf>
    <xf numFmtId="4" fontId="6" fillId="5" borderId="28" xfId="0" applyNumberFormat="1" applyFont="1" applyFill="1" applyBorder="1" applyAlignment="1"/>
    <xf numFmtId="4" fontId="6" fillId="5" borderId="1" xfId="0" applyNumberFormat="1" applyFont="1" applyFill="1" applyBorder="1" applyAlignment="1"/>
    <xf numFmtId="4" fontId="7" fillId="5" borderId="21" xfId="0" applyNumberFormat="1" applyFont="1" applyFill="1" applyBorder="1" applyAlignment="1"/>
    <xf numFmtId="4" fontId="15" fillId="0" borderId="0" xfId="0" applyNumberFormat="1" applyFont="1" applyAlignment="1"/>
    <xf numFmtId="164" fontId="3" fillId="0" borderId="1" xfId="1" applyFont="1" applyBorder="1" applyAlignment="1">
      <alignment horizontal="center" vertical="center"/>
    </xf>
    <xf numFmtId="164" fontId="3" fillId="0" borderId="19" xfId="1" applyFont="1" applyBorder="1" applyAlignment="1">
      <alignment horizontal="center" vertical="center"/>
    </xf>
    <xf numFmtId="164" fontId="2" fillId="0" borderId="14" xfId="1" applyFont="1" applyBorder="1">
      <alignment vertical="center"/>
    </xf>
    <xf numFmtId="164" fontId="2" fillId="0" borderId="15" xfId="1" applyFont="1" applyBorder="1">
      <alignment vertical="center"/>
    </xf>
    <xf numFmtId="164" fontId="2" fillId="0" borderId="2" xfId="1" applyFont="1" applyBorder="1">
      <alignment vertical="center"/>
    </xf>
    <xf numFmtId="164" fontId="2" fillId="0" borderId="17" xfId="1" applyFont="1" applyBorder="1">
      <alignment vertical="center"/>
    </xf>
    <xf numFmtId="164" fontId="2" fillId="0" borderId="18" xfId="1" applyFont="1" applyBorder="1">
      <alignment vertical="center"/>
    </xf>
    <xf numFmtId="164" fontId="2" fillId="0" borderId="1" xfId="1" applyFont="1" applyBorder="1">
      <alignment vertical="center"/>
    </xf>
    <xf numFmtId="164" fontId="3" fillId="0" borderId="28" xfId="1" applyFont="1" applyBorder="1">
      <alignment vertical="center"/>
    </xf>
    <xf numFmtId="164" fontId="3" fillId="0" borderId="28" xfId="1" applyFont="1" applyBorder="1" applyAlignment="1">
      <alignment horizontal="center" vertical="center"/>
    </xf>
    <xf numFmtId="164" fontId="2" fillId="0" borderId="26" xfId="1" applyFont="1" applyBorder="1">
      <alignment vertical="center"/>
    </xf>
    <xf numFmtId="164" fontId="2" fillId="0" borderId="27" xfId="1" applyFont="1" applyBorder="1">
      <alignment vertical="center"/>
    </xf>
    <xf numFmtId="164" fontId="2" fillId="0" borderId="7" xfId="1" applyFont="1" applyBorder="1">
      <alignment vertical="center"/>
    </xf>
    <xf numFmtId="164" fontId="6" fillId="2" borderId="8" xfId="1" applyFont="1" applyFill="1" applyBorder="1">
      <alignment vertical="center"/>
    </xf>
    <xf numFmtId="164" fontId="2" fillId="0" borderId="39" xfId="1" applyFont="1" applyBorder="1">
      <alignment vertical="center"/>
    </xf>
    <xf numFmtId="164" fontId="2" fillId="0" borderId="44" xfId="1" applyFont="1" applyBorder="1">
      <alignment vertical="center"/>
    </xf>
    <xf numFmtId="164" fontId="6" fillId="2" borderId="39" xfId="1" applyFont="1" applyFill="1" applyBorder="1">
      <alignment vertical="center"/>
    </xf>
    <xf numFmtId="164" fontId="6" fillId="2" borderId="43" xfId="1" applyFont="1" applyFill="1" applyBorder="1">
      <alignment vertical="center"/>
    </xf>
    <xf numFmtId="2" fontId="7" fillId="0" borderId="7" xfId="8" applyNumberFormat="1" applyFont="1" applyBorder="1" applyAlignment="1">
      <alignment horizontal="center" vertical="center" wrapText="1"/>
    </xf>
    <xf numFmtId="1" fontId="7" fillId="0" borderId="7" xfId="8" applyNumberFormat="1" applyFont="1" applyBorder="1" applyAlignment="1">
      <alignment horizontal="center" vertical="center" wrapText="1"/>
    </xf>
    <xf numFmtId="1" fontId="8" fillId="0" borderId="7" xfId="8" applyNumberFormat="1" applyFont="1" applyBorder="1" applyAlignment="1">
      <alignment horizontal="center" vertical="center" wrapText="1"/>
    </xf>
    <xf numFmtId="2" fontId="7" fillId="0" borderId="11" xfId="8" applyNumberFormat="1" applyFont="1" applyBorder="1" applyAlignment="1">
      <alignment horizontal="center" vertical="center" wrapText="1"/>
    </xf>
    <xf numFmtId="164" fontId="2" fillId="0" borderId="28" xfId="1" applyFont="1" applyBorder="1">
      <alignment vertical="center"/>
    </xf>
    <xf numFmtId="164" fontId="2" fillId="0" borderId="43" xfId="1" applyFont="1" applyBorder="1">
      <alignment vertical="center"/>
    </xf>
    <xf numFmtId="0" fontId="23" fillId="0" borderId="0" xfId="37" applyFont="1" applyAlignment="1"/>
    <xf numFmtId="0" fontId="0" fillId="7" borderId="0" xfId="0" applyFill="1" applyAlignment="1">
      <alignment horizontal="center" vertical="center" wrapText="1"/>
    </xf>
    <xf numFmtId="164" fontId="0" fillId="7" borderId="0" xfId="1" applyFont="1" applyFill="1" applyAlignment="1">
      <alignment horizontal="center" vertical="center" wrapText="1"/>
    </xf>
    <xf numFmtId="0" fontId="0" fillId="7" borderId="0" xfId="38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3" xfId="0" applyBorder="1" applyAlignment="1"/>
    <xf numFmtId="0" fontId="7" fillId="0" borderId="10" xfId="12" applyFont="1" applyBorder="1" applyAlignment="1">
      <alignment horizontal="center" vertical="center" wrapText="1"/>
    </xf>
    <xf numFmtId="0" fontId="2" fillId="0" borderId="47" xfId="0" applyFont="1" applyBorder="1">
      <alignment vertical="center"/>
    </xf>
    <xf numFmtId="0" fontId="2" fillId="0" borderId="18" xfId="0" applyFont="1" applyBorder="1">
      <alignment vertical="center"/>
    </xf>
    <xf numFmtId="2" fontId="7" fillId="0" borderId="6" xfId="8" applyNumberFormat="1" applyFont="1" applyBorder="1" applyAlignment="1">
      <alignment horizontal="center" vertical="center" wrapText="1"/>
    </xf>
    <xf numFmtId="1" fontId="8" fillId="0" borderId="6" xfId="8" applyNumberFormat="1" applyFont="1" applyBorder="1" applyAlignment="1">
      <alignment horizontal="center" vertical="center" wrapText="1"/>
    </xf>
    <xf numFmtId="2" fontId="2" fillId="0" borderId="47" xfId="0" applyNumberFormat="1" applyFont="1" applyBorder="1">
      <alignment vertical="center"/>
    </xf>
    <xf numFmtId="2" fontId="2" fillId="0" borderId="18" xfId="0" applyNumberFormat="1" applyFont="1" applyBorder="1">
      <alignment vertical="center"/>
    </xf>
    <xf numFmtId="164" fontId="2" fillId="0" borderId="47" xfId="0" applyNumberFormat="1" applyFont="1" applyBorder="1" applyAlignment="1">
      <alignment horizontal="right" vertical="center"/>
    </xf>
    <xf numFmtId="0" fontId="2" fillId="0" borderId="22" xfId="0" applyFont="1" applyBorder="1">
      <alignment vertical="center"/>
    </xf>
    <xf numFmtId="164" fontId="2" fillId="0" borderId="27" xfId="0" applyNumberFormat="1" applyFont="1" applyBorder="1">
      <alignment vertical="center"/>
    </xf>
    <xf numFmtId="0" fontId="5" fillId="3" borderId="33" xfId="8" applyFont="1" applyFill="1" applyBorder="1" applyAlignment="1">
      <alignment vertical="center" wrapText="1"/>
    </xf>
    <xf numFmtId="0" fontId="7" fillId="6" borderId="62" xfId="8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7" fillId="0" borderId="63" xfId="0" applyFont="1" applyBorder="1" applyAlignment="1">
      <alignment horizontal="right" vertical="center" wrapText="1"/>
    </xf>
    <xf numFmtId="0" fontId="3" fillId="0" borderId="0" xfId="8" applyFont="1" applyAlignment="1">
      <alignment horizontal="left" vertical="center" wrapText="1"/>
    </xf>
    <xf numFmtId="0" fontId="3" fillId="0" borderId="64" xfId="0" applyFont="1" applyBorder="1" applyAlignment="1">
      <alignment horizontal="left" vertical="center" wrapText="1"/>
    </xf>
    <xf numFmtId="0" fontId="3" fillId="0" borderId="64" xfId="8" applyFont="1" applyBorder="1" applyAlignment="1">
      <alignment horizontal="left" vertical="center" wrapText="1"/>
    </xf>
    <xf numFmtId="0" fontId="7" fillId="0" borderId="59" xfId="0" applyFont="1" applyBorder="1" applyAlignment="1">
      <alignment horizontal="right" vertical="center" wrapText="1"/>
    </xf>
    <xf numFmtId="0" fontId="3" fillId="0" borderId="61" xfId="0" applyFont="1" applyBorder="1" applyAlignment="1">
      <alignment horizontal="left" vertical="center" wrapText="1"/>
    </xf>
    <xf numFmtId="0" fontId="3" fillId="0" borderId="64" xfId="0" applyFont="1" applyBorder="1" applyAlignment="1">
      <alignment horizontal="left" vertical="top" wrapText="1"/>
    </xf>
    <xf numFmtId="0" fontId="7" fillId="0" borderId="65" xfId="0" applyFont="1" applyBorder="1" applyAlignment="1">
      <alignment horizontal="right" vertical="center" wrapText="1"/>
    </xf>
    <xf numFmtId="0" fontId="7" fillId="0" borderId="35" xfId="8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right" vertical="center" wrapText="1"/>
    </xf>
    <xf numFmtId="0" fontId="7" fillId="6" borderId="5" xfId="8" applyFont="1" applyFill="1" applyBorder="1" applyAlignment="1">
      <alignment horizontal="center" vertical="center" wrapText="1"/>
    </xf>
    <xf numFmtId="0" fontId="0" fillId="0" borderId="33" xfId="0" applyBorder="1" applyAlignment="1"/>
    <xf numFmtId="0" fontId="8" fillId="3" borderId="42" xfId="8" applyFont="1" applyFill="1" applyBorder="1" applyAlignment="1">
      <alignment horizontal="left" vertical="center" wrapText="1"/>
    </xf>
    <xf numFmtId="0" fontId="0" fillId="0" borderId="34" xfId="0" applyBorder="1" applyAlignment="1"/>
    <xf numFmtId="0" fontId="9" fillId="6" borderId="42" xfId="8" applyFont="1" applyFill="1" applyBorder="1" applyAlignment="1">
      <alignment horizontal="center" vertical="center" wrapText="1"/>
    </xf>
    <xf numFmtId="0" fontId="7" fillId="6" borderId="42" xfId="8" applyFont="1" applyFill="1" applyBorder="1" applyAlignment="1">
      <alignment horizontal="center" vertical="center" wrapText="1"/>
    </xf>
    <xf numFmtId="0" fontId="0" fillId="0" borderId="60" xfId="0" applyBorder="1" applyAlignment="1"/>
    <xf numFmtId="0" fontId="8" fillId="3" borderId="42" xfId="0" applyFont="1" applyFill="1" applyBorder="1" applyAlignment="1">
      <alignment horizontal="left" vertical="center" wrapText="1"/>
    </xf>
    <xf numFmtId="0" fontId="4" fillId="6" borderId="42" xfId="8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8" fillId="4" borderId="42" xfId="0" applyFont="1" applyFill="1" applyBorder="1" applyAlignment="1">
      <alignment horizontal="left" vertical="center" wrapText="1"/>
    </xf>
    <xf numFmtId="0" fontId="7" fillId="6" borderId="8" xfId="8" applyFont="1" applyFill="1" applyBorder="1" applyAlignment="1">
      <alignment horizontal="center" vertical="center" wrapText="1"/>
    </xf>
    <xf numFmtId="0" fontId="0" fillId="0" borderId="44" xfId="0" applyBorder="1" applyAlignment="1"/>
    <xf numFmtId="0" fontId="5" fillId="3" borderId="5" xfId="8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7" fillId="6" borderId="32" xfId="8" applyFont="1" applyFill="1" applyBorder="1" applyAlignment="1">
      <alignment horizontal="center" vertical="center" wrapText="1"/>
    </xf>
    <xf numFmtId="0" fontId="0" fillId="0" borderId="16" xfId="0" applyBorder="1" applyAlignment="1"/>
    <xf numFmtId="0" fontId="7" fillId="6" borderId="24" xfId="8" applyFont="1" applyFill="1" applyBorder="1" applyAlignment="1">
      <alignment horizontal="center" vertical="center" wrapText="1"/>
    </xf>
    <xf numFmtId="0" fontId="0" fillId="0" borderId="61" xfId="0" applyBorder="1" applyAlignment="1"/>
    <xf numFmtId="0" fontId="0" fillId="0" borderId="45" xfId="0" applyBorder="1" applyAlignment="1"/>
  </cellXfs>
  <cellStyles count="39">
    <cellStyle name="Comma" xfId="1" builtinId="3"/>
    <cellStyle name="Comma 14" xfId="28" xr:uid="{00000000-0005-0000-0000-00001C000000}"/>
    <cellStyle name="Comma 15" xfId="2" xr:uid="{00000000-0005-0000-0000-000002000000}"/>
    <cellStyle name="Comma 2" xfId="3" xr:uid="{00000000-0005-0000-0000-000003000000}"/>
    <cellStyle name="Comma 2 3" xfId="30" xr:uid="{00000000-0005-0000-0000-00001E000000}"/>
    <cellStyle name="Comma 3" xfId="24" xr:uid="{00000000-0005-0000-0000-000018000000}"/>
    <cellStyle name="Hyperlink" xfId="37" builtinId="8"/>
    <cellStyle name="Normal" xfId="0" builtinId="0"/>
    <cellStyle name="Normal 2" xfId="4" xr:uid="{00000000-0005-0000-0000-000004000000}"/>
    <cellStyle name="Normal 2 2" xfId="20" xr:uid="{00000000-0005-0000-0000-000014000000}"/>
    <cellStyle name="Normal 2 2 2" xfId="22" xr:uid="{00000000-0005-0000-0000-000016000000}"/>
    <cellStyle name="Normal 2 3" xfId="5" xr:uid="{00000000-0005-0000-0000-000005000000}"/>
    <cellStyle name="Normal 2 3 2" xfId="32" xr:uid="{00000000-0005-0000-0000-000020000000}"/>
    <cellStyle name="Normal 2 4" xfId="27" xr:uid="{00000000-0005-0000-0000-00001B000000}"/>
    <cellStyle name="Normal 2 5" xfId="31" xr:uid="{00000000-0005-0000-0000-00001F000000}"/>
    <cellStyle name="Normal 3" xfId="6" xr:uid="{00000000-0005-0000-0000-000006000000}"/>
    <cellStyle name="Normal 3 2" xfId="19" xr:uid="{00000000-0005-0000-0000-000013000000}"/>
    <cellStyle name="Normal 4" xfId="21" xr:uid="{00000000-0005-0000-0000-000015000000}"/>
    <cellStyle name="Normal 4 2" xfId="29" xr:uid="{00000000-0005-0000-0000-00001D000000}"/>
    <cellStyle name="Normal 5" xfId="7" xr:uid="{00000000-0005-0000-0000-000007000000}"/>
    <cellStyle name="Normal 6" xfId="23" xr:uid="{00000000-0005-0000-0000-000017000000}"/>
    <cellStyle name="Normal 7" xfId="26" xr:uid="{00000000-0005-0000-0000-00001A000000}"/>
    <cellStyle name="Normal 8" xfId="33" xr:uid="{00000000-0005-0000-0000-000021000000}"/>
    <cellStyle name="Normal_Granit-Monthly Statement No 1-Proba 2 со" xfId="8" xr:uid="{00000000-0005-0000-0000-000008000000}"/>
    <cellStyle name="Percent" xfId="38" builtinId="5"/>
    <cellStyle name="Percent 2" xfId="25" xr:uid="{00000000-0005-0000-0000-000019000000}"/>
    <cellStyle name="千位分隔 2" xfId="9" xr:uid="{00000000-0005-0000-0000-000009000000}"/>
    <cellStyle name="千位分隔 4 2" xfId="10" xr:uid="{00000000-0005-0000-0000-00000A000000}"/>
    <cellStyle name="千位分隔 5" xfId="11" xr:uid="{00000000-0005-0000-0000-00000B000000}"/>
    <cellStyle name="常规 2" xfId="12" xr:uid="{00000000-0005-0000-0000-00000C000000}"/>
    <cellStyle name="常规 2 2" xfId="13" xr:uid="{00000000-0005-0000-0000-00000D000000}"/>
    <cellStyle name="常规 2 3" xfId="36" xr:uid="{00000000-0005-0000-0000-000024000000}"/>
    <cellStyle name="常规 3" xfId="14" xr:uid="{00000000-0005-0000-0000-00000E000000}"/>
    <cellStyle name="常规 4" xfId="15" xr:uid="{00000000-0005-0000-0000-00000F000000}"/>
    <cellStyle name="常规 4 5" xfId="34" xr:uid="{00000000-0005-0000-0000-000022000000}"/>
    <cellStyle name="常规 5" xfId="16" xr:uid="{00000000-0005-0000-0000-000010000000}"/>
    <cellStyle name="常规 5 2" xfId="17" xr:uid="{00000000-0005-0000-0000-000011000000}"/>
    <cellStyle name="常规 5 3" xfId="35" xr:uid="{00000000-0005-0000-0000-000023000000}"/>
    <cellStyle name="常规 6" xfId="18" xr:uid="{00000000-0005-0000-0000-000012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Q-FINAL\0000-IPC\IPCA-2014-10-SinoHydro\2019\Contract\no.42\VO%20no.9(4)\2%20-%20Precast%20viaducts%20&#65308;150m%20with%20Sinohydro%20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ZICII"/>
      <sheetName val="LB_0+417.5"/>
      <sheetName val="RB_0+417.5"/>
      <sheetName val="LB_1+420"/>
      <sheetName val="RB_1+420"/>
      <sheetName val="LB_4+011"/>
      <sheetName val="RB_4+011"/>
      <sheetName val="LB_5+784"/>
      <sheetName val="RB_5+784"/>
      <sheetName val="LB_8+200"/>
      <sheetName val="RB_8+200"/>
      <sheetName val="LB_8+360"/>
      <sheetName val="RB_8+360"/>
      <sheetName val="SUM_DIFFERENCE_V&lt;150"/>
      <sheetName val="SPLITED_TEN-FIN"/>
      <sheetName val="SUM_DIFF_FOUND"/>
      <sheetName val="SUM_DIFF_PIERS"/>
      <sheetName val="SUM_DIFF_SUPER"/>
      <sheetName val="r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4"/>
  <sheetViews>
    <sheetView tabSelected="1" view="pageBreakPreview" zoomScale="90" zoomScaleNormal="100" workbookViewId="0">
      <pane xSplit="1" ySplit="6" topLeftCell="B7" activePane="bottomRight" state="frozen"/>
      <selection pane="topRight"/>
      <selection pane="bottomLeft"/>
      <selection pane="bottomRight" activeCell="C15" sqref="C15"/>
    </sheetView>
  </sheetViews>
  <sheetFormatPr defaultColWidth="9" defaultRowHeight="13.5"/>
  <cols>
    <col min="1" max="1" width="5.625" customWidth="1"/>
    <col min="2" max="3" width="41.125" customWidth="1"/>
    <col min="4" max="4" width="4.875" customWidth="1"/>
    <col min="5" max="5" width="12.25" customWidth="1"/>
    <col min="6" max="6" width="6.625" customWidth="1"/>
    <col min="7" max="7" width="12.625" customWidth="1"/>
    <col min="8" max="8" width="12.25" customWidth="1"/>
    <col min="9" max="9" width="12.5" customWidth="1"/>
    <col min="10" max="10" width="12.25" customWidth="1"/>
    <col min="11" max="11" width="13.875" customWidth="1"/>
    <col min="12" max="12" width="14.125" customWidth="1"/>
    <col min="13" max="13" width="13.75" customWidth="1"/>
    <col min="14" max="14" width="10.125" customWidth="1"/>
    <col min="16" max="16" width="11.5" bestFit="1" customWidth="1"/>
  </cols>
  <sheetData>
    <row r="1" spans="1:24" s="301" customFormat="1" ht="27.75" customHeight="1" thickBot="1">
      <c r="A1" s="298" t="s">
        <v>1</v>
      </c>
      <c r="B1" s="298" t="s">
        <v>2</v>
      </c>
      <c r="C1" s="298"/>
      <c r="D1" s="298" t="s">
        <v>3</v>
      </c>
      <c r="E1" s="299" t="s">
        <v>4</v>
      </c>
      <c r="F1" s="299" t="s">
        <v>5</v>
      </c>
      <c r="G1" s="299" t="s">
        <v>6</v>
      </c>
      <c r="H1" s="299" t="s">
        <v>7</v>
      </c>
      <c r="I1" s="299" t="s">
        <v>8</v>
      </c>
      <c r="J1" s="299" t="s">
        <v>9</v>
      </c>
      <c r="K1" s="299" t="s">
        <v>10</v>
      </c>
      <c r="L1" s="299" t="s">
        <v>11</v>
      </c>
      <c r="M1" s="299" t="s">
        <v>12</v>
      </c>
      <c r="N1" s="300" t="s">
        <v>0</v>
      </c>
      <c r="O1" s="298" t="s">
        <v>13</v>
      </c>
      <c r="P1" s="298" t="s">
        <v>14</v>
      </c>
      <c r="Q1" s="298" t="s">
        <v>15</v>
      </c>
      <c r="R1" s="298" t="s">
        <v>16</v>
      </c>
      <c r="S1" s="298" t="s">
        <v>17</v>
      </c>
      <c r="T1" s="298" t="s">
        <v>18</v>
      </c>
      <c r="U1" s="298" t="s">
        <v>19</v>
      </c>
      <c r="V1" s="298" t="s">
        <v>20</v>
      </c>
      <c r="W1" s="298" t="s">
        <v>21</v>
      </c>
      <c r="X1" s="298" t="s">
        <v>22</v>
      </c>
    </row>
    <row r="2" spans="1:24" s="77" customFormat="1" ht="21" customHeight="1" thickBot="1">
      <c r="A2" s="331" t="s">
        <v>23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30"/>
      <c r="X2" s="297"/>
    </row>
    <row r="3" spans="1:24" s="77" customFormat="1" ht="18" customHeight="1">
      <c r="A3" s="84" t="s">
        <v>24</v>
      </c>
      <c r="B3" s="177" t="s">
        <v>25</v>
      </c>
      <c r="C3" s="313"/>
      <c r="D3" s="85"/>
      <c r="E3" s="85"/>
      <c r="F3" s="85"/>
      <c r="G3" s="85"/>
      <c r="H3" s="85"/>
      <c r="I3" s="85"/>
      <c r="J3" s="85"/>
      <c r="K3" s="85"/>
      <c r="L3" s="85"/>
      <c r="M3" s="85"/>
      <c r="N3" s="92"/>
      <c r="X3" s="297"/>
    </row>
    <row r="4" spans="1:24" s="175" customFormat="1" ht="20.25" customHeight="1">
      <c r="A4" s="332" t="s">
        <v>26</v>
      </c>
      <c r="B4" s="328"/>
      <c r="C4" s="328"/>
      <c r="D4" s="328"/>
      <c r="E4" s="328"/>
      <c r="F4" s="328"/>
      <c r="G4" s="330"/>
      <c r="H4" s="332" t="s">
        <v>27</v>
      </c>
      <c r="I4" s="328"/>
      <c r="J4" s="330"/>
      <c r="K4" s="327" t="s">
        <v>28</v>
      </c>
      <c r="L4" s="328"/>
      <c r="M4" s="328"/>
      <c r="N4" s="332" t="s">
        <v>29</v>
      </c>
      <c r="X4" s="297"/>
    </row>
    <row r="5" spans="1:24" s="77" customFormat="1" ht="64.5" customHeight="1">
      <c r="A5" s="51" t="s">
        <v>1</v>
      </c>
      <c r="B5" s="52" t="s">
        <v>30</v>
      </c>
      <c r="C5" s="314"/>
      <c r="D5" s="53" t="s">
        <v>31</v>
      </c>
      <c r="E5" s="82" t="s">
        <v>32</v>
      </c>
      <c r="F5" s="79" t="s">
        <v>33</v>
      </c>
      <c r="G5" s="171" t="s">
        <v>34</v>
      </c>
      <c r="H5" s="14" t="s">
        <v>35</v>
      </c>
      <c r="I5" s="291" t="s">
        <v>36</v>
      </c>
      <c r="J5" s="23" t="s">
        <v>37</v>
      </c>
      <c r="K5" s="14" t="s">
        <v>38</v>
      </c>
      <c r="L5" s="217" t="s">
        <v>39</v>
      </c>
      <c r="M5" s="251" t="s">
        <v>40</v>
      </c>
      <c r="N5" s="333"/>
      <c r="O5" s="218"/>
      <c r="R5" s="229"/>
      <c r="X5" s="297"/>
    </row>
    <row r="6" spans="1:24" s="77" customFormat="1" ht="15" customHeight="1">
      <c r="A6" s="54">
        <v>1</v>
      </c>
      <c r="B6" s="55">
        <v>2</v>
      </c>
      <c r="C6" s="55"/>
      <c r="D6" s="34">
        <v>3</v>
      </c>
      <c r="E6" s="41">
        <v>4</v>
      </c>
      <c r="F6" s="41">
        <v>5</v>
      </c>
      <c r="G6" s="94" t="s">
        <v>41</v>
      </c>
      <c r="H6" s="34">
        <v>7</v>
      </c>
      <c r="I6" s="292">
        <v>8</v>
      </c>
      <c r="J6" s="33" t="s">
        <v>42</v>
      </c>
      <c r="K6" s="49" t="s">
        <v>43</v>
      </c>
      <c r="L6" s="2" t="s">
        <v>44</v>
      </c>
      <c r="M6" s="2" t="s">
        <v>45</v>
      </c>
      <c r="N6" s="252">
        <v>13</v>
      </c>
      <c r="O6" s="219"/>
      <c r="X6" s="297"/>
    </row>
    <row r="7" spans="1:24" s="176" customFormat="1" ht="21" customHeight="1">
      <c r="A7" s="178" t="s">
        <v>24</v>
      </c>
      <c r="B7" s="334"/>
      <c r="C7" s="328"/>
      <c r="D7" s="328"/>
      <c r="E7" s="328"/>
      <c r="F7" s="328"/>
      <c r="G7" s="328"/>
      <c r="H7" s="328"/>
      <c r="I7" s="328"/>
      <c r="J7" s="328"/>
      <c r="K7" s="328"/>
      <c r="L7" s="328"/>
      <c r="M7" s="328"/>
      <c r="N7" s="330"/>
      <c r="X7" s="297"/>
    </row>
    <row r="8" spans="1:24" s="176" customFormat="1" ht="25.5" customHeight="1">
      <c r="A8" s="179" t="s">
        <v>47</v>
      </c>
      <c r="B8" s="180" t="s">
        <v>48</v>
      </c>
      <c r="C8" s="315"/>
      <c r="D8" s="81" t="s">
        <v>49</v>
      </c>
      <c r="E8" s="181">
        <v>10.42</v>
      </c>
      <c r="F8" s="182">
        <v>583.20000000000005</v>
      </c>
      <c r="G8" s="183">
        <f>E8*F8</f>
        <v>6076.94</v>
      </c>
      <c r="H8" s="184">
        <v>0</v>
      </c>
      <c r="I8" s="185">
        <v>0</v>
      </c>
      <c r="J8" s="220">
        <v>0</v>
      </c>
      <c r="K8" s="221">
        <f>ROUND(H8*F8,2)</f>
        <v>0</v>
      </c>
      <c r="L8" s="222">
        <f>ROUND(F8*I8,2)</f>
        <v>0</v>
      </c>
      <c r="M8" s="256">
        <f>K8+L8</f>
        <v>0</v>
      </c>
      <c r="N8" s="259">
        <f>M8/G8*100</f>
        <v>0</v>
      </c>
      <c r="O8" s="223"/>
      <c r="V8" s="176" t="s">
        <v>50</v>
      </c>
      <c r="X8" s="297" t="s">
        <v>46</v>
      </c>
    </row>
    <row r="9" spans="1:24" s="176" customFormat="1" ht="24" customHeight="1">
      <c r="A9" s="186" t="s">
        <v>51</v>
      </c>
      <c r="B9" s="180" t="s">
        <v>52</v>
      </c>
      <c r="C9" s="315"/>
      <c r="D9" s="75" t="s">
        <v>49</v>
      </c>
      <c r="E9" s="181">
        <v>8.35</v>
      </c>
      <c r="F9" s="182">
        <v>561.6</v>
      </c>
      <c r="G9" s="187">
        <f>E9*F9</f>
        <v>4689.3599999999997</v>
      </c>
      <c r="H9" s="188">
        <v>0</v>
      </c>
      <c r="I9" s="182">
        <v>0</v>
      </c>
      <c r="J9" s="224">
        <v>0</v>
      </c>
      <c r="K9" s="225">
        <f>ROUND(H9*F9,2)</f>
        <v>0</v>
      </c>
      <c r="L9" s="71">
        <f>ROUND(F9*I9,2)</f>
        <v>0</v>
      </c>
      <c r="M9" s="257">
        <f>K9+L9</f>
        <v>0</v>
      </c>
      <c r="N9" s="260">
        <f>M9/G9*100</f>
        <v>0</v>
      </c>
      <c r="O9" s="223"/>
      <c r="V9" s="176" t="s">
        <v>50</v>
      </c>
      <c r="X9" s="297" t="s">
        <v>46</v>
      </c>
    </row>
    <row r="10" spans="1:24" s="176" customFormat="1" ht="21" customHeight="1">
      <c r="A10" s="189"/>
      <c r="B10" s="190" t="s">
        <v>53</v>
      </c>
      <c r="C10" s="316"/>
      <c r="D10" s="191"/>
      <c r="E10" s="192"/>
      <c r="F10" s="192"/>
      <c r="G10" s="193">
        <f>SUM(G8:G9)</f>
        <v>10766.3</v>
      </c>
      <c r="H10" s="194"/>
      <c r="I10" s="195"/>
      <c r="J10" s="226"/>
      <c r="K10" s="227">
        <f>SUM(K8:K9)</f>
        <v>0</v>
      </c>
      <c r="L10" s="228">
        <f>SUM(L8:L9)</f>
        <v>0</v>
      </c>
      <c r="M10" s="258">
        <f>SUM(M8:M9)</f>
        <v>0</v>
      </c>
      <c r="N10" s="261">
        <f>M10/G10*100</f>
        <v>0</v>
      </c>
      <c r="O10" s="223"/>
      <c r="X10" s="297"/>
    </row>
    <row r="11" spans="1:24" s="77" customFormat="1" ht="21" customHeight="1">
      <c r="A11" s="56" t="s">
        <v>54</v>
      </c>
      <c r="B11" s="329"/>
      <c r="C11" s="328"/>
      <c r="D11" s="328"/>
      <c r="E11" s="328"/>
      <c r="F11" s="328"/>
      <c r="G11" s="328"/>
      <c r="H11" s="328"/>
      <c r="I11" s="328"/>
      <c r="J11" s="328"/>
      <c r="K11" s="328"/>
      <c r="L11" s="328"/>
      <c r="M11" s="328"/>
      <c r="N11" s="330"/>
      <c r="V11" s="176" t="s">
        <v>50</v>
      </c>
      <c r="X11" s="297"/>
    </row>
    <row r="12" spans="1:24" s="77" customFormat="1" ht="24" customHeight="1">
      <c r="A12" s="57" t="s">
        <v>55</v>
      </c>
      <c r="B12" s="80" t="s">
        <v>56</v>
      </c>
      <c r="C12" s="317"/>
      <c r="D12" s="58" t="s">
        <v>57</v>
      </c>
      <c r="E12" s="59">
        <v>86013</v>
      </c>
      <c r="F12" s="62">
        <v>1.87</v>
      </c>
      <c r="G12" s="60">
        <f t="shared" ref="G12:G24" si="0">E12*F12</f>
        <v>160844.31</v>
      </c>
      <c r="H12" s="61">
        <v>65394.13</v>
      </c>
      <c r="I12" s="62">
        <v>0</v>
      </c>
      <c r="J12" s="69">
        <f t="shared" ref="J12:J24" si="1">H12+I12</f>
        <v>65394.13</v>
      </c>
      <c r="K12" s="70">
        <f t="shared" ref="K12:K23" si="2">H12*F12</f>
        <v>122287.02</v>
      </c>
      <c r="L12" s="71">
        <f t="shared" ref="L12:L24" si="3">M12-K12</f>
        <v>0</v>
      </c>
      <c r="M12" s="253">
        <f t="shared" ref="M12:M24" si="4">ROUND(F12*J12,2)</f>
        <v>122287.02</v>
      </c>
      <c r="N12" s="254">
        <f t="shared" ref="N12:N25" si="5">M12/G12*100</f>
        <v>76.03</v>
      </c>
      <c r="O12" s="218"/>
      <c r="V12" s="176" t="s">
        <v>50</v>
      </c>
      <c r="X12" s="297" t="s">
        <v>46</v>
      </c>
    </row>
    <row r="13" spans="1:24" s="176" customFormat="1" ht="42" customHeight="1">
      <c r="A13" s="186" t="s">
        <v>58</v>
      </c>
      <c r="B13" s="87" t="s">
        <v>59</v>
      </c>
      <c r="C13" s="318"/>
      <c r="D13" s="75" t="s">
        <v>57</v>
      </c>
      <c r="E13" s="181">
        <v>6779</v>
      </c>
      <c r="F13" s="4">
        <v>2.09</v>
      </c>
      <c r="G13" s="187">
        <f t="shared" si="0"/>
        <v>14168.11</v>
      </c>
      <c r="H13" s="188">
        <v>16876.28</v>
      </c>
      <c r="I13" s="4">
        <v>0</v>
      </c>
      <c r="J13" s="224">
        <f t="shared" si="1"/>
        <v>16876.28</v>
      </c>
      <c r="K13" s="70">
        <f t="shared" si="2"/>
        <v>35271.43</v>
      </c>
      <c r="L13" s="71">
        <f t="shared" si="3"/>
        <v>0</v>
      </c>
      <c r="M13" s="253">
        <f t="shared" si="4"/>
        <v>35271.43</v>
      </c>
      <c r="N13" s="260">
        <f t="shared" si="5"/>
        <v>248.95</v>
      </c>
      <c r="O13" s="223"/>
      <c r="P13" s="223"/>
      <c r="V13" s="176" t="s">
        <v>50</v>
      </c>
      <c r="W13" s="176" t="s">
        <v>60</v>
      </c>
      <c r="X13" s="297" t="s">
        <v>46</v>
      </c>
    </row>
    <row r="14" spans="1:24" s="176" customFormat="1" ht="42" customHeight="1">
      <c r="A14" s="186" t="s">
        <v>61</v>
      </c>
      <c r="B14" s="87" t="s">
        <v>62</v>
      </c>
      <c r="C14" s="318"/>
      <c r="D14" s="75" t="s">
        <v>57</v>
      </c>
      <c r="E14" s="181">
        <v>302740</v>
      </c>
      <c r="F14" s="4">
        <v>2.25</v>
      </c>
      <c r="G14" s="187">
        <f t="shared" si="0"/>
        <v>681165</v>
      </c>
      <c r="H14" s="188">
        <v>1250135.1399999999</v>
      </c>
      <c r="I14" s="4">
        <v>0</v>
      </c>
      <c r="J14" s="224">
        <f t="shared" si="1"/>
        <v>1250135.1399999999</v>
      </c>
      <c r="K14" s="70">
        <f t="shared" si="2"/>
        <v>2812804.07</v>
      </c>
      <c r="L14" s="71">
        <f t="shared" si="3"/>
        <v>0</v>
      </c>
      <c r="M14" s="253">
        <f t="shared" si="4"/>
        <v>2812804.07</v>
      </c>
      <c r="N14" s="260">
        <f t="shared" si="5"/>
        <v>412.94</v>
      </c>
      <c r="O14" s="223"/>
      <c r="P14" s="223"/>
      <c r="V14" s="176" t="s">
        <v>50</v>
      </c>
      <c r="W14" s="176" t="s">
        <v>60</v>
      </c>
      <c r="X14" s="297" t="s">
        <v>46</v>
      </c>
    </row>
    <row r="15" spans="1:24" s="176" customFormat="1" ht="42" customHeight="1">
      <c r="A15" s="186" t="s">
        <v>63</v>
      </c>
      <c r="B15" s="87" t="s">
        <v>64</v>
      </c>
      <c r="C15" s="318"/>
      <c r="D15" s="75" t="s">
        <v>57</v>
      </c>
      <c r="E15" s="181">
        <v>666283</v>
      </c>
      <c r="F15" s="4">
        <v>2.2799999999999998</v>
      </c>
      <c r="G15" s="187">
        <f t="shared" si="0"/>
        <v>1519125.24</v>
      </c>
      <c r="H15" s="188">
        <v>877171.46</v>
      </c>
      <c r="I15" s="4">
        <v>0</v>
      </c>
      <c r="J15" s="224">
        <f t="shared" si="1"/>
        <v>877171.46</v>
      </c>
      <c r="K15" s="70">
        <f t="shared" si="2"/>
        <v>1999950.93</v>
      </c>
      <c r="L15" s="71">
        <f t="shared" si="3"/>
        <v>0</v>
      </c>
      <c r="M15" s="253">
        <f t="shared" si="4"/>
        <v>1999950.93</v>
      </c>
      <c r="N15" s="260">
        <f t="shared" si="5"/>
        <v>131.65</v>
      </c>
      <c r="O15" s="223"/>
      <c r="P15" s="223"/>
      <c r="V15" s="176" t="s">
        <v>50</v>
      </c>
      <c r="W15" s="176" t="s">
        <v>60</v>
      </c>
      <c r="X15" s="297" t="s">
        <v>46</v>
      </c>
    </row>
    <row r="16" spans="1:24" s="77" customFormat="1" ht="42" customHeight="1">
      <c r="A16" s="57" t="s">
        <v>65</v>
      </c>
      <c r="B16" s="63" t="s">
        <v>66</v>
      </c>
      <c r="C16" s="319"/>
      <c r="D16" s="64" t="s">
        <v>57</v>
      </c>
      <c r="E16" s="65">
        <v>1705449</v>
      </c>
      <c r="F16" s="68">
        <v>2.31</v>
      </c>
      <c r="G16" s="66">
        <f t="shared" si="0"/>
        <v>3939587.19</v>
      </c>
      <c r="H16" s="67">
        <v>1305644.8500000001</v>
      </c>
      <c r="I16" s="4">
        <v>0</v>
      </c>
      <c r="J16" s="72">
        <f t="shared" si="1"/>
        <v>1305644.8500000001</v>
      </c>
      <c r="K16" s="70">
        <f t="shared" si="2"/>
        <v>3016039.6</v>
      </c>
      <c r="L16" s="71">
        <f t="shared" si="3"/>
        <v>0</v>
      </c>
      <c r="M16" s="253">
        <f t="shared" si="4"/>
        <v>3016039.6</v>
      </c>
      <c r="N16" s="255">
        <f t="shared" si="5"/>
        <v>76.56</v>
      </c>
      <c r="O16" s="218"/>
      <c r="P16" s="218"/>
      <c r="V16" s="176" t="s">
        <v>50</v>
      </c>
      <c r="W16" s="77" t="s">
        <v>60</v>
      </c>
      <c r="X16" s="297" t="s">
        <v>46</v>
      </c>
    </row>
    <row r="17" spans="1:24" s="77" customFormat="1" ht="42" customHeight="1">
      <c r="A17" s="57" t="s">
        <v>67</v>
      </c>
      <c r="B17" s="63" t="s">
        <v>68</v>
      </c>
      <c r="C17" s="319"/>
      <c r="D17" s="64" t="s">
        <v>57</v>
      </c>
      <c r="E17" s="65">
        <v>1031458</v>
      </c>
      <c r="F17" s="68">
        <v>2.39</v>
      </c>
      <c r="G17" s="66">
        <f t="shared" si="0"/>
        <v>2465184.62</v>
      </c>
      <c r="H17" s="67">
        <v>397617.57</v>
      </c>
      <c r="I17" s="196">
        <v>0</v>
      </c>
      <c r="J17" s="72">
        <f t="shared" si="1"/>
        <v>397617.57</v>
      </c>
      <c r="K17" s="70">
        <f t="shared" si="2"/>
        <v>950305.99</v>
      </c>
      <c r="L17" s="71">
        <f t="shared" si="3"/>
        <v>0</v>
      </c>
      <c r="M17" s="253">
        <f t="shared" si="4"/>
        <v>950305.99</v>
      </c>
      <c r="N17" s="255">
        <f t="shared" si="5"/>
        <v>38.549999999999997</v>
      </c>
      <c r="O17" s="218"/>
      <c r="P17" s="218"/>
      <c r="V17" s="176" t="s">
        <v>50</v>
      </c>
      <c r="W17" s="77" t="s">
        <v>60</v>
      </c>
      <c r="X17" s="297" t="s">
        <v>46</v>
      </c>
    </row>
    <row r="18" spans="1:24" s="176" customFormat="1" ht="24" customHeight="1">
      <c r="A18" s="186" t="s">
        <v>69</v>
      </c>
      <c r="B18" s="87" t="s">
        <v>70</v>
      </c>
      <c r="C18" s="318"/>
      <c r="D18" s="75" t="s">
        <v>57</v>
      </c>
      <c r="E18" s="181">
        <v>294139</v>
      </c>
      <c r="F18" s="4">
        <v>3.08</v>
      </c>
      <c r="G18" s="187">
        <f t="shared" si="0"/>
        <v>905948.12</v>
      </c>
      <c r="H18" s="188">
        <v>294139</v>
      </c>
      <c r="I18" s="68">
        <v>0</v>
      </c>
      <c r="J18" s="224">
        <f t="shared" si="1"/>
        <v>294139</v>
      </c>
      <c r="K18" s="70">
        <f t="shared" si="2"/>
        <v>905948.12</v>
      </c>
      <c r="L18" s="71">
        <f t="shared" si="3"/>
        <v>0</v>
      </c>
      <c r="M18" s="253">
        <f t="shared" si="4"/>
        <v>905948.12</v>
      </c>
      <c r="N18" s="260">
        <f t="shared" si="5"/>
        <v>100</v>
      </c>
      <c r="O18" s="223"/>
      <c r="P18" s="272"/>
      <c r="V18" s="176" t="s">
        <v>50</v>
      </c>
      <c r="W18" s="176" t="s">
        <v>71</v>
      </c>
      <c r="X18" s="297" t="s">
        <v>46</v>
      </c>
    </row>
    <row r="19" spans="1:24" s="176" customFormat="1" ht="26.25" customHeight="1">
      <c r="A19" s="186" t="s">
        <v>72</v>
      </c>
      <c r="B19" s="87" t="s">
        <v>73</v>
      </c>
      <c r="C19" s="318"/>
      <c r="D19" s="75" t="s">
        <v>57</v>
      </c>
      <c r="E19" s="181">
        <v>286101</v>
      </c>
      <c r="F19" s="4">
        <v>6.97</v>
      </c>
      <c r="G19" s="187">
        <f t="shared" si="0"/>
        <v>1994123.97</v>
      </c>
      <c r="H19" s="188">
        <v>203569.95</v>
      </c>
      <c r="I19" s="4">
        <v>0</v>
      </c>
      <c r="J19" s="224">
        <f t="shared" si="1"/>
        <v>203569.95</v>
      </c>
      <c r="K19" s="70">
        <f t="shared" si="2"/>
        <v>1418882.55</v>
      </c>
      <c r="L19" s="71">
        <f t="shared" si="3"/>
        <v>0</v>
      </c>
      <c r="M19" s="253">
        <f t="shared" si="4"/>
        <v>1418882.55</v>
      </c>
      <c r="N19" s="260">
        <f t="shared" si="5"/>
        <v>71.150000000000006</v>
      </c>
      <c r="O19" s="223"/>
      <c r="V19" s="176" t="s">
        <v>50</v>
      </c>
      <c r="X19" s="297" t="s">
        <v>46</v>
      </c>
    </row>
    <row r="20" spans="1:24" s="176" customFormat="1" ht="20.25" customHeight="1">
      <c r="A20" s="186" t="s">
        <v>74</v>
      </c>
      <c r="B20" s="87" t="s">
        <v>75</v>
      </c>
      <c r="C20" s="318"/>
      <c r="D20" s="75" t="s">
        <v>76</v>
      </c>
      <c r="E20" s="181">
        <v>235282</v>
      </c>
      <c r="F20" s="4">
        <v>0.48</v>
      </c>
      <c r="G20" s="187">
        <f t="shared" si="0"/>
        <v>112935.36</v>
      </c>
      <c r="H20" s="188">
        <v>0</v>
      </c>
      <c r="I20" s="4">
        <v>0</v>
      </c>
      <c r="J20" s="224">
        <f t="shared" si="1"/>
        <v>0</v>
      </c>
      <c r="K20" s="70">
        <f t="shared" si="2"/>
        <v>0</v>
      </c>
      <c r="L20" s="71">
        <f t="shared" si="3"/>
        <v>0</v>
      </c>
      <c r="M20" s="253">
        <f t="shared" si="4"/>
        <v>0</v>
      </c>
      <c r="N20" s="260">
        <f t="shared" si="5"/>
        <v>0</v>
      </c>
      <c r="O20" s="223"/>
      <c r="V20" s="176" t="s">
        <v>50</v>
      </c>
      <c r="X20" s="297" t="s">
        <v>46</v>
      </c>
    </row>
    <row r="21" spans="1:24" s="176" customFormat="1" ht="20.25" customHeight="1">
      <c r="A21" s="186" t="s">
        <v>77</v>
      </c>
      <c r="B21" s="87" t="s">
        <v>78</v>
      </c>
      <c r="C21" s="318"/>
      <c r="D21" s="75" t="s">
        <v>76</v>
      </c>
      <c r="E21" s="181">
        <v>62639</v>
      </c>
      <c r="F21" s="4">
        <v>0.41</v>
      </c>
      <c r="G21" s="187">
        <f t="shared" si="0"/>
        <v>25681.99</v>
      </c>
      <c r="H21" s="188">
        <v>61641.89</v>
      </c>
      <c r="I21" s="4">
        <v>0</v>
      </c>
      <c r="J21" s="224">
        <f t="shared" si="1"/>
        <v>61641.89</v>
      </c>
      <c r="K21" s="70">
        <f t="shared" si="2"/>
        <v>25273.17</v>
      </c>
      <c r="L21" s="71">
        <f t="shared" si="3"/>
        <v>0</v>
      </c>
      <c r="M21" s="253">
        <f t="shared" si="4"/>
        <v>25273.17</v>
      </c>
      <c r="N21" s="260">
        <f t="shared" si="5"/>
        <v>98.41</v>
      </c>
      <c r="O21" s="223"/>
      <c r="V21" s="176" t="s">
        <v>50</v>
      </c>
      <c r="X21" s="297" t="s">
        <v>46</v>
      </c>
    </row>
    <row r="22" spans="1:24" s="176" customFormat="1" ht="20.25" customHeight="1">
      <c r="A22" s="186" t="s">
        <v>79</v>
      </c>
      <c r="B22" s="87" t="s">
        <v>80</v>
      </c>
      <c r="C22" s="318"/>
      <c r="D22" s="75" t="s">
        <v>76</v>
      </c>
      <c r="E22" s="181">
        <v>239946</v>
      </c>
      <c r="F22" s="4">
        <v>0.53</v>
      </c>
      <c r="G22" s="187">
        <f t="shared" si="0"/>
        <v>127171.38</v>
      </c>
      <c r="H22" s="188">
        <v>0</v>
      </c>
      <c r="I22" s="4">
        <v>0</v>
      </c>
      <c r="J22" s="224">
        <f t="shared" si="1"/>
        <v>0</v>
      </c>
      <c r="K22" s="70">
        <f t="shared" si="2"/>
        <v>0</v>
      </c>
      <c r="L22" s="71">
        <f t="shared" si="3"/>
        <v>0</v>
      </c>
      <c r="M22" s="253">
        <f t="shared" si="4"/>
        <v>0</v>
      </c>
      <c r="N22" s="260">
        <f t="shared" si="5"/>
        <v>0</v>
      </c>
      <c r="O22" s="223"/>
      <c r="V22" s="176" t="s">
        <v>50</v>
      </c>
      <c r="X22" s="297" t="s">
        <v>46</v>
      </c>
    </row>
    <row r="23" spans="1:24" s="176" customFormat="1" ht="20.25" customHeight="1">
      <c r="A23" s="186" t="s">
        <v>81</v>
      </c>
      <c r="B23" s="87" t="s">
        <v>82</v>
      </c>
      <c r="C23" s="318"/>
      <c r="D23" s="75" t="s">
        <v>76</v>
      </c>
      <c r="E23" s="181">
        <v>23217</v>
      </c>
      <c r="F23" s="4">
        <v>0.74</v>
      </c>
      <c r="G23" s="187">
        <f t="shared" si="0"/>
        <v>17180.580000000002</v>
      </c>
      <c r="H23" s="188">
        <v>0</v>
      </c>
      <c r="I23" s="4">
        <v>0</v>
      </c>
      <c r="J23" s="224">
        <f t="shared" si="1"/>
        <v>0</v>
      </c>
      <c r="K23" s="70">
        <f t="shared" si="2"/>
        <v>0</v>
      </c>
      <c r="L23" s="71">
        <f t="shared" si="3"/>
        <v>0</v>
      </c>
      <c r="M23" s="253">
        <f t="shared" si="4"/>
        <v>0</v>
      </c>
      <c r="N23" s="260">
        <f t="shared" si="5"/>
        <v>0</v>
      </c>
      <c r="O23" s="223"/>
      <c r="V23" s="176" t="s">
        <v>50</v>
      </c>
      <c r="X23" s="297" t="s">
        <v>46</v>
      </c>
    </row>
    <row r="24" spans="1:24" s="176" customFormat="1" ht="20.25" customHeight="1">
      <c r="A24" s="186" t="s">
        <v>83</v>
      </c>
      <c r="B24" s="87" t="s">
        <v>84</v>
      </c>
      <c r="C24" s="318"/>
      <c r="D24" s="75" t="s">
        <v>57</v>
      </c>
      <c r="E24" s="181">
        <v>35863</v>
      </c>
      <c r="F24" s="4">
        <v>0.5</v>
      </c>
      <c r="G24" s="187">
        <f t="shared" si="0"/>
        <v>17931.5</v>
      </c>
      <c r="H24" s="188">
        <v>0</v>
      </c>
      <c r="I24" s="4">
        <v>0</v>
      </c>
      <c r="J24" s="224">
        <f t="shared" si="1"/>
        <v>0</v>
      </c>
      <c r="K24" s="70">
        <v>0</v>
      </c>
      <c r="L24" s="71">
        <f t="shared" si="3"/>
        <v>0</v>
      </c>
      <c r="M24" s="253">
        <f t="shared" si="4"/>
        <v>0</v>
      </c>
      <c r="N24" s="260">
        <f t="shared" si="5"/>
        <v>0</v>
      </c>
      <c r="O24" s="223"/>
      <c r="V24" s="176" t="s">
        <v>50</v>
      </c>
      <c r="X24" s="297" t="s">
        <v>46</v>
      </c>
    </row>
    <row r="25" spans="1:24" s="176" customFormat="1" ht="21" customHeight="1">
      <c r="A25" s="197"/>
      <c r="B25" s="198" t="s">
        <v>53</v>
      </c>
      <c r="C25" s="320"/>
      <c r="D25" s="194"/>
      <c r="E25" s="199"/>
      <c r="F25" s="199"/>
      <c r="G25" s="193">
        <f>SUM(G12:G24)</f>
        <v>11981047.369999999</v>
      </c>
      <c r="H25" s="194"/>
      <c r="I25" s="195"/>
      <c r="J25" s="226"/>
      <c r="K25" s="228">
        <f>SUM(K12:K24)</f>
        <v>11286762.880000001</v>
      </c>
      <c r="L25" s="269">
        <f>SUM(L12:L24)</f>
        <v>0</v>
      </c>
      <c r="M25" s="262">
        <f>SUM(M12:M24)</f>
        <v>11286762.880000001</v>
      </c>
      <c r="N25" s="263">
        <f t="shared" si="5"/>
        <v>94.21</v>
      </c>
      <c r="O25" s="223"/>
      <c r="X25" s="297"/>
    </row>
    <row r="26" spans="1:24" s="77" customFormat="1" ht="15" customHeight="1">
      <c r="A26" s="56" t="s">
        <v>85</v>
      </c>
      <c r="B26" s="329" t="s">
        <v>86</v>
      </c>
      <c r="C26" s="328"/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30"/>
      <c r="V26" s="176"/>
      <c r="X26" s="297"/>
    </row>
    <row r="27" spans="1:24" s="176" customFormat="1" ht="24" customHeight="1">
      <c r="A27" s="186" t="s">
        <v>87</v>
      </c>
      <c r="B27" s="87" t="s">
        <v>88</v>
      </c>
      <c r="C27" s="318"/>
      <c r="D27" s="81" t="s">
        <v>57</v>
      </c>
      <c r="E27" s="200">
        <v>465</v>
      </c>
      <c r="F27" s="185">
        <v>3.57</v>
      </c>
      <c r="G27" s="183">
        <f t="shared" ref="G27:G33" si="6">E27*F27</f>
        <v>1660.05</v>
      </c>
      <c r="H27" s="184">
        <v>465</v>
      </c>
      <c r="I27" s="185">
        <v>0</v>
      </c>
      <c r="J27" s="220">
        <f t="shared" ref="J27:J33" si="7">H27+I27</f>
        <v>465</v>
      </c>
      <c r="K27" s="70">
        <f t="shared" ref="K27:K33" si="8">H27*F27</f>
        <v>1660.05</v>
      </c>
      <c r="L27" s="71">
        <f t="shared" ref="L27:L33" si="9">M27-K27</f>
        <v>0</v>
      </c>
      <c r="M27" s="257">
        <f t="shared" ref="M27:M33" si="10">ROUND(J27*F27,2)</f>
        <v>1660.05</v>
      </c>
      <c r="N27" s="259">
        <f t="shared" ref="N27:N34" si="11">M27/G27*100</f>
        <v>100</v>
      </c>
      <c r="O27" s="223"/>
      <c r="V27" s="176" t="s">
        <v>50</v>
      </c>
      <c r="X27" s="297" t="s">
        <v>46</v>
      </c>
    </row>
    <row r="28" spans="1:24" s="176" customFormat="1" ht="24" customHeight="1">
      <c r="A28" s="186" t="s">
        <v>89</v>
      </c>
      <c r="B28" s="87" t="s">
        <v>90</v>
      </c>
      <c r="C28" s="318"/>
      <c r="D28" s="75" t="s">
        <v>57</v>
      </c>
      <c r="E28" s="181">
        <v>279</v>
      </c>
      <c r="F28" s="4">
        <v>11.45</v>
      </c>
      <c r="G28" s="187">
        <f t="shared" si="6"/>
        <v>3194.55</v>
      </c>
      <c r="H28" s="188">
        <v>279</v>
      </c>
      <c r="I28" s="4">
        <v>0</v>
      </c>
      <c r="J28" s="224">
        <f t="shared" si="7"/>
        <v>279</v>
      </c>
      <c r="K28" s="70">
        <f t="shared" si="8"/>
        <v>3194.55</v>
      </c>
      <c r="L28" s="71">
        <f t="shared" si="9"/>
        <v>0</v>
      </c>
      <c r="M28" s="257">
        <f t="shared" si="10"/>
        <v>3194.55</v>
      </c>
      <c r="N28" s="260">
        <f t="shared" si="11"/>
        <v>100</v>
      </c>
      <c r="O28" s="223"/>
      <c r="V28" s="176" t="s">
        <v>50</v>
      </c>
      <c r="X28" s="297" t="s">
        <v>46</v>
      </c>
    </row>
    <row r="29" spans="1:24" s="176" customFormat="1" ht="15" customHeight="1">
      <c r="A29" s="186" t="s">
        <v>91</v>
      </c>
      <c r="B29" s="87" t="s">
        <v>92</v>
      </c>
      <c r="C29" s="318"/>
      <c r="D29" s="75" t="s">
        <v>76</v>
      </c>
      <c r="E29" s="181">
        <v>1775</v>
      </c>
      <c r="F29" s="4">
        <v>20.09</v>
      </c>
      <c r="G29" s="187">
        <f t="shared" si="6"/>
        <v>35659.75</v>
      </c>
      <c r="H29" s="188">
        <v>0</v>
      </c>
      <c r="I29" s="4"/>
      <c r="J29" s="224">
        <f t="shared" si="7"/>
        <v>0</v>
      </c>
      <c r="K29" s="70">
        <f t="shared" si="8"/>
        <v>0</v>
      </c>
      <c r="L29" s="71">
        <f t="shared" si="9"/>
        <v>0</v>
      </c>
      <c r="M29" s="257">
        <f t="shared" si="10"/>
        <v>0</v>
      </c>
      <c r="N29" s="260">
        <f t="shared" si="11"/>
        <v>0</v>
      </c>
      <c r="O29" s="223"/>
      <c r="V29" s="176" t="s">
        <v>50</v>
      </c>
      <c r="X29" s="297" t="s">
        <v>46</v>
      </c>
    </row>
    <row r="30" spans="1:24" s="176" customFormat="1" ht="24" customHeight="1">
      <c r="A30" s="186" t="s">
        <v>93</v>
      </c>
      <c r="B30" s="87" t="s">
        <v>94</v>
      </c>
      <c r="C30" s="318"/>
      <c r="D30" s="75" t="s">
        <v>95</v>
      </c>
      <c r="E30" s="181">
        <v>13146</v>
      </c>
      <c r="F30" s="4">
        <v>13.72</v>
      </c>
      <c r="G30" s="187">
        <f t="shared" si="6"/>
        <v>180363.12</v>
      </c>
      <c r="H30" s="188">
        <v>0</v>
      </c>
      <c r="I30" s="4">
        <v>0</v>
      </c>
      <c r="J30" s="224">
        <f t="shared" si="7"/>
        <v>0</v>
      </c>
      <c r="K30" s="70">
        <f t="shared" si="8"/>
        <v>0</v>
      </c>
      <c r="L30" s="71">
        <f t="shared" si="9"/>
        <v>0</v>
      </c>
      <c r="M30" s="257">
        <f t="shared" si="10"/>
        <v>0</v>
      </c>
      <c r="N30" s="260">
        <f t="shared" si="11"/>
        <v>0</v>
      </c>
      <c r="O30" s="223"/>
      <c r="V30" s="176" t="s">
        <v>50</v>
      </c>
      <c r="X30" s="297" t="s">
        <v>46</v>
      </c>
    </row>
    <row r="31" spans="1:24" s="176" customFormat="1" ht="48" customHeight="1">
      <c r="A31" s="186" t="s">
        <v>96</v>
      </c>
      <c r="B31" s="87" t="s">
        <v>97</v>
      </c>
      <c r="C31" s="318"/>
      <c r="D31" s="75" t="s">
        <v>95</v>
      </c>
      <c r="E31" s="181">
        <v>5815</v>
      </c>
      <c r="F31" s="4">
        <v>72.25</v>
      </c>
      <c r="G31" s="187">
        <f t="shared" si="6"/>
        <v>420133.75</v>
      </c>
      <c r="H31" s="188">
        <v>0</v>
      </c>
      <c r="I31" s="4">
        <v>0</v>
      </c>
      <c r="J31" s="224">
        <f t="shared" si="7"/>
        <v>0</v>
      </c>
      <c r="K31" s="70">
        <f t="shared" si="8"/>
        <v>0</v>
      </c>
      <c r="L31" s="71">
        <f t="shared" si="9"/>
        <v>0</v>
      </c>
      <c r="M31" s="257">
        <f t="shared" si="10"/>
        <v>0</v>
      </c>
      <c r="N31" s="260">
        <f t="shared" si="11"/>
        <v>0</v>
      </c>
      <c r="O31" s="223"/>
      <c r="V31" s="176" t="s">
        <v>50</v>
      </c>
      <c r="X31" s="297" t="s">
        <v>46</v>
      </c>
    </row>
    <row r="32" spans="1:24" s="176" customFormat="1" ht="48.75" customHeight="1">
      <c r="A32" s="186" t="s">
        <v>98</v>
      </c>
      <c r="B32" s="87" t="s">
        <v>99</v>
      </c>
      <c r="C32" s="318"/>
      <c r="D32" s="75" t="s">
        <v>95</v>
      </c>
      <c r="E32" s="181">
        <v>285</v>
      </c>
      <c r="F32" s="4">
        <v>230.36</v>
      </c>
      <c r="G32" s="187">
        <f t="shared" si="6"/>
        <v>65652.600000000006</v>
      </c>
      <c r="H32" s="188">
        <v>277.33</v>
      </c>
      <c r="I32" s="4">
        <v>0</v>
      </c>
      <c r="J32" s="224">
        <f t="shared" si="7"/>
        <v>277.33</v>
      </c>
      <c r="K32" s="70">
        <f t="shared" si="8"/>
        <v>63885.74</v>
      </c>
      <c r="L32" s="71">
        <f t="shared" si="9"/>
        <v>0</v>
      </c>
      <c r="M32" s="257">
        <f t="shared" si="10"/>
        <v>63885.74</v>
      </c>
      <c r="N32" s="260">
        <f t="shared" si="11"/>
        <v>97.31</v>
      </c>
      <c r="O32" s="223"/>
      <c r="V32" s="176" t="s">
        <v>50</v>
      </c>
      <c r="X32" s="297" t="s">
        <v>46</v>
      </c>
    </row>
    <row r="33" spans="1:24" s="176" customFormat="1" ht="24" customHeight="1">
      <c r="A33" s="186" t="s">
        <v>100</v>
      </c>
      <c r="B33" s="87" t="s">
        <v>101</v>
      </c>
      <c r="C33" s="318"/>
      <c r="D33" s="75" t="s">
        <v>95</v>
      </c>
      <c r="E33" s="181">
        <v>116</v>
      </c>
      <c r="F33" s="4">
        <v>254.63</v>
      </c>
      <c r="G33" s="187">
        <f t="shared" si="6"/>
        <v>29537.08</v>
      </c>
      <c r="H33" s="188">
        <v>0</v>
      </c>
      <c r="I33" s="4">
        <v>0</v>
      </c>
      <c r="J33" s="224">
        <f t="shared" si="7"/>
        <v>0</v>
      </c>
      <c r="K33" s="70">
        <f t="shared" si="8"/>
        <v>0</v>
      </c>
      <c r="L33" s="71">
        <f t="shared" si="9"/>
        <v>0</v>
      </c>
      <c r="M33" s="257">
        <f t="shared" si="10"/>
        <v>0</v>
      </c>
      <c r="N33" s="260">
        <f t="shared" si="11"/>
        <v>0</v>
      </c>
      <c r="O33" s="223"/>
      <c r="V33" s="176" t="s">
        <v>50</v>
      </c>
      <c r="X33" s="297" t="s">
        <v>46</v>
      </c>
    </row>
    <row r="34" spans="1:24" s="176" customFormat="1" ht="15" customHeight="1">
      <c r="A34" s="197"/>
      <c r="B34" s="198" t="s">
        <v>53</v>
      </c>
      <c r="C34" s="320"/>
      <c r="D34" s="194"/>
      <c r="E34" s="199"/>
      <c r="F34" s="199"/>
      <c r="G34" s="193">
        <f>SUM(G27:G33)</f>
        <v>736200.9</v>
      </c>
      <c r="H34" s="194"/>
      <c r="I34" s="195"/>
      <c r="J34" s="226"/>
      <c r="K34" s="228">
        <f>SUM(K27:K33)</f>
        <v>68740.34</v>
      </c>
      <c r="L34" s="269">
        <f>SUM(L27:L33)</f>
        <v>0</v>
      </c>
      <c r="M34" s="262">
        <f>SUM(M27:M33)</f>
        <v>68740.34</v>
      </c>
      <c r="N34" s="263">
        <f t="shared" si="11"/>
        <v>9.34</v>
      </c>
      <c r="O34" s="223"/>
      <c r="X34" s="297"/>
    </row>
    <row r="35" spans="1:24" s="77" customFormat="1" ht="15" customHeight="1">
      <c r="A35" s="56" t="s">
        <v>102</v>
      </c>
      <c r="B35" s="329"/>
      <c r="C35" s="328"/>
      <c r="D35" s="328"/>
      <c r="E35" s="328"/>
      <c r="F35" s="328"/>
      <c r="G35" s="328"/>
      <c r="H35" s="328"/>
      <c r="I35" s="328"/>
      <c r="J35" s="328"/>
      <c r="K35" s="328"/>
      <c r="L35" s="328"/>
      <c r="M35" s="328"/>
      <c r="N35" s="330"/>
      <c r="V35" s="176"/>
      <c r="X35" s="297"/>
    </row>
    <row r="36" spans="1:24" s="176" customFormat="1" ht="24" customHeight="1">
      <c r="A36" s="186" t="s">
        <v>103</v>
      </c>
      <c r="B36" s="87" t="s">
        <v>104</v>
      </c>
      <c r="C36" s="318"/>
      <c r="D36" s="81" t="s">
        <v>76</v>
      </c>
      <c r="E36" s="200">
        <v>19380</v>
      </c>
      <c r="F36" s="185">
        <v>74.84</v>
      </c>
      <c r="G36" s="183">
        <f>E36*F36</f>
        <v>1450399.2</v>
      </c>
      <c r="H36" s="184">
        <v>0</v>
      </c>
      <c r="I36" s="185">
        <v>0</v>
      </c>
      <c r="J36" s="220">
        <f>H36+I36</f>
        <v>0</v>
      </c>
      <c r="K36" s="70">
        <f>ROUND(H36*F36,2)</f>
        <v>0</v>
      </c>
      <c r="L36" s="71">
        <f>ROUND(F36*I36,2)</f>
        <v>0</v>
      </c>
      <c r="M36" s="257">
        <f>K36+L36</f>
        <v>0</v>
      </c>
      <c r="N36" s="259">
        <f>M36/G36*100</f>
        <v>0</v>
      </c>
      <c r="O36" s="223"/>
      <c r="U36" s="176" t="s">
        <v>105</v>
      </c>
      <c r="V36" s="176" t="s">
        <v>50</v>
      </c>
      <c r="X36" s="297" t="s">
        <v>46</v>
      </c>
    </row>
    <row r="37" spans="1:24" s="176" customFormat="1" ht="15" customHeight="1">
      <c r="A37" s="197"/>
      <c r="B37" s="198" t="s">
        <v>53</v>
      </c>
      <c r="C37" s="320"/>
      <c r="D37" s="194"/>
      <c r="E37" s="199"/>
      <c r="F37" s="199"/>
      <c r="G37" s="193">
        <f>SUM(G36)</f>
        <v>1450399.2</v>
      </c>
      <c r="H37" s="194"/>
      <c r="I37" s="195"/>
      <c r="J37" s="226"/>
      <c r="K37" s="228">
        <f>SUM(K36)</f>
        <v>0</v>
      </c>
      <c r="L37" s="269">
        <f>L36</f>
        <v>0</v>
      </c>
      <c r="M37" s="262">
        <f>M36</f>
        <v>0</v>
      </c>
      <c r="N37" s="263">
        <f>M37/G37*100</f>
        <v>0</v>
      </c>
      <c r="O37" s="223"/>
      <c r="X37" s="297"/>
    </row>
    <row r="38" spans="1:24" s="77" customFormat="1" ht="15" customHeight="1">
      <c r="A38" s="201" t="s">
        <v>106</v>
      </c>
      <c r="B38" s="329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30"/>
      <c r="V38" s="176"/>
      <c r="X38" s="297"/>
    </row>
    <row r="39" spans="1:24" s="176" customFormat="1" ht="24" customHeight="1">
      <c r="A39" s="179" t="s">
        <v>107</v>
      </c>
      <c r="B39" s="202" t="s">
        <v>108</v>
      </c>
      <c r="C39" s="321"/>
      <c r="D39" s="203" t="s">
        <v>57</v>
      </c>
      <c r="E39" s="200">
        <v>25322</v>
      </c>
      <c r="F39" s="185">
        <v>19.55</v>
      </c>
      <c r="G39" s="204">
        <f t="shared" ref="G39:G46" si="12">E39*F39</f>
        <v>495045.1</v>
      </c>
      <c r="H39" s="184">
        <v>0</v>
      </c>
      <c r="I39" s="185">
        <v>0</v>
      </c>
      <c r="J39" s="220">
        <f t="shared" ref="J39:J46" si="13">H39+I39</f>
        <v>0</v>
      </c>
      <c r="K39" s="70">
        <f t="shared" ref="K39:K46" si="14">ROUND(H39*F39,2)</f>
        <v>0</v>
      </c>
      <c r="L39" s="71">
        <f t="shared" ref="L39:L46" si="15">ROUND(F39*I39,2)</f>
        <v>0</v>
      </c>
      <c r="M39" s="257">
        <f t="shared" ref="M39:M46" si="16">K39+L39</f>
        <v>0</v>
      </c>
      <c r="N39" s="259">
        <f t="shared" ref="N39:N47" si="17">M39/G39*100</f>
        <v>0</v>
      </c>
      <c r="O39" s="223"/>
      <c r="U39" s="176" t="s">
        <v>105</v>
      </c>
      <c r="V39" s="176" t="s">
        <v>50</v>
      </c>
      <c r="X39" s="297" t="s">
        <v>46</v>
      </c>
    </row>
    <row r="40" spans="1:24" s="176" customFormat="1" ht="24" customHeight="1">
      <c r="A40" s="186" t="s">
        <v>109</v>
      </c>
      <c r="B40" s="205" t="s">
        <v>110</v>
      </c>
      <c r="C40" s="318"/>
      <c r="D40" s="206" t="s">
        <v>57</v>
      </c>
      <c r="E40" s="181">
        <v>55468</v>
      </c>
      <c r="F40" s="4">
        <v>20.41</v>
      </c>
      <c r="G40" s="207">
        <f t="shared" si="12"/>
        <v>1132101.8799999999</v>
      </c>
      <c r="H40" s="188">
        <v>14129.28</v>
      </c>
      <c r="I40" s="4">
        <v>0</v>
      </c>
      <c r="J40" s="224">
        <f t="shared" si="13"/>
        <v>14129.28</v>
      </c>
      <c r="K40" s="70">
        <f t="shared" si="14"/>
        <v>288378.59999999998</v>
      </c>
      <c r="L40" s="71">
        <f t="shared" si="15"/>
        <v>0</v>
      </c>
      <c r="M40" s="257">
        <f t="shared" si="16"/>
        <v>288378.59999999998</v>
      </c>
      <c r="N40" s="260">
        <f t="shared" si="17"/>
        <v>25.47</v>
      </c>
      <c r="O40" s="223"/>
      <c r="V40" s="176" t="s">
        <v>50</v>
      </c>
      <c r="X40" s="297" t="s">
        <v>46</v>
      </c>
    </row>
    <row r="41" spans="1:24" s="176" customFormat="1" ht="36" customHeight="1">
      <c r="A41" s="186" t="s">
        <v>111</v>
      </c>
      <c r="B41" s="205" t="s">
        <v>112</v>
      </c>
      <c r="C41" s="318"/>
      <c r="D41" s="206" t="s">
        <v>76</v>
      </c>
      <c r="E41" s="181">
        <v>213893</v>
      </c>
      <c r="F41" s="4">
        <v>16.96</v>
      </c>
      <c r="G41" s="207">
        <f t="shared" si="12"/>
        <v>3627625.28</v>
      </c>
      <c r="H41" s="188">
        <v>0</v>
      </c>
      <c r="I41" s="4">
        <v>0</v>
      </c>
      <c r="J41" s="224">
        <f t="shared" si="13"/>
        <v>0</v>
      </c>
      <c r="K41" s="70">
        <f t="shared" si="14"/>
        <v>0</v>
      </c>
      <c r="L41" s="71">
        <f t="shared" si="15"/>
        <v>0</v>
      </c>
      <c r="M41" s="257">
        <f t="shared" si="16"/>
        <v>0</v>
      </c>
      <c r="N41" s="260">
        <f t="shared" si="17"/>
        <v>0</v>
      </c>
      <c r="O41" s="223"/>
      <c r="U41" s="176" t="s">
        <v>105</v>
      </c>
      <c r="V41" s="176" t="s">
        <v>50</v>
      </c>
      <c r="X41" s="297" t="s">
        <v>46</v>
      </c>
    </row>
    <row r="42" spans="1:24" s="176" customFormat="1" ht="36" customHeight="1">
      <c r="A42" s="186" t="s">
        <v>113</v>
      </c>
      <c r="B42" s="250" t="s">
        <v>114</v>
      </c>
      <c r="C42" s="322"/>
      <c r="D42" s="206" t="s">
        <v>76</v>
      </c>
      <c r="E42" s="181">
        <v>213893</v>
      </c>
      <c r="F42" s="4">
        <v>10.7</v>
      </c>
      <c r="G42" s="207">
        <f t="shared" si="12"/>
        <v>2288655.1</v>
      </c>
      <c r="H42" s="188">
        <v>0</v>
      </c>
      <c r="I42" s="4">
        <v>0</v>
      </c>
      <c r="J42" s="224">
        <f t="shared" si="13"/>
        <v>0</v>
      </c>
      <c r="K42" s="70">
        <f t="shared" si="14"/>
        <v>0</v>
      </c>
      <c r="L42" s="71">
        <f t="shared" si="15"/>
        <v>0</v>
      </c>
      <c r="M42" s="257">
        <f t="shared" si="16"/>
        <v>0</v>
      </c>
      <c r="N42" s="260">
        <f t="shared" si="17"/>
        <v>0</v>
      </c>
      <c r="O42" s="223"/>
      <c r="U42" s="176" t="s">
        <v>105</v>
      </c>
      <c r="V42" s="176" t="s">
        <v>50</v>
      </c>
      <c r="X42" s="297" t="s">
        <v>46</v>
      </c>
    </row>
    <row r="43" spans="1:24" s="176" customFormat="1" ht="18" customHeight="1">
      <c r="A43" s="186" t="s">
        <v>115</v>
      </c>
      <c r="B43" s="205" t="s">
        <v>116</v>
      </c>
      <c r="C43" s="318"/>
      <c r="D43" s="206" t="s">
        <v>76</v>
      </c>
      <c r="E43" s="181">
        <v>5036</v>
      </c>
      <c r="F43" s="4">
        <v>3.94</v>
      </c>
      <c r="G43" s="207">
        <f t="shared" si="12"/>
        <v>19841.84</v>
      </c>
      <c r="H43" s="188">
        <v>0</v>
      </c>
      <c r="I43" s="4">
        <v>0</v>
      </c>
      <c r="J43" s="224">
        <f t="shared" si="13"/>
        <v>0</v>
      </c>
      <c r="K43" s="70">
        <f t="shared" si="14"/>
        <v>0</v>
      </c>
      <c r="L43" s="71">
        <f t="shared" si="15"/>
        <v>0</v>
      </c>
      <c r="M43" s="257">
        <f t="shared" si="16"/>
        <v>0</v>
      </c>
      <c r="N43" s="260">
        <f t="shared" si="17"/>
        <v>0</v>
      </c>
      <c r="O43" s="223"/>
      <c r="V43" s="176" t="s">
        <v>50</v>
      </c>
      <c r="X43" s="297" t="s">
        <v>46</v>
      </c>
    </row>
    <row r="44" spans="1:24" s="176" customFormat="1" ht="24" customHeight="1">
      <c r="A44" s="186" t="s">
        <v>117</v>
      </c>
      <c r="B44" s="205" t="s">
        <v>118</v>
      </c>
      <c r="C44" s="318"/>
      <c r="D44" s="206" t="s">
        <v>95</v>
      </c>
      <c r="E44" s="181">
        <v>44</v>
      </c>
      <c r="F44" s="4">
        <v>12.96</v>
      </c>
      <c r="G44" s="207">
        <f t="shared" si="12"/>
        <v>570.24</v>
      </c>
      <c r="H44" s="188">
        <v>0</v>
      </c>
      <c r="I44" s="4">
        <v>0</v>
      </c>
      <c r="J44" s="224">
        <f t="shared" si="13"/>
        <v>0</v>
      </c>
      <c r="K44" s="70">
        <f t="shared" si="14"/>
        <v>0</v>
      </c>
      <c r="L44" s="71">
        <f t="shared" si="15"/>
        <v>0</v>
      </c>
      <c r="M44" s="257">
        <f t="shared" si="16"/>
        <v>0</v>
      </c>
      <c r="N44" s="260">
        <f t="shared" si="17"/>
        <v>0</v>
      </c>
      <c r="O44" s="223"/>
      <c r="V44" s="176" t="s">
        <v>50</v>
      </c>
      <c r="X44" s="297" t="s">
        <v>46</v>
      </c>
    </row>
    <row r="45" spans="1:24" s="176" customFormat="1" ht="36" customHeight="1">
      <c r="A45" s="186" t="s">
        <v>119</v>
      </c>
      <c r="B45" s="205" t="s">
        <v>120</v>
      </c>
      <c r="C45" s="318"/>
      <c r="D45" s="206" t="s">
        <v>95</v>
      </c>
      <c r="E45" s="181">
        <v>10451</v>
      </c>
      <c r="F45" s="4">
        <v>33.909999999999997</v>
      </c>
      <c r="G45" s="207">
        <f t="shared" si="12"/>
        <v>354393.41</v>
      </c>
      <c r="H45" s="188">
        <v>2918.64</v>
      </c>
      <c r="I45" s="4">
        <v>0</v>
      </c>
      <c r="J45" s="224">
        <f t="shared" si="13"/>
        <v>2918.64</v>
      </c>
      <c r="K45" s="70">
        <f t="shared" si="14"/>
        <v>98971.08</v>
      </c>
      <c r="L45" s="71">
        <f t="shared" si="15"/>
        <v>0</v>
      </c>
      <c r="M45" s="257">
        <f t="shared" si="16"/>
        <v>98971.08</v>
      </c>
      <c r="N45" s="260">
        <f t="shared" si="17"/>
        <v>27.93</v>
      </c>
      <c r="O45" s="223"/>
      <c r="V45" s="176" t="s">
        <v>50</v>
      </c>
      <c r="X45" s="297" t="s">
        <v>46</v>
      </c>
    </row>
    <row r="46" spans="1:24" s="176" customFormat="1" ht="18" customHeight="1">
      <c r="A46" s="186" t="s">
        <v>121</v>
      </c>
      <c r="B46" s="205" t="s">
        <v>122</v>
      </c>
      <c r="C46" s="318"/>
      <c r="D46" s="206" t="s">
        <v>95</v>
      </c>
      <c r="E46" s="181">
        <v>1134</v>
      </c>
      <c r="F46" s="4">
        <v>26.68</v>
      </c>
      <c r="G46" s="207">
        <f t="shared" si="12"/>
        <v>30255.119999999999</v>
      </c>
      <c r="H46" s="188">
        <v>410.59</v>
      </c>
      <c r="I46" s="4">
        <v>0</v>
      </c>
      <c r="J46" s="224">
        <f t="shared" si="13"/>
        <v>410.59</v>
      </c>
      <c r="K46" s="70">
        <f t="shared" si="14"/>
        <v>10954.54</v>
      </c>
      <c r="L46" s="71">
        <f t="shared" si="15"/>
        <v>0</v>
      </c>
      <c r="M46" s="257">
        <f t="shared" si="16"/>
        <v>10954.54</v>
      </c>
      <c r="N46" s="260">
        <f t="shared" si="17"/>
        <v>36.21</v>
      </c>
      <c r="O46" s="223"/>
      <c r="V46" s="176" t="s">
        <v>50</v>
      </c>
      <c r="X46" s="297" t="s">
        <v>46</v>
      </c>
    </row>
    <row r="47" spans="1:24" s="176" customFormat="1" ht="18" customHeight="1">
      <c r="A47" s="242"/>
      <c r="B47" s="243" t="s">
        <v>53</v>
      </c>
      <c r="C47" s="323"/>
      <c r="D47" s="244"/>
      <c r="E47" s="192"/>
      <c r="F47" s="192"/>
      <c r="G47" s="245">
        <f>SUM(G39:G46)</f>
        <v>7948487.9699999997</v>
      </c>
      <c r="H47" s="246"/>
      <c r="I47" s="247"/>
      <c r="J47" s="248"/>
      <c r="K47" s="249">
        <f>SUM(K39:K46)</f>
        <v>398304.22</v>
      </c>
      <c r="L47" s="270">
        <f>SUM(L39:L46)</f>
        <v>0</v>
      </c>
      <c r="M47" s="264">
        <f>SUM(M39:M46)</f>
        <v>398304.22</v>
      </c>
      <c r="N47" s="267">
        <f t="shared" si="17"/>
        <v>5.01</v>
      </c>
      <c r="O47" s="223"/>
      <c r="X47" s="297"/>
    </row>
    <row r="48" spans="1:24" s="77" customFormat="1" ht="20.100000000000001" customHeight="1">
      <c r="A48" s="232"/>
      <c r="B48" s="233" t="s">
        <v>123</v>
      </c>
      <c r="C48" s="324"/>
      <c r="D48" s="234"/>
      <c r="E48" s="235"/>
      <c r="F48" s="235"/>
      <c r="G48" s="236"/>
      <c r="H48" s="237"/>
      <c r="I48" s="238"/>
      <c r="J48" s="239"/>
      <c r="K48" s="240"/>
      <c r="L48" s="241"/>
      <c r="M48" s="265"/>
      <c r="N48" s="268"/>
      <c r="O48" s="229"/>
      <c r="X48" s="297"/>
    </row>
    <row r="49" spans="1:24" s="176" customFormat="1" ht="20.100000000000001" customHeight="1">
      <c r="A49" s="208"/>
      <c r="B49" s="209" t="s">
        <v>124</v>
      </c>
      <c r="C49" s="325"/>
      <c r="D49" s="210"/>
      <c r="E49" s="211"/>
      <c r="F49" s="196"/>
      <c r="G49" s="212">
        <f>G10</f>
        <v>10766.3</v>
      </c>
      <c r="H49" s="213"/>
      <c r="I49" s="196"/>
      <c r="J49" s="230"/>
      <c r="K49" s="231">
        <f>K10</f>
        <v>0</v>
      </c>
      <c r="L49" s="271">
        <f>L10</f>
        <v>0</v>
      </c>
      <c r="M49" s="266">
        <f>M10</f>
        <v>0</v>
      </c>
      <c r="N49" s="267">
        <f t="shared" ref="N49:N54" si="18">M49/G49*100</f>
        <v>0</v>
      </c>
      <c r="O49" s="223"/>
      <c r="X49" s="297"/>
    </row>
    <row r="50" spans="1:24" s="176" customFormat="1" ht="20.100000000000001" customHeight="1">
      <c r="A50" s="208"/>
      <c r="B50" s="209" t="s">
        <v>125</v>
      </c>
      <c r="C50" s="325"/>
      <c r="D50" s="210"/>
      <c r="E50" s="211"/>
      <c r="F50" s="196"/>
      <c r="G50" s="212">
        <f>G25</f>
        <v>11981047.369999999</v>
      </c>
      <c r="H50" s="213"/>
      <c r="I50" s="196"/>
      <c r="J50" s="230"/>
      <c r="K50" s="231">
        <f>K25</f>
        <v>11286762.880000001</v>
      </c>
      <c r="L50" s="271">
        <f>L25</f>
        <v>0</v>
      </c>
      <c r="M50" s="266">
        <f>M25</f>
        <v>11286762.880000001</v>
      </c>
      <c r="N50" s="267">
        <f t="shared" si="18"/>
        <v>94.21</v>
      </c>
      <c r="O50" s="223"/>
      <c r="X50" s="297"/>
    </row>
    <row r="51" spans="1:24" s="176" customFormat="1" ht="20.100000000000001" customHeight="1">
      <c r="A51" s="208"/>
      <c r="B51" s="209" t="s">
        <v>126</v>
      </c>
      <c r="C51" s="325"/>
      <c r="D51" s="210"/>
      <c r="E51" s="211"/>
      <c r="F51" s="196"/>
      <c r="G51" s="212">
        <f>G34</f>
        <v>736200.9</v>
      </c>
      <c r="H51" s="213"/>
      <c r="I51" s="196"/>
      <c r="J51" s="230"/>
      <c r="K51" s="231">
        <f>K34</f>
        <v>68740.34</v>
      </c>
      <c r="L51" s="271">
        <f>L34</f>
        <v>0</v>
      </c>
      <c r="M51" s="266">
        <f>M34</f>
        <v>68740.34</v>
      </c>
      <c r="N51" s="267">
        <f t="shared" si="18"/>
        <v>9.34</v>
      </c>
      <c r="O51" s="223"/>
      <c r="X51" s="297"/>
    </row>
    <row r="52" spans="1:24" s="176" customFormat="1" ht="20.100000000000001" customHeight="1">
      <c r="A52" s="208"/>
      <c r="B52" s="209" t="s">
        <v>127</v>
      </c>
      <c r="C52" s="325"/>
      <c r="D52" s="210"/>
      <c r="E52" s="211"/>
      <c r="F52" s="196"/>
      <c r="G52" s="212">
        <f>G37</f>
        <v>1450399.2</v>
      </c>
      <c r="H52" s="213"/>
      <c r="I52" s="196"/>
      <c r="J52" s="230"/>
      <c r="K52" s="231">
        <f>K37</f>
        <v>0</v>
      </c>
      <c r="L52" s="271">
        <f>L37</f>
        <v>0</v>
      </c>
      <c r="M52" s="266">
        <f>M37</f>
        <v>0</v>
      </c>
      <c r="N52" s="267">
        <f t="shared" si="18"/>
        <v>0</v>
      </c>
      <c r="O52" s="223"/>
      <c r="X52" s="297"/>
    </row>
    <row r="53" spans="1:24" s="176" customFormat="1" ht="20.100000000000001" customHeight="1">
      <c r="A53" s="208"/>
      <c r="B53" s="209" t="s">
        <v>128</v>
      </c>
      <c r="C53" s="325"/>
      <c r="D53" s="210"/>
      <c r="E53" s="211"/>
      <c r="F53" s="196"/>
      <c r="G53" s="212">
        <f>G47</f>
        <v>7948487.9699999997</v>
      </c>
      <c r="H53" s="213"/>
      <c r="I53" s="196"/>
      <c r="J53" s="230"/>
      <c r="K53" s="231">
        <f>K47</f>
        <v>398304.22</v>
      </c>
      <c r="L53" s="271">
        <f>L47</f>
        <v>0</v>
      </c>
      <c r="M53" s="266">
        <f>M47</f>
        <v>398304.22</v>
      </c>
      <c r="N53" s="267">
        <f t="shared" si="18"/>
        <v>5.01</v>
      </c>
      <c r="O53" s="223"/>
      <c r="X53" s="297"/>
    </row>
    <row r="54" spans="1:24" s="176" customFormat="1" ht="20.100000000000001" customHeight="1" thickBot="1">
      <c r="A54" s="197"/>
      <c r="B54" s="214" t="s">
        <v>53</v>
      </c>
      <c r="C54" s="326"/>
      <c r="D54" s="215"/>
      <c r="E54" s="199"/>
      <c r="F54" s="199"/>
      <c r="G54" s="216">
        <f>SUM(G49:G53)</f>
        <v>22126901.739999998</v>
      </c>
      <c r="H54" s="194"/>
      <c r="I54" s="195"/>
      <c r="J54" s="226"/>
      <c r="K54" s="228">
        <f>SUM(K49:K53)</f>
        <v>11753807.439999999</v>
      </c>
      <c r="L54" s="269">
        <f>SUM(L49:L53)</f>
        <v>0</v>
      </c>
      <c r="M54" s="262">
        <f>SUM(M49:M53)</f>
        <v>11753807.439999999</v>
      </c>
      <c r="N54" s="261">
        <f t="shared" si="18"/>
        <v>53.12</v>
      </c>
      <c r="O54" s="223"/>
      <c r="X54" s="297"/>
    </row>
  </sheetData>
  <mergeCells count="10">
    <mergeCell ref="B38:N38"/>
    <mergeCell ref="K4:M4"/>
    <mergeCell ref="B35:N35"/>
    <mergeCell ref="A2:N2"/>
    <mergeCell ref="B26:N26"/>
    <mergeCell ref="N4:N5"/>
    <mergeCell ref="H4:J4"/>
    <mergeCell ref="A4:G4"/>
    <mergeCell ref="B7:N7"/>
    <mergeCell ref="B11:N11"/>
  </mergeCells>
  <pageMargins left="0.7" right="0.7" top="0.75" bottom="0.75" header="0.3" footer="0.3"/>
  <pageSetup paperSize="9" scale="62" fitToHeight="0" orientation="landscape" r:id="rId1"/>
  <rowBreaks count="2" manualBreakCount="2">
    <brk id="23" max="12" man="1"/>
    <brk id="42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  <pageSetUpPr fitToPage="1"/>
  </sheetPr>
  <dimension ref="A1:Y46"/>
  <sheetViews>
    <sheetView view="pageBreakPreview" zoomScale="90" zoomScaleNormal="100" workbookViewId="0">
      <pane ySplit="6" topLeftCell="A7" activePane="bottomLeft" state="frozen"/>
      <selection activeCell="H13" sqref="H13"/>
      <selection pane="bottomLeft" activeCell="J1" sqref="J1:J1048576"/>
    </sheetView>
  </sheetViews>
  <sheetFormatPr defaultColWidth="9" defaultRowHeight="12.75"/>
  <cols>
    <col min="1" max="1" width="5.125" style="7" customWidth="1"/>
    <col min="2" max="2" width="50.5" style="8" customWidth="1"/>
    <col min="3" max="3" width="4.875" style="7" customWidth="1"/>
    <col min="4" max="4" width="10.875" style="141" customWidth="1"/>
    <col min="5" max="6" width="9.125" style="83" customWidth="1"/>
    <col min="7" max="7" width="11.75" style="83" customWidth="1"/>
    <col min="8" max="8" width="10.75" style="1" customWidth="1"/>
    <col min="9" max="10" width="9.125" style="1" customWidth="1"/>
    <col min="11" max="11" width="10.75" style="1" customWidth="1"/>
    <col min="12" max="12" width="12.625" style="1" customWidth="1"/>
    <col min="13" max="13" width="10.375" style="1" customWidth="1"/>
    <col min="14" max="14" width="12.625" style="1" customWidth="1"/>
    <col min="15" max="15" width="10.875" style="1" customWidth="1"/>
    <col min="16" max="20" width="9" style="1" customWidth="1"/>
    <col min="21" max="16384" width="9" style="1"/>
  </cols>
  <sheetData>
    <row r="1" spans="1:25" s="301" customFormat="1" ht="27.75" customHeight="1">
      <c r="A1" s="298" t="s">
        <v>1</v>
      </c>
      <c r="B1" s="298" t="s">
        <v>2</v>
      </c>
      <c r="C1" s="298" t="s">
        <v>3</v>
      </c>
      <c r="D1" s="299" t="s">
        <v>4</v>
      </c>
      <c r="E1" s="299" t="s">
        <v>5</v>
      </c>
      <c r="F1" s="299"/>
      <c r="G1" s="299" t="s">
        <v>6</v>
      </c>
      <c r="H1" s="299" t="s">
        <v>7</v>
      </c>
      <c r="I1" s="299" t="s">
        <v>8</v>
      </c>
      <c r="J1" s="299"/>
      <c r="K1" s="299" t="s">
        <v>9</v>
      </c>
      <c r="L1" s="299" t="s">
        <v>10</v>
      </c>
      <c r="M1" s="299" t="s">
        <v>11</v>
      </c>
      <c r="N1" s="299" t="s">
        <v>12</v>
      </c>
      <c r="O1" s="300" t="s">
        <v>0</v>
      </c>
      <c r="P1" s="298" t="s">
        <v>13</v>
      </c>
      <c r="Q1" s="298" t="s">
        <v>14</v>
      </c>
      <c r="R1" s="298" t="s">
        <v>15</v>
      </c>
      <c r="S1" s="298" t="s">
        <v>16</v>
      </c>
      <c r="T1" s="298" t="s">
        <v>17</v>
      </c>
      <c r="U1" s="298" t="s">
        <v>18</v>
      </c>
      <c r="V1" s="298" t="s">
        <v>19</v>
      </c>
      <c r="W1" s="298" t="s">
        <v>20</v>
      </c>
      <c r="X1" s="298" t="s">
        <v>21</v>
      </c>
      <c r="Y1" s="298" t="s">
        <v>22</v>
      </c>
    </row>
    <row r="2" spans="1:25" s="50" customFormat="1" ht="21" customHeight="1">
      <c r="A2" s="335" t="s">
        <v>23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30"/>
    </row>
    <row r="3" spans="1:25" s="50" customFormat="1" ht="18" customHeight="1">
      <c r="A3" s="84" t="s">
        <v>54</v>
      </c>
      <c r="B3" s="340" t="s">
        <v>129</v>
      </c>
      <c r="C3" s="328"/>
      <c r="D3" s="328"/>
      <c r="E3" s="328"/>
      <c r="F3" s="302"/>
      <c r="G3" s="85"/>
      <c r="H3" s="85"/>
      <c r="I3" s="85"/>
      <c r="J3" s="85"/>
      <c r="K3" s="85"/>
      <c r="L3" s="85"/>
      <c r="M3" s="85"/>
      <c r="N3" s="85"/>
      <c r="O3" s="92"/>
    </row>
    <row r="4" spans="1:25" ht="42" customHeight="1">
      <c r="A4" s="336" t="s">
        <v>26</v>
      </c>
      <c r="B4" s="328"/>
      <c r="C4" s="328"/>
      <c r="D4" s="328"/>
      <c r="E4" s="328"/>
      <c r="F4" s="328"/>
      <c r="G4" s="330"/>
      <c r="H4" s="332" t="s">
        <v>27</v>
      </c>
      <c r="I4" s="328"/>
      <c r="J4" s="328"/>
      <c r="K4" s="330"/>
      <c r="L4" s="327" t="s">
        <v>28</v>
      </c>
      <c r="M4" s="328"/>
      <c r="N4" s="328"/>
      <c r="O4" s="338" t="s">
        <v>130</v>
      </c>
      <c r="W4" s="1" t="s">
        <v>50</v>
      </c>
      <c r="Y4" s="50"/>
    </row>
    <row r="5" spans="1:25" ht="51" customHeight="1">
      <c r="A5" s="99" t="s">
        <v>1</v>
      </c>
      <c r="B5" s="100" t="s">
        <v>131</v>
      </c>
      <c r="C5" s="101" t="s">
        <v>31</v>
      </c>
      <c r="D5" s="102" t="s">
        <v>132</v>
      </c>
      <c r="E5" s="103" t="s">
        <v>133</v>
      </c>
      <c r="F5" s="303"/>
      <c r="G5" s="104" t="s">
        <v>134</v>
      </c>
      <c r="H5" s="14" t="s">
        <v>35</v>
      </c>
      <c r="I5" s="291" t="s">
        <v>36</v>
      </c>
      <c r="J5" s="306"/>
      <c r="K5" s="23" t="s">
        <v>37</v>
      </c>
      <c r="L5" s="78" t="s">
        <v>135</v>
      </c>
      <c r="M5" s="82" t="s">
        <v>136</v>
      </c>
      <c r="N5" s="171" t="s">
        <v>137</v>
      </c>
      <c r="O5" s="339"/>
      <c r="W5" s="1" t="s">
        <v>50</v>
      </c>
      <c r="Y5" s="50"/>
    </row>
    <row r="6" spans="1:25" ht="20.100000000000001" customHeight="1">
      <c r="A6" s="30">
        <v>1</v>
      </c>
      <c r="B6" s="31">
        <v>2</v>
      </c>
      <c r="C6" s="30">
        <v>3</v>
      </c>
      <c r="D6" s="32">
        <v>4</v>
      </c>
      <c r="E6" s="32">
        <v>5</v>
      </c>
      <c r="F6" s="31"/>
      <c r="G6" s="155" t="s">
        <v>41</v>
      </c>
      <c r="H6" s="156">
        <v>7</v>
      </c>
      <c r="I6" s="293">
        <v>8</v>
      </c>
      <c r="J6" s="307"/>
      <c r="K6" s="155" t="s">
        <v>42</v>
      </c>
      <c r="L6" s="172" t="s">
        <v>43</v>
      </c>
      <c r="M6" s="2" t="s">
        <v>44</v>
      </c>
      <c r="N6" s="2" t="s">
        <v>45</v>
      </c>
      <c r="O6" s="155">
        <v>13</v>
      </c>
      <c r="W6" s="1" t="s">
        <v>50</v>
      </c>
      <c r="Y6" s="50"/>
    </row>
    <row r="7" spans="1:25" ht="20.100000000000001" customHeight="1">
      <c r="A7" s="105" t="s">
        <v>138</v>
      </c>
      <c r="B7" s="337" t="s">
        <v>139</v>
      </c>
      <c r="C7" s="328"/>
      <c r="D7" s="328"/>
      <c r="E7" s="328"/>
      <c r="F7" s="328"/>
      <c r="G7" s="328"/>
      <c r="H7" s="328"/>
      <c r="I7" s="328"/>
      <c r="J7" s="328"/>
      <c r="K7" s="328"/>
      <c r="L7" s="328"/>
      <c r="M7" s="328"/>
      <c r="N7" s="328"/>
      <c r="O7" s="330"/>
      <c r="W7" s="1" t="s">
        <v>50</v>
      </c>
      <c r="Y7" s="50"/>
    </row>
    <row r="8" spans="1:25" ht="20.100000000000001" customHeight="1">
      <c r="A8" s="38"/>
      <c r="B8" s="16" t="s">
        <v>140</v>
      </c>
      <c r="C8" s="106" t="s">
        <v>49</v>
      </c>
      <c r="D8" s="107">
        <v>0.38</v>
      </c>
      <c r="E8" s="107">
        <v>583.20000000000005</v>
      </c>
      <c r="F8" s="109"/>
      <c r="G8" s="127">
        <f>D8*E8</f>
        <v>221.62</v>
      </c>
      <c r="H8" s="110">
        <v>0</v>
      </c>
      <c r="I8" s="111">
        <v>0</v>
      </c>
      <c r="J8" s="308"/>
      <c r="K8" s="142">
        <f>H8+I8</f>
        <v>0</v>
      </c>
      <c r="L8" s="70">
        <f>ROUND(H8*E8,2)</f>
        <v>0</v>
      </c>
      <c r="M8" s="71">
        <f>ROUND(E8*I8,2)</f>
        <v>0</v>
      </c>
      <c r="N8" s="111">
        <f>L8+M8</f>
        <v>0</v>
      </c>
      <c r="O8" s="142">
        <f>N8/G8*100</f>
        <v>0</v>
      </c>
      <c r="W8" s="1" t="s">
        <v>50</v>
      </c>
      <c r="Y8" s="50" t="s">
        <v>141</v>
      </c>
    </row>
    <row r="9" spans="1:25" ht="20.100000000000001" customHeight="1">
      <c r="A9" s="17"/>
      <c r="B9" s="35" t="s">
        <v>142</v>
      </c>
      <c r="C9" s="17" t="s">
        <v>76</v>
      </c>
      <c r="D9" s="112">
        <v>2084</v>
      </c>
      <c r="E9" s="112">
        <v>2.86</v>
      </c>
      <c r="F9" s="114"/>
      <c r="G9" s="124">
        <f>D9*E9</f>
        <v>5960.24</v>
      </c>
      <c r="H9" s="26">
        <v>0</v>
      </c>
      <c r="I9" s="3">
        <v>0</v>
      </c>
      <c r="J9" s="309"/>
      <c r="K9" s="27">
        <f>H9+I9</f>
        <v>0</v>
      </c>
      <c r="L9" s="70">
        <f>ROUND(H9*E9,2)</f>
        <v>0</v>
      </c>
      <c r="M9" s="71">
        <f>ROUND(E9*I9,2)</f>
        <v>0</v>
      </c>
      <c r="N9" s="3">
        <f>L9+M9</f>
        <v>0</v>
      </c>
      <c r="O9" s="27">
        <f>N9/G9*100</f>
        <v>0</v>
      </c>
      <c r="W9" s="1" t="s">
        <v>50</v>
      </c>
      <c r="Y9" s="50" t="s">
        <v>141</v>
      </c>
    </row>
    <row r="10" spans="1:25" ht="20.100000000000001" customHeight="1">
      <c r="A10" s="157"/>
      <c r="B10" s="158" t="s">
        <v>53</v>
      </c>
      <c r="C10" s="22"/>
      <c r="D10" s="21"/>
      <c r="E10" s="21"/>
      <c r="F10" s="130"/>
      <c r="G10" s="140">
        <f>SUM(G8:G9)</f>
        <v>6181.86</v>
      </c>
      <c r="H10" s="22"/>
      <c r="I10" s="21"/>
      <c r="J10" s="130"/>
      <c r="K10" s="28"/>
      <c r="L10" s="150">
        <f>SUM(L8:L9)</f>
        <v>0</v>
      </c>
      <c r="M10" s="45">
        <f>SUM(M8:M9)</f>
        <v>0</v>
      </c>
      <c r="N10" s="45">
        <f>SUM(N8:N9)</f>
        <v>0</v>
      </c>
      <c r="O10" s="151">
        <f>N10/G10*100</f>
        <v>0</v>
      </c>
      <c r="W10" s="1" t="s">
        <v>50</v>
      </c>
      <c r="Y10" s="50" t="s">
        <v>141</v>
      </c>
    </row>
    <row r="11" spans="1:25" ht="20.100000000000001" customHeight="1">
      <c r="A11" s="105" t="s">
        <v>143</v>
      </c>
      <c r="B11" s="329" t="s">
        <v>144</v>
      </c>
      <c r="C11" s="328"/>
      <c r="D11" s="328"/>
      <c r="E11" s="328"/>
      <c r="F11" s="328"/>
      <c r="G11" s="328"/>
      <c r="H11" s="328"/>
      <c r="I11" s="328"/>
      <c r="J11" s="328"/>
      <c r="K11" s="328"/>
      <c r="L11" s="328"/>
      <c r="M11" s="328"/>
      <c r="N11" s="328"/>
      <c r="O11" s="330"/>
      <c r="W11" s="1" t="s">
        <v>50</v>
      </c>
      <c r="Y11" s="50"/>
    </row>
    <row r="12" spans="1:25" ht="20.100000000000001" customHeight="1">
      <c r="A12" s="38"/>
      <c r="B12" s="159" t="s">
        <v>145</v>
      </c>
      <c r="C12" s="106"/>
      <c r="D12" s="160"/>
      <c r="E12" s="107"/>
      <c r="F12" s="109"/>
      <c r="G12" s="127"/>
      <c r="H12" s="36"/>
      <c r="I12" s="43"/>
      <c r="J12" s="304"/>
      <c r="K12" s="44"/>
      <c r="L12" s="152"/>
      <c r="M12" s="43"/>
      <c r="N12" s="43"/>
      <c r="O12" s="44"/>
      <c r="W12" s="1" t="s">
        <v>50</v>
      </c>
      <c r="Y12" s="50" t="s">
        <v>141</v>
      </c>
    </row>
    <row r="13" spans="1:25" ht="20.100000000000001" customHeight="1">
      <c r="A13" s="17">
        <v>1</v>
      </c>
      <c r="B13" s="16" t="s">
        <v>146</v>
      </c>
      <c r="C13" s="17" t="s">
        <v>57</v>
      </c>
      <c r="D13" s="161">
        <v>759</v>
      </c>
      <c r="E13" s="112">
        <v>1.87</v>
      </c>
      <c r="F13" s="114"/>
      <c r="G13" s="124">
        <f>D13*E13</f>
        <v>1419.33</v>
      </c>
      <c r="H13" s="26">
        <v>0</v>
      </c>
      <c r="I13" s="3">
        <v>0</v>
      </c>
      <c r="J13" s="309"/>
      <c r="K13" s="27">
        <f>H13+I13</f>
        <v>0</v>
      </c>
      <c r="L13" s="70">
        <f>ROUND(H13*E13,2)</f>
        <v>0</v>
      </c>
      <c r="M13" s="71">
        <f>ROUND(E13*I13,2)</f>
        <v>0</v>
      </c>
      <c r="N13" s="3">
        <f>L13+M13</f>
        <v>0</v>
      </c>
      <c r="O13" s="27">
        <f>N13/G13*100</f>
        <v>0</v>
      </c>
      <c r="W13" s="1" t="s">
        <v>50</v>
      </c>
      <c r="Y13" s="50" t="s">
        <v>141</v>
      </c>
    </row>
    <row r="14" spans="1:25" ht="30" customHeight="1">
      <c r="A14" s="17">
        <v>2</v>
      </c>
      <c r="B14" s="16" t="s">
        <v>147</v>
      </c>
      <c r="C14" s="17"/>
      <c r="D14" s="161"/>
      <c r="E14" s="112"/>
      <c r="F14" s="114"/>
      <c r="G14" s="124">
        <f>D15*E14</f>
        <v>0</v>
      </c>
      <c r="H14" s="18"/>
      <c r="I14" s="5"/>
      <c r="J14" s="305"/>
      <c r="K14" s="25"/>
      <c r="L14" s="146"/>
      <c r="M14" s="5"/>
      <c r="N14" s="5"/>
      <c r="O14" s="25"/>
      <c r="W14" s="1" t="s">
        <v>50</v>
      </c>
      <c r="Y14" s="50" t="s">
        <v>141</v>
      </c>
    </row>
    <row r="15" spans="1:25" ht="20.100000000000001" customHeight="1">
      <c r="A15" s="17"/>
      <c r="B15" s="16" t="s">
        <v>148</v>
      </c>
      <c r="C15" s="17" t="s">
        <v>57</v>
      </c>
      <c r="D15" s="161">
        <v>695</v>
      </c>
      <c r="E15" s="112">
        <v>1.44</v>
      </c>
      <c r="F15" s="114"/>
      <c r="G15" s="124">
        <f>D15*E15</f>
        <v>1000.8</v>
      </c>
      <c r="H15" s="26">
        <v>0</v>
      </c>
      <c r="I15" s="3">
        <v>0</v>
      </c>
      <c r="J15" s="309"/>
      <c r="K15" s="27">
        <f>H15+I15</f>
        <v>0</v>
      </c>
      <c r="L15" s="70">
        <f>ROUND(H15*E15,2)</f>
        <v>0</v>
      </c>
      <c r="M15" s="71">
        <f>ROUND(E15*I15,2)</f>
        <v>0</v>
      </c>
      <c r="N15" s="3">
        <f>L15+M15</f>
        <v>0</v>
      </c>
      <c r="O15" s="27">
        <f>N15/G15*100</f>
        <v>0</v>
      </c>
      <c r="W15" s="1" t="s">
        <v>50</v>
      </c>
      <c r="Y15" s="50" t="s">
        <v>141</v>
      </c>
    </row>
    <row r="16" spans="1:25" ht="20.100000000000001" customHeight="1">
      <c r="A16" s="17"/>
      <c r="B16" s="16" t="s">
        <v>149</v>
      </c>
      <c r="C16" s="17" t="s">
        <v>57</v>
      </c>
      <c r="D16" s="161">
        <v>1042</v>
      </c>
      <c r="E16" s="112">
        <v>1.72</v>
      </c>
      <c r="F16" s="114"/>
      <c r="G16" s="124">
        <f>D16*E16</f>
        <v>1792.24</v>
      </c>
      <c r="H16" s="26">
        <v>0</v>
      </c>
      <c r="I16" s="3">
        <v>0</v>
      </c>
      <c r="J16" s="309"/>
      <c r="K16" s="27">
        <f>H16+I16</f>
        <v>0</v>
      </c>
      <c r="L16" s="70">
        <f>ROUND(H16*E16,2)</f>
        <v>0</v>
      </c>
      <c r="M16" s="71">
        <f>ROUND(E16*I16,2)</f>
        <v>0</v>
      </c>
      <c r="N16" s="3">
        <f>L16+M16</f>
        <v>0</v>
      </c>
      <c r="O16" s="27">
        <f>N16/G16*100</f>
        <v>0</v>
      </c>
      <c r="W16" s="1" t="s">
        <v>50</v>
      </c>
      <c r="Y16" s="50" t="s">
        <v>141</v>
      </c>
    </row>
    <row r="17" spans="1:25" ht="20.100000000000001" customHeight="1">
      <c r="A17" s="17"/>
      <c r="B17" s="19" t="s">
        <v>150</v>
      </c>
      <c r="C17" s="17" t="s">
        <v>57</v>
      </c>
      <c r="D17" s="161">
        <v>285</v>
      </c>
      <c r="E17" s="112">
        <v>2.25</v>
      </c>
      <c r="F17" s="114"/>
      <c r="G17" s="124">
        <f>D17*E17</f>
        <v>641.25</v>
      </c>
      <c r="H17" s="26">
        <v>0</v>
      </c>
      <c r="I17" s="3">
        <v>0</v>
      </c>
      <c r="J17" s="309"/>
      <c r="K17" s="27">
        <f>H17+I17</f>
        <v>0</v>
      </c>
      <c r="L17" s="70">
        <f>ROUND(H17*E17,2)</f>
        <v>0</v>
      </c>
      <c r="M17" s="71">
        <f>ROUND(E17*I17,2)</f>
        <v>0</v>
      </c>
      <c r="N17" s="3">
        <f>L17+M17</f>
        <v>0</v>
      </c>
      <c r="O17" s="27">
        <f>N17/G17*100</f>
        <v>0</v>
      </c>
      <c r="W17" s="1" t="s">
        <v>50</v>
      </c>
      <c r="Y17" s="50" t="s">
        <v>141</v>
      </c>
    </row>
    <row r="18" spans="1:25" ht="20.100000000000001" customHeight="1">
      <c r="A18" s="17">
        <v>3</v>
      </c>
      <c r="B18" s="16" t="s">
        <v>151</v>
      </c>
      <c r="C18" s="17" t="s">
        <v>57</v>
      </c>
      <c r="D18" s="161">
        <v>1216</v>
      </c>
      <c r="E18" s="112">
        <v>3.08</v>
      </c>
      <c r="F18" s="114"/>
      <c r="G18" s="124">
        <f>D18*E18</f>
        <v>3745.28</v>
      </c>
      <c r="H18" s="26">
        <v>0</v>
      </c>
      <c r="I18" s="3">
        <v>0</v>
      </c>
      <c r="J18" s="309"/>
      <c r="K18" s="27">
        <f>H18+I18</f>
        <v>0</v>
      </c>
      <c r="L18" s="70">
        <f>ROUND(H18*E18,2)</f>
        <v>0</v>
      </c>
      <c r="M18" s="71">
        <f>ROUND(E18*I18,2)</f>
        <v>0</v>
      </c>
      <c r="N18" s="3">
        <f>L18+M18</f>
        <v>0</v>
      </c>
      <c r="O18" s="27">
        <f>N18/G18*100</f>
        <v>0</v>
      </c>
      <c r="W18" s="1" t="s">
        <v>50</v>
      </c>
      <c r="Y18" s="50" t="s">
        <v>141</v>
      </c>
    </row>
    <row r="19" spans="1:25" ht="20.100000000000001" customHeight="1">
      <c r="A19" s="17">
        <v>4</v>
      </c>
      <c r="B19" s="19" t="s">
        <v>152</v>
      </c>
      <c r="C19" s="17"/>
      <c r="D19" s="161"/>
      <c r="E19" s="112"/>
      <c r="F19" s="114"/>
      <c r="G19" s="124"/>
      <c r="H19" s="18"/>
      <c r="I19" s="5"/>
      <c r="J19" s="305"/>
      <c r="K19" s="25"/>
      <c r="L19" s="146"/>
      <c r="M19" s="5"/>
      <c r="N19" s="5"/>
      <c r="O19" s="25"/>
      <c r="W19" s="1" t="s">
        <v>50</v>
      </c>
      <c r="Y19" s="50" t="s">
        <v>141</v>
      </c>
    </row>
    <row r="20" spans="1:25" ht="20.100000000000001" customHeight="1">
      <c r="A20" s="17"/>
      <c r="B20" s="16" t="s">
        <v>153</v>
      </c>
      <c r="C20" s="17" t="s">
        <v>57</v>
      </c>
      <c r="D20" s="161">
        <v>2022</v>
      </c>
      <c r="E20" s="112">
        <v>1.25</v>
      </c>
      <c r="F20" s="114"/>
      <c r="G20" s="124">
        <f>D20*E20</f>
        <v>2527.5</v>
      </c>
      <c r="H20" s="26">
        <v>0</v>
      </c>
      <c r="I20" s="3">
        <v>0</v>
      </c>
      <c r="J20" s="309"/>
      <c r="K20" s="27">
        <f>H20+I20</f>
        <v>0</v>
      </c>
      <c r="L20" s="70">
        <f>ROUND(H20*E20,2)</f>
        <v>0</v>
      </c>
      <c r="M20" s="71">
        <f>ROUND(E20*I20,2)</f>
        <v>0</v>
      </c>
      <c r="N20" s="3">
        <f>L20+M20</f>
        <v>0</v>
      </c>
      <c r="O20" s="27">
        <f t="shared" ref="O20:O25" si="0">N20/G20*100</f>
        <v>0</v>
      </c>
      <c r="W20" s="1" t="s">
        <v>50</v>
      </c>
      <c r="Y20" s="50" t="s">
        <v>141</v>
      </c>
    </row>
    <row r="21" spans="1:25" ht="20.100000000000001" customHeight="1">
      <c r="A21" s="17">
        <v>5</v>
      </c>
      <c r="B21" s="16" t="s">
        <v>154</v>
      </c>
      <c r="C21" s="17" t="s">
        <v>76</v>
      </c>
      <c r="D21" s="161">
        <v>3127</v>
      </c>
      <c r="E21" s="112">
        <v>0.48</v>
      </c>
      <c r="F21" s="114"/>
      <c r="G21" s="124">
        <f>D21*E21</f>
        <v>1500.96</v>
      </c>
      <c r="H21" s="26">
        <v>0</v>
      </c>
      <c r="I21" s="3">
        <v>0</v>
      </c>
      <c r="J21" s="309"/>
      <c r="K21" s="27">
        <f>H21+I21</f>
        <v>0</v>
      </c>
      <c r="L21" s="70">
        <f>ROUND(H21*E21,2)</f>
        <v>0</v>
      </c>
      <c r="M21" s="71">
        <f>ROUND(E21*I21,2)</f>
        <v>0</v>
      </c>
      <c r="N21" s="3">
        <f>L21+M21</f>
        <v>0</v>
      </c>
      <c r="O21" s="27">
        <f t="shared" si="0"/>
        <v>0</v>
      </c>
      <c r="W21" s="1" t="s">
        <v>50</v>
      </c>
      <c r="Y21" s="50" t="s">
        <v>141</v>
      </c>
    </row>
    <row r="22" spans="1:25" ht="20.100000000000001" customHeight="1">
      <c r="A22" s="17">
        <v>6</v>
      </c>
      <c r="B22" s="16" t="s">
        <v>78</v>
      </c>
      <c r="C22" s="17" t="s">
        <v>76</v>
      </c>
      <c r="D22" s="161">
        <v>1887</v>
      </c>
      <c r="E22" s="112">
        <v>0.41</v>
      </c>
      <c r="F22" s="114"/>
      <c r="G22" s="124">
        <f>D22*E22</f>
        <v>773.67</v>
      </c>
      <c r="H22" s="26">
        <v>0</v>
      </c>
      <c r="I22" s="3">
        <v>0</v>
      </c>
      <c r="J22" s="309"/>
      <c r="K22" s="27">
        <f>H22+I22</f>
        <v>0</v>
      </c>
      <c r="L22" s="70">
        <f>ROUND(H22*E22,2)</f>
        <v>0</v>
      </c>
      <c r="M22" s="71">
        <f>ROUND(E22*I22,2)</f>
        <v>0</v>
      </c>
      <c r="N22" s="3">
        <f>L22+M22</f>
        <v>0</v>
      </c>
      <c r="O22" s="27">
        <f t="shared" si="0"/>
        <v>0</v>
      </c>
      <c r="W22" s="1" t="s">
        <v>50</v>
      </c>
      <c r="Y22" s="50" t="s">
        <v>141</v>
      </c>
    </row>
    <row r="23" spans="1:25" ht="20.100000000000001" customHeight="1">
      <c r="A23" s="17">
        <v>7</v>
      </c>
      <c r="B23" s="16" t="s">
        <v>80</v>
      </c>
      <c r="C23" s="17" t="s">
        <v>76</v>
      </c>
      <c r="D23" s="161">
        <v>1215</v>
      </c>
      <c r="E23" s="112">
        <v>0.53</v>
      </c>
      <c r="F23" s="114"/>
      <c r="G23" s="124">
        <f>D23*E23</f>
        <v>643.95000000000005</v>
      </c>
      <c r="H23" s="26">
        <v>0</v>
      </c>
      <c r="I23" s="3">
        <v>0</v>
      </c>
      <c r="J23" s="309"/>
      <c r="K23" s="27">
        <f>H23+I23</f>
        <v>0</v>
      </c>
      <c r="L23" s="70">
        <f>ROUND(H23*E23,2)</f>
        <v>0</v>
      </c>
      <c r="M23" s="71">
        <f>ROUND(E23*I23,2)</f>
        <v>0</v>
      </c>
      <c r="N23" s="3">
        <f>L23+M23</f>
        <v>0</v>
      </c>
      <c r="O23" s="27">
        <f t="shared" si="0"/>
        <v>0</v>
      </c>
      <c r="W23" s="1" t="s">
        <v>50</v>
      </c>
      <c r="Y23" s="50" t="s">
        <v>141</v>
      </c>
    </row>
    <row r="24" spans="1:25" ht="20.100000000000001" customHeight="1">
      <c r="A24" s="17">
        <v>8</v>
      </c>
      <c r="B24" s="16" t="s">
        <v>155</v>
      </c>
      <c r="C24" s="17" t="s">
        <v>57</v>
      </c>
      <c r="D24" s="161">
        <v>516</v>
      </c>
      <c r="E24" s="112">
        <v>0.5</v>
      </c>
      <c r="F24" s="114"/>
      <c r="G24" s="124">
        <f>D24*E24</f>
        <v>258</v>
      </c>
      <c r="H24" s="26">
        <v>0</v>
      </c>
      <c r="I24" s="3">
        <v>0</v>
      </c>
      <c r="J24" s="309"/>
      <c r="K24" s="27">
        <f>H24+I24</f>
        <v>0</v>
      </c>
      <c r="L24" s="70">
        <f>ROUND(H24*E24,2)</f>
        <v>0</v>
      </c>
      <c r="M24" s="71">
        <f>ROUND(E24*I24,2)</f>
        <v>0</v>
      </c>
      <c r="N24" s="3">
        <f>L24+M24</f>
        <v>0</v>
      </c>
      <c r="O24" s="27">
        <f t="shared" si="0"/>
        <v>0</v>
      </c>
      <c r="W24" s="1" t="s">
        <v>50</v>
      </c>
      <c r="Y24" s="50" t="s">
        <v>141</v>
      </c>
    </row>
    <row r="25" spans="1:25" ht="20.100000000000001" customHeight="1">
      <c r="A25" s="162"/>
      <c r="B25" s="121" t="s">
        <v>53</v>
      </c>
      <c r="C25" s="22"/>
      <c r="D25" s="21"/>
      <c r="E25" s="21"/>
      <c r="F25" s="130"/>
      <c r="G25" s="140">
        <f>SUM(G13:G24)</f>
        <v>14302.98</v>
      </c>
      <c r="H25" s="22"/>
      <c r="I25" s="21"/>
      <c r="J25" s="130"/>
      <c r="K25" s="28"/>
      <c r="L25" s="150">
        <f>SUM(L13:L24)</f>
        <v>0</v>
      </c>
      <c r="M25" s="45">
        <f>SUM(M13:M24)</f>
        <v>0</v>
      </c>
      <c r="N25" s="45">
        <f>SUM(N13:N24)</f>
        <v>0</v>
      </c>
      <c r="O25" s="151">
        <f t="shared" si="0"/>
        <v>0</v>
      </c>
      <c r="W25" s="1" t="s">
        <v>50</v>
      </c>
      <c r="Y25" s="50" t="s">
        <v>141</v>
      </c>
    </row>
    <row r="26" spans="1:25" ht="20.100000000000001" customHeight="1">
      <c r="A26" s="105" t="s">
        <v>156</v>
      </c>
      <c r="B26" s="329" t="s">
        <v>86</v>
      </c>
      <c r="C26" s="328"/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30"/>
      <c r="W26" s="1" t="s">
        <v>50</v>
      </c>
      <c r="Y26" s="50"/>
    </row>
    <row r="27" spans="1:25" ht="20.100000000000001" customHeight="1">
      <c r="A27" s="38"/>
      <c r="B27" s="19" t="s">
        <v>157</v>
      </c>
      <c r="C27" s="106"/>
      <c r="D27" s="160"/>
      <c r="E27" s="107"/>
      <c r="F27" s="109"/>
      <c r="G27" s="127"/>
      <c r="H27" s="36"/>
      <c r="I27" s="43"/>
      <c r="J27" s="304"/>
      <c r="K27" s="44"/>
      <c r="L27" s="152"/>
      <c r="M27" s="43"/>
      <c r="N27" s="43"/>
      <c r="O27" s="44"/>
      <c r="W27" s="1" t="s">
        <v>50</v>
      </c>
      <c r="Y27" s="50" t="s">
        <v>141</v>
      </c>
    </row>
    <row r="28" spans="1:25" ht="20.100000000000001" customHeight="1">
      <c r="A28" s="17"/>
      <c r="B28" s="16" t="s">
        <v>158</v>
      </c>
      <c r="C28" s="17" t="s">
        <v>57</v>
      </c>
      <c r="D28" s="161">
        <v>341</v>
      </c>
      <c r="E28" s="112">
        <v>3.57</v>
      </c>
      <c r="F28" s="114"/>
      <c r="G28" s="124">
        <f>D28*E28</f>
        <v>1217.3699999999999</v>
      </c>
      <c r="H28" s="26">
        <v>0</v>
      </c>
      <c r="I28" s="3">
        <v>0</v>
      </c>
      <c r="J28" s="309"/>
      <c r="K28" s="27">
        <f>H28+I28</f>
        <v>0</v>
      </c>
      <c r="L28" s="70">
        <f>ROUND(H28*E28,2)</f>
        <v>0</v>
      </c>
      <c r="M28" s="71">
        <f>ROUND(E28*I28,2)</f>
        <v>0</v>
      </c>
      <c r="N28" s="3">
        <f>L28+M28</f>
        <v>0</v>
      </c>
      <c r="O28" s="27">
        <f>N28/G28*100</f>
        <v>0</v>
      </c>
      <c r="W28" s="1" t="s">
        <v>50</v>
      </c>
      <c r="Y28" s="50" t="s">
        <v>141</v>
      </c>
    </row>
    <row r="29" spans="1:25" ht="20.100000000000001" customHeight="1">
      <c r="A29" s="137"/>
      <c r="B29" s="121" t="s">
        <v>53</v>
      </c>
      <c r="C29" s="22"/>
      <c r="D29" s="21"/>
      <c r="E29" s="21"/>
      <c r="F29" s="130"/>
      <c r="G29" s="140">
        <f>SUM(G28)</f>
        <v>1217.3699999999999</v>
      </c>
      <c r="H29" s="22"/>
      <c r="I29" s="21"/>
      <c r="J29" s="130"/>
      <c r="K29" s="28"/>
      <c r="L29" s="150">
        <f>SUM(L28)</f>
        <v>0</v>
      </c>
      <c r="M29" s="45">
        <f>SUM(M28)</f>
        <v>0</v>
      </c>
      <c r="N29" s="45">
        <f>SUM(N28)</f>
        <v>0</v>
      </c>
      <c r="O29" s="151">
        <f>N29/G29*100</f>
        <v>0</v>
      </c>
      <c r="W29" s="1" t="s">
        <v>50</v>
      </c>
      <c r="Y29" s="50" t="s">
        <v>141</v>
      </c>
    </row>
    <row r="30" spans="1:25" ht="20.100000000000001" customHeight="1">
      <c r="A30" s="105" t="s">
        <v>159</v>
      </c>
      <c r="B30" s="329" t="s">
        <v>160</v>
      </c>
      <c r="C30" s="328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30"/>
      <c r="W30" s="1" t="s">
        <v>50</v>
      </c>
      <c r="Y30" s="50"/>
    </row>
    <row r="31" spans="1:25" ht="25.5" customHeight="1">
      <c r="A31" s="38">
        <v>1</v>
      </c>
      <c r="B31" s="16" t="s">
        <v>161</v>
      </c>
      <c r="C31" s="106" t="s">
        <v>57</v>
      </c>
      <c r="D31" s="160">
        <v>691</v>
      </c>
      <c r="E31" s="107">
        <v>20.41</v>
      </c>
      <c r="F31" s="109"/>
      <c r="G31" s="127">
        <f>D31*E31</f>
        <v>14103.31</v>
      </c>
      <c r="H31" s="110">
        <v>0</v>
      </c>
      <c r="I31" s="111">
        <v>0</v>
      </c>
      <c r="J31" s="308"/>
      <c r="K31" s="142">
        <f>H31+I31</f>
        <v>0</v>
      </c>
      <c r="L31" s="70">
        <f>ROUND(H31*E31,2)</f>
        <v>0</v>
      </c>
      <c r="M31" s="71">
        <f>ROUND(E31*I31,2)</f>
        <v>0</v>
      </c>
      <c r="N31" s="111">
        <f>L31+M31</f>
        <v>0</v>
      </c>
      <c r="O31" s="142">
        <f>N31/G31*100</f>
        <v>0</v>
      </c>
      <c r="W31" s="1" t="s">
        <v>50</v>
      </c>
      <c r="Y31" s="50" t="s">
        <v>141</v>
      </c>
    </row>
    <row r="32" spans="1:25" ht="26.25" customHeight="1">
      <c r="A32" s="17">
        <v>2</v>
      </c>
      <c r="B32" s="16" t="s">
        <v>162</v>
      </c>
      <c r="C32" s="17"/>
      <c r="D32" s="161"/>
      <c r="E32" s="112"/>
      <c r="F32" s="114"/>
      <c r="G32" s="124"/>
      <c r="H32" s="18"/>
      <c r="I32" s="5"/>
      <c r="J32" s="305"/>
      <c r="K32" s="25"/>
      <c r="L32" s="146"/>
      <c r="M32" s="5"/>
      <c r="N32" s="5"/>
      <c r="O32" s="25"/>
      <c r="W32" s="1" t="s">
        <v>50</v>
      </c>
      <c r="Y32" s="50" t="s">
        <v>141</v>
      </c>
    </row>
    <row r="33" spans="1:25" ht="20.100000000000001" customHeight="1">
      <c r="A33" s="17"/>
      <c r="B33" s="16" t="s">
        <v>163</v>
      </c>
      <c r="C33" s="17" t="s">
        <v>76</v>
      </c>
      <c r="D33" s="161">
        <v>2084</v>
      </c>
      <c r="E33" s="112">
        <v>11.75</v>
      </c>
      <c r="F33" s="114"/>
      <c r="G33" s="124">
        <f>D33*E33</f>
        <v>24487</v>
      </c>
      <c r="H33" s="26">
        <v>0</v>
      </c>
      <c r="I33" s="3">
        <v>0</v>
      </c>
      <c r="J33" s="309"/>
      <c r="K33" s="27">
        <f>H33+I33</f>
        <v>0</v>
      </c>
      <c r="L33" s="70">
        <f>ROUND(H33*E33,2)</f>
        <v>0</v>
      </c>
      <c r="M33" s="71">
        <f>ROUND(E33*I33,2)</f>
        <v>0</v>
      </c>
      <c r="N33" s="3">
        <f>L33+M33</f>
        <v>0</v>
      </c>
      <c r="O33" s="27">
        <f>N33/G33*100</f>
        <v>0</v>
      </c>
      <c r="W33" s="1" t="s">
        <v>50</v>
      </c>
      <c r="Y33" s="50" t="s">
        <v>141</v>
      </c>
    </row>
    <row r="34" spans="1:25" ht="20.100000000000001" customHeight="1">
      <c r="A34" s="17">
        <v>3</v>
      </c>
      <c r="B34" s="16" t="s">
        <v>116</v>
      </c>
      <c r="C34" s="17" t="s">
        <v>76</v>
      </c>
      <c r="D34" s="161">
        <v>614</v>
      </c>
      <c r="E34" s="112">
        <v>2.38</v>
      </c>
      <c r="F34" s="114"/>
      <c r="G34" s="124">
        <f>D34*E34</f>
        <v>1461.32</v>
      </c>
      <c r="H34" s="26">
        <v>0</v>
      </c>
      <c r="I34" s="3">
        <v>0</v>
      </c>
      <c r="J34" s="309"/>
      <c r="K34" s="27">
        <f>H34+I34</f>
        <v>0</v>
      </c>
      <c r="L34" s="70">
        <f>ROUND(H34*E34,2)</f>
        <v>0</v>
      </c>
      <c r="M34" s="71">
        <f>ROUND(E34*I34,2)</f>
        <v>0</v>
      </c>
      <c r="N34" s="3">
        <f>L34+M34</f>
        <v>0</v>
      </c>
      <c r="O34" s="27">
        <f>N34/G34*100</f>
        <v>0</v>
      </c>
      <c r="W34" s="1" t="s">
        <v>50</v>
      </c>
      <c r="Y34" s="50" t="s">
        <v>141</v>
      </c>
    </row>
    <row r="35" spans="1:25" ht="20.100000000000001" customHeight="1">
      <c r="A35" s="162"/>
      <c r="B35" s="163" t="s">
        <v>164</v>
      </c>
      <c r="C35" s="22"/>
      <c r="D35" s="21"/>
      <c r="E35" s="21"/>
      <c r="F35" s="130"/>
      <c r="G35" s="140">
        <f>SUM(G31:G34)</f>
        <v>40051.629999999997</v>
      </c>
      <c r="H35" s="22"/>
      <c r="I35" s="21"/>
      <c r="J35" s="130"/>
      <c r="K35" s="28"/>
      <c r="L35" s="150">
        <f>SUM(L31:L34)</f>
        <v>0</v>
      </c>
      <c r="M35" s="45">
        <f>SUM(M31:M34)</f>
        <v>0</v>
      </c>
      <c r="N35" s="45">
        <f>SUM(N31:N34)</f>
        <v>0</v>
      </c>
      <c r="O35" s="151">
        <f>N35/G35*100</f>
        <v>0</v>
      </c>
      <c r="W35" s="1" t="s">
        <v>50</v>
      </c>
      <c r="Y35" s="50" t="s">
        <v>141</v>
      </c>
    </row>
    <row r="36" spans="1:25" ht="20.100000000000001" customHeight="1">
      <c r="A36" s="105" t="s">
        <v>165</v>
      </c>
      <c r="B36" s="329" t="s">
        <v>166</v>
      </c>
      <c r="C36" s="328"/>
      <c r="D36" s="328"/>
      <c r="E36" s="328"/>
      <c r="F36" s="328"/>
      <c r="G36" s="328"/>
      <c r="H36" s="328"/>
      <c r="I36" s="328"/>
      <c r="J36" s="328"/>
      <c r="K36" s="328"/>
      <c r="L36" s="328"/>
      <c r="M36" s="328"/>
      <c r="N36" s="328"/>
      <c r="O36" s="330"/>
      <c r="W36" s="1" t="s">
        <v>50</v>
      </c>
      <c r="Y36" s="50"/>
    </row>
    <row r="37" spans="1:25" ht="20.100000000000001" customHeight="1">
      <c r="A37" s="38"/>
      <c r="B37" s="16" t="s">
        <v>167</v>
      </c>
      <c r="C37" s="106" t="s">
        <v>76</v>
      </c>
      <c r="D37" s="160">
        <v>312</v>
      </c>
      <c r="E37" s="107">
        <v>74.84</v>
      </c>
      <c r="F37" s="109"/>
      <c r="G37" s="127">
        <f>D37*E37</f>
        <v>23350.080000000002</v>
      </c>
      <c r="H37" s="110">
        <v>0</v>
      </c>
      <c r="I37" s="111">
        <v>0</v>
      </c>
      <c r="J37" s="308"/>
      <c r="K37" s="142">
        <f>H37+I37</f>
        <v>0</v>
      </c>
      <c r="L37" s="70">
        <f>ROUND(H37*E37,2)</f>
        <v>0</v>
      </c>
      <c r="M37" s="71">
        <f>ROUND(E37*I37,2)</f>
        <v>0</v>
      </c>
      <c r="N37" s="111">
        <f>L37+M37</f>
        <v>0</v>
      </c>
      <c r="O37" s="142">
        <f>N37/G37*100</f>
        <v>0</v>
      </c>
      <c r="V37" s="1" t="s">
        <v>105</v>
      </c>
      <c r="W37" s="1" t="s">
        <v>50</v>
      </c>
      <c r="Y37" s="50" t="s">
        <v>141</v>
      </c>
    </row>
    <row r="38" spans="1:25" ht="20.100000000000001" customHeight="1">
      <c r="A38" s="17"/>
      <c r="B38" s="16" t="s">
        <v>168</v>
      </c>
      <c r="C38" s="17" t="s">
        <v>76</v>
      </c>
      <c r="D38" s="161">
        <v>612</v>
      </c>
      <c r="E38" s="112">
        <v>729</v>
      </c>
      <c r="F38" s="114"/>
      <c r="G38" s="124">
        <f>D38*E38</f>
        <v>446148</v>
      </c>
      <c r="H38" s="26">
        <v>0</v>
      </c>
      <c r="I38" s="3">
        <v>0</v>
      </c>
      <c r="J38" s="309"/>
      <c r="K38" s="27">
        <f>H38+I38</f>
        <v>0</v>
      </c>
      <c r="L38" s="70">
        <f>ROUND(H38*E38,2)</f>
        <v>0</v>
      </c>
      <c r="M38" s="71">
        <f>ROUND(E38*I38,2)</f>
        <v>0</v>
      </c>
      <c r="N38" s="3">
        <f>L38+M38</f>
        <v>0</v>
      </c>
      <c r="O38" s="27">
        <f>N38/G38*100</f>
        <v>0</v>
      </c>
      <c r="V38" s="1" t="s">
        <v>105</v>
      </c>
      <c r="W38" s="1" t="s">
        <v>50</v>
      </c>
      <c r="Y38" s="50" t="s">
        <v>141</v>
      </c>
    </row>
    <row r="39" spans="1:25" ht="20.100000000000001" customHeight="1">
      <c r="A39" s="164"/>
      <c r="B39" s="121" t="s">
        <v>53</v>
      </c>
      <c r="C39" s="22"/>
      <c r="D39" s="21"/>
      <c r="E39" s="21"/>
      <c r="F39" s="130"/>
      <c r="G39" s="140">
        <f>SUM(G37:G38)</f>
        <v>469498.08</v>
      </c>
      <c r="H39" s="22"/>
      <c r="I39" s="21"/>
      <c r="J39" s="130"/>
      <c r="K39" s="28"/>
      <c r="L39" s="150">
        <f>SUM(L35:L38)</f>
        <v>0</v>
      </c>
      <c r="M39" s="45">
        <f>SUM(M35:M38)</f>
        <v>0</v>
      </c>
      <c r="N39" s="45">
        <f>SUM(N35:N38)</f>
        <v>0</v>
      </c>
      <c r="O39" s="151">
        <f>N39/G39*100</f>
        <v>0</v>
      </c>
      <c r="W39" s="1" t="s">
        <v>50</v>
      </c>
      <c r="Y39" s="50"/>
    </row>
    <row r="40" spans="1:25" ht="20.100000000000001" customHeight="1">
      <c r="A40" s="165"/>
      <c r="B40" s="166" t="s">
        <v>169</v>
      </c>
      <c r="C40" s="36"/>
      <c r="D40" s="43"/>
      <c r="E40" s="43"/>
      <c r="F40" s="304"/>
      <c r="G40" s="44"/>
      <c r="H40" s="36"/>
      <c r="I40" s="43"/>
      <c r="J40" s="304"/>
      <c r="K40" s="44"/>
      <c r="L40" s="173"/>
      <c r="M40" s="40"/>
      <c r="N40" s="40"/>
      <c r="O40" s="42"/>
      <c r="Y40" s="50"/>
    </row>
    <row r="41" spans="1:25" ht="20.100000000000001" customHeight="1">
      <c r="A41" s="167" t="s">
        <v>138</v>
      </c>
      <c r="B41" s="168" t="str">
        <f>B7</f>
        <v>PREPARATION WORKS</v>
      </c>
      <c r="C41" s="18"/>
      <c r="D41" s="5"/>
      <c r="E41" s="5"/>
      <c r="F41" s="305"/>
      <c r="G41" s="136">
        <f>G10</f>
        <v>6181.86</v>
      </c>
      <c r="H41" s="18"/>
      <c r="I41" s="5"/>
      <c r="J41" s="305"/>
      <c r="K41" s="25"/>
      <c r="L41" s="153">
        <f>L10</f>
        <v>0</v>
      </c>
      <c r="M41" s="6">
        <f>M10</f>
        <v>0</v>
      </c>
      <c r="N41" s="6">
        <f>N10</f>
        <v>0</v>
      </c>
      <c r="O41" s="145">
        <f t="shared" ref="O41:O46" si="1">N41/G41*100</f>
        <v>0</v>
      </c>
      <c r="Y41" s="50"/>
    </row>
    <row r="42" spans="1:25" ht="20.100000000000001" customHeight="1">
      <c r="A42" s="167" t="s">
        <v>143</v>
      </c>
      <c r="B42" s="169" t="str">
        <f>B12</f>
        <v>-Earthen works :</v>
      </c>
      <c r="C42" s="18"/>
      <c r="D42" s="5"/>
      <c r="E42" s="5"/>
      <c r="F42" s="305"/>
      <c r="G42" s="136">
        <f>G25</f>
        <v>14302.98</v>
      </c>
      <c r="H42" s="18"/>
      <c r="I42" s="5"/>
      <c r="J42" s="305"/>
      <c r="K42" s="25"/>
      <c r="L42" s="153">
        <f>L25</f>
        <v>0</v>
      </c>
      <c r="M42" s="6">
        <f>M25</f>
        <v>0</v>
      </c>
      <c r="N42" s="6">
        <f>N25</f>
        <v>0</v>
      </c>
      <c r="O42" s="154">
        <f t="shared" si="1"/>
        <v>0</v>
      </c>
      <c r="Y42" s="50"/>
    </row>
    <row r="43" spans="1:25" ht="20.100000000000001" customHeight="1">
      <c r="A43" s="167" t="s">
        <v>170</v>
      </c>
      <c r="B43" s="168" t="str">
        <f>B26</f>
        <v>DRAINAGE</v>
      </c>
      <c r="C43" s="18"/>
      <c r="D43" s="5"/>
      <c r="E43" s="5"/>
      <c r="F43" s="305"/>
      <c r="G43" s="136">
        <f>G29</f>
        <v>1217.3699999999999</v>
      </c>
      <c r="H43" s="18"/>
      <c r="I43" s="5"/>
      <c r="J43" s="305"/>
      <c r="K43" s="25"/>
      <c r="L43" s="153">
        <f>L29</f>
        <v>0</v>
      </c>
      <c r="M43" s="6">
        <f>M29</f>
        <v>0</v>
      </c>
      <c r="N43" s="6">
        <f>N29</f>
        <v>0</v>
      </c>
      <c r="O43" s="154">
        <f t="shared" si="1"/>
        <v>0</v>
      </c>
      <c r="Y43" s="50"/>
    </row>
    <row r="44" spans="1:25" ht="20.100000000000001" customHeight="1">
      <c r="A44" s="167" t="s">
        <v>171</v>
      </c>
      <c r="B44" s="168" t="str">
        <f>B36</f>
        <v>CONSTRUCTION</v>
      </c>
      <c r="C44" s="18"/>
      <c r="D44" s="5"/>
      <c r="E44" s="5"/>
      <c r="F44" s="305"/>
      <c r="G44" s="136">
        <f>G39</f>
        <v>469498.08</v>
      </c>
      <c r="H44" s="18"/>
      <c r="I44" s="5"/>
      <c r="J44" s="305"/>
      <c r="K44" s="25"/>
      <c r="L44" s="153">
        <f>L39</f>
        <v>0</v>
      </c>
      <c r="M44" s="6">
        <f>M39</f>
        <v>0</v>
      </c>
      <c r="N44" s="6">
        <f>N39</f>
        <v>0</v>
      </c>
      <c r="O44" s="154">
        <f t="shared" si="1"/>
        <v>0</v>
      </c>
      <c r="Y44" s="50"/>
    </row>
    <row r="45" spans="1:25" ht="20.100000000000001" customHeight="1">
      <c r="A45" s="167" t="s">
        <v>172</v>
      </c>
      <c r="B45" s="168" t="str">
        <f>B30</f>
        <v>UPPER PLANT</v>
      </c>
      <c r="C45" s="18"/>
      <c r="D45" s="5"/>
      <c r="E45" s="5"/>
      <c r="F45" s="305"/>
      <c r="G45" s="136">
        <f>G35</f>
        <v>40051.629999999997</v>
      </c>
      <c r="H45" s="18"/>
      <c r="I45" s="5"/>
      <c r="J45" s="305"/>
      <c r="K45" s="25"/>
      <c r="L45" s="153">
        <f>L35</f>
        <v>0</v>
      </c>
      <c r="M45" s="6">
        <f>M35</f>
        <v>0</v>
      </c>
      <c r="N45" s="6">
        <f>N35</f>
        <v>0</v>
      </c>
      <c r="O45" s="154">
        <f t="shared" si="1"/>
        <v>0</v>
      </c>
      <c r="Y45" s="50"/>
    </row>
    <row r="46" spans="1:25" ht="20.100000000000001" customHeight="1">
      <c r="A46" s="164"/>
      <c r="B46" s="121" t="s">
        <v>53</v>
      </c>
      <c r="C46" s="22"/>
      <c r="D46" s="21"/>
      <c r="E46" s="21"/>
      <c r="F46" s="130"/>
      <c r="G46" s="170">
        <f>SUM(G41:G45)</f>
        <v>531251.92000000004</v>
      </c>
      <c r="H46" s="22"/>
      <c r="I46" s="21"/>
      <c r="J46" s="130"/>
      <c r="K46" s="28"/>
      <c r="L46" s="150">
        <f>SUM(L41:L45)</f>
        <v>0</v>
      </c>
      <c r="M46" s="45">
        <f>SUM(M41:M45)</f>
        <v>0</v>
      </c>
      <c r="N46" s="45">
        <f>SUM(N41:N45)</f>
        <v>0</v>
      </c>
      <c r="O46" s="174">
        <f t="shared" si="1"/>
        <v>0</v>
      </c>
      <c r="Y46" s="50"/>
    </row>
  </sheetData>
  <mergeCells count="11">
    <mergeCell ref="B36:O36"/>
    <mergeCell ref="B26:O26"/>
    <mergeCell ref="H4:K4"/>
    <mergeCell ref="A2:O2"/>
    <mergeCell ref="B30:O30"/>
    <mergeCell ref="A4:G4"/>
    <mergeCell ref="B7:O7"/>
    <mergeCell ref="B11:O11"/>
    <mergeCell ref="O4:O5"/>
    <mergeCell ref="B3:E3"/>
    <mergeCell ref="L4:N4"/>
  </mergeCells>
  <conditionalFormatting sqref="I8:J10 I12:J25 I27:J29 I31:J35 I37:J46">
    <cfRule type="cellIs" dxfId="2" priority="1" operator="greaterThan">
      <formula>0</formula>
    </cfRule>
  </conditionalFormatting>
  <printOptions horizontalCentered="1"/>
  <pageMargins left="0.5" right="0.5" top="0.75" bottom="0.25" header="0.31496062992126" footer="0.31496062992126"/>
  <pageSetup paperSize="9" scale="74" fitToHeight="0" orientation="landscape" r:id="rId1"/>
  <rowBreaks count="1" manualBreakCount="1">
    <brk id="29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  <pageSetUpPr fitToPage="1"/>
  </sheetPr>
  <dimension ref="A1:X55"/>
  <sheetViews>
    <sheetView view="pageBreakPreview" zoomScale="90" zoomScaleNormal="100" workbookViewId="0">
      <pane ySplit="5" topLeftCell="A6" activePane="bottomLeft" state="frozen"/>
      <selection activeCell="F1" sqref="F1:F1048576"/>
      <selection pane="bottomLeft" activeCell="F1" sqref="F1:F1048576"/>
    </sheetView>
  </sheetViews>
  <sheetFormatPr defaultColWidth="9" defaultRowHeight="12.75"/>
  <cols>
    <col min="1" max="1" width="5" style="7" customWidth="1"/>
    <col min="2" max="2" width="48.625" style="96" customWidth="1"/>
    <col min="3" max="3" width="5" style="7" customWidth="1"/>
    <col min="4" max="4" width="8.375" style="97" customWidth="1"/>
    <col min="5" max="6" width="11.125" style="98" customWidth="1"/>
    <col min="7" max="7" width="13" style="98" customWidth="1"/>
    <col min="8" max="10" width="9" style="1" customWidth="1"/>
    <col min="11" max="12" width="10.25" style="1" customWidth="1"/>
    <col min="13" max="13" width="11.125" style="1" customWidth="1"/>
    <col min="14" max="14" width="10.875" style="1" customWidth="1"/>
    <col min="15" max="19" width="9" style="1" customWidth="1"/>
    <col min="20" max="16384" width="9" style="1"/>
  </cols>
  <sheetData>
    <row r="1" spans="1:24" s="301" customFormat="1" ht="27.75" customHeight="1">
      <c r="A1" s="298" t="s">
        <v>1</v>
      </c>
      <c r="B1" s="298" t="s">
        <v>2</v>
      </c>
      <c r="C1" s="298" t="s">
        <v>3</v>
      </c>
      <c r="D1" s="299" t="s">
        <v>4</v>
      </c>
      <c r="E1" s="299" t="s">
        <v>5</v>
      </c>
      <c r="F1" s="299"/>
      <c r="G1" s="299" t="s">
        <v>6</v>
      </c>
      <c r="H1" s="299" t="s">
        <v>7</v>
      </c>
      <c r="I1" s="299" t="s">
        <v>8</v>
      </c>
      <c r="J1" s="299" t="s">
        <v>9</v>
      </c>
      <c r="K1" s="299" t="s">
        <v>10</v>
      </c>
      <c r="L1" s="299" t="s">
        <v>11</v>
      </c>
      <c r="M1" s="299" t="s">
        <v>12</v>
      </c>
      <c r="N1" s="300" t="s">
        <v>0</v>
      </c>
      <c r="O1" s="298" t="s">
        <v>13</v>
      </c>
      <c r="P1" s="298" t="s">
        <v>14</v>
      </c>
      <c r="Q1" s="298" t="s">
        <v>15</v>
      </c>
      <c r="R1" s="298" t="s">
        <v>16</v>
      </c>
      <c r="S1" s="298" t="s">
        <v>17</v>
      </c>
      <c r="T1" s="298" t="s">
        <v>18</v>
      </c>
      <c r="U1" s="298" t="s">
        <v>19</v>
      </c>
      <c r="V1" s="298" t="s">
        <v>20</v>
      </c>
      <c r="W1" s="298" t="s">
        <v>21</v>
      </c>
      <c r="X1" s="298" t="s">
        <v>22</v>
      </c>
    </row>
    <row r="2" spans="1:24" s="50" customFormat="1" ht="21" customHeight="1">
      <c r="A2" s="335" t="s">
        <v>23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30"/>
    </row>
    <row r="3" spans="1:24" s="50" customFormat="1" ht="18" customHeight="1">
      <c r="A3" s="84" t="s">
        <v>85</v>
      </c>
      <c r="B3" s="340" t="s">
        <v>173</v>
      </c>
      <c r="C3" s="328"/>
      <c r="D3" s="328"/>
      <c r="E3" s="328"/>
      <c r="F3" s="302"/>
      <c r="G3" s="85"/>
      <c r="H3" s="85"/>
      <c r="I3" s="85"/>
      <c r="J3" s="85"/>
      <c r="K3" s="85"/>
      <c r="L3" s="85"/>
      <c r="M3" s="85"/>
      <c r="N3" s="92"/>
      <c r="V3" s="50" t="s">
        <v>50</v>
      </c>
    </row>
    <row r="4" spans="1:24" ht="21" customHeight="1">
      <c r="A4" s="336" t="s">
        <v>26</v>
      </c>
      <c r="B4" s="328"/>
      <c r="C4" s="328"/>
      <c r="D4" s="328"/>
      <c r="E4" s="328"/>
      <c r="F4" s="328"/>
      <c r="G4" s="330"/>
      <c r="H4" s="332" t="s">
        <v>27</v>
      </c>
      <c r="I4" s="328"/>
      <c r="J4" s="330"/>
      <c r="K4" s="327" t="s">
        <v>28</v>
      </c>
      <c r="L4" s="328"/>
      <c r="M4" s="328"/>
      <c r="N4" s="338" t="s">
        <v>130</v>
      </c>
      <c r="V4" s="50" t="s">
        <v>50</v>
      </c>
      <c r="X4" s="50"/>
    </row>
    <row r="5" spans="1:24" ht="42" customHeight="1">
      <c r="A5" s="99" t="s">
        <v>1</v>
      </c>
      <c r="B5" s="100" t="s">
        <v>131</v>
      </c>
      <c r="C5" s="101" t="s">
        <v>31</v>
      </c>
      <c r="D5" s="102" t="s">
        <v>132</v>
      </c>
      <c r="E5" s="103" t="s">
        <v>133</v>
      </c>
      <c r="F5" s="303"/>
      <c r="G5" s="104" t="s">
        <v>134</v>
      </c>
      <c r="H5" s="78" t="s">
        <v>35</v>
      </c>
      <c r="I5" s="79" t="s">
        <v>36</v>
      </c>
      <c r="J5" s="23" t="s">
        <v>37</v>
      </c>
      <c r="K5" s="14" t="s">
        <v>38</v>
      </c>
      <c r="L5" s="24" t="s">
        <v>39</v>
      </c>
      <c r="M5" s="24" t="s">
        <v>40</v>
      </c>
      <c r="N5" s="339"/>
      <c r="V5" s="50" t="s">
        <v>50</v>
      </c>
      <c r="X5" s="50"/>
    </row>
    <row r="6" spans="1:24" ht="20.100000000000001" customHeight="1">
      <c r="A6" s="30">
        <v>1</v>
      </c>
      <c r="B6" s="31">
        <v>2</v>
      </c>
      <c r="C6" s="30">
        <v>3</v>
      </c>
      <c r="D6" s="32">
        <v>4</v>
      </c>
      <c r="E6" s="32">
        <v>5</v>
      </c>
      <c r="F6" s="31"/>
      <c r="G6" s="33" t="s">
        <v>41</v>
      </c>
      <c r="H6" s="49">
        <v>7</v>
      </c>
      <c r="I6" s="292">
        <v>8</v>
      </c>
      <c r="J6" s="33" t="s">
        <v>42</v>
      </c>
      <c r="K6" s="49" t="s">
        <v>43</v>
      </c>
      <c r="L6" s="2" t="s">
        <v>44</v>
      </c>
      <c r="M6" s="2" t="s">
        <v>45</v>
      </c>
      <c r="N6" s="33">
        <v>13</v>
      </c>
      <c r="V6" s="50" t="s">
        <v>50</v>
      </c>
      <c r="X6" s="50"/>
    </row>
    <row r="7" spans="1:24" ht="21" customHeight="1">
      <c r="A7" s="105" t="s">
        <v>174</v>
      </c>
      <c r="B7" s="337" t="s">
        <v>139</v>
      </c>
      <c r="C7" s="328"/>
      <c r="D7" s="328"/>
      <c r="E7" s="328"/>
      <c r="F7" s="328"/>
      <c r="G7" s="328"/>
      <c r="H7" s="328"/>
      <c r="I7" s="328"/>
      <c r="J7" s="328"/>
      <c r="K7" s="328"/>
      <c r="L7" s="328"/>
      <c r="M7" s="328"/>
      <c r="N7" s="330"/>
      <c r="V7" s="50" t="s">
        <v>50</v>
      </c>
      <c r="X7" s="50"/>
    </row>
    <row r="8" spans="1:24" ht="20.100000000000001" customHeight="1">
      <c r="A8" s="38">
        <v>1</v>
      </c>
      <c r="B8" s="39" t="s">
        <v>175</v>
      </c>
      <c r="C8" s="106" t="s">
        <v>49</v>
      </c>
      <c r="D8" s="107">
        <v>2.39</v>
      </c>
      <c r="E8" s="108">
        <v>583.20000000000005</v>
      </c>
      <c r="F8" s="310"/>
      <c r="G8" s="109">
        <f>D8*E8</f>
        <v>1393.85</v>
      </c>
      <c r="H8" s="110">
        <v>0</v>
      </c>
      <c r="I8" s="111">
        <v>0</v>
      </c>
      <c r="J8" s="142">
        <f>H8+I8</f>
        <v>0</v>
      </c>
      <c r="K8" s="70">
        <f>ROUND(H8*E8,2)</f>
        <v>0</v>
      </c>
      <c r="L8" s="71">
        <f>ROUND(E8*I8,2)</f>
        <v>0</v>
      </c>
      <c r="M8" s="111">
        <f>K8+L8</f>
        <v>0</v>
      </c>
      <c r="N8" s="142">
        <f>M8/G8*100</f>
        <v>0</v>
      </c>
      <c r="V8" s="50" t="s">
        <v>50</v>
      </c>
      <c r="X8" s="50" t="s">
        <v>176</v>
      </c>
    </row>
    <row r="9" spans="1:24" ht="20.100000000000001" customHeight="1">
      <c r="A9" s="17">
        <v>2</v>
      </c>
      <c r="B9" s="39" t="s">
        <v>177</v>
      </c>
      <c r="C9" s="17" t="s">
        <v>49</v>
      </c>
      <c r="D9" s="112">
        <v>1.44</v>
      </c>
      <c r="E9" s="113">
        <v>561.6</v>
      </c>
      <c r="F9" s="119"/>
      <c r="G9" s="114">
        <f>D9*E9</f>
        <v>808.7</v>
      </c>
      <c r="H9" s="26">
        <v>0</v>
      </c>
      <c r="I9" s="3">
        <v>0</v>
      </c>
      <c r="J9" s="27">
        <f>H9+I9</f>
        <v>0</v>
      </c>
      <c r="K9" s="70">
        <f>ROUND(H9*E9,2)</f>
        <v>0</v>
      </c>
      <c r="L9" s="71">
        <f>ROUND(E9*I9,2)</f>
        <v>0</v>
      </c>
      <c r="M9" s="3">
        <f>K9+L9</f>
        <v>0</v>
      </c>
      <c r="N9" s="27">
        <f>M9/G9*100</f>
        <v>0</v>
      </c>
      <c r="V9" s="50" t="s">
        <v>50</v>
      </c>
      <c r="X9" s="50" t="s">
        <v>176</v>
      </c>
    </row>
    <row r="10" spans="1:24" ht="20.100000000000001" customHeight="1">
      <c r="A10" s="37"/>
      <c r="B10" s="115" t="s">
        <v>53</v>
      </c>
      <c r="C10" s="46"/>
      <c r="D10" s="47"/>
      <c r="E10" s="47"/>
      <c r="F10" s="311"/>
      <c r="G10" s="116">
        <f>SUM(G8:G9)</f>
        <v>2202.5500000000002</v>
      </c>
      <c r="H10" s="46"/>
      <c r="I10" s="47"/>
      <c r="J10" s="48"/>
      <c r="K10" s="143">
        <f>SUM(K8:K9)</f>
        <v>0</v>
      </c>
      <c r="L10" s="144">
        <f>SUM(L8:L9)</f>
        <v>0</v>
      </c>
      <c r="M10" s="144">
        <f>SUM(M8:M9)</f>
        <v>0</v>
      </c>
      <c r="N10" s="145">
        <f>M10/G10*100</f>
        <v>0</v>
      </c>
      <c r="V10" s="50" t="s">
        <v>50</v>
      </c>
      <c r="X10" s="50"/>
    </row>
    <row r="11" spans="1:24" ht="21" customHeight="1">
      <c r="A11" s="105" t="s">
        <v>178</v>
      </c>
      <c r="B11" s="329" t="s">
        <v>144</v>
      </c>
      <c r="C11" s="328"/>
      <c r="D11" s="328"/>
      <c r="E11" s="328"/>
      <c r="F11" s="328"/>
      <c r="G11" s="328"/>
      <c r="H11" s="328"/>
      <c r="I11" s="328"/>
      <c r="J11" s="328"/>
      <c r="K11" s="328"/>
      <c r="L11" s="328"/>
      <c r="M11" s="328"/>
      <c r="N11" s="330"/>
      <c r="V11" s="50" t="s">
        <v>50</v>
      </c>
      <c r="X11" s="50"/>
    </row>
    <row r="12" spans="1:24" ht="18.75" customHeight="1">
      <c r="A12" s="38">
        <v>1</v>
      </c>
      <c r="B12" s="39" t="s">
        <v>179</v>
      </c>
      <c r="C12" s="106" t="s">
        <v>57</v>
      </c>
      <c r="D12" s="117">
        <v>7429</v>
      </c>
      <c r="E12" s="108">
        <v>1.87</v>
      </c>
      <c r="F12" s="310"/>
      <c r="G12" s="109">
        <f>D12*E12</f>
        <v>13892.23</v>
      </c>
      <c r="H12" s="110">
        <v>0</v>
      </c>
      <c r="I12" s="111">
        <v>0</v>
      </c>
      <c r="J12" s="142">
        <f>H12+I12</f>
        <v>0</v>
      </c>
      <c r="K12" s="70">
        <f>ROUND(H12*E12,2)</f>
        <v>0</v>
      </c>
      <c r="L12" s="71">
        <f>ROUND(E12*I12,2)</f>
        <v>0</v>
      </c>
      <c r="M12" s="3">
        <f>K12+L12</f>
        <v>0</v>
      </c>
      <c r="N12" s="27">
        <f>M12/G12*100</f>
        <v>0</v>
      </c>
      <c r="V12" s="50" t="s">
        <v>50</v>
      </c>
      <c r="X12" s="50" t="s">
        <v>176</v>
      </c>
    </row>
    <row r="13" spans="1:24" ht="24" customHeight="1">
      <c r="A13" s="17">
        <v>2</v>
      </c>
      <c r="B13" s="39" t="s">
        <v>180</v>
      </c>
      <c r="C13" s="17"/>
      <c r="D13" s="118"/>
      <c r="E13" s="113"/>
      <c r="F13" s="119"/>
      <c r="G13" s="119"/>
      <c r="H13" s="18"/>
      <c r="I13" s="5"/>
      <c r="J13" s="25"/>
      <c r="K13" s="146"/>
      <c r="L13" s="5"/>
      <c r="M13" s="5"/>
      <c r="N13" s="147"/>
      <c r="V13" s="50" t="s">
        <v>50</v>
      </c>
      <c r="X13" s="50" t="s">
        <v>176</v>
      </c>
    </row>
    <row r="14" spans="1:24" ht="20.100000000000001" customHeight="1">
      <c r="A14" s="17"/>
      <c r="B14" s="120" t="s">
        <v>181</v>
      </c>
      <c r="C14" s="17" t="s">
        <v>57</v>
      </c>
      <c r="D14" s="118">
        <v>103700</v>
      </c>
      <c r="E14" s="113">
        <v>1.98</v>
      </c>
      <c r="F14" s="119"/>
      <c r="G14" s="114">
        <f>D14*E14</f>
        <v>205326</v>
      </c>
      <c r="H14" s="26">
        <v>0</v>
      </c>
      <c r="I14" s="3">
        <v>0</v>
      </c>
      <c r="J14" s="27">
        <f>H14+I14</f>
        <v>0</v>
      </c>
      <c r="K14" s="70">
        <f>ROUND(H14*E14,2)</f>
        <v>0</v>
      </c>
      <c r="L14" s="71">
        <f>ROUND(E14*I14,2)</f>
        <v>0</v>
      </c>
      <c r="M14" s="3">
        <f>K14+L14</f>
        <v>0</v>
      </c>
      <c r="N14" s="27">
        <f>M14/G14*100</f>
        <v>0</v>
      </c>
      <c r="V14" s="50" t="s">
        <v>50</v>
      </c>
      <c r="X14" s="50" t="s">
        <v>176</v>
      </c>
    </row>
    <row r="15" spans="1:24" ht="20.100000000000001" customHeight="1">
      <c r="A15" s="17"/>
      <c r="B15" s="120" t="s">
        <v>182</v>
      </c>
      <c r="C15" s="17" t="s">
        <v>57</v>
      </c>
      <c r="D15" s="118">
        <v>14853</v>
      </c>
      <c r="E15" s="113">
        <v>2.25</v>
      </c>
      <c r="F15" s="119"/>
      <c r="G15" s="114">
        <f>D15*E15</f>
        <v>33419.25</v>
      </c>
      <c r="H15" s="26">
        <v>0</v>
      </c>
      <c r="I15" s="3">
        <v>0</v>
      </c>
      <c r="J15" s="27">
        <f>H15+I15</f>
        <v>0</v>
      </c>
      <c r="K15" s="70">
        <f>ROUND(H15*E15,2)</f>
        <v>0</v>
      </c>
      <c r="L15" s="71">
        <f>ROUND(E15*I15,2)</f>
        <v>0</v>
      </c>
      <c r="M15" s="3">
        <f>K15+L15</f>
        <v>0</v>
      </c>
      <c r="N15" s="27">
        <f>M15/G15*100</f>
        <v>0</v>
      </c>
      <c r="V15" s="50" t="s">
        <v>50</v>
      </c>
      <c r="X15" s="50" t="s">
        <v>176</v>
      </c>
    </row>
    <row r="16" spans="1:24" ht="20.100000000000001" customHeight="1">
      <c r="A16" s="17">
        <v>3</v>
      </c>
      <c r="B16" s="120" t="s">
        <v>152</v>
      </c>
      <c r="C16" s="17"/>
      <c r="D16" s="118"/>
      <c r="E16" s="113"/>
      <c r="F16" s="119"/>
      <c r="G16" s="119"/>
      <c r="H16" s="18"/>
      <c r="I16" s="5"/>
      <c r="J16" s="25"/>
      <c r="N16" s="147"/>
      <c r="V16" s="50" t="s">
        <v>50</v>
      </c>
      <c r="X16" s="50" t="s">
        <v>176</v>
      </c>
    </row>
    <row r="17" spans="1:24" ht="20.100000000000001" customHeight="1">
      <c r="A17" s="17"/>
      <c r="B17" s="120" t="s">
        <v>183</v>
      </c>
      <c r="C17" s="17" t="s">
        <v>57</v>
      </c>
      <c r="D17" s="118">
        <v>103686</v>
      </c>
      <c r="E17" s="113">
        <v>6.97</v>
      </c>
      <c r="F17" s="119"/>
      <c r="G17" s="114">
        <f t="shared" ref="G17:G22" si="0">D17*E17</f>
        <v>722691.42</v>
      </c>
      <c r="H17" s="26">
        <v>0</v>
      </c>
      <c r="I17" s="3">
        <v>0</v>
      </c>
      <c r="J17" s="27">
        <f t="shared" ref="J17:J22" si="1">H17+I17</f>
        <v>0</v>
      </c>
      <c r="K17" s="148">
        <f t="shared" ref="K17:K22" si="2">ROUND(H17*E17,2)</f>
        <v>0</v>
      </c>
      <c r="L17" s="149">
        <f t="shared" ref="L17:L22" si="3">ROUND(E17*I17,2)</f>
        <v>0</v>
      </c>
      <c r="M17" s="3">
        <f t="shared" ref="M17:M22" si="4">K17+L17</f>
        <v>0</v>
      </c>
      <c r="N17" s="27">
        <f t="shared" ref="N17:N23" si="5">M17/G17*100</f>
        <v>0</v>
      </c>
      <c r="V17" s="50" t="s">
        <v>50</v>
      </c>
      <c r="X17" s="50" t="s">
        <v>176</v>
      </c>
    </row>
    <row r="18" spans="1:24" ht="20.100000000000001" customHeight="1">
      <c r="A18" s="17">
        <v>4</v>
      </c>
      <c r="B18" s="120" t="s">
        <v>154</v>
      </c>
      <c r="C18" s="17" t="s">
        <v>76</v>
      </c>
      <c r="D18" s="118">
        <v>10817</v>
      </c>
      <c r="E18" s="113">
        <v>0.48</v>
      </c>
      <c r="F18" s="119"/>
      <c r="G18" s="114">
        <f t="shared" si="0"/>
        <v>5192.16</v>
      </c>
      <c r="H18" s="26">
        <v>0</v>
      </c>
      <c r="I18" s="3">
        <v>0</v>
      </c>
      <c r="J18" s="27">
        <f t="shared" si="1"/>
        <v>0</v>
      </c>
      <c r="K18" s="70">
        <f t="shared" si="2"/>
        <v>0</v>
      </c>
      <c r="L18" s="71">
        <f t="shared" si="3"/>
        <v>0</v>
      </c>
      <c r="M18" s="3">
        <f t="shared" si="4"/>
        <v>0</v>
      </c>
      <c r="N18" s="27">
        <f t="shared" si="5"/>
        <v>0</v>
      </c>
      <c r="V18" s="50" t="s">
        <v>50</v>
      </c>
      <c r="X18" s="50" t="s">
        <v>176</v>
      </c>
    </row>
    <row r="19" spans="1:24" ht="20.100000000000001" customHeight="1">
      <c r="A19" s="17">
        <v>5</v>
      </c>
      <c r="B19" s="120" t="s">
        <v>78</v>
      </c>
      <c r="C19" s="17" t="s">
        <v>76</v>
      </c>
      <c r="D19" s="118">
        <v>24926</v>
      </c>
      <c r="E19" s="113">
        <v>0.41</v>
      </c>
      <c r="F19" s="119"/>
      <c r="G19" s="114">
        <f t="shared" si="0"/>
        <v>10219.66</v>
      </c>
      <c r="H19" s="26">
        <v>0</v>
      </c>
      <c r="I19" s="3">
        <v>0</v>
      </c>
      <c r="J19" s="27">
        <f t="shared" si="1"/>
        <v>0</v>
      </c>
      <c r="K19" s="70">
        <f t="shared" si="2"/>
        <v>0</v>
      </c>
      <c r="L19" s="71">
        <f t="shared" si="3"/>
        <v>0</v>
      </c>
      <c r="M19" s="3">
        <f t="shared" si="4"/>
        <v>0</v>
      </c>
      <c r="N19" s="27">
        <f t="shared" si="5"/>
        <v>0</v>
      </c>
      <c r="V19" s="50" t="s">
        <v>50</v>
      </c>
      <c r="X19" s="50" t="s">
        <v>176</v>
      </c>
    </row>
    <row r="20" spans="1:24" ht="20.100000000000001" customHeight="1">
      <c r="A20" s="17">
        <v>6</v>
      </c>
      <c r="B20" s="120" t="s">
        <v>80</v>
      </c>
      <c r="C20" s="17" t="s">
        <v>76</v>
      </c>
      <c r="D20" s="118">
        <v>27022</v>
      </c>
      <c r="E20" s="113">
        <v>0.53</v>
      </c>
      <c r="F20" s="119"/>
      <c r="G20" s="114">
        <f t="shared" si="0"/>
        <v>14321.66</v>
      </c>
      <c r="H20" s="26">
        <v>0</v>
      </c>
      <c r="I20" s="3">
        <v>0</v>
      </c>
      <c r="J20" s="27">
        <f t="shared" si="1"/>
        <v>0</v>
      </c>
      <c r="K20" s="70">
        <f t="shared" si="2"/>
        <v>0</v>
      </c>
      <c r="L20" s="71">
        <f t="shared" si="3"/>
        <v>0</v>
      </c>
      <c r="M20" s="3">
        <f t="shared" si="4"/>
        <v>0</v>
      </c>
      <c r="N20" s="27">
        <f t="shared" si="5"/>
        <v>0</v>
      </c>
      <c r="V20" s="50" t="s">
        <v>50</v>
      </c>
      <c r="X20" s="50" t="s">
        <v>176</v>
      </c>
    </row>
    <row r="21" spans="1:24" ht="20.100000000000001" customHeight="1">
      <c r="A21" s="17">
        <v>7</v>
      </c>
      <c r="B21" s="120" t="s">
        <v>82</v>
      </c>
      <c r="C21" s="17" t="s">
        <v>76</v>
      </c>
      <c r="D21" s="118">
        <v>18915</v>
      </c>
      <c r="E21" s="113">
        <v>0.74</v>
      </c>
      <c r="F21" s="119"/>
      <c r="G21" s="114">
        <f t="shared" si="0"/>
        <v>13997.1</v>
      </c>
      <c r="H21" s="26">
        <v>0</v>
      </c>
      <c r="I21" s="3">
        <v>0</v>
      </c>
      <c r="J21" s="27">
        <f t="shared" si="1"/>
        <v>0</v>
      </c>
      <c r="K21" s="70">
        <f t="shared" si="2"/>
        <v>0</v>
      </c>
      <c r="L21" s="71">
        <f t="shared" si="3"/>
        <v>0</v>
      </c>
      <c r="M21" s="3">
        <f t="shared" si="4"/>
        <v>0</v>
      </c>
      <c r="N21" s="27">
        <f t="shared" si="5"/>
        <v>0</v>
      </c>
      <c r="V21" s="50" t="s">
        <v>50</v>
      </c>
      <c r="X21" s="50" t="s">
        <v>176</v>
      </c>
    </row>
    <row r="22" spans="1:24" ht="20.100000000000001" customHeight="1">
      <c r="A22" s="17">
        <v>8</v>
      </c>
      <c r="B22" s="39" t="s">
        <v>155</v>
      </c>
      <c r="C22" s="17" t="s">
        <v>57</v>
      </c>
      <c r="D22" s="118">
        <v>2025</v>
      </c>
      <c r="E22" s="113">
        <v>0.5</v>
      </c>
      <c r="F22" s="119"/>
      <c r="G22" s="114">
        <f t="shared" si="0"/>
        <v>1012.5</v>
      </c>
      <c r="H22" s="26">
        <v>0</v>
      </c>
      <c r="I22" s="3">
        <v>0</v>
      </c>
      <c r="J22" s="27">
        <f t="shared" si="1"/>
        <v>0</v>
      </c>
      <c r="K22" s="70">
        <f t="shared" si="2"/>
        <v>0</v>
      </c>
      <c r="L22" s="71">
        <f t="shared" si="3"/>
        <v>0</v>
      </c>
      <c r="M22" s="3">
        <f t="shared" si="4"/>
        <v>0</v>
      </c>
      <c r="N22" s="27">
        <f t="shared" si="5"/>
        <v>0</v>
      </c>
      <c r="V22" s="50" t="s">
        <v>50</v>
      </c>
      <c r="X22" s="50" t="s">
        <v>176</v>
      </c>
    </row>
    <row r="23" spans="1:24" ht="20.100000000000001" customHeight="1">
      <c r="A23" s="37"/>
      <c r="B23" s="121" t="s">
        <v>53</v>
      </c>
      <c r="C23" s="22"/>
      <c r="D23" s="21"/>
      <c r="E23" s="21"/>
      <c r="F23" s="130"/>
      <c r="G23" s="122">
        <f>SUM(G12:G22)</f>
        <v>1020071.98</v>
      </c>
      <c r="H23" s="22"/>
      <c r="I23" s="21"/>
      <c r="J23" s="28"/>
      <c r="K23" s="150">
        <f>SUM(K21:K22)</f>
        <v>0</v>
      </c>
      <c r="L23" s="45">
        <f>SUM(L21:L22)</f>
        <v>0</v>
      </c>
      <c r="M23" s="45">
        <f>SUM(M21:M22)</f>
        <v>0</v>
      </c>
      <c r="N23" s="151">
        <f t="shared" si="5"/>
        <v>0</v>
      </c>
      <c r="V23" s="50" t="s">
        <v>50</v>
      </c>
      <c r="X23" s="50"/>
    </row>
    <row r="24" spans="1:24" ht="21" customHeight="1">
      <c r="A24" s="105" t="s">
        <v>184</v>
      </c>
      <c r="B24" s="329" t="s">
        <v>86</v>
      </c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30"/>
      <c r="V24" s="50" t="s">
        <v>50</v>
      </c>
      <c r="X24" s="50"/>
    </row>
    <row r="25" spans="1:24" ht="20.100000000000001" customHeight="1">
      <c r="A25" s="38">
        <v>1</v>
      </c>
      <c r="B25" s="120" t="s">
        <v>185</v>
      </c>
      <c r="C25" s="106"/>
      <c r="D25" s="117"/>
      <c r="E25" s="108"/>
      <c r="F25" s="310"/>
      <c r="G25" s="123"/>
      <c r="H25" s="36"/>
      <c r="I25" s="43"/>
      <c r="J25" s="44"/>
      <c r="N25" s="147"/>
      <c r="V25" s="50" t="s">
        <v>50</v>
      </c>
      <c r="X25" s="50" t="s">
        <v>176</v>
      </c>
    </row>
    <row r="26" spans="1:24" ht="20.100000000000001" customHeight="1">
      <c r="A26" s="17"/>
      <c r="B26" s="120" t="s">
        <v>186</v>
      </c>
      <c r="C26" s="17" t="s">
        <v>57</v>
      </c>
      <c r="D26" s="118">
        <v>124</v>
      </c>
      <c r="E26" s="113">
        <v>15.02</v>
      </c>
      <c r="F26" s="119"/>
      <c r="G26" s="124">
        <f>D26*E26</f>
        <v>1862.48</v>
      </c>
      <c r="H26" s="26">
        <v>0</v>
      </c>
      <c r="I26" s="3">
        <v>0</v>
      </c>
      <c r="J26" s="27">
        <f>H26+I26</f>
        <v>0</v>
      </c>
      <c r="K26" s="148">
        <f>ROUND(H26*E26,2)</f>
        <v>0</v>
      </c>
      <c r="L26" s="149">
        <f>ROUND(E26*I26,2)</f>
        <v>0</v>
      </c>
      <c r="M26" s="3">
        <f>K26+L26</f>
        <v>0</v>
      </c>
      <c r="N26" s="27">
        <f>M26/G26*100</f>
        <v>0</v>
      </c>
      <c r="V26" s="50" t="s">
        <v>50</v>
      </c>
      <c r="X26" s="50" t="s">
        <v>176</v>
      </c>
    </row>
    <row r="27" spans="1:24" ht="24.75" customHeight="1">
      <c r="A27" s="17">
        <v>2</v>
      </c>
      <c r="B27" s="39" t="s">
        <v>187</v>
      </c>
      <c r="C27" s="17"/>
      <c r="D27" s="118"/>
      <c r="E27" s="113"/>
      <c r="F27" s="119"/>
      <c r="G27" s="125"/>
      <c r="H27" s="18"/>
      <c r="I27" s="5"/>
      <c r="J27" s="25"/>
      <c r="K27" s="146"/>
      <c r="L27" s="5"/>
      <c r="M27" s="5"/>
      <c r="N27" s="147"/>
      <c r="V27" s="50" t="s">
        <v>50</v>
      </c>
      <c r="X27" s="50" t="s">
        <v>176</v>
      </c>
    </row>
    <row r="28" spans="1:24" ht="20.100000000000001" customHeight="1">
      <c r="A28" s="17"/>
      <c r="B28" s="120" t="s">
        <v>188</v>
      </c>
      <c r="C28" s="17" t="s">
        <v>95</v>
      </c>
      <c r="D28" s="118">
        <v>27</v>
      </c>
      <c r="E28" s="113">
        <v>488.16</v>
      </c>
      <c r="F28" s="119"/>
      <c r="G28" s="124">
        <f>D28*E28</f>
        <v>13180.32</v>
      </c>
      <c r="H28" s="26">
        <v>0</v>
      </c>
      <c r="I28" s="3">
        <v>0</v>
      </c>
      <c r="J28" s="27">
        <f>H28+I28</f>
        <v>0</v>
      </c>
      <c r="K28" s="148">
        <f>ROUND(H28*E28,2)</f>
        <v>0</v>
      </c>
      <c r="L28" s="149">
        <f>ROUND(E28*I28,2)</f>
        <v>0</v>
      </c>
      <c r="M28" s="3">
        <f>K28+L28</f>
        <v>0</v>
      </c>
      <c r="N28" s="27">
        <f>M28/G28*100</f>
        <v>0</v>
      </c>
      <c r="V28" s="50" t="s">
        <v>50</v>
      </c>
      <c r="X28" s="50" t="s">
        <v>176</v>
      </c>
    </row>
    <row r="29" spans="1:24" ht="20.100000000000001" customHeight="1">
      <c r="A29" s="37"/>
      <c r="B29" s="121" t="s">
        <v>53</v>
      </c>
      <c r="C29" s="22"/>
      <c r="D29" s="21"/>
      <c r="E29" s="21"/>
      <c r="F29" s="130"/>
      <c r="G29" s="126">
        <f>SUM(G26:G28)</f>
        <v>15042.8</v>
      </c>
      <c r="H29" s="22"/>
      <c r="I29" s="21"/>
      <c r="J29" s="28"/>
      <c r="K29" s="150">
        <f>SUM(K27:K28)</f>
        <v>0</v>
      </c>
      <c r="L29" s="45">
        <f>SUM(L27:L28)</f>
        <v>0</v>
      </c>
      <c r="M29" s="45">
        <f>SUM(M27:M28)</f>
        <v>0</v>
      </c>
      <c r="N29" s="151">
        <f>M29/G29*100</f>
        <v>0</v>
      </c>
      <c r="V29" s="50" t="s">
        <v>50</v>
      </c>
      <c r="X29" s="50"/>
    </row>
    <row r="30" spans="1:24" ht="20.100000000000001" customHeight="1">
      <c r="A30" s="105" t="s">
        <v>159</v>
      </c>
      <c r="B30" s="329" t="s">
        <v>160</v>
      </c>
      <c r="C30" s="328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30"/>
      <c r="V30" s="50" t="s">
        <v>50</v>
      </c>
      <c r="X30" s="50"/>
    </row>
    <row r="31" spans="1:24" ht="20.100000000000001" customHeight="1">
      <c r="A31" s="38">
        <v>1</v>
      </c>
      <c r="B31" s="39" t="s">
        <v>161</v>
      </c>
      <c r="C31" s="106" t="s">
        <v>57</v>
      </c>
      <c r="D31" s="117">
        <v>11424</v>
      </c>
      <c r="E31" s="108">
        <v>20.41</v>
      </c>
      <c r="F31" s="310"/>
      <c r="G31" s="127">
        <f>D31*E31</f>
        <v>233163.84</v>
      </c>
      <c r="H31" s="110">
        <v>0</v>
      </c>
      <c r="I31" s="111">
        <v>0</v>
      </c>
      <c r="J31" s="142">
        <f>H31+I31</f>
        <v>0</v>
      </c>
      <c r="K31" s="148">
        <f>ROUND(H31*E31,2)</f>
        <v>0</v>
      </c>
      <c r="L31" s="149">
        <f>ROUND(E31*I31,2)</f>
        <v>0</v>
      </c>
      <c r="M31" s="3">
        <f>K31+L31</f>
        <v>0</v>
      </c>
      <c r="N31" s="27">
        <f>M31/G31*100</f>
        <v>0</v>
      </c>
      <c r="V31" s="50" t="s">
        <v>50</v>
      </c>
      <c r="X31" s="50" t="s">
        <v>176</v>
      </c>
    </row>
    <row r="32" spans="1:24" ht="24" customHeight="1">
      <c r="A32" s="17">
        <v>2</v>
      </c>
      <c r="B32" s="39" t="s">
        <v>189</v>
      </c>
      <c r="C32" s="17"/>
      <c r="D32" s="118"/>
      <c r="E32" s="113"/>
      <c r="F32" s="119"/>
      <c r="G32" s="125"/>
      <c r="H32" s="18"/>
      <c r="I32" s="5"/>
      <c r="J32" s="25"/>
      <c r="K32" s="146"/>
      <c r="L32" s="5"/>
      <c r="M32" s="5"/>
      <c r="N32" s="25"/>
      <c r="V32" s="50" t="s">
        <v>50</v>
      </c>
      <c r="X32" s="50" t="s">
        <v>176</v>
      </c>
    </row>
    <row r="33" spans="1:24" ht="20.100000000000001" customHeight="1">
      <c r="A33" s="17"/>
      <c r="B33" s="120" t="s">
        <v>190</v>
      </c>
      <c r="C33" s="17" t="s">
        <v>76</v>
      </c>
      <c r="D33" s="118">
        <v>9261</v>
      </c>
      <c r="E33" s="113">
        <v>10.7</v>
      </c>
      <c r="F33" s="119"/>
      <c r="G33" s="124">
        <f>ROUND(D33*E33,0)</f>
        <v>99093</v>
      </c>
      <c r="H33" s="26">
        <v>0</v>
      </c>
      <c r="I33" s="3">
        <v>0</v>
      </c>
      <c r="J33" s="27">
        <f>H33+I33</f>
        <v>0</v>
      </c>
      <c r="K33" s="148">
        <f>ROUND(H33*E33,2)</f>
        <v>0</v>
      </c>
      <c r="L33" s="149">
        <f>ROUND(E33*I33,2)</f>
        <v>0</v>
      </c>
      <c r="M33" s="3">
        <f>K33+L33</f>
        <v>0</v>
      </c>
      <c r="N33" s="27">
        <f>M33/G33*100</f>
        <v>0</v>
      </c>
      <c r="V33" s="50" t="s">
        <v>50</v>
      </c>
      <c r="X33" s="50" t="s">
        <v>176</v>
      </c>
    </row>
    <row r="34" spans="1:24" ht="24" customHeight="1">
      <c r="A34" s="17">
        <v>3</v>
      </c>
      <c r="B34" s="39" t="s">
        <v>191</v>
      </c>
      <c r="C34" s="17"/>
      <c r="D34" s="118"/>
      <c r="E34" s="113">
        <v>0</v>
      </c>
      <c r="F34" s="119"/>
      <c r="G34" s="125"/>
      <c r="H34" s="18"/>
      <c r="I34" s="5"/>
      <c r="J34" s="25"/>
      <c r="K34" s="146"/>
      <c r="L34" s="5"/>
      <c r="M34" s="5"/>
      <c r="N34" s="25"/>
      <c r="V34" s="50" t="s">
        <v>50</v>
      </c>
      <c r="X34" s="50" t="s">
        <v>176</v>
      </c>
    </row>
    <row r="35" spans="1:24" ht="20.100000000000001" customHeight="1">
      <c r="A35" s="17"/>
      <c r="B35" s="120" t="s">
        <v>192</v>
      </c>
      <c r="C35" s="17" t="s">
        <v>76</v>
      </c>
      <c r="D35" s="128">
        <v>9261</v>
      </c>
      <c r="E35" s="113">
        <v>8.69</v>
      </c>
      <c r="F35" s="119"/>
      <c r="G35" s="124">
        <f>ROUND(D35*E35,0)</f>
        <v>80478</v>
      </c>
      <c r="H35" s="26">
        <v>0</v>
      </c>
      <c r="I35" s="3">
        <v>0</v>
      </c>
      <c r="J35" s="27">
        <f>H35+I35</f>
        <v>0</v>
      </c>
      <c r="K35" s="148">
        <f>ROUND(H35*E35,2)</f>
        <v>0</v>
      </c>
      <c r="L35" s="149">
        <f>ROUND(E35*I35,2)</f>
        <v>0</v>
      </c>
      <c r="M35" s="3">
        <f>K35+L35</f>
        <v>0</v>
      </c>
      <c r="N35" s="27">
        <f>M35/G35*100</f>
        <v>0</v>
      </c>
      <c r="V35" s="50" t="s">
        <v>50</v>
      </c>
      <c r="X35" s="50" t="s">
        <v>176</v>
      </c>
    </row>
    <row r="36" spans="1:24" ht="20.100000000000001" customHeight="1">
      <c r="A36" s="17">
        <v>4</v>
      </c>
      <c r="B36" s="39" t="s">
        <v>193</v>
      </c>
      <c r="C36" s="17" t="s">
        <v>76</v>
      </c>
      <c r="D36" s="118">
        <v>749</v>
      </c>
      <c r="E36" s="113">
        <v>2.85</v>
      </c>
      <c r="F36" s="119"/>
      <c r="G36" s="124">
        <f>D36*E36</f>
        <v>2134.65</v>
      </c>
      <c r="H36" s="26">
        <v>0</v>
      </c>
      <c r="I36" s="3">
        <v>0</v>
      </c>
      <c r="J36" s="27">
        <f>H36+I36</f>
        <v>0</v>
      </c>
      <c r="K36" s="148">
        <f>ROUND(H36*E36,2)</f>
        <v>0</v>
      </c>
      <c r="L36" s="149">
        <f>ROUND(E36*I36,2)</f>
        <v>0</v>
      </c>
      <c r="M36" s="3">
        <f>K36+L36</f>
        <v>0</v>
      </c>
      <c r="N36" s="27">
        <f>M36/G36*100</f>
        <v>0</v>
      </c>
      <c r="V36" s="50" t="s">
        <v>50</v>
      </c>
      <c r="X36" s="50" t="s">
        <v>176</v>
      </c>
    </row>
    <row r="37" spans="1:24" ht="20.100000000000001" customHeight="1">
      <c r="A37" s="17">
        <v>5</v>
      </c>
      <c r="B37" s="39" t="s">
        <v>194</v>
      </c>
      <c r="C37" s="17"/>
      <c r="D37" s="118"/>
      <c r="E37" s="113"/>
      <c r="F37" s="119"/>
      <c r="G37" s="125"/>
      <c r="H37" s="18"/>
      <c r="I37" s="5"/>
      <c r="J37" s="25"/>
      <c r="K37" s="146"/>
      <c r="L37" s="5"/>
      <c r="M37" s="5"/>
      <c r="N37" s="25"/>
      <c r="V37" s="50" t="s">
        <v>50</v>
      </c>
      <c r="X37" s="50" t="s">
        <v>176</v>
      </c>
    </row>
    <row r="38" spans="1:24" ht="20.100000000000001" customHeight="1">
      <c r="A38" s="17"/>
      <c r="B38" s="120" t="s">
        <v>195</v>
      </c>
      <c r="C38" s="17" t="s">
        <v>95</v>
      </c>
      <c r="D38" s="118">
        <v>1857</v>
      </c>
      <c r="E38" s="113">
        <v>12.96</v>
      </c>
      <c r="F38" s="119"/>
      <c r="G38" s="124">
        <f>D38*E38</f>
        <v>24066.720000000001</v>
      </c>
      <c r="H38" s="26">
        <v>0</v>
      </c>
      <c r="I38" s="3">
        <v>0</v>
      </c>
      <c r="J38" s="27">
        <f>H38+I38</f>
        <v>0</v>
      </c>
      <c r="K38" s="148">
        <f>ROUND(H38*E38,2)</f>
        <v>0</v>
      </c>
      <c r="L38" s="149">
        <f>ROUND(E38*I38,2)</f>
        <v>0</v>
      </c>
      <c r="M38" s="3">
        <f>K38+L38</f>
        <v>0</v>
      </c>
      <c r="N38" s="27">
        <f>M38/G38*100</f>
        <v>0</v>
      </c>
      <c r="V38" s="50" t="s">
        <v>50</v>
      </c>
      <c r="X38" s="50" t="s">
        <v>176</v>
      </c>
    </row>
    <row r="39" spans="1:24" ht="20.100000000000001" customHeight="1">
      <c r="A39" s="17"/>
      <c r="B39" s="120" t="s">
        <v>196</v>
      </c>
      <c r="C39" s="17" t="s">
        <v>95</v>
      </c>
      <c r="D39" s="118">
        <v>1674</v>
      </c>
      <c r="E39" s="113">
        <v>8.1</v>
      </c>
      <c r="F39" s="119"/>
      <c r="G39" s="124">
        <f>D39*E39</f>
        <v>13559.4</v>
      </c>
      <c r="H39" s="26">
        <v>0</v>
      </c>
      <c r="I39" s="3">
        <v>0</v>
      </c>
      <c r="J39" s="27">
        <f>H39+I39</f>
        <v>0</v>
      </c>
      <c r="K39" s="148">
        <f>ROUND(H39*E39,2)</f>
        <v>0</v>
      </c>
      <c r="L39" s="149">
        <f>ROUND(E39*I39,2)</f>
        <v>0</v>
      </c>
      <c r="M39" s="3">
        <f>K39+L39</f>
        <v>0</v>
      </c>
      <c r="N39" s="27">
        <f>M39/G39*100</f>
        <v>0</v>
      </c>
      <c r="V39" s="50" t="s">
        <v>50</v>
      </c>
      <c r="X39" s="50" t="s">
        <v>176</v>
      </c>
    </row>
    <row r="40" spans="1:24" ht="20.100000000000001" customHeight="1">
      <c r="A40" s="17">
        <v>6</v>
      </c>
      <c r="B40" s="39" t="s">
        <v>197</v>
      </c>
      <c r="C40" s="17"/>
      <c r="D40" s="118"/>
      <c r="E40" s="113"/>
      <c r="F40" s="119"/>
      <c r="G40" s="125"/>
      <c r="H40" s="18"/>
      <c r="I40" s="5"/>
      <c r="J40" s="25"/>
      <c r="K40" s="146"/>
      <c r="L40" s="5"/>
      <c r="M40" s="5"/>
      <c r="N40" s="25"/>
      <c r="V40" s="50" t="s">
        <v>50</v>
      </c>
      <c r="X40" s="50" t="s">
        <v>176</v>
      </c>
    </row>
    <row r="41" spans="1:24" ht="20.100000000000001" customHeight="1">
      <c r="A41" s="37"/>
      <c r="B41" s="129" t="s">
        <v>198</v>
      </c>
      <c r="C41" s="17" t="s">
        <v>76</v>
      </c>
      <c r="D41" s="118">
        <v>2511</v>
      </c>
      <c r="E41" s="113">
        <v>12.2</v>
      </c>
      <c r="F41" s="119"/>
      <c r="G41" s="124">
        <f>D41*E41</f>
        <v>30634.2</v>
      </c>
      <c r="H41" s="26">
        <v>0</v>
      </c>
      <c r="I41" s="3">
        <v>0</v>
      </c>
      <c r="J41" s="27">
        <f>H41+I41</f>
        <v>0</v>
      </c>
      <c r="K41" s="148">
        <f>ROUND(H41*E41,2)</f>
        <v>0</v>
      </c>
      <c r="L41" s="149">
        <f>ROUND(E41*I41,2)</f>
        <v>0</v>
      </c>
      <c r="M41" s="3">
        <f>K41+L41</f>
        <v>0</v>
      </c>
      <c r="N41" s="27">
        <f>M41/G41*100</f>
        <v>0</v>
      </c>
      <c r="V41" s="50" t="s">
        <v>50</v>
      </c>
      <c r="X41" s="50" t="s">
        <v>176</v>
      </c>
    </row>
    <row r="42" spans="1:24" ht="20.100000000000001" customHeight="1">
      <c r="A42" s="17"/>
      <c r="B42" s="120" t="s">
        <v>199</v>
      </c>
      <c r="C42" s="17" t="s">
        <v>76</v>
      </c>
      <c r="D42" s="118">
        <v>2511</v>
      </c>
      <c r="E42" s="113">
        <v>1.3</v>
      </c>
      <c r="F42" s="119"/>
      <c r="G42" s="124">
        <f>D42*E42</f>
        <v>3264.3</v>
      </c>
      <c r="H42" s="26">
        <v>0</v>
      </c>
      <c r="I42" s="3">
        <v>0</v>
      </c>
      <c r="J42" s="27">
        <f>H42+I42</f>
        <v>0</v>
      </c>
      <c r="K42" s="148">
        <f>ROUND(H42*E42,2)</f>
        <v>0</v>
      </c>
      <c r="L42" s="149">
        <f>ROUND(E42*I42,2)</f>
        <v>0</v>
      </c>
      <c r="M42" s="3">
        <f>K42+L42</f>
        <v>0</v>
      </c>
      <c r="N42" s="27">
        <f>M42/G42*100</f>
        <v>0</v>
      </c>
      <c r="V42" s="50" t="s">
        <v>50</v>
      </c>
      <c r="X42" s="50" t="s">
        <v>176</v>
      </c>
    </row>
    <row r="43" spans="1:24" ht="20.100000000000001" customHeight="1">
      <c r="A43" s="17"/>
      <c r="B43" s="120" t="s">
        <v>200</v>
      </c>
      <c r="C43" s="17" t="s">
        <v>57</v>
      </c>
      <c r="D43" s="118">
        <v>502</v>
      </c>
      <c r="E43" s="113">
        <v>22.46</v>
      </c>
      <c r="F43" s="119"/>
      <c r="G43" s="124">
        <f>D43*E43</f>
        <v>11274.92</v>
      </c>
      <c r="H43" s="26">
        <v>0</v>
      </c>
      <c r="I43" s="3">
        <v>0</v>
      </c>
      <c r="J43" s="27">
        <f>H43+I43</f>
        <v>0</v>
      </c>
      <c r="K43" s="148">
        <f>ROUND(H43*E43,2)</f>
        <v>0</v>
      </c>
      <c r="L43" s="149">
        <f>ROUND(E43*I43,2)</f>
        <v>0</v>
      </c>
      <c r="M43" s="3">
        <f>K43+L43</f>
        <v>0</v>
      </c>
      <c r="N43" s="27">
        <f>M43/G43*100</f>
        <v>0</v>
      </c>
      <c r="V43" s="50" t="s">
        <v>50</v>
      </c>
      <c r="X43" s="50" t="s">
        <v>176</v>
      </c>
    </row>
    <row r="44" spans="1:24" ht="18.75" customHeight="1">
      <c r="A44" s="17">
        <v>7</v>
      </c>
      <c r="B44" s="39" t="s">
        <v>201</v>
      </c>
      <c r="C44" s="17" t="s">
        <v>95</v>
      </c>
      <c r="D44" s="118">
        <v>33</v>
      </c>
      <c r="E44" s="113">
        <v>26.46</v>
      </c>
      <c r="F44" s="119"/>
      <c r="G44" s="124">
        <f>D44*E44</f>
        <v>873.18</v>
      </c>
      <c r="H44" s="26">
        <v>0</v>
      </c>
      <c r="I44" s="3">
        <v>0</v>
      </c>
      <c r="J44" s="27">
        <f>H44+I44</f>
        <v>0</v>
      </c>
      <c r="K44" s="148">
        <f>ROUND(H44*E44,2)</f>
        <v>0</v>
      </c>
      <c r="L44" s="149">
        <f>ROUND(E44*I44,2)</f>
        <v>0</v>
      </c>
      <c r="M44" s="3">
        <f>K44+L44</f>
        <v>0</v>
      </c>
      <c r="N44" s="27">
        <f>M44/G44*100</f>
        <v>0</v>
      </c>
      <c r="V44" s="50" t="s">
        <v>50</v>
      </c>
      <c r="X44" s="50" t="s">
        <v>176</v>
      </c>
    </row>
    <row r="45" spans="1:24" ht="20.100000000000001" customHeight="1">
      <c r="A45" s="37"/>
      <c r="B45" s="130" t="s">
        <v>164</v>
      </c>
      <c r="C45" s="22"/>
      <c r="D45" s="21"/>
      <c r="E45" s="21"/>
      <c r="F45" s="130"/>
      <c r="G45" s="131">
        <f>SUM(G31:G44)</f>
        <v>498542.21</v>
      </c>
      <c r="H45" s="22"/>
      <c r="I45" s="21"/>
      <c r="J45" s="28"/>
      <c r="K45" s="150">
        <f>SUM(K31:K44)</f>
        <v>0</v>
      </c>
      <c r="L45" s="45">
        <f>SUM(L31:L44)</f>
        <v>0</v>
      </c>
      <c r="M45" s="45">
        <f>SUM(M43:M44)</f>
        <v>0</v>
      </c>
      <c r="N45" s="151">
        <f>M45/G45*100</f>
        <v>0</v>
      </c>
      <c r="V45" s="50" t="s">
        <v>50</v>
      </c>
      <c r="X45" s="50"/>
    </row>
    <row r="46" spans="1:24" ht="20.100000000000001" customHeight="1">
      <c r="A46" s="105" t="s">
        <v>202</v>
      </c>
      <c r="B46" s="329" t="s">
        <v>166</v>
      </c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30"/>
      <c r="V46" s="50" t="s">
        <v>50</v>
      </c>
      <c r="X46" s="50"/>
    </row>
    <row r="47" spans="1:24" ht="20.100000000000001" customHeight="1">
      <c r="A47" s="38">
        <v>1</v>
      </c>
      <c r="B47" s="120" t="s">
        <v>203</v>
      </c>
      <c r="C47" s="106" t="s">
        <v>76</v>
      </c>
      <c r="D47" s="117">
        <v>240</v>
      </c>
      <c r="E47" s="108">
        <v>675</v>
      </c>
      <c r="F47" s="310"/>
      <c r="G47" s="123">
        <f>ROUND(D47*E47,0)</f>
        <v>162000</v>
      </c>
      <c r="H47" s="110">
        <v>0</v>
      </c>
      <c r="I47" s="111">
        <v>0</v>
      </c>
      <c r="J47" s="142">
        <f>H47+I47</f>
        <v>0</v>
      </c>
      <c r="K47" s="148">
        <f>ROUND(H47*E47,2)</f>
        <v>0</v>
      </c>
      <c r="L47" s="149">
        <f>ROUND(E47*I47,2)</f>
        <v>0</v>
      </c>
      <c r="M47" s="3">
        <f>K47+L47</f>
        <v>0</v>
      </c>
      <c r="N47" s="27">
        <f>M47/G47*100</f>
        <v>0</v>
      </c>
      <c r="U47" s="1" t="s">
        <v>105</v>
      </c>
      <c r="V47" s="50" t="s">
        <v>50</v>
      </c>
      <c r="X47" s="50"/>
    </row>
    <row r="48" spans="1:24" ht="20.100000000000001" customHeight="1">
      <c r="A48" s="20"/>
      <c r="B48" s="121" t="s">
        <v>53</v>
      </c>
      <c r="C48" s="22"/>
      <c r="D48" s="21"/>
      <c r="E48" s="21"/>
      <c r="F48" s="130"/>
      <c r="G48" s="126">
        <f>SUM(G47)</f>
        <v>162000</v>
      </c>
      <c r="H48" s="22"/>
      <c r="I48" s="21"/>
      <c r="J48" s="28"/>
      <c r="K48" s="150">
        <f>SUM(K46:K47)</f>
        <v>0</v>
      </c>
      <c r="L48" s="45">
        <f>SUM(L46:L47)</f>
        <v>0</v>
      </c>
      <c r="M48" s="45">
        <f>SUM(M46:M47)</f>
        <v>0</v>
      </c>
      <c r="N48" s="151">
        <f>M48/G48*100</f>
        <v>0</v>
      </c>
      <c r="V48" s="50" t="s">
        <v>50</v>
      </c>
      <c r="X48" s="50"/>
    </row>
    <row r="49" spans="1:24" ht="16.5" customHeight="1">
      <c r="A49" s="132"/>
      <c r="B49" s="133" t="s">
        <v>204</v>
      </c>
      <c r="C49" s="36"/>
      <c r="D49" s="43"/>
      <c r="E49" s="43"/>
      <c r="F49" s="304"/>
      <c r="G49" s="44"/>
      <c r="H49" s="36"/>
      <c r="I49" s="43"/>
      <c r="J49" s="44"/>
      <c r="K49" s="152"/>
      <c r="L49" s="43"/>
      <c r="M49" s="43"/>
      <c r="N49" s="44"/>
      <c r="V49" s="50" t="s">
        <v>50</v>
      </c>
      <c r="X49" s="50"/>
    </row>
    <row r="50" spans="1:24" ht="20.100000000000001" customHeight="1">
      <c r="A50" s="134"/>
      <c r="B50" s="135" t="s">
        <v>205</v>
      </c>
      <c r="C50" s="18"/>
      <c r="D50" s="5"/>
      <c r="E50" s="5"/>
      <c r="F50" s="305"/>
      <c r="G50" s="136">
        <f>G10</f>
        <v>2202.5500000000002</v>
      </c>
      <c r="H50" s="18"/>
      <c r="I50" s="5"/>
      <c r="J50" s="25"/>
      <c r="K50" s="153">
        <f>K10</f>
        <v>0</v>
      </c>
      <c r="L50" s="6">
        <f>L10</f>
        <v>0</v>
      </c>
      <c r="M50" s="6">
        <f>M10</f>
        <v>0</v>
      </c>
      <c r="N50" s="154">
        <f>N10</f>
        <v>0</v>
      </c>
      <c r="V50" s="50" t="s">
        <v>50</v>
      </c>
      <c r="X50" s="50"/>
    </row>
    <row r="51" spans="1:24" ht="20.100000000000001" customHeight="1">
      <c r="A51" s="134"/>
      <c r="B51" s="135" t="s">
        <v>206</v>
      </c>
      <c r="C51" s="18"/>
      <c r="D51" s="5"/>
      <c r="E51" s="5"/>
      <c r="F51" s="305"/>
      <c r="G51" s="136">
        <f>G23</f>
        <v>1020071.98</v>
      </c>
      <c r="H51" s="18"/>
      <c r="I51" s="5"/>
      <c r="J51" s="25"/>
      <c r="K51" s="153">
        <f>K23</f>
        <v>0</v>
      </c>
      <c r="L51" s="6">
        <f>L23</f>
        <v>0</v>
      </c>
      <c r="M51" s="6">
        <f>M23</f>
        <v>0</v>
      </c>
      <c r="N51" s="154">
        <f>N23</f>
        <v>0</v>
      </c>
      <c r="V51" s="50" t="s">
        <v>50</v>
      </c>
      <c r="X51" s="50"/>
    </row>
    <row r="52" spans="1:24" ht="20.100000000000001" customHeight="1">
      <c r="A52" s="134"/>
      <c r="B52" s="135" t="s">
        <v>207</v>
      </c>
      <c r="C52" s="18"/>
      <c r="D52" s="5"/>
      <c r="E52" s="5"/>
      <c r="F52" s="305"/>
      <c r="G52" s="136">
        <f>G29</f>
        <v>15042.8</v>
      </c>
      <c r="H52" s="18"/>
      <c r="I52" s="5"/>
      <c r="J52" s="25"/>
      <c r="K52" s="153">
        <f>K29</f>
        <v>0</v>
      </c>
      <c r="L52" s="6">
        <f>L29</f>
        <v>0</v>
      </c>
      <c r="M52" s="6">
        <f>M29</f>
        <v>0</v>
      </c>
      <c r="N52" s="154">
        <f>N29</f>
        <v>0</v>
      </c>
      <c r="V52" s="50" t="s">
        <v>50</v>
      </c>
      <c r="X52" s="50"/>
    </row>
    <row r="53" spans="1:24" ht="20.100000000000001" customHeight="1">
      <c r="A53" s="134"/>
      <c r="B53" s="135" t="s">
        <v>208</v>
      </c>
      <c r="C53" s="18"/>
      <c r="D53" s="5"/>
      <c r="E53" s="5"/>
      <c r="F53" s="305"/>
      <c r="G53" s="136">
        <f>G48</f>
        <v>162000</v>
      </c>
      <c r="H53" s="18"/>
      <c r="I53" s="5"/>
      <c r="J53" s="25"/>
      <c r="K53" s="153">
        <f>K48</f>
        <v>0</v>
      </c>
      <c r="L53" s="6">
        <f>L48</f>
        <v>0</v>
      </c>
      <c r="M53" s="6">
        <f>M48</f>
        <v>0</v>
      </c>
      <c r="N53" s="154">
        <f>N48</f>
        <v>0</v>
      </c>
      <c r="X53" s="50"/>
    </row>
    <row r="54" spans="1:24" ht="20.100000000000001" customHeight="1">
      <c r="A54" s="134"/>
      <c r="B54" s="135" t="s">
        <v>209</v>
      </c>
      <c r="C54" s="18"/>
      <c r="D54" s="5"/>
      <c r="E54" s="5"/>
      <c r="F54" s="305"/>
      <c r="G54" s="136">
        <f>G45</f>
        <v>498542.21</v>
      </c>
      <c r="H54" s="18"/>
      <c r="I54" s="5"/>
      <c r="J54" s="25"/>
      <c r="K54" s="153">
        <f>K45</f>
        <v>0</v>
      </c>
      <c r="L54" s="6">
        <f>L45</f>
        <v>0</v>
      </c>
      <c r="M54" s="6">
        <f>M45</f>
        <v>0</v>
      </c>
      <c r="N54" s="154">
        <f>N45</f>
        <v>0</v>
      </c>
      <c r="X54" s="50"/>
    </row>
    <row r="55" spans="1:24" ht="20.100000000000001" customHeight="1">
      <c r="A55" s="137"/>
      <c r="B55" s="121" t="s">
        <v>53</v>
      </c>
      <c r="C55" s="138"/>
      <c r="D55" s="139"/>
      <c r="E55" s="139"/>
      <c r="F55" s="312"/>
      <c r="G55" s="140">
        <f>SUM(G50:G54)</f>
        <v>1697859.54</v>
      </c>
      <c r="H55" s="22"/>
      <c r="I55" s="21"/>
      <c r="J55" s="28"/>
      <c r="K55" s="150">
        <f>SUM(K50:K54)</f>
        <v>0</v>
      </c>
      <c r="L55" s="45">
        <f>SUM(L50:L54)</f>
        <v>0</v>
      </c>
      <c r="M55" s="45">
        <f>SUM(M50:M54)</f>
        <v>0</v>
      </c>
      <c r="N55" s="151">
        <f>SUM(N50:N54)</f>
        <v>0</v>
      </c>
      <c r="X55" s="50"/>
    </row>
  </sheetData>
  <mergeCells count="11">
    <mergeCell ref="B46:N46"/>
    <mergeCell ref="K4:M4"/>
    <mergeCell ref="A2:N2"/>
    <mergeCell ref="N4:N5"/>
    <mergeCell ref="A4:G4"/>
    <mergeCell ref="H4:J4"/>
    <mergeCell ref="B30:N30"/>
    <mergeCell ref="B3:E3"/>
    <mergeCell ref="B7:N7"/>
    <mergeCell ref="B11:N11"/>
    <mergeCell ref="B24:N24"/>
  </mergeCells>
  <conditionalFormatting sqref="I8:I10 I12:I23 I25:I29 I31:I45 I47:I55">
    <cfRule type="cellIs" dxfId="1" priority="1" operator="greaterThan">
      <formula>0</formula>
    </cfRule>
  </conditionalFormatting>
  <printOptions horizontalCentered="1"/>
  <pageMargins left="0.5" right="0.5" top="0.5" bottom="0.25" header="0.31496062992126" footer="0.31496062992126"/>
  <pageSetup paperSize="9" scale="81" fitToHeight="0" orientation="landscape" r:id="rId1"/>
  <rowBreaks count="1" manualBreakCount="1">
    <brk id="30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  <pageSetUpPr fitToPage="1"/>
  </sheetPr>
  <dimension ref="A1:Y35"/>
  <sheetViews>
    <sheetView view="pageBreakPreview" zoomScale="90" zoomScaleNormal="100" workbookViewId="0">
      <pane ySplit="6" topLeftCell="A7" activePane="bottomLeft" state="frozen"/>
      <selection activeCell="L18" sqref="L18"/>
      <selection pane="bottomLeft" activeCell="F10" sqref="F10"/>
    </sheetView>
  </sheetViews>
  <sheetFormatPr defaultColWidth="9" defaultRowHeight="16.5" customHeight="1"/>
  <cols>
    <col min="1" max="1" width="5.5" style="1" customWidth="1"/>
    <col min="2" max="2" width="48.625" style="1" customWidth="1"/>
    <col min="3" max="3" width="4.125" style="1" customWidth="1"/>
    <col min="4" max="6" width="12.25" style="83" customWidth="1"/>
    <col min="7" max="7" width="8.625" style="1" customWidth="1"/>
    <col min="8" max="8" width="14.125" style="1" customWidth="1"/>
    <col min="9" max="11" width="9" style="1" customWidth="1"/>
    <col min="12" max="13" width="10.25" style="1" customWidth="1"/>
    <col min="14" max="14" width="11.125" style="1" customWidth="1"/>
    <col min="15" max="15" width="10.75" style="1" customWidth="1"/>
    <col min="16" max="20" width="9" style="1" customWidth="1"/>
    <col min="21" max="16384" width="9" style="1"/>
  </cols>
  <sheetData>
    <row r="1" spans="1:25" s="301" customFormat="1" ht="27.75" customHeight="1">
      <c r="A1" s="298" t="s">
        <v>1</v>
      </c>
      <c r="B1" s="298" t="s">
        <v>2</v>
      </c>
      <c r="C1" s="298" t="s">
        <v>3</v>
      </c>
      <c r="D1" s="299" t="s">
        <v>4</v>
      </c>
      <c r="E1" s="299"/>
      <c r="F1" s="299"/>
      <c r="G1" s="299" t="s">
        <v>5</v>
      </c>
      <c r="H1" s="299" t="s">
        <v>6</v>
      </c>
      <c r="I1" s="299" t="s">
        <v>7</v>
      </c>
      <c r="J1" s="299" t="s">
        <v>8</v>
      </c>
      <c r="K1" s="299" t="s">
        <v>9</v>
      </c>
      <c r="L1" s="299" t="s">
        <v>10</v>
      </c>
      <c r="M1" s="299" t="s">
        <v>11</v>
      </c>
      <c r="N1" s="299" t="s">
        <v>12</v>
      </c>
      <c r="O1" s="300" t="s">
        <v>0</v>
      </c>
      <c r="P1" s="298" t="s">
        <v>13</v>
      </c>
      <c r="Q1" s="298" t="s">
        <v>14</v>
      </c>
      <c r="R1" s="298" t="s">
        <v>15</v>
      </c>
      <c r="S1" s="298" t="s">
        <v>16</v>
      </c>
      <c r="T1" s="298" t="s">
        <v>17</v>
      </c>
      <c r="U1" s="298" t="s">
        <v>18</v>
      </c>
      <c r="V1" s="298" t="s">
        <v>19</v>
      </c>
      <c r="W1" s="298" t="s">
        <v>20</v>
      </c>
      <c r="X1" s="298" t="s">
        <v>21</v>
      </c>
      <c r="Y1" s="298" t="s">
        <v>22</v>
      </c>
    </row>
    <row r="2" spans="1:25" s="50" customFormat="1" ht="21" customHeight="1">
      <c r="A2" s="335" t="s">
        <v>23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30"/>
      <c r="W2" s="50" t="s">
        <v>50</v>
      </c>
    </row>
    <row r="3" spans="1:25" s="50" customFormat="1" ht="18" customHeight="1">
      <c r="A3" s="84" t="s">
        <v>102</v>
      </c>
      <c r="B3" s="340" t="s">
        <v>210</v>
      </c>
      <c r="C3" s="328"/>
      <c r="D3" s="328"/>
      <c r="E3" s="328"/>
      <c r="F3" s="328"/>
      <c r="G3" s="328"/>
      <c r="H3" s="85"/>
      <c r="I3" s="85"/>
      <c r="J3" s="85"/>
      <c r="K3" s="85"/>
      <c r="L3" s="85"/>
      <c r="M3" s="85"/>
      <c r="N3" s="85"/>
      <c r="O3" s="92"/>
      <c r="W3" s="50" t="s">
        <v>50</v>
      </c>
    </row>
    <row r="4" spans="1:25" ht="24" customHeight="1">
      <c r="A4" s="336" t="s">
        <v>26</v>
      </c>
      <c r="B4" s="328"/>
      <c r="C4" s="328"/>
      <c r="D4" s="328"/>
      <c r="E4" s="328"/>
      <c r="F4" s="328"/>
      <c r="G4" s="328"/>
      <c r="H4" s="330"/>
      <c r="I4" s="327" t="s">
        <v>27</v>
      </c>
      <c r="J4" s="328"/>
      <c r="K4" s="328"/>
      <c r="L4" s="346" t="s">
        <v>28</v>
      </c>
      <c r="M4" s="347"/>
      <c r="N4" s="348"/>
      <c r="O4" s="344" t="s">
        <v>29</v>
      </c>
      <c r="W4" s="50" t="s">
        <v>50</v>
      </c>
      <c r="Y4" s="50"/>
    </row>
    <row r="5" spans="1:25" ht="51" customHeight="1">
      <c r="A5" s="9" t="s">
        <v>1</v>
      </c>
      <c r="B5" s="10" t="s">
        <v>131</v>
      </c>
      <c r="C5" s="9" t="s">
        <v>31</v>
      </c>
      <c r="D5" s="11" t="s">
        <v>132</v>
      </c>
      <c r="E5" s="11"/>
      <c r="F5" s="11"/>
      <c r="G5" s="12" t="s">
        <v>133</v>
      </c>
      <c r="H5" s="13" t="s">
        <v>134</v>
      </c>
      <c r="I5" s="86" t="s">
        <v>35</v>
      </c>
      <c r="J5" s="294" t="s">
        <v>36</v>
      </c>
      <c r="K5" s="93" t="s">
        <v>37</v>
      </c>
      <c r="L5" s="14" t="s">
        <v>38</v>
      </c>
      <c r="M5" s="24" t="s">
        <v>39</v>
      </c>
      <c r="N5" s="24" t="s">
        <v>40</v>
      </c>
      <c r="O5" s="345"/>
      <c r="W5" s="50" t="s">
        <v>50</v>
      </c>
      <c r="Y5" s="50"/>
    </row>
    <row r="6" spans="1:25" ht="20.100000000000001" customHeight="1">
      <c r="A6" s="30">
        <v>1</v>
      </c>
      <c r="B6" s="31">
        <v>2</v>
      </c>
      <c r="C6" s="30">
        <v>3</v>
      </c>
      <c r="D6" s="32">
        <v>4</v>
      </c>
      <c r="E6" s="32"/>
      <c r="F6" s="32"/>
      <c r="G6" s="32">
        <v>5</v>
      </c>
      <c r="H6" s="33" t="s">
        <v>41</v>
      </c>
      <c r="I6" s="34">
        <v>7</v>
      </c>
      <c r="J6" s="292">
        <v>8</v>
      </c>
      <c r="K6" s="94" t="s">
        <v>42</v>
      </c>
      <c r="L6" s="34" t="s">
        <v>43</v>
      </c>
      <c r="M6" s="2" t="s">
        <v>44</v>
      </c>
      <c r="N6" s="2" t="s">
        <v>45</v>
      </c>
      <c r="O6" s="33">
        <v>13</v>
      </c>
      <c r="W6" s="50" t="s">
        <v>50</v>
      </c>
      <c r="Y6" s="50"/>
    </row>
    <row r="7" spans="1:25" ht="36" customHeight="1">
      <c r="A7" s="73">
        <v>1</v>
      </c>
      <c r="B7" s="87" t="s">
        <v>211</v>
      </c>
      <c r="C7" s="73"/>
      <c r="D7" s="273"/>
      <c r="E7" s="273"/>
      <c r="F7" s="273"/>
      <c r="G7" s="273"/>
      <c r="H7" s="274"/>
      <c r="I7" s="275"/>
      <c r="J7" s="277"/>
      <c r="K7" s="276"/>
      <c r="L7" s="275"/>
      <c r="M7" s="277"/>
      <c r="N7" s="277"/>
      <c r="O7" s="42"/>
      <c r="W7" s="50" t="s">
        <v>50</v>
      </c>
      <c r="Y7" s="50" t="s">
        <v>86</v>
      </c>
    </row>
    <row r="8" spans="1:25" ht="15" customHeight="1">
      <c r="A8" s="341"/>
      <c r="B8" s="87" t="s">
        <v>212</v>
      </c>
      <c r="C8" s="73" t="s">
        <v>57</v>
      </c>
      <c r="D8" s="273">
        <v>23035</v>
      </c>
      <c r="E8" s="273"/>
      <c r="F8" s="273"/>
      <c r="G8" s="273"/>
      <c r="H8" s="274"/>
      <c r="I8" s="278"/>
      <c r="J8" s="280"/>
      <c r="K8" s="279"/>
      <c r="L8" s="278"/>
      <c r="M8" s="280"/>
      <c r="N8" s="280"/>
      <c r="O8" s="25"/>
      <c r="W8" s="50" t="s">
        <v>50</v>
      </c>
      <c r="Y8" s="50" t="s">
        <v>86</v>
      </c>
    </row>
    <row r="9" spans="1:25" ht="15" customHeight="1">
      <c r="A9" s="342"/>
      <c r="B9" s="87" t="s">
        <v>213</v>
      </c>
      <c r="C9" s="73" t="s">
        <v>57</v>
      </c>
      <c r="D9" s="273">
        <v>100</v>
      </c>
      <c r="E9" s="273"/>
      <c r="F9" s="273"/>
      <c r="G9" s="273"/>
      <c r="H9" s="274"/>
      <c r="I9" s="278"/>
      <c r="J9" s="280"/>
      <c r="K9" s="279"/>
      <c r="L9" s="278"/>
      <c r="M9" s="280"/>
      <c r="N9" s="280"/>
      <c r="O9" s="25"/>
      <c r="W9" s="50" t="s">
        <v>50</v>
      </c>
      <c r="Y9" s="50" t="s">
        <v>86</v>
      </c>
    </row>
    <row r="10" spans="1:25" ht="15" customHeight="1">
      <c r="A10" s="343"/>
      <c r="B10" s="88" t="s">
        <v>214</v>
      </c>
      <c r="C10" s="73" t="s">
        <v>57</v>
      </c>
      <c r="D10" s="273">
        <f>D8+D9</f>
        <v>23135</v>
      </c>
      <c r="E10" s="273"/>
      <c r="F10" s="273"/>
      <c r="G10" s="273"/>
      <c r="H10" s="274"/>
      <c r="I10" s="278"/>
      <c r="J10" s="280"/>
      <c r="K10" s="279"/>
      <c r="L10" s="278"/>
      <c r="M10" s="280"/>
      <c r="N10" s="280"/>
      <c r="O10" s="25"/>
      <c r="W10" s="50" t="s">
        <v>50</v>
      </c>
      <c r="Y10" s="50" t="s">
        <v>86</v>
      </c>
    </row>
    <row r="11" spans="1:25" ht="15" customHeight="1">
      <c r="A11" s="73" t="s">
        <v>215</v>
      </c>
      <c r="B11" s="88" t="s">
        <v>216</v>
      </c>
      <c r="C11" s="73" t="s">
        <v>57</v>
      </c>
      <c r="D11" s="273">
        <v>18508</v>
      </c>
      <c r="E11" s="273"/>
      <c r="F11" s="273"/>
      <c r="G11" s="273"/>
      <c r="H11" s="274"/>
      <c r="I11" s="278"/>
      <c r="J11" s="280"/>
      <c r="K11" s="279"/>
      <c r="L11" s="278"/>
      <c r="M11" s="280"/>
      <c r="N11" s="280"/>
      <c r="O11" s="25"/>
      <c r="W11" s="50" t="s">
        <v>50</v>
      </c>
      <c r="Y11" s="50" t="s">
        <v>86</v>
      </c>
    </row>
    <row r="12" spans="1:25" ht="16.5" customHeight="1">
      <c r="A12" s="73"/>
      <c r="B12" s="88" t="s">
        <v>217</v>
      </c>
      <c r="C12" s="73" t="s">
        <v>57</v>
      </c>
      <c r="D12" s="273">
        <v>14806</v>
      </c>
      <c r="E12" s="273"/>
      <c r="F12" s="273"/>
      <c r="G12" s="273">
        <v>3.79</v>
      </c>
      <c r="H12" s="274">
        <f>ROUND(D12*G12,2)</f>
        <v>56114.74</v>
      </c>
      <c r="I12" s="278">
        <v>9257.32</v>
      </c>
      <c r="J12" s="280">
        <v>0</v>
      </c>
      <c r="K12" s="279">
        <f>I12+J12</f>
        <v>9257.32</v>
      </c>
      <c r="L12" s="278">
        <f>I12*G12</f>
        <v>35085.24</v>
      </c>
      <c r="M12" s="280">
        <f>N12-L12</f>
        <v>0</v>
      </c>
      <c r="N12" s="280">
        <f>K12*G12</f>
        <v>35085.24</v>
      </c>
      <c r="O12" s="27">
        <f>N12/H12*100</f>
        <v>62.52</v>
      </c>
      <c r="W12" s="50" t="s">
        <v>50</v>
      </c>
      <c r="Y12" s="50" t="s">
        <v>86</v>
      </c>
    </row>
    <row r="13" spans="1:25" ht="16.5" customHeight="1">
      <c r="A13" s="73"/>
      <c r="B13" s="88" t="s">
        <v>218</v>
      </c>
      <c r="C13" s="73" t="s">
        <v>57</v>
      </c>
      <c r="D13" s="273">
        <f>0.2*D11</f>
        <v>3701.6</v>
      </c>
      <c r="E13" s="273"/>
      <c r="F13" s="273"/>
      <c r="G13" s="273">
        <v>10.9</v>
      </c>
      <c r="H13" s="274">
        <f>ROUND(D13*G13,2)</f>
        <v>40347.440000000002</v>
      </c>
      <c r="I13" s="278">
        <v>4373.8100000000004</v>
      </c>
      <c r="J13" s="280">
        <v>0</v>
      </c>
      <c r="K13" s="279">
        <f>I13+J13</f>
        <v>4373.8100000000004</v>
      </c>
      <c r="L13" s="278">
        <f>I13*G13</f>
        <v>47674.53</v>
      </c>
      <c r="M13" s="280">
        <f>N13-L13</f>
        <v>0</v>
      </c>
      <c r="N13" s="280">
        <f>K13*G13</f>
        <v>47674.53</v>
      </c>
      <c r="O13" s="27">
        <f>N13/H13*100</f>
        <v>118.16</v>
      </c>
      <c r="W13" s="50" t="s">
        <v>50</v>
      </c>
      <c r="Y13" s="50" t="s">
        <v>86</v>
      </c>
    </row>
    <row r="14" spans="1:25" ht="15" customHeight="1">
      <c r="A14" s="73" t="s">
        <v>219</v>
      </c>
      <c r="B14" s="88" t="s">
        <v>220</v>
      </c>
      <c r="C14" s="73" t="s">
        <v>57</v>
      </c>
      <c r="D14" s="273">
        <f>D10*0.2</f>
        <v>4627</v>
      </c>
      <c r="E14" s="273"/>
      <c r="F14" s="273"/>
      <c r="G14" s="273"/>
      <c r="H14" s="274"/>
      <c r="I14" s="278"/>
      <c r="J14" s="280"/>
      <c r="K14" s="279"/>
      <c r="L14" s="278"/>
      <c r="M14" s="280"/>
      <c r="N14" s="280"/>
      <c r="O14" s="25"/>
      <c r="W14" s="50" t="s">
        <v>50</v>
      </c>
      <c r="Y14" s="50" t="s">
        <v>86</v>
      </c>
    </row>
    <row r="15" spans="1:25" ht="16.5" customHeight="1">
      <c r="A15" s="73"/>
      <c r="B15" s="88" t="s">
        <v>221</v>
      </c>
      <c r="C15" s="73" t="s">
        <v>57</v>
      </c>
      <c r="D15" s="273">
        <f>D14*0.2</f>
        <v>925.4</v>
      </c>
      <c r="E15" s="273"/>
      <c r="F15" s="273"/>
      <c r="G15" s="273">
        <v>5.07</v>
      </c>
      <c r="H15" s="274">
        <f>ROUND(D15*G15,2)</f>
        <v>4691.78</v>
      </c>
      <c r="I15" s="278">
        <v>0</v>
      </c>
      <c r="J15" s="280">
        <v>0</v>
      </c>
      <c r="K15" s="279">
        <f>I15+J15</f>
        <v>0</v>
      </c>
      <c r="L15" s="278">
        <f t="shared" ref="L15:L34" si="0">I15*G15</f>
        <v>0</v>
      </c>
      <c r="M15" s="280">
        <f t="shared" ref="M15:M34" si="1">N15-L15</f>
        <v>0</v>
      </c>
      <c r="N15" s="280">
        <f t="shared" ref="N15:N34" si="2">K15*G15</f>
        <v>0</v>
      </c>
      <c r="O15" s="27">
        <f>N15/H15*100</f>
        <v>0</v>
      </c>
      <c r="W15" s="50" t="s">
        <v>50</v>
      </c>
      <c r="Y15" s="50" t="s">
        <v>86</v>
      </c>
    </row>
    <row r="16" spans="1:25" ht="16.5" customHeight="1">
      <c r="A16" s="73"/>
      <c r="B16" s="88" t="s">
        <v>222</v>
      </c>
      <c r="C16" s="73" t="s">
        <v>57</v>
      </c>
      <c r="D16" s="273">
        <f>D14*0.8</f>
        <v>3701.6</v>
      </c>
      <c r="E16" s="273"/>
      <c r="F16" s="273"/>
      <c r="G16" s="273">
        <v>15.21</v>
      </c>
      <c r="H16" s="274">
        <f>ROUND(D16*G16,2)</f>
        <v>56301.34</v>
      </c>
      <c r="I16" s="278">
        <v>0</v>
      </c>
      <c r="J16" s="280">
        <v>0</v>
      </c>
      <c r="K16" s="279">
        <f>I16+J16</f>
        <v>0</v>
      </c>
      <c r="L16" s="278">
        <f t="shared" si="0"/>
        <v>0</v>
      </c>
      <c r="M16" s="280">
        <f t="shared" si="1"/>
        <v>0</v>
      </c>
      <c r="N16" s="280">
        <f t="shared" si="2"/>
        <v>0</v>
      </c>
      <c r="O16" s="27">
        <f>N16/H16*100</f>
        <v>0</v>
      </c>
      <c r="W16" s="50" t="s">
        <v>50</v>
      </c>
      <c r="Y16" s="50" t="s">
        <v>86</v>
      </c>
    </row>
    <row r="17" spans="1:25" ht="16.5" customHeight="1">
      <c r="A17" s="73">
        <v>2</v>
      </c>
      <c r="B17" s="87" t="s">
        <v>223</v>
      </c>
      <c r="C17" s="73" t="s">
        <v>57</v>
      </c>
      <c r="D17" s="273">
        <v>462.94</v>
      </c>
      <c r="E17" s="273"/>
      <c r="F17" s="273"/>
      <c r="G17" s="273">
        <v>10.82</v>
      </c>
      <c r="H17" s="274">
        <f>ROUND(D17*G17,2)</f>
        <v>5009.01</v>
      </c>
      <c r="I17" s="278">
        <v>0</v>
      </c>
      <c r="J17" s="280">
        <v>0</v>
      </c>
      <c r="K17" s="279">
        <f>I17+J17</f>
        <v>0</v>
      </c>
      <c r="L17" s="278">
        <f t="shared" si="0"/>
        <v>0</v>
      </c>
      <c r="M17" s="280">
        <f t="shared" si="1"/>
        <v>0</v>
      </c>
      <c r="N17" s="280">
        <f t="shared" si="2"/>
        <v>0</v>
      </c>
      <c r="O17" s="27">
        <f>N17/H17*100</f>
        <v>0</v>
      </c>
      <c r="W17" s="50" t="s">
        <v>50</v>
      </c>
      <c r="Y17" s="50" t="s">
        <v>86</v>
      </c>
    </row>
    <row r="18" spans="1:25" ht="24" customHeight="1">
      <c r="A18" s="73">
        <v>3</v>
      </c>
      <c r="B18" s="87" t="s">
        <v>224</v>
      </c>
      <c r="C18" s="73" t="s">
        <v>57</v>
      </c>
      <c r="D18" s="273">
        <v>6605</v>
      </c>
      <c r="E18" s="273"/>
      <c r="F18" s="273"/>
      <c r="G18" s="273">
        <v>21.96</v>
      </c>
      <c r="H18" s="274">
        <f>ROUND(D18*G18,2)</f>
        <v>145045.79999999999</v>
      </c>
      <c r="I18" s="278">
        <v>1763.6</v>
      </c>
      <c r="J18" s="280">
        <v>0</v>
      </c>
      <c r="K18" s="279">
        <f>I18+J18</f>
        <v>1763.6</v>
      </c>
      <c r="L18" s="278">
        <f t="shared" si="0"/>
        <v>38728.660000000003</v>
      </c>
      <c r="M18" s="280">
        <f t="shared" si="1"/>
        <v>0</v>
      </c>
      <c r="N18" s="280">
        <f t="shared" si="2"/>
        <v>38728.660000000003</v>
      </c>
      <c r="O18" s="27">
        <f>N18/H18*100</f>
        <v>26.7</v>
      </c>
      <c r="W18" s="50" t="s">
        <v>50</v>
      </c>
      <c r="Y18" s="50" t="s">
        <v>86</v>
      </c>
    </row>
    <row r="19" spans="1:25" ht="36" customHeight="1">
      <c r="A19" s="341">
        <v>4</v>
      </c>
      <c r="B19" s="87" t="s">
        <v>225</v>
      </c>
      <c r="C19" s="73"/>
      <c r="D19" s="273"/>
      <c r="E19" s="273"/>
      <c r="F19" s="273"/>
      <c r="G19" s="273"/>
      <c r="H19" s="274"/>
      <c r="I19" s="278"/>
      <c r="J19" s="280"/>
      <c r="K19" s="279"/>
      <c r="L19" s="278">
        <f t="shared" si="0"/>
        <v>0</v>
      </c>
      <c r="M19" s="280">
        <f t="shared" si="1"/>
        <v>0</v>
      </c>
      <c r="N19" s="280">
        <f t="shared" si="2"/>
        <v>0</v>
      </c>
      <c r="O19" s="25"/>
      <c r="W19" s="50" t="s">
        <v>50</v>
      </c>
      <c r="Y19" s="50" t="s">
        <v>86</v>
      </c>
    </row>
    <row r="20" spans="1:25" ht="16.5" customHeight="1">
      <c r="A20" s="342"/>
      <c r="B20" s="88" t="s">
        <v>226</v>
      </c>
      <c r="C20" s="73" t="s">
        <v>57</v>
      </c>
      <c r="D20" s="273">
        <v>3</v>
      </c>
      <c r="E20" s="273"/>
      <c r="F20" s="273"/>
      <c r="G20" s="273">
        <v>109.19</v>
      </c>
      <c r="H20" s="274">
        <f>ROUND(D20*G20,2)</f>
        <v>327.57</v>
      </c>
      <c r="I20" s="278">
        <v>0</v>
      </c>
      <c r="J20" s="280">
        <v>0</v>
      </c>
      <c r="K20" s="279">
        <f>I20+J20</f>
        <v>0</v>
      </c>
      <c r="L20" s="278">
        <f t="shared" si="0"/>
        <v>0</v>
      </c>
      <c r="M20" s="280">
        <f t="shared" si="1"/>
        <v>0</v>
      </c>
      <c r="N20" s="280">
        <f t="shared" si="2"/>
        <v>0</v>
      </c>
      <c r="O20" s="27">
        <f>N20/H20*100</f>
        <v>0</v>
      </c>
      <c r="W20" s="50" t="s">
        <v>50</v>
      </c>
      <c r="Y20" s="50" t="s">
        <v>86</v>
      </c>
    </row>
    <row r="21" spans="1:25" ht="16.5" customHeight="1">
      <c r="A21" s="343"/>
      <c r="B21" s="88" t="s">
        <v>227</v>
      </c>
      <c r="C21" s="73" t="s">
        <v>57</v>
      </c>
      <c r="D21" s="273">
        <v>2</v>
      </c>
      <c r="E21" s="273"/>
      <c r="F21" s="273"/>
      <c r="G21" s="273">
        <v>213.73</v>
      </c>
      <c r="H21" s="274">
        <f>ROUND(D21*G21,2)</f>
        <v>427.46</v>
      </c>
      <c r="I21" s="278">
        <v>0</v>
      </c>
      <c r="J21" s="280">
        <v>0</v>
      </c>
      <c r="K21" s="279">
        <f>I21+J21</f>
        <v>0</v>
      </c>
      <c r="L21" s="278">
        <f t="shared" si="0"/>
        <v>0</v>
      </c>
      <c r="M21" s="280">
        <f t="shared" si="1"/>
        <v>0</v>
      </c>
      <c r="N21" s="280">
        <f t="shared" si="2"/>
        <v>0</v>
      </c>
      <c r="O21" s="27">
        <f>N21/H21*100</f>
        <v>0</v>
      </c>
      <c r="W21" s="50" t="s">
        <v>50</v>
      </c>
      <c r="Y21" s="50" t="s">
        <v>86</v>
      </c>
    </row>
    <row r="22" spans="1:25" ht="24" customHeight="1">
      <c r="A22" s="341">
        <v>5</v>
      </c>
      <c r="B22" s="87" t="s">
        <v>228</v>
      </c>
      <c r="C22" s="73"/>
      <c r="D22" s="273"/>
      <c r="E22" s="273"/>
      <c r="F22" s="273"/>
      <c r="G22" s="273"/>
      <c r="H22" s="274"/>
      <c r="I22" s="278"/>
      <c r="J22" s="280"/>
      <c r="K22" s="279"/>
      <c r="L22" s="278">
        <f t="shared" si="0"/>
        <v>0</v>
      </c>
      <c r="M22" s="280">
        <f t="shared" si="1"/>
        <v>0</v>
      </c>
      <c r="N22" s="280">
        <f t="shared" si="2"/>
        <v>0</v>
      </c>
      <c r="O22" s="25"/>
      <c r="W22" s="50" t="s">
        <v>50</v>
      </c>
      <c r="Y22" s="50" t="s">
        <v>86</v>
      </c>
    </row>
    <row r="23" spans="1:25" ht="15" customHeight="1">
      <c r="A23" s="342"/>
      <c r="B23" s="87" t="s">
        <v>229</v>
      </c>
      <c r="C23" s="73" t="s">
        <v>230</v>
      </c>
      <c r="D23" s="273">
        <v>10400</v>
      </c>
      <c r="E23" s="273"/>
      <c r="F23" s="273"/>
      <c r="G23" s="273">
        <v>54.43</v>
      </c>
      <c r="H23" s="274">
        <f>ROUND(D23*G23,2)</f>
        <v>566072</v>
      </c>
      <c r="I23" s="278">
        <v>6319.21</v>
      </c>
      <c r="J23" s="280">
        <v>0</v>
      </c>
      <c r="K23" s="279">
        <f>I23+J23</f>
        <v>6319.21</v>
      </c>
      <c r="L23" s="278">
        <f t="shared" si="0"/>
        <v>343954.6</v>
      </c>
      <c r="M23" s="280">
        <f t="shared" si="1"/>
        <v>0</v>
      </c>
      <c r="N23" s="280">
        <f t="shared" si="2"/>
        <v>343954.6</v>
      </c>
      <c r="O23" s="27">
        <f>N23/H23*100</f>
        <v>60.76</v>
      </c>
      <c r="W23" s="50" t="s">
        <v>50</v>
      </c>
      <c r="Y23" s="50" t="s">
        <v>86</v>
      </c>
    </row>
    <row r="24" spans="1:25" ht="15" customHeight="1">
      <c r="A24" s="342"/>
      <c r="B24" s="87" t="s">
        <v>231</v>
      </c>
      <c r="C24" s="73" t="s">
        <v>230</v>
      </c>
      <c r="D24" s="273">
        <v>2520</v>
      </c>
      <c r="E24" s="273"/>
      <c r="F24" s="273"/>
      <c r="G24" s="273">
        <v>83.7</v>
      </c>
      <c r="H24" s="274">
        <f>ROUND(D24*G24,2)</f>
        <v>210924</v>
      </c>
      <c r="I24" s="278">
        <v>623.82000000000005</v>
      </c>
      <c r="J24" s="280">
        <v>0</v>
      </c>
      <c r="K24" s="279">
        <f>I24+J24</f>
        <v>623.82000000000005</v>
      </c>
      <c r="L24" s="278">
        <f t="shared" si="0"/>
        <v>52213.73</v>
      </c>
      <c r="M24" s="280">
        <f t="shared" si="1"/>
        <v>0</v>
      </c>
      <c r="N24" s="280">
        <f t="shared" si="2"/>
        <v>52213.73</v>
      </c>
      <c r="O24" s="27">
        <f>N24/H24*100</f>
        <v>24.75</v>
      </c>
      <c r="W24" s="50" t="s">
        <v>50</v>
      </c>
      <c r="Y24" s="50" t="s">
        <v>86</v>
      </c>
    </row>
    <row r="25" spans="1:25" ht="15" customHeight="1">
      <c r="A25" s="343"/>
      <c r="B25" s="87" t="s">
        <v>232</v>
      </c>
      <c r="C25" s="73" t="s">
        <v>230</v>
      </c>
      <c r="D25" s="273">
        <v>290</v>
      </c>
      <c r="E25" s="273"/>
      <c r="F25" s="273"/>
      <c r="G25" s="273">
        <v>111.67</v>
      </c>
      <c r="H25" s="274">
        <f>ROUND(D25*G25,2)</f>
        <v>32384.3</v>
      </c>
      <c r="I25" s="278">
        <v>136</v>
      </c>
      <c r="J25" s="280">
        <v>0</v>
      </c>
      <c r="K25" s="279">
        <f>I25+J25</f>
        <v>136</v>
      </c>
      <c r="L25" s="278">
        <f t="shared" si="0"/>
        <v>15187.12</v>
      </c>
      <c r="M25" s="280">
        <f t="shared" si="1"/>
        <v>0</v>
      </c>
      <c r="N25" s="280">
        <f t="shared" si="2"/>
        <v>15187.12</v>
      </c>
      <c r="O25" s="27">
        <f>N25/H25*100</f>
        <v>46.9</v>
      </c>
      <c r="W25" s="50" t="s">
        <v>50</v>
      </c>
      <c r="Y25" s="50" t="s">
        <v>86</v>
      </c>
    </row>
    <row r="26" spans="1:25" ht="24" customHeight="1">
      <c r="A26" s="341">
        <v>6</v>
      </c>
      <c r="B26" s="87" t="s">
        <v>233</v>
      </c>
      <c r="C26" s="73"/>
      <c r="D26" s="273"/>
      <c r="E26" s="273"/>
      <c r="F26" s="273"/>
      <c r="G26" s="273"/>
      <c r="H26" s="274"/>
      <c r="I26" s="278"/>
      <c r="J26" s="280"/>
      <c r="K26" s="279"/>
      <c r="L26" s="278">
        <f t="shared" si="0"/>
        <v>0</v>
      </c>
      <c r="M26" s="280">
        <f t="shared" si="1"/>
        <v>0</v>
      </c>
      <c r="N26" s="280">
        <f t="shared" si="2"/>
        <v>0</v>
      </c>
      <c r="O26" s="25"/>
      <c r="W26" s="50" t="s">
        <v>50</v>
      </c>
      <c r="Y26" s="50" t="s">
        <v>86</v>
      </c>
    </row>
    <row r="27" spans="1:25" ht="15" customHeight="1">
      <c r="A27" s="342"/>
      <c r="B27" s="87" t="s">
        <v>229</v>
      </c>
      <c r="C27" s="73" t="s">
        <v>230</v>
      </c>
      <c r="D27" s="273">
        <v>160</v>
      </c>
      <c r="E27" s="273"/>
      <c r="F27" s="273"/>
      <c r="G27" s="273">
        <v>47.74</v>
      </c>
      <c r="H27" s="274">
        <f>ROUND(D27*G27,2)</f>
        <v>7638.4</v>
      </c>
      <c r="I27" s="278">
        <v>109.69</v>
      </c>
      <c r="J27" s="280">
        <v>0</v>
      </c>
      <c r="K27" s="279">
        <f>I27+J27</f>
        <v>109.69</v>
      </c>
      <c r="L27" s="278">
        <f t="shared" si="0"/>
        <v>5236.6000000000004</v>
      </c>
      <c r="M27" s="280">
        <f t="shared" si="1"/>
        <v>0</v>
      </c>
      <c r="N27" s="280">
        <f t="shared" si="2"/>
        <v>5236.6000000000004</v>
      </c>
      <c r="O27" s="27">
        <f>N27/H27*100</f>
        <v>68.56</v>
      </c>
      <c r="W27" s="50" t="s">
        <v>50</v>
      </c>
      <c r="Y27" s="50" t="s">
        <v>86</v>
      </c>
    </row>
    <row r="28" spans="1:25" ht="15" customHeight="1">
      <c r="A28" s="343"/>
      <c r="B28" s="87" t="s">
        <v>231</v>
      </c>
      <c r="C28" s="73" t="s">
        <v>230</v>
      </c>
      <c r="D28" s="273">
        <v>50</v>
      </c>
      <c r="E28" s="273"/>
      <c r="F28" s="273"/>
      <c r="G28" s="273">
        <v>74.63</v>
      </c>
      <c r="H28" s="274">
        <f>ROUND(D28*G28,2)</f>
        <v>3731.5</v>
      </c>
      <c r="I28" s="278">
        <v>36.64</v>
      </c>
      <c r="J28" s="280">
        <v>0</v>
      </c>
      <c r="K28" s="279">
        <f>I28+J28</f>
        <v>36.64</v>
      </c>
      <c r="L28" s="278">
        <f t="shared" si="0"/>
        <v>2734.44</v>
      </c>
      <c r="M28" s="280">
        <f t="shared" si="1"/>
        <v>0</v>
      </c>
      <c r="N28" s="280">
        <f t="shared" si="2"/>
        <v>2734.44</v>
      </c>
      <c r="O28" s="27">
        <f>N28/H28*100</f>
        <v>73.28</v>
      </c>
      <c r="W28" s="50" t="s">
        <v>50</v>
      </c>
      <c r="Y28" s="50" t="s">
        <v>86</v>
      </c>
    </row>
    <row r="29" spans="1:25" ht="16.5" customHeight="1">
      <c r="A29" s="341">
        <v>7</v>
      </c>
      <c r="B29" s="87" t="s">
        <v>234</v>
      </c>
      <c r="C29" s="73"/>
      <c r="D29" s="273"/>
      <c r="E29" s="273"/>
      <c r="F29" s="273"/>
      <c r="G29" s="273"/>
      <c r="H29" s="274"/>
      <c r="I29" s="278"/>
      <c r="J29" s="280"/>
      <c r="K29" s="279"/>
      <c r="L29" s="278">
        <f t="shared" si="0"/>
        <v>0</v>
      </c>
      <c r="M29" s="280">
        <f t="shared" si="1"/>
        <v>0</v>
      </c>
      <c r="N29" s="280">
        <f t="shared" si="2"/>
        <v>0</v>
      </c>
      <c r="O29" s="25"/>
      <c r="W29" s="50" t="s">
        <v>50</v>
      </c>
      <c r="Y29" s="50" t="s">
        <v>86</v>
      </c>
    </row>
    <row r="30" spans="1:25" ht="15" customHeight="1">
      <c r="A30" s="342"/>
      <c r="B30" s="88" t="s">
        <v>235</v>
      </c>
      <c r="C30" s="73" t="s">
        <v>236</v>
      </c>
      <c r="D30" s="273">
        <v>314</v>
      </c>
      <c r="E30" s="273"/>
      <c r="F30" s="273"/>
      <c r="G30" s="273">
        <v>417.96</v>
      </c>
      <c r="H30" s="274">
        <f>ROUND(D30*G30,2)</f>
        <v>131239.44</v>
      </c>
      <c r="I30" s="278">
        <v>68</v>
      </c>
      <c r="J30" s="280">
        <v>0</v>
      </c>
      <c r="K30" s="279">
        <f>I30+J30</f>
        <v>68</v>
      </c>
      <c r="L30" s="278">
        <f t="shared" si="0"/>
        <v>28421.279999999999</v>
      </c>
      <c r="M30" s="280">
        <f t="shared" si="1"/>
        <v>0</v>
      </c>
      <c r="N30" s="280">
        <f t="shared" si="2"/>
        <v>28421.279999999999</v>
      </c>
      <c r="O30" s="27">
        <f t="shared" ref="O30:O35" si="3">N30/H30*100</f>
        <v>21.66</v>
      </c>
      <c r="W30" s="50" t="s">
        <v>50</v>
      </c>
      <c r="Y30" s="50" t="s">
        <v>86</v>
      </c>
    </row>
    <row r="31" spans="1:25" ht="15" customHeight="1">
      <c r="A31" s="343"/>
      <c r="B31" s="88" t="s">
        <v>237</v>
      </c>
      <c r="C31" s="73" t="s">
        <v>236</v>
      </c>
      <c r="D31" s="273">
        <v>21</v>
      </c>
      <c r="E31" s="273"/>
      <c r="F31" s="273"/>
      <c r="G31" s="273">
        <v>624.24</v>
      </c>
      <c r="H31" s="274">
        <f>ROUND(D31*G31,2)</f>
        <v>13109.04</v>
      </c>
      <c r="I31" s="278">
        <v>135</v>
      </c>
      <c r="J31" s="280">
        <v>0</v>
      </c>
      <c r="K31" s="279">
        <f>I31+J31</f>
        <v>135</v>
      </c>
      <c r="L31" s="278">
        <f t="shared" si="0"/>
        <v>84272.4</v>
      </c>
      <c r="M31" s="280">
        <f t="shared" si="1"/>
        <v>0</v>
      </c>
      <c r="N31" s="280">
        <f t="shared" si="2"/>
        <v>84272.4</v>
      </c>
      <c r="O31" s="27">
        <f t="shared" si="3"/>
        <v>642.86</v>
      </c>
      <c r="W31" s="50" t="s">
        <v>50</v>
      </c>
      <c r="Y31" s="50" t="s">
        <v>86</v>
      </c>
    </row>
    <row r="32" spans="1:25" ht="24" customHeight="1">
      <c r="A32" s="73">
        <v>8</v>
      </c>
      <c r="B32" s="87" t="s">
        <v>238</v>
      </c>
      <c r="C32" s="73" t="s">
        <v>236</v>
      </c>
      <c r="D32" s="273">
        <f>D30+D31</f>
        <v>335</v>
      </c>
      <c r="E32" s="273"/>
      <c r="F32" s="273"/>
      <c r="G32" s="273">
        <v>169.56</v>
      </c>
      <c r="H32" s="274">
        <f>ROUND(D32*G32,2)</f>
        <v>56802.6</v>
      </c>
      <c r="I32" s="278">
        <v>203</v>
      </c>
      <c r="J32" s="280">
        <v>0</v>
      </c>
      <c r="K32" s="279">
        <f>I32+J32</f>
        <v>203</v>
      </c>
      <c r="L32" s="278">
        <f t="shared" si="0"/>
        <v>34420.68</v>
      </c>
      <c r="M32" s="280">
        <f t="shared" si="1"/>
        <v>0</v>
      </c>
      <c r="N32" s="280">
        <f t="shared" si="2"/>
        <v>34420.68</v>
      </c>
      <c r="O32" s="27">
        <f t="shared" si="3"/>
        <v>60.6</v>
      </c>
      <c r="W32" s="50" t="s">
        <v>50</v>
      </c>
      <c r="Y32" s="50" t="s">
        <v>86</v>
      </c>
    </row>
    <row r="33" spans="1:25" ht="17.25" customHeight="1">
      <c r="A33" s="17">
        <v>9</v>
      </c>
      <c r="B33" s="87" t="s">
        <v>239</v>
      </c>
      <c r="C33" s="73" t="s">
        <v>236</v>
      </c>
      <c r="D33" s="273">
        <v>33</v>
      </c>
      <c r="E33" s="273"/>
      <c r="F33" s="273"/>
      <c r="G33" s="273">
        <v>313.2</v>
      </c>
      <c r="H33" s="274">
        <f>ROUND(D33*G33,2)</f>
        <v>10335.6</v>
      </c>
      <c r="I33" s="278">
        <v>0</v>
      </c>
      <c r="J33" s="280">
        <v>0</v>
      </c>
      <c r="K33" s="279">
        <f>I33+J33</f>
        <v>0</v>
      </c>
      <c r="L33" s="278">
        <f t="shared" si="0"/>
        <v>0</v>
      </c>
      <c r="M33" s="280">
        <f t="shared" si="1"/>
        <v>0</v>
      </c>
      <c r="N33" s="280">
        <f t="shared" si="2"/>
        <v>0</v>
      </c>
      <c r="O33" s="27">
        <f t="shared" si="3"/>
        <v>0</v>
      </c>
      <c r="V33" s="1" t="s">
        <v>105</v>
      </c>
      <c r="W33" s="50" t="s">
        <v>50</v>
      </c>
      <c r="Y33" s="50" t="s">
        <v>86</v>
      </c>
    </row>
    <row r="34" spans="1:25" ht="24" customHeight="1">
      <c r="A34" s="76">
        <v>10</v>
      </c>
      <c r="B34" s="89" t="s">
        <v>240</v>
      </c>
      <c r="C34" s="74" t="s">
        <v>236</v>
      </c>
      <c r="D34" s="281">
        <f>D33</f>
        <v>33</v>
      </c>
      <c r="E34" s="281"/>
      <c r="F34" s="281"/>
      <c r="G34" s="282">
        <v>190.08</v>
      </c>
      <c r="H34" s="274">
        <f>ROUND(D34*G34,2)</f>
        <v>6272.64</v>
      </c>
      <c r="I34" s="283">
        <v>0</v>
      </c>
      <c r="J34" s="295">
        <v>0</v>
      </c>
      <c r="K34" s="284">
        <f>I34+J34</f>
        <v>0</v>
      </c>
      <c r="L34" s="278">
        <f t="shared" si="0"/>
        <v>0</v>
      </c>
      <c r="M34" s="280">
        <f t="shared" si="1"/>
        <v>0</v>
      </c>
      <c r="N34" s="280">
        <f t="shared" si="2"/>
        <v>0</v>
      </c>
      <c r="O34" s="29">
        <f t="shared" si="3"/>
        <v>0</v>
      </c>
      <c r="V34" s="1" t="s">
        <v>105</v>
      </c>
      <c r="W34" s="50" t="s">
        <v>50</v>
      </c>
      <c r="Y34" s="50" t="s">
        <v>86</v>
      </c>
    </row>
    <row r="35" spans="1:25" ht="22.5" customHeight="1">
      <c r="A35" s="90"/>
      <c r="B35" s="91" t="s">
        <v>53</v>
      </c>
      <c r="C35" s="15"/>
      <c r="D35" s="285"/>
      <c r="E35" s="285"/>
      <c r="F35" s="285"/>
      <c r="G35" s="285"/>
      <c r="H35" s="286">
        <f>ROUND(SUM(H7:H34),2)</f>
        <v>1346774.66</v>
      </c>
      <c r="I35" s="287"/>
      <c r="J35" s="296"/>
      <c r="K35" s="288"/>
      <c r="L35" s="289">
        <f>SUM(L8:L34)</f>
        <v>687929.28</v>
      </c>
      <c r="M35" s="290">
        <f>SUM(M8:M34)</f>
        <v>0</v>
      </c>
      <c r="N35" s="290">
        <f>SUM(N8:N34)</f>
        <v>687929.28</v>
      </c>
      <c r="O35" s="95">
        <f t="shared" si="3"/>
        <v>51.08</v>
      </c>
      <c r="W35" s="50" t="s">
        <v>50</v>
      </c>
      <c r="Y35" s="50"/>
    </row>
  </sheetData>
  <mergeCells count="11">
    <mergeCell ref="A29:A31"/>
    <mergeCell ref="O4:O5"/>
    <mergeCell ref="I4:K4"/>
    <mergeCell ref="L4:N4"/>
    <mergeCell ref="A22:A25"/>
    <mergeCell ref="B3:G3"/>
    <mergeCell ref="A4:H4"/>
    <mergeCell ref="A2:O2"/>
    <mergeCell ref="A8:A10"/>
    <mergeCell ref="A26:A28"/>
    <mergeCell ref="A19:A21"/>
  </mergeCells>
  <conditionalFormatting sqref="J7:J35">
    <cfRule type="cellIs" dxfId="0" priority="1" operator="greaterThan">
      <formula>0</formula>
    </cfRule>
  </conditionalFormatting>
  <printOptions horizontalCentered="1"/>
  <pageMargins left="0.5" right="0.5" top="0.75" bottom="0.25" header="0.31496062992126" footer="0.31496062992126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'1'!Print_Area</vt:lpstr>
      <vt:lpstr>'2'!Print_Area</vt:lpstr>
      <vt:lpstr>'3'!Print_Area</vt:lpstr>
      <vt:lpstr>'4'!Print_Area</vt:lpstr>
      <vt:lpstr>'1'!Print_Titles</vt:lpstr>
      <vt:lpstr>'2'!Print_Titles</vt:lpstr>
      <vt:lpstr>'3'!Print_Titles</vt:lpstr>
      <vt:lpstr>'4'!Print_Titles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</dc:creator>
  <cp:lastModifiedBy>Mirko Cvetanoski</cp:lastModifiedBy>
  <cp:revision>1</cp:revision>
  <dcterms:created xsi:type="dcterms:W3CDTF">2013-11-22T13:55:57Z</dcterms:created>
  <dcterms:modified xsi:type="dcterms:W3CDTF">2024-04-17T12:39:25Z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KSOReadingLayout">
    <vt:bool>false</vt:bool>
  </property>
</Properties>
</file>