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ncaciuche/ProgettoSWEDocumentazione/Esterni/PianoDiProgetto/"/>
    </mc:Choice>
  </mc:AlternateContent>
  <xr:revisionPtr revIDLastSave="0" documentId="13_ncr:1_{64367EAD-9C7C-2940-9AB1-E8A46343A1D1}" xr6:coauthVersionLast="36" xr6:coauthVersionMax="36" xr10:uidLastSave="{00000000-0000-0000-0000-000000000000}"/>
  <bookViews>
    <workbookView xWindow="0" yWindow="0" windowWidth="25600" windowHeight="16000" xr2:uid="{91D0A290-4AC5-3F40-8EB7-44DFE5407311}"/>
  </bookViews>
  <sheets>
    <sheet name="Foglio1" sheetId="1" r:id="rId1"/>
  </sheets>
  <definedNames>
    <definedName name="_xlchart.v1.0" hidden="1">Foglio1!$A$27:$A$33</definedName>
    <definedName name="_xlchart.v1.1" hidden="1">Foglio1!$B$26</definedName>
    <definedName name="_xlchart.v1.10" hidden="1">Foglio1!$F$27:$F$33</definedName>
    <definedName name="_xlchart.v1.11" hidden="1">Foglio1!$G$26</definedName>
    <definedName name="_xlchart.v1.12" hidden="1">Foglio1!$G$27:$G$33</definedName>
    <definedName name="_xlchart.v1.2" hidden="1">Foglio1!$B$27:$B$33</definedName>
    <definedName name="_xlchart.v1.3" hidden="1">Foglio1!$C$26</definedName>
    <definedName name="_xlchart.v1.4" hidden="1">Foglio1!$C$27:$C$33</definedName>
    <definedName name="_xlchart.v1.5" hidden="1">Foglio1!$D$26</definedName>
    <definedName name="_xlchart.v1.6" hidden="1">Foglio1!$D$27:$D$33</definedName>
    <definedName name="_xlchart.v1.7" hidden="1">Foglio1!$E$26</definedName>
    <definedName name="_xlchart.v1.8" hidden="1">Foglio1!$E$27:$E$33</definedName>
    <definedName name="_xlchart.v1.9" hidden="1">Foglio1!$F$26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H20" i="1" l="1"/>
  <c r="H19" i="1"/>
  <c r="H18" i="1"/>
  <c r="H17" i="1"/>
  <c r="H16" i="1"/>
  <c r="H15" i="1"/>
  <c r="H14" i="1"/>
  <c r="B34" i="1"/>
  <c r="K27" i="1" s="1"/>
  <c r="L27" i="1" s="1"/>
  <c r="G83" i="1"/>
  <c r="G84" i="1"/>
  <c r="G85" i="1"/>
  <c r="G86" i="1"/>
  <c r="G87" i="1"/>
  <c r="G88" i="1"/>
  <c r="G89" i="1"/>
  <c r="F83" i="1"/>
  <c r="F84" i="1"/>
  <c r="F85" i="1"/>
  <c r="F86" i="1"/>
  <c r="F87" i="1"/>
  <c r="F88" i="1"/>
  <c r="F89" i="1"/>
  <c r="E83" i="1"/>
  <c r="E84" i="1"/>
  <c r="E85" i="1"/>
  <c r="E86" i="1"/>
  <c r="E87" i="1"/>
  <c r="E88" i="1"/>
  <c r="E89" i="1"/>
  <c r="D83" i="1"/>
  <c r="D84" i="1"/>
  <c r="D85" i="1"/>
  <c r="D86" i="1"/>
  <c r="D87" i="1"/>
  <c r="D88" i="1"/>
  <c r="D89" i="1"/>
  <c r="C34" i="1"/>
  <c r="K28" i="1" s="1"/>
  <c r="L28" i="1" s="1"/>
  <c r="C83" i="1"/>
  <c r="C84" i="1"/>
  <c r="C85" i="1"/>
  <c r="C86" i="1"/>
  <c r="C87" i="1"/>
  <c r="C88" i="1"/>
  <c r="C89" i="1"/>
  <c r="B83" i="1"/>
  <c r="B84" i="1"/>
  <c r="B85" i="1"/>
  <c r="B86" i="1"/>
  <c r="B87" i="1"/>
  <c r="B88" i="1"/>
  <c r="B89" i="1"/>
  <c r="G71" i="1"/>
  <c r="G72" i="1"/>
  <c r="G73" i="1"/>
  <c r="G74" i="1"/>
  <c r="G75" i="1"/>
  <c r="G76" i="1"/>
  <c r="G77" i="1"/>
  <c r="F71" i="1"/>
  <c r="F72" i="1"/>
  <c r="F73" i="1"/>
  <c r="F74" i="1"/>
  <c r="F75" i="1"/>
  <c r="F76" i="1"/>
  <c r="F77" i="1"/>
  <c r="E71" i="1"/>
  <c r="E72" i="1"/>
  <c r="E73" i="1"/>
  <c r="E74" i="1"/>
  <c r="E75" i="1"/>
  <c r="E76" i="1"/>
  <c r="E77" i="1"/>
  <c r="D72" i="1"/>
  <c r="D73" i="1"/>
  <c r="D74" i="1"/>
  <c r="C72" i="1"/>
  <c r="C73" i="1"/>
  <c r="C75" i="1"/>
  <c r="C76" i="1"/>
  <c r="C77" i="1"/>
  <c r="B73" i="1"/>
  <c r="B74" i="1"/>
  <c r="B75" i="1"/>
  <c r="B76" i="1"/>
  <c r="B77" i="1"/>
  <c r="G62" i="1"/>
  <c r="K60" i="1" s="1"/>
  <c r="L60" i="1" s="1"/>
  <c r="F62" i="1"/>
  <c r="E62" i="1"/>
  <c r="K58" i="1" s="1"/>
  <c r="C62" i="1"/>
  <c r="K56" i="1" s="1"/>
  <c r="L56" i="1" s="1"/>
  <c r="B62" i="1"/>
  <c r="K55" i="1" s="1"/>
  <c r="L55" i="1" s="1"/>
  <c r="H61" i="1"/>
  <c r="H60" i="1"/>
  <c r="H59" i="1"/>
  <c r="H58" i="1"/>
  <c r="H57" i="1"/>
  <c r="H56" i="1"/>
  <c r="G46" i="1"/>
  <c r="K44" i="1" s="1"/>
  <c r="L44" i="1" s="1"/>
  <c r="F46" i="1"/>
  <c r="E46" i="1"/>
  <c r="K42" i="1" s="1"/>
  <c r="L42" i="1" s="1"/>
  <c r="D46" i="1"/>
  <c r="K41" i="1" s="1"/>
  <c r="C46" i="1"/>
  <c r="K40" i="1" s="1"/>
  <c r="L40" i="1" s="1"/>
  <c r="B46" i="1"/>
  <c r="K39" i="1" s="1"/>
  <c r="L39" i="1" s="1"/>
  <c r="H45" i="1"/>
  <c r="H44" i="1"/>
  <c r="K43" i="1"/>
  <c r="L43" i="1" s="1"/>
  <c r="H43" i="1"/>
  <c r="H42" i="1"/>
  <c r="H41" i="1"/>
  <c r="H40" i="1"/>
  <c r="H39" i="1"/>
  <c r="G34" i="1"/>
  <c r="K32" i="1" s="1"/>
  <c r="L32" i="1" s="1"/>
  <c r="F34" i="1"/>
  <c r="K31" i="1" s="1"/>
  <c r="L31" i="1" s="1"/>
  <c r="E34" i="1"/>
  <c r="K30" i="1" s="1"/>
  <c r="L30" i="1" s="1"/>
  <c r="D34" i="1"/>
  <c r="K29" i="1" s="1"/>
  <c r="L29" i="1" s="1"/>
  <c r="H33" i="1"/>
  <c r="H32" i="1"/>
  <c r="H31" i="1"/>
  <c r="H30" i="1"/>
  <c r="H29" i="1"/>
  <c r="H28" i="1"/>
  <c r="H27" i="1"/>
  <c r="L19" i="1"/>
  <c r="K15" i="1"/>
  <c r="L15" i="1" s="1"/>
  <c r="K14" i="1"/>
  <c r="L14" i="1" s="1"/>
  <c r="G21" i="1"/>
  <c r="D21" i="1"/>
  <c r="K16" i="1" s="1"/>
  <c r="L16" i="1" s="1"/>
  <c r="B9" i="1"/>
  <c r="K2" i="1" s="1"/>
  <c r="L2" i="1" s="1"/>
  <c r="H8" i="1"/>
  <c r="H7" i="1"/>
  <c r="G9" i="1"/>
  <c r="K7" i="1" s="1"/>
  <c r="L7" i="1" s="1"/>
  <c r="C9" i="1"/>
  <c r="K3" i="1" s="1"/>
  <c r="L3" i="1" s="1"/>
  <c r="D9" i="1"/>
  <c r="K4" i="1" s="1"/>
  <c r="L4" i="1" s="1"/>
  <c r="H6" i="1"/>
  <c r="H5" i="1"/>
  <c r="H4" i="1"/>
  <c r="H3" i="1"/>
  <c r="H2" i="1"/>
  <c r="H89" i="1" l="1"/>
  <c r="D78" i="1"/>
  <c r="K73" i="1" s="1"/>
  <c r="L73" i="1" s="1"/>
  <c r="H71" i="1"/>
  <c r="H84" i="1"/>
  <c r="H77" i="1"/>
  <c r="D90" i="1"/>
  <c r="K85" i="1" s="1"/>
  <c r="L85" i="1" s="1"/>
  <c r="F78" i="1"/>
  <c r="K75" i="1" s="1"/>
  <c r="L75" i="1" s="1"/>
  <c r="H76" i="1"/>
  <c r="H87" i="1"/>
  <c r="C90" i="1"/>
  <c r="K84" i="1" s="1"/>
  <c r="L84" i="1" s="1"/>
  <c r="H73" i="1"/>
  <c r="H83" i="1"/>
  <c r="H46" i="1"/>
  <c r="K20" i="1"/>
  <c r="H9" i="1"/>
  <c r="F90" i="1"/>
  <c r="K87" i="1" s="1"/>
  <c r="L87" i="1" s="1"/>
  <c r="H88" i="1"/>
  <c r="C78" i="1"/>
  <c r="K72" i="1" s="1"/>
  <c r="L72" i="1" s="1"/>
  <c r="K45" i="1"/>
  <c r="G78" i="1"/>
  <c r="K76" i="1" s="1"/>
  <c r="L76" i="1" s="1"/>
  <c r="K59" i="1"/>
  <c r="L59" i="1" s="1"/>
  <c r="H75" i="1"/>
  <c r="H86" i="1"/>
  <c r="G90" i="1"/>
  <c r="K88" i="1" s="1"/>
  <c r="L88" i="1" s="1"/>
  <c r="H85" i="1"/>
  <c r="B78" i="1"/>
  <c r="E90" i="1"/>
  <c r="K86" i="1" s="1"/>
  <c r="L86" i="1" s="1"/>
  <c r="B90" i="1"/>
  <c r="K83" i="1" s="1"/>
  <c r="L83" i="1" s="1"/>
  <c r="H62" i="1"/>
  <c r="H34" i="1"/>
  <c r="E78" i="1"/>
  <c r="K74" i="1" s="1"/>
  <c r="L74" i="1" s="1"/>
  <c r="H74" i="1"/>
  <c r="H72" i="1"/>
  <c r="L58" i="1"/>
  <c r="L41" i="1"/>
  <c r="L45" i="1" s="1"/>
  <c r="L33" i="1"/>
  <c r="K33" i="1"/>
  <c r="L20" i="1"/>
  <c r="K61" i="1" l="1"/>
  <c r="L61" i="1"/>
  <c r="H90" i="1"/>
  <c r="L89" i="1"/>
  <c r="K89" i="1"/>
  <c r="H78" i="1"/>
  <c r="K71" i="1"/>
  <c r="K77" i="1" l="1"/>
  <c r="L71" i="1"/>
  <c r="L77" i="1" s="1"/>
</calcChain>
</file>

<file path=xl/sharedStrings.xml><?xml version="1.0" encoding="utf-8"?>
<sst xmlns="http://schemas.openxmlformats.org/spreadsheetml/2006/main" count="215" uniqueCount="36">
  <si>
    <t>Nome</t>
  </si>
  <si>
    <t>Pr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</si>
  <si>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</si>
  <si>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</si>
  <si>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</si>
  <si>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</si>
  <si>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</si>
  <si>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</si>
  <si>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</si>
  <si>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Responsabile</t>
  </si>
  <si>
    <t>Amministratore</t>
  </si>
  <si>
    <t>Analista</t>
  </si>
  <si>
    <t>Verificatore</t>
  </si>
  <si>
    <t>Totale</t>
  </si>
  <si>
    <t>Ruolo</t>
  </si>
  <si>
    <t>Progettista</t>
  </si>
  <si>
    <t>Programmatore</t>
  </si>
  <si>
    <t>Ore</t>
  </si>
  <si>
    <t>Costo(€)</t>
  </si>
  <si>
    <t>Costo (€)</t>
  </si>
  <si>
    <t xml:space="preserve">Ruolo </t>
  </si>
  <si>
    <t xml:space="preserve">Totale </t>
  </si>
  <si>
    <t>Progettazione della base tecnologica</t>
  </si>
  <si>
    <t>Re</t>
  </si>
  <si>
    <t>An</t>
  </si>
  <si>
    <t>Ve</t>
  </si>
  <si>
    <t>Ore totali ruolo</t>
  </si>
  <si>
    <t>Ore totali</t>
  </si>
  <si>
    <t>Analisi dei requisiti in dettaglio</t>
  </si>
  <si>
    <t>Am</t>
  </si>
  <si>
    <t>Pt</t>
  </si>
  <si>
    <t>-</t>
  </si>
  <si>
    <t>TOTALE ORE RENDICONTATE</t>
  </si>
  <si>
    <t>Progettazione di Dettaglio e Codifica</t>
  </si>
  <si>
    <t xml:space="preserve">Validazione  e collaudo </t>
  </si>
  <si>
    <t>totale ore con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</si>
</sst>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Roman"/>
    </font>
    <font>
      <b/>
      <sz val="12"/>
      <color theme="1"/>
      <name val="Times Roman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8" tint="-0.24994659260841701"/>
      </font>
    </dxf>
    <dxf>
      <font>
        <strike val="0"/>
        <color theme="4" tint="0.39994506668294322"/>
      </font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fgColor theme="8" tint="-0.24994659260841701"/>
        </patternFill>
      </fill>
    </dxf>
    <dxf>
      <fill>
        <patternFill>
          <fgColor theme="8" tint="0.39994506668294322"/>
        </patternFill>
      </fill>
    </dxf>
  </dxfs>
  <tableStyles count="3" defaultTableStyle="TableStyleMedium2" defaultPivotStyle="PivotStyleLight16">
    <tableStyle name="Stile tabella 1" pivot="0" count="2" xr9:uid="{EC3A95A2-0ED9-F144-8474-9C451F7E7272}">
      <tableStyleElement type="firstRowStripe" dxfId="111"/>
      <tableStyleElement type="secondRowStripe" dxfId="110"/>
    </tableStyle>
    <tableStyle name="Stile tabella 2" pivot="0" count="3" xr9:uid="{0CBC0325-8302-A74A-9F4A-D4AFC2412BD3}">
      <tableStyleElement type="headerRow" dxfId="109"/>
      <tableStyleElement type="firstRowStripe" dxfId="108"/>
      <tableStyleElement type="secondRowStripe" dxfId="107"/>
    </tableStyle>
    <tableStyle name="SWE" pivot="0" count="2" xr9:uid="{F3B84B91-3090-344A-8C72-DBBFDC08E9AC}">
      <tableStyleElement type="firstRowStripe" dxfId="106"/>
      <tableStyleElement type="secondRowStripe" dxfId="105"/>
    </tableStyle>
  </tableStyles>
  <colors>
    <mruColors>
      <color rgb="FF3A68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3-074E-A4D4-5E6BDAB3F07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3-074E-A4D4-5E6BDAB3F073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3-074E-A4D4-5E6BDAB3F073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3-074E-A4D4-5E6BDAB3F073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3-074E-A4D4-5E6BDAB3F073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3-074E-A4D4-5E6BDAB3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07393023"/>
        <c:axId val="1307356335"/>
      </c:barChart>
      <c:catAx>
        <c:axId val="13073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356335"/>
        <c:crosses val="autoZero"/>
        <c:auto val="1"/>
        <c:lblAlgn val="ctr"/>
        <c:lblOffset val="100"/>
        <c:noMultiLvlLbl val="0"/>
      </c:catAx>
      <c:valAx>
        <c:axId val="130735633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3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Foglio1!$K$54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F-324C-A4E1-FA206FE83173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EF-324C-A4E1-FA206FE8317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F-324C-A4E1-FA206FE83173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EF-324C-A4E1-FA206FE83173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F-324C-A4E1-FA206FE83173}"/>
              </c:ext>
            </c:extLst>
          </c:dPt>
          <c:dLbls>
            <c:dLbl>
              <c:idx val="3"/>
              <c:layout>
                <c:manualLayout>
                  <c:x val="6.8190069991251098E-3"/>
                  <c:y val="-6.43981481481481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EF-324C-A4E1-FA206FE83173}"/>
                </c:ext>
              </c:extLst>
            </c:dLbl>
            <c:dLbl>
              <c:idx val="4"/>
              <c:layout>
                <c:manualLayout>
                  <c:x val="-3.2209536307961452E-2"/>
                  <c:y val="-1.8518518518518518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EF-324C-A4E1-FA206FE83173}"/>
                </c:ext>
              </c:extLst>
            </c:dLbl>
            <c:dLbl>
              <c:idx val="5"/>
              <c:layout>
                <c:manualLayout>
                  <c:x val="-8.5301837270595837E-6"/>
                  <c:y val="-4.36880285797608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EF-324C-A4E1-FA206FE83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Foglio1!$K$55:$K$60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324C-A4E1-FA206FE83173}"/>
            </c:ext>
          </c:extLst>
        </c:ser>
        <c:ser>
          <c:idx val="1"/>
          <c:order val="1"/>
          <c:tx>
            <c:strRef>
              <c:f>Foglio1!$L$54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Foglio1!$L$55:$L$60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420</c:v>
                </c:pt>
                <c:pt idx="3" formatCode="General">
                  <c:v>528</c:v>
                </c:pt>
                <c:pt idx="4" formatCode="General">
                  <c:v>375</c:v>
                </c:pt>
                <c:pt idx="5" formatCode="General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F-324C-A4E1-FA206FE831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Foglio1!$B$70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Foglio1!$B$71:$B$77</c:f>
              <c:numCache>
                <c:formatCode>General</c:formatCode>
                <c:ptCount val="7"/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D-2643-88D6-4DFAF8485A12}"/>
            </c:ext>
          </c:extLst>
        </c:ser>
        <c:ser>
          <c:idx val="1"/>
          <c:order val="1"/>
          <c:tx>
            <c:strRef>
              <c:f>Foglio1!$C$70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Foglio1!$C$71:$C$77</c:f>
              <c:numCache>
                <c:formatCode>General</c:formatCode>
                <c:ptCount val="7"/>
                <c:pt idx="1">
                  <c:v>6</c:v>
                </c:pt>
                <c:pt idx="2">
                  <c:v>8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D-2643-88D6-4DFAF8485A12}"/>
            </c:ext>
          </c:extLst>
        </c:ser>
        <c:ser>
          <c:idx val="2"/>
          <c:order val="2"/>
          <c:tx>
            <c:strRef>
              <c:f>Foglio1!$D$70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Foglio1!$D$71:$D$77</c:f>
              <c:numCache>
                <c:formatCode>General</c:formatCode>
                <c:ptCount val="7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D-2643-88D6-4DFAF8485A12}"/>
            </c:ext>
          </c:extLst>
        </c:ser>
        <c:ser>
          <c:idx val="3"/>
          <c:order val="3"/>
          <c:tx>
            <c:strRef>
              <c:f>Foglio1!$E$70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Foglio1!$E$71:$E$77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D-2643-88D6-4DFAF8485A12}"/>
            </c:ext>
          </c:extLst>
        </c:ser>
        <c:ser>
          <c:idx val="4"/>
          <c:order val="4"/>
          <c:tx>
            <c:strRef>
              <c:f>Foglio1!$F$70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3A68BC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Foglio1!$F$71:$F$77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D-2643-88D6-4DFAF8485A12}"/>
            </c:ext>
          </c:extLst>
        </c:ser>
        <c:ser>
          <c:idx val="5"/>
          <c:order val="5"/>
          <c:tx>
            <c:strRef>
              <c:f>Foglio1!$G$70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Foglio1!$G$71:$G$77</c:f>
              <c:numCache>
                <c:formatCode>General</c:formatCode>
                <c:ptCount val="7"/>
                <c:pt idx="0">
                  <c:v>33</c:v>
                </c:pt>
                <c:pt idx="1">
                  <c:v>29</c:v>
                </c:pt>
                <c:pt idx="2">
                  <c:v>22</c:v>
                </c:pt>
                <c:pt idx="3">
                  <c:v>27</c:v>
                </c:pt>
                <c:pt idx="4">
                  <c:v>24</c:v>
                </c:pt>
                <c:pt idx="5">
                  <c:v>30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D-2643-88D6-4DFAF848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137167"/>
        <c:axId val="1373484687"/>
      </c:barChart>
      <c:catAx>
        <c:axId val="13731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84687"/>
        <c:crosses val="autoZero"/>
        <c:auto val="1"/>
        <c:lblAlgn val="ctr"/>
        <c:lblOffset val="100"/>
        <c:noMultiLvlLbl val="0"/>
      </c:catAx>
      <c:valAx>
        <c:axId val="13734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1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Foglio1!$K$70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6-ED45-AA7D-1923B9AFB9EC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66-ED45-AA7D-1923B9AFB9EC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6-ED45-AA7D-1923B9AFB9EC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66-ED45-AA7D-1923B9AFB9EC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66-ED45-AA7D-1923B9AFB9EC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6-ED45-AA7D-1923B9AFB9EC}"/>
              </c:ext>
            </c:extLst>
          </c:dPt>
          <c:dLbls>
            <c:dLbl>
              <c:idx val="2"/>
              <c:layout>
                <c:manualLayout>
                  <c:x val="-2.6090805399626427E-2"/>
                  <c:y val="4.8895013294238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2499599391567"/>
                      <c:h val="0.14038415943755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466-ED45-AA7D-1923B9AFB9EC}"/>
                </c:ext>
              </c:extLst>
            </c:dLbl>
            <c:dLbl>
              <c:idx val="3"/>
              <c:layout>
                <c:manualLayout>
                  <c:x val="-2.8328152130949239E-3"/>
                  <c:y val="-7.825792388461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66-ED45-AA7D-1923B9AFB9EC}"/>
                </c:ext>
              </c:extLst>
            </c:dLbl>
            <c:dLbl>
              <c:idx val="4"/>
              <c:layout>
                <c:manualLayout>
                  <c:x val="-6.4882714738424524E-2"/>
                  <c:y val="-0.175694973064761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6-ED45-AA7D-1923B9AFB9EC}"/>
                </c:ext>
              </c:extLst>
            </c:dLbl>
            <c:dLbl>
              <c:idx val="5"/>
              <c:layout>
                <c:manualLayout>
                  <c:x val="1.3778670210099653E-2"/>
                  <c:y val="4.3165452597694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6-ED45-AA7D-1923B9AFB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Foglio1!$K$71:$K$76</c:f>
              <c:numCache>
                <c:formatCode>General</c:formatCode>
                <c:ptCount val="6"/>
                <c:pt idx="0">
                  <c:v>32</c:v>
                </c:pt>
                <c:pt idx="1">
                  <c:v>43</c:v>
                </c:pt>
                <c:pt idx="2">
                  <c:v>26</c:v>
                </c:pt>
                <c:pt idx="3">
                  <c:v>244</c:v>
                </c:pt>
                <c:pt idx="4">
                  <c:v>184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ED45-AA7D-1923B9AFB9EC}"/>
            </c:ext>
          </c:extLst>
        </c:ser>
        <c:ser>
          <c:idx val="1"/>
          <c:order val="1"/>
          <c:tx>
            <c:strRef>
              <c:f>Foglio1!$L$70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Foglio1!$L$71:$L$76</c:f>
              <c:numCache>
                <c:formatCode>#,##0</c:formatCode>
                <c:ptCount val="6"/>
                <c:pt idx="0" formatCode="General">
                  <c:v>960</c:v>
                </c:pt>
                <c:pt idx="1">
                  <c:v>860</c:v>
                </c:pt>
                <c:pt idx="2">
                  <c:v>650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6-ED45-AA7D-1923B9AFB9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Foglio1!$B$82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Foglio1!$B$83:$B$89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3-4947-AEB8-9DEDD964FCD7}"/>
            </c:ext>
          </c:extLst>
        </c:ser>
        <c:ser>
          <c:idx val="1"/>
          <c:order val="1"/>
          <c:tx>
            <c:strRef>
              <c:f>Foglio1!$C$82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Foglio1!$C$83:$C$89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21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3-4947-AEB8-9DEDD964FCD7}"/>
            </c:ext>
          </c:extLst>
        </c:ser>
        <c:ser>
          <c:idx val="2"/>
          <c:order val="2"/>
          <c:tx>
            <c:strRef>
              <c:f>Foglio1!$D$82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Foglio1!$D$83:$D$89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10</c:v>
                </c:pt>
                <c:pt idx="3">
                  <c:v>18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3-4947-AEB8-9DEDD964FCD7}"/>
            </c:ext>
          </c:extLst>
        </c:ser>
        <c:ser>
          <c:idx val="3"/>
          <c:order val="3"/>
          <c:tx>
            <c:strRef>
              <c:f>Foglio1!$E$82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Foglio1!$E$83:$E$89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3-4947-AEB8-9DEDD964FCD7}"/>
            </c:ext>
          </c:extLst>
        </c:ser>
        <c:ser>
          <c:idx val="4"/>
          <c:order val="4"/>
          <c:tx>
            <c:strRef>
              <c:f>Foglio1!$F$82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3A68BC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Foglio1!$F$83:$F$89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3-4947-AEB8-9DEDD964FCD7}"/>
            </c:ext>
          </c:extLst>
        </c:ser>
        <c:ser>
          <c:idx val="5"/>
          <c:order val="5"/>
          <c:tx>
            <c:strRef>
              <c:f>Foglio1!$G$82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Foglio1!$G$83:$G$89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25</c:v>
                </c:pt>
                <c:pt idx="3">
                  <c:v>36</c:v>
                </c:pt>
                <c:pt idx="4">
                  <c:v>35</c:v>
                </c:pt>
                <c:pt idx="5">
                  <c:v>40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3-4947-AEB8-9DEDD964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1894079"/>
        <c:axId val="1371404351"/>
      </c:barChart>
      <c:catAx>
        <c:axId val="13418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404351"/>
        <c:crosses val="autoZero"/>
        <c:auto val="1"/>
        <c:lblAlgn val="ctr"/>
        <c:lblOffset val="100"/>
        <c:noMultiLvlLbl val="0"/>
      </c:catAx>
      <c:valAx>
        <c:axId val="1371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18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Foglio1!$K$82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294-0C43-8D2F-E352F31EAFC7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4-0C43-8D2F-E352F31EAFC7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4-0C43-8D2F-E352F31EAFC7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94-0C43-8D2F-E352F31EAFC7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4-0C43-8D2F-E352F31EAFC7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4-0C43-8D2F-E352F31EAFC7}"/>
              </c:ext>
            </c:extLst>
          </c:dPt>
          <c:dLbls>
            <c:dLbl>
              <c:idx val="2"/>
              <c:layout>
                <c:manualLayout>
                  <c:x val="2.8993875765529311E-3"/>
                  <c:y val="5.7695392242636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94-0C43-8D2F-E352F31EAFC7}"/>
                </c:ext>
              </c:extLst>
            </c:dLbl>
            <c:dLbl>
              <c:idx val="3"/>
              <c:layout>
                <c:manualLayout>
                  <c:x val="4.888724846894138E-2"/>
                  <c:y val="-9.43875765529309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94-0C43-8D2F-E352F31EAFC7}"/>
                </c:ext>
              </c:extLst>
            </c:dLbl>
            <c:dLbl>
              <c:idx val="4"/>
              <c:layout>
                <c:manualLayout>
                  <c:x val="1.3584864391951005E-3"/>
                  <c:y val="-1.70877077865266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4-0C43-8D2F-E352F31EAFC7}"/>
                </c:ext>
              </c:extLst>
            </c:dLbl>
            <c:dLbl>
              <c:idx val="5"/>
              <c:layout>
                <c:manualLayout>
                  <c:x val="-6.9792760279965019E-2"/>
                  <c:y val="0.1230336832895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94-0C43-8D2F-E352F31EA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Foglio1!$K$83:$K$88</c:f>
              <c:numCache>
                <c:formatCode>General</c:formatCode>
                <c:ptCount val="6"/>
                <c:pt idx="0">
                  <c:v>59</c:v>
                </c:pt>
                <c:pt idx="1">
                  <c:v>90</c:v>
                </c:pt>
                <c:pt idx="2">
                  <c:v>97</c:v>
                </c:pt>
                <c:pt idx="3">
                  <c:v>244</c:v>
                </c:pt>
                <c:pt idx="4">
                  <c:v>184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4-0C43-8D2F-E352F31EAFC7}"/>
            </c:ext>
          </c:extLst>
        </c:ser>
        <c:ser>
          <c:idx val="1"/>
          <c:order val="1"/>
          <c:tx>
            <c:strRef>
              <c:f>Foglio1!$L$82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Foglio1!$L$83:$L$88</c:f>
              <c:numCache>
                <c:formatCode>#,##0</c:formatCode>
                <c:ptCount val="6"/>
                <c:pt idx="0" formatCode="General">
                  <c:v>1770</c:v>
                </c:pt>
                <c:pt idx="1">
                  <c:v>1800</c:v>
                </c:pt>
                <c:pt idx="2">
                  <c:v>2425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4-0C43-8D2F-E352F31EAF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1-EF4A-B4BC-23EB1FE234EB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11-EF4A-B4BC-23EB1FE234EB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1-EF4A-B4BC-23EB1FE234EB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1-EF4A-B4BC-23EB1FE234EB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1-EF4A-B4BC-23EB1FE234EB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1-EF4A-B4BC-23EB1FE234EB}"/>
              </c:ext>
            </c:extLst>
          </c:dPt>
          <c:dLbls>
            <c:dLbl>
              <c:idx val="1"/>
              <c:layout>
                <c:manualLayout>
                  <c:x val="-3.9408770024436601E-2"/>
                  <c:y val="6.3204054280448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37617554858934"/>
                      <c:h val="0.211436170212765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A11-EF4A-B4BC-23EB1FE234EB}"/>
                </c:ext>
              </c:extLst>
            </c:dLbl>
            <c:dLbl>
              <c:idx val="2"/>
              <c:layout>
                <c:manualLayout>
                  <c:x val="-9.3383092738407697E-2"/>
                  <c:y val="-7.38888888888888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11-EF4A-B4BC-23EB1FE234E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1-EF4A-B4BC-23EB1FE234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1-EF4A-B4BC-23EB1FE234EB}"/>
                </c:ext>
              </c:extLst>
            </c:dLbl>
            <c:dLbl>
              <c:idx val="5"/>
              <c:layout>
                <c:manualLayout>
                  <c:x val="1.0204505686789151E-2"/>
                  <c:y val="3.88815981335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11-EF4A-B4BC-23EB1FE23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Foglio1!$K$2:$K$7</c:f>
              <c:numCache>
                <c:formatCode>General</c:formatCode>
                <c:ptCount val="6"/>
                <c:pt idx="0">
                  <c:v>22</c:v>
                </c:pt>
                <c:pt idx="1">
                  <c:v>39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EF4A-B4BC-23EB1FE234EB}"/>
            </c:ext>
          </c:extLst>
        </c:ser>
        <c:ser>
          <c:idx val="1"/>
          <c:order val="1"/>
          <c:tx>
            <c:strRef>
              <c:f>Foglio1!$L$1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Foglio1!$L$2:$L$7</c:f>
              <c:numCache>
                <c:formatCode>#,##0</c:formatCode>
                <c:ptCount val="6"/>
                <c:pt idx="0" formatCode="General">
                  <c:v>660</c:v>
                </c:pt>
                <c:pt idx="1">
                  <c:v>780</c:v>
                </c:pt>
                <c:pt idx="2">
                  <c:v>1450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EF4A-B4BC-23EB1FE234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Foglio1!$B$14:$B$20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A-FE40-807A-DABA9E061E3F}"/>
            </c:ext>
          </c:extLst>
        </c:ser>
        <c:ser>
          <c:idx val="1"/>
          <c:order val="1"/>
          <c:tx>
            <c:strRef>
              <c:f>Foglio1!$C$13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Foglio1!$C$14:$C$20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A-FE40-807A-DABA9E061E3F}"/>
            </c:ext>
          </c:extLst>
        </c:ser>
        <c:ser>
          <c:idx val="2"/>
          <c:order val="2"/>
          <c:tx>
            <c:strRef>
              <c:f>Foglio1!$D$13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A-FE40-807A-DABA9E061E3F}"/>
            </c:ext>
          </c:extLst>
        </c:ser>
        <c:ser>
          <c:idx val="3"/>
          <c:order val="3"/>
          <c:tx>
            <c:strRef>
              <c:f>Foglio1!$E$13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A-FE40-807A-DABA9E061E3F}"/>
            </c:ext>
          </c:extLst>
        </c:ser>
        <c:ser>
          <c:idx val="4"/>
          <c:order val="4"/>
          <c:tx>
            <c:strRef>
              <c:f>Foglio1!$F$13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A-FE40-807A-DABA9E061E3F}"/>
            </c:ext>
          </c:extLst>
        </c:ser>
        <c:ser>
          <c:idx val="5"/>
          <c:order val="5"/>
          <c:tx>
            <c:strRef>
              <c:f>Foglio1!$G$13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Foglio1!$G$14:$G$20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A-FE40-807A-DABA9E0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37458207"/>
        <c:axId val="1339571615"/>
      </c:barChart>
      <c:catAx>
        <c:axId val="13374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571615"/>
        <c:crosses val="autoZero"/>
        <c:auto val="1"/>
        <c:lblAlgn val="ctr"/>
        <c:lblOffset val="100"/>
        <c:noMultiLvlLbl val="0"/>
      </c:catAx>
      <c:valAx>
        <c:axId val="133957161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74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Foglio1!$K$13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B-6341-B32D-6C95F21D6C39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9B-6341-B32D-6C95F21D6C39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B-6341-B32D-6C95F21D6C39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B-6341-B32D-6C95F21D6C39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B-6341-B32D-6C95F21D6C39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F9B-6341-B32D-6C95F21D6C39}"/>
              </c:ext>
            </c:extLst>
          </c:dPt>
          <c:dLbls>
            <c:dLbl>
              <c:idx val="0"/>
              <c:layout>
                <c:manualLayout>
                  <c:x val="8.8503937007874019E-3"/>
                  <c:y val="3.5143992417614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9B-6341-B32D-6C95F21D6C39}"/>
                </c:ext>
              </c:extLst>
            </c:dLbl>
            <c:dLbl>
              <c:idx val="1"/>
              <c:layout>
                <c:manualLayout>
                  <c:x val="-6.2393919510061241E-3"/>
                  <c:y val="6.3406058617672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37510936132981"/>
                      <c:h val="0.20351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F9B-6341-B32D-6C95F21D6C39}"/>
                </c:ext>
              </c:extLst>
            </c:dLbl>
            <c:dLbl>
              <c:idx val="2"/>
              <c:layout>
                <c:manualLayout>
                  <c:x val="-5.1544181977252843E-2"/>
                  <c:y val="-2.500000000000000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9B-6341-B32D-6C95F21D6C3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9B-6341-B32D-6C95F21D6C3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9B-6341-B32D-6C95F21D6C39}"/>
                </c:ext>
              </c:extLst>
            </c:dLbl>
            <c:dLbl>
              <c:idx val="5"/>
              <c:layout>
                <c:manualLayout>
                  <c:x val="-3.2757655293088363E-2"/>
                  <c:y val="8.84171770195392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9B-6341-B32D-6C95F21D6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Foglio1!$K$14:$K$19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B-6341-B32D-6C95F21D6C39}"/>
            </c:ext>
          </c:extLst>
        </c:ser>
        <c:ser>
          <c:idx val="1"/>
          <c:order val="1"/>
          <c:tx>
            <c:strRef>
              <c:f>Foglio1!$L$13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Foglio1!$L$14:$L$19</c:f>
              <c:numCache>
                <c:formatCode>General</c:formatCode>
                <c:ptCount val="6"/>
                <c:pt idx="0">
                  <c:v>150</c:v>
                </c:pt>
                <c:pt idx="1">
                  <c:v>160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B-6341-B32D-6C95F21D6C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Foglio1!$B$27:$B$33</c:f>
              <c:numCache>
                <c:formatCode>General</c:formatCode>
                <c:ptCount val="7"/>
                <c:pt idx="2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646-8807-1FC250A37408}"/>
            </c:ext>
          </c:extLst>
        </c:ser>
        <c:ser>
          <c:idx val="1"/>
          <c:order val="1"/>
          <c:tx>
            <c:strRef>
              <c:f>Foglio1!$C$26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Foglio1!$C$27:$C$33</c:f>
              <c:numCache>
                <c:formatCode>General</c:formatCode>
                <c:ptCount val="7"/>
                <c:pt idx="0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646-8807-1FC250A37408}"/>
            </c:ext>
          </c:extLst>
        </c:ser>
        <c:ser>
          <c:idx val="2"/>
          <c:order val="2"/>
          <c:tx>
            <c:strRef>
              <c:f>Foglio1!$D$26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Foglio1!$D$27:$D$33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4646-8807-1FC250A37408}"/>
            </c:ext>
          </c:extLst>
        </c:ser>
        <c:ser>
          <c:idx val="3"/>
          <c:order val="3"/>
          <c:tx>
            <c:strRef>
              <c:f>Foglio1!$E$26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Foglio1!$E$27:$E$33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22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0-4646-8807-1FC250A37408}"/>
            </c:ext>
          </c:extLst>
        </c:ser>
        <c:ser>
          <c:idx val="4"/>
          <c:order val="4"/>
          <c:tx>
            <c:strRef>
              <c:f>Foglio1!$F$26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Foglio1!$F$27:$F$33</c:f>
              <c:numCache>
                <c:formatCode>General</c:formatCode>
                <c:ptCount val="7"/>
                <c:pt idx="0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0-4646-8807-1FC250A37408}"/>
            </c:ext>
          </c:extLst>
        </c:ser>
        <c:ser>
          <c:idx val="5"/>
          <c:order val="5"/>
          <c:tx>
            <c:strRef>
              <c:f>Foglio1!$G$26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Foglio1!$G$27:$G$33</c:f>
              <c:numCache>
                <c:formatCode>General</c:formatCode>
                <c:ptCount val="7"/>
                <c:pt idx="1">
                  <c:v>11</c:v>
                </c:pt>
                <c:pt idx="3">
                  <c:v>13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0-4646-8807-1FC250A3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547871"/>
        <c:axId val="1340823151"/>
      </c:barChart>
      <c:catAx>
        <c:axId val="13405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823151"/>
        <c:crosses val="autoZero"/>
        <c:auto val="1"/>
        <c:lblAlgn val="ctr"/>
        <c:lblOffset val="100"/>
        <c:noMultiLvlLbl val="0"/>
      </c:catAx>
      <c:valAx>
        <c:axId val="134082315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54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Foglio1!$K$26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6-0945-B198-5BF0259B524A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6-0945-B198-5BF0259B524A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F6-0945-B198-5BF0259B524A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6-0945-B198-5BF0259B524A}"/>
              </c:ext>
            </c:extLst>
          </c:dPt>
          <c:dLbls>
            <c:dLbl>
              <c:idx val="3"/>
              <c:layout>
                <c:manualLayout>
                  <c:x val="0.10808552055992991"/>
                  <c:y val="-0.158749999999999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F6-0945-B198-5BF0259B524A}"/>
                </c:ext>
              </c:extLst>
            </c:dLbl>
            <c:dLbl>
              <c:idx val="5"/>
              <c:layout>
                <c:manualLayout>
                  <c:x val="1.615201224846894E-2"/>
                  <c:y val="5.87580198308544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6-0945-B198-5BF0259B52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Foglio1!$K$27:$K$32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103</c:v>
                </c:pt>
                <c:pt idx="4">
                  <c:v>15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0945-B198-5BF0259B524A}"/>
            </c:ext>
          </c:extLst>
        </c:ser>
        <c:ser>
          <c:idx val="1"/>
          <c:order val="1"/>
          <c:tx>
            <c:strRef>
              <c:f>Foglio1!$L$26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Foglio1!$L$27:$L$32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200</c:v>
                </c:pt>
                <c:pt idx="2">
                  <c:v>375</c:v>
                </c:pt>
                <c:pt idx="3" formatCode="General">
                  <c:v>2266</c:v>
                </c:pt>
                <c:pt idx="4" formatCode="General">
                  <c:v>225</c:v>
                </c:pt>
                <c:pt idx="5" formatCode="General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6-0945-B198-5BF0259B52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Foglio1!$B$38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Foglio1!$B$39:$B$45</c:f>
              <c:numCache>
                <c:formatCode>General</c:formatCode>
                <c:ptCount val="7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7D4C-ACAD-79AF938C20DA}"/>
            </c:ext>
          </c:extLst>
        </c:ser>
        <c:ser>
          <c:idx val="1"/>
          <c:order val="1"/>
          <c:tx>
            <c:strRef>
              <c:f>Foglio1!$C$38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Foglio1!$C$39:$C$45</c:f>
              <c:numCache>
                <c:formatCode>General</c:formatCode>
                <c:ptCount val="7"/>
                <c:pt idx="1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7D4C-ACAD-79AF938C20DA}"/>
            </c:ext>
          </c:extLst>
        </c:ser>
        <c:ser>
          <c:idx val="2"/>
          <c:order val="2"/>
          <c:tx>
            <c:strRef>
              <c:f>Foglio1!$D$38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Foglio1!$D$39:$D$45</c:f>
              <c:numCache>
                <c:formatCode>General</c:formatCode>
                <c:ptCount val="7"/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1-7D4C-ACAD-79AF938C20DA}"/>
            </c:ext>
          </c:extLst>
        </c:ser>
        <c:ser>
          <c:idx val="3"/>
          <c:order val="3"/>
          <c:tx>
            <c:strRef>
              <c:f>Foglio1!$E$38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Foglio1!$E$39:$E$45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13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1-7D4C-ACAD-79AF938C20DA}"/>
            </c:ext>
          </c:extLst>
        </c:ser>
        <c:ser>
          <c:idx val="4"/>
          <c:order val="4"/>
          <c:tx>
            <c:strRef>
              <c:f>Foglio1!$F$38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Foglio1!$F$39:$F$45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1-7D4C-ACAD-79AF938C20DA}"/>
            </c:ext>
          </c:extLst>
        </c:ser>
        <c:ser>
          <c:idx val="5"/>
          <c:order val="5"/>
          <c:tx>
            <c:strRef>
              <c:f>Foglio1!$G$38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Foglio1!$G$39:$G$45</c:f>
              <c:numCache>
                <c:formatCode>General</c:formatCode>
                <c:ptCount val="7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1-7D4C-ACAD-79AF938C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163471"/>
        <c:axId val="1336774463"/>
      </c:barChart>
      <c:catAx>
        <c:axId val="13401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74463"/>
        <c:crosses val="autoZero"/>
        <c:auto val="1"/>
        <c:lblAlgn val="ctr"/>
        <c:lblOffset val="100"/>
        <c:noMultiLvlLbl val="0"/>
      </c:catAx>
      <c:valAx>
        <c:axId val="13367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Foglio1!$K$38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B-1342-BA8E-81602904A959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17B-1342-BA8E-81602904A959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B-1342-BA8E-81602904A959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B-1342-BA8E-81602904A959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7B-1342-BA8E-81602904A959}"/>
              </c:ext>
            </c:extLst>
          </c:dPt>
          <c:dLbls>
            <c:dLbl>
              <c:idx val="3"/>
              <c:layout>
                <c:manualLayout>
                  <c:x val="-1.7762685914260716E-2"/>
                  <c:y val="7.1824876057159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7B-1342-BA8E-81602904A959}"/>
                </c:ext>
              </c:extLst>
            </c:dLbl>
            <c:dLbl>
              <c:idx val="4"/>
              <c:layout>
                <c:manualLayout>
                  <c:x val="-8.2495953630796148E-2"/>
                  <c:y val="-0.23990121026538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7B-1342-BA8E-81602904A959}"/>
                </c:ext>
              </c:extLst>
            </c:dLbl>
            <c:dLbl>
              <c:idx val="5"/>
              <c:layout>
                <c:manualLayout>
                  <c:x val="-4.1680227471566057E-2"/>
                  <c:y val="9.5212160979877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7B-1342-BA8E-81602904A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Foglio1!$K$39:$K$44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117</c:v>
                </c:pt>
                <c:pt idx="4">
                  <c:v>144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B-1342-BA8E-81602904A959}"/>
            </c:ext>
          </c:extLst>
        </c:ser>
        <c:ser>
          <c:idx val="1"/>
          <c:order val="1"/>
          <c:tx>
            <c:strRef>
              <c:f>Foglio1!$L$38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Foglio1!$L$39:$L$44</c:f>
              <c:numCache>
                <c:formatCode>#,##0</c:formatCode>
                <c:ptCount val="6"/>
                <c:pt idx="0" formatCode="General">
                  <c:v>240</c:v>
                </c:pt>
                <c:pt idx="1">
                  <c:v>240</c:v>
                </c:pt>
                <c:pt idx="2">
                  <c:v>275</c:v>
                </c:pt>
                <c:pt idx="3" formatCode="General">
                  <c:v>2574</c:v>
                </c:pt>
                <c:pt idx="4" formatCode="General">
                  <c:v>2160</c:v>
                </c:pt>
                <c:pt idx="5" formatCode="General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B-1342-BA8E-81602904A9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Foglio1!$B$55:$B$61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DF4A-AD7F-8750DAF4078C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Foglio1!$C$55:$C$61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8-DF4A-AD7F-8750DAF4078C}"/>
            </c:ext>
          </c:extLst>
        </c:ser>
        <c:ser>
          <c:idx val="2"/>
          <c:order val="2"/>
          <c:tx>
            <c:strRef>
              <c:f>Foglio1!$D$54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Foglio1!$D$55:$D$61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8-DF4A-AD7F-8750DAF4078C}"/>
            </c:ext>
          </c:extLst>
        </c:ser>
        <c:ser>
          <c:idx val="3"/>
          <c:order val="3"/>
          <c:tx>
            <c:strRef>
              <c:f>Foglio1!$E$54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Foglio1!$E$55:$E$61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8-DF4A-AD7F-8750DAF4078C}"/>
            </c:ext>
          </c:extLst>
        </c:ser>
        <c:ser>
          <c:idx val="4"/>
          <c:order val="4"/>
          <c:tx>
            <c:strRef>
              <c:f>Foglio1!$F$54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Foglio1!$F$55:$F$61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8-DF4A-AD7F-8750DAF4078C}"/>
            </c:ext>
          </c:extLst>
        </c:ser>
        <c:ser>
          <c:idx val="5"/>
          <c:order val="5"/>
          <c:tx>
            <c:strRef>
              <c:f>Foglio1!$G$54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Foglio1!$G$55:$G$61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48-DF4A-AD7F-8750DAF4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087999"/>
        <c:axId val="1373092639"/>
      </c:barChart>
      <c:catAx>
        <c:axId val="13730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092639"/>
        <c:crosses val="autoZero"/>
        <c:auto val="1"/>
        <c:lblAlgn val="ctr"/>
        <c:lblOffset val="100"/>
        <c:noMultiLvlLbl val="0"/>
      </c:catAx>
      <c:valAx>
        <c:axId val="13730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2.png"/><Relationship Id="rId16" Type="http://schemas.openxmlformats.org/officeDocument/2006/relationships/chart" Target="../charts/chart14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15</xdr:row>
      <xdr:rowOff>0</xdr:rowOff>
    </xdr:from>
    <xdr:to>
      <xdr:col>31</xdr:col>
      <xdr:colOff>12700</xdr:colOff>
      <xdr:row>16</xdr:row>
      <xdr:rowOff>203200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7E053829-8B4B-4244-B05C-18E3DF1B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5500" y="6515100"/>
          <a:ext cx="838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30</xdr:col>
      <xdr:colOff>419100</xdr:colOff>
      <xdr:row>16</xdr:row>
      <xdr:rowOff>4483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DBC00330-40D8-594D-BF74-AEB4E67C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5500" y="6515100"/>
          <a:ext cx="419100" cy="228600"/>
        </a:xfrm>
        <a:prstGeom prst="rect">
          <a:avLst/>
        </a:prstGeom>
      </xdr:spPr>
    </xdr:pic>
    <xdr:clientData/>
  </xdr:twoCellAnchor>
  <xdr:twoCellAnchor>
    <xdr:from>
      <xdr:col>12</xdr:col>
      <xdr:colOff>571500</xdr:colOff>
      <xdr:row>0</xdr:row>
      <xdr:rowOff>177800</xdr:rowOff>
    </xdr:from>
    <xdr:to>
      <xdr:col>18</xdr:col>
      <xdr:colOff>266700</xdr:colOff>
      <xdr:row>9</xdr:row>
      <xdr:rowOff>63500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F02B985-0CF3-1347-8624-3297E71B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0</xdr:row>
      <xdr:rowOff>38100</xdr:rowOff>
    </xdr:from>
    <xdr:to>
      <xdr:col>23</xdr:col>
      <xdr:colOff>571500</xdr:colOff>
      <xdr:row>9</xdr:row>
      <xdr:rowOff>139700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B68CA07-CD76-9E48-BB50-9C9CEBBE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450850</xdr:colOff>
      <xdr:row>12</xdr:row>
      <xdr:rowOff>127000</xdr:rowOff>
    </xdr:from>
    <xdr:to>
      <xdr:col>18</xdr:col>
      <xdr:colOff>304800</xdr:colOff>
      <xdr:row>20</xdr:row>
      <xdr:rowOff>215900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306B4CE-DFC2-344A-A5F8-C3D605451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133350</xdr:colOff>
      <xdr:row>11</xdr:row>
      <xdr:rowOff>63500</xdr:rowOff>
    </xdr:from>
    <xdr:to>
      <xdr:col>23</xdr:col>
      <xdr:colOff>342900</xdr:colOff>
      <xdr:row>22</xdr:row>
      <xdr:rowOff>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358D2FF-4AE0-AD46-8B21-98507328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431800</xdr:colOff>
      <xdr:row>22</xdr:row>
      <xdr:rowOff>190500</xdr:rowOff>
    </xdr:from>
    <xdr:to>
      <xdr:col>18</xdr:col>
      <xdr:colOff>152400</xdr:colOff>
      <xdr:row>33</xdr:row>
      <xdr:rowOff>114300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E7B5C635-15BD-364A-8AA7-DBE82C0B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1079500</xdr:colOff>
      <xdr:row>23</xdr:row>
      <xdr:rowOff>76200</xdr:rowOff>
    </xdr:from>
    <xdr:to>
      <xdr:col>23</xdr:col>
      <xdr:colOff>406400</xdr:colOff>
      <xdr:row>33</xdr:row>
      <xdr:rowOff>114300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8924B0BE-27D1-B643-89BB-9FF5FAC1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462523</xdr:colOff>
      <xdr:row>34</xdr:row>
      <xdr:rowOff>228472</xdr:rowOff>
    </xdr:from>
    <xdr:to>
      <xdr:col>18</xdr:col>
      <xdr:colOff>230909</xdr:colOff>
      <xdr:row>45</xdr:row>
      <xdr:rowOff>228472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FA881EBE-4F81-2642-84F0-9817E55A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10262</xdr:colOff>
      <xdr:row>35</xdr:row>
      <xdr:rowOff>205252</xdr:rowOff>
    </xdr:from>
    <xdr:to>
      <xdr:col>23</xdr:col>
      <xdr:colOff>448989</xdr:colOff>
      <xdr:row>46</xdr:row>
      <xdr:rowOff>102626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41096621-4C3B-9B47-8011-BB0C885E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484907</xdr:colOff>
      <xdr:row>52</xdr:row>
      <xdr:rowOff>174208</xdr:rowOff>
    </xdr:from>
    <xdr:to>
      <xdr:col>18</xdr:col>
      <xdr:colOff>384848</xdr:colOff>
      <xdr:row>62</xdr:row>
      <xdr:rowOff>192425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57E78AEE-6B65-8943-BBE7-D27C96672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423332</xdr:colOff>
      <xdr:row>53</xdr:row>
      <xdr:rowOff>1026</xdr:rowOff>
    </xdr:from>
    <xdr:to>
      <xdr:col>23</xdr:col>
      <xdr:colOff>92363</xdr:colOff>
      <xdr:row>63</xdr:row>
      <xdr:rowOff>102626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5A08657F-9D48-0442-B95A-3C612BF1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382284</xdr:colOff>
      <xdr:row>68</xdr:row>
      <xdr:rowOff>7441</xdr:rowOff>
    </xdr:from>
    <xdr:to>
      <xdr:col>18</xdr:col>
      <xdr:colOff>538788</xdr:colOff>
      <xdr:row>79</xdr:row>
      <xdr:rowOff>31045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D7F16905-A317-214D-AC43-5FE258FE2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457200</xdr:colOff>
      <xdr:row>66</xdr:row>
      <xdr:rowOff>114301</xdr:rowOff>
    </xdr:from>
    <xdr:to>
      <xdr:col>23</xdr:col>
      <xdr:colOff>469900</xdr:colOff>
      <xdr:row>77</xdr:row>
      <xdr:rowOff>76201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BD8344CF-4527-CA4B-A1BD-C45493F4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368300</xdr:colOff>
      <xdr:row>80</xdr:row>
      <xdr:rowOff>171450</xdr:rowOff>
    </xdr:from>
    <xdr:to>
      <xdr:col>18</xdr:col>
      <xdr:colOff>520700</xdr:colOff>
      <xdr:row>92</xdr:row>
      <xdr:rowOff>19050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8760E3DB-C043-AD40-80DD-5707CFEB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1016000</xdr:colOff>
      <xdr:row>81</xdr:row>
      <xdr:rowOff>76200</xdr:rowOff>
    </xdr:from>
    <xdr:to>
      <xdr:col>22</xdr:col>
      <xdr:colOff>495300</xdr:colOff>
      <xdr:row>91</xdr:row>
      <xdr:rowOff>177800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65947C28-02CC-D642-B30F-EBA3379F5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9BE18-2FA9-0D46-96DD-7E2F86A0C7CF}" name="Tabella1" displayName="Tabella1" ref="A13:H21" totalsRowShown="0" headerRowDxfId="104" dataDxfId="103" headerRowCellStyle="Normale" dataCellStyle="Normale">
  <autoFilter ref="A13:H21" xr:uid="{B0883784-B15B-B742-8FCA-19E7935CD1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C2B027-5B40-9349-9C27-48DBC7AA4005}" name="Nome" dataDxfId="102" dataCellStyle="Normale"/>
    <tableColumn id="2" xr3:uid="{A88DEDB1-E728-AA45-8088-7B704BF321FD}" name="Responsabile" dataDxfId="101" dataCellStyle="Normale"/>
    <tableColumn id="3" xr3:uid="{A2544E3A-CD12-3F4B-9E11-599AA897507C}" name="Amministratore" dataDxfId="100" dataCellStyle="Normale"/>
    <tableColumn id="4" xr3:uid="{AC64DF4E-FC8B-AA45-878E-CDE69664671B}" name="Analista" dataDxfId="99" dataCellStyle="Normale"/>
    <tableColumn id="5" xr3:uid="{9D6FBADE-D635-3A4A-A62E-90A7AC49B115}" name="Progettista" dataDxfId="98" dataCellStyle="Normale"/>
    <tableColumn id="6" xr3:uid="{A4A6FFD8-7516-6E48-952F-D232430786B6}" name="Programmatore" dataDxfId="97" dataCellStyle="Normale"/>
    <tableColumn id="7" xr3:uid="{98075FA9-BDC9-114D-9F72-B7B0598CEB56}" name="Verificatore" dataDxfId="96" dataCellStyle="Normale"/>
    <tableColumn id="8" xr3:uid="{098F380E-FB2B-4B48-BA74-324DCA0D5060}" name="Totale " dataDxfId="95" dataCellStyle="Normale"/>
  </tableColumns>
  <tableStyleInfo name="Stile tabella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A02E85-7C8D-8740-A90C-5D22629C29CC}" name="Tabella13481034613" displayName="Tabella13481034613" ref="A54:H62" totalsRowShown="0" headerRowDxfId="39" dataDxfId="38" headerRowCellStyle="Normale">
  <autoFilter ref="A54:H62" xr:uid="{88C2E28E-B778-2A47-BC47-A961D53DC2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07988B3-C55B-5B47-95E0-6BD17D9A46F1}" name="Nome" dataDxfId="37"/>
    <tableColumn id="2" xr3:uid="{0C0E77AD-8840-D445-B66A-CA27EA248E4C}" name="Re" dataDxfId="36"/>
    <tableColumn id="3" xr3:uid="{5BA51EF1-2B8F-B146-9957-C54DB314908E}" name="Am" dataDxfId="35"/>
    <tableColumn id="4" xr3:uid="{AB4DEDE5-DFCD-1746-BB44-6E6CA91C5778}" name="An" dataDxfId="34"/>
    <tableColumn id="5" xr3:uid="{5545DC77-E906-CC41-9E76-388658978799}" name="Pt" dataDxfId="33"/>
    <tableColumn id="6" xr3:uid="{077AF30A-D846-2442-84E1-E1249190E67F}" name="Pr" dataDxfId="32"/>
    <tableColumn id="7" xr3:uid="{7CB1143E-4CDF-5944-BA73-5797C095FDEF}" name="Ve" dataDxfId="31"/>
    <tableColumn id="8" xr3:uid="{34FFE7B5-2695-544B-A2DC-299B8D2B5588}" name="Totale" dataDxfId="30"/>
  </tableColumns>
  <tableStyleInfo name="Stile tabella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48F2D0B-1B71-774A-A610-0B866A327B7A}" name="Tabella134810" displayName="Tabella134810" ref="A70:H78" totalsRowShown="0" headerRowDxfId="29" dataDxfId="28" headerRowCellStyle="Normale">
  <autoFilter ref="A70:H78" xr:uid="{2C11A7B7-29CB-844A-8C3C-9D68E005A1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BB2DC4C-0AB6-C34D-8056-CAC06D8BDA68}" name="Nome" dataDxfId="27"/>
    <tableColumn id="2" xr3:uid="{A153F5C4-2568-E943-9B5F-238FE2E04866}" name="Responsabile" dataDxfId="26">
      <calculatedColumnFormula>SUM(B39,B27,B55)</calculatedColumnFormula>
    </tableColumn>
    <tableColumn id="3" xr3:uid="{F7FC9BCC-5EE1-CF41-B8F8-5097007D4094}" name="Amministratore" dataDxfId="25">
      <calculatedColumnFormula>SUM(C55,C39,C27)</calculatedColumnFormula>
    </tableColumn>
    <tableColumn id="4" xr3:uid="{DB09EB9D-4B08-2E44-9EDD-6274DCFDF223}" name="Analista" dataDxfId="24">
      <calculatedColumnFormula>SUM(D55,D39,D27)</calculatedColumnFormula>
    </tableColumn>
    <tableColumn id="5" xr3:uid="{E31E6B99-18DD-9F40-89F1-608BE4AA623D}" name="Progettista" dataDxfId="23">
      <calculatedColumnFormula>SUM(E55,E39,E27)</calculatedColumnFormula>
    </tableColumn>
    <tableColumn id="6" xr3:uid="{A92F21BE-E57B-3143-9B17-357696921D72}" name="Programmatore" dataDxfId="22">
      <calculatedColumnFormula>SUM(F55,F39,F27)</calculatedColumnFormula>
    </tableColumn>
    <tableColumn id="7" xr3:uid="{5F049EBB-8DFA-774C-93B6-032880102BDC}" name="Verificatore" dataDxfId="21">
      <calculatedColumnFormula>SUM(G39,G55,G27)</calculatedColumnFormula>
    </tableColumn>
    <tableColumn id="8" xr3:uid="{D2B4E113-CBFD-024C-9D29-F7DF6A8CD861}" name="Totale" dataDxfId="20">
      <calculatedColumnFormula>SUM(Tabella134810[[#This Row],[Responsabile]:[Verificatore]])</calculatedColumnFormula>
    </tableColumn>
  </tableColumns>
  <tableStyleInfo name="Stile tabella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104D60-5C46-0749-9C74-202032FED816}" name="Tabella46" displayName="Tabella46" ref="J70:L77" totalsRowShown="0" headerRowDxfId="19" dataDxfId="18">
  <autoFilter ref="J70:L77" xr:uid="{85BA548D-D781-6649-B9AB-CDF920E6C652}">
    <filterColumn colId="0" hiddenButton="1"/>
    <filterColumn colId="1" hiddenButton="1"/>
    <filterColumn colId="2" hiddenButton="1"/>
  </autoFilter>
  <tableColumns count="3">
    <tableColumn id="1" xr3:uid="{7B9CC301-EBBE-B740-990F-19FDF8D439D0}" name="Ruolo " dataDxfId="17"/>
    <tableColumn id="2" xr3:uid="{8ACC141D-8251-5D4C-899D-B420DA290D6C}" name="Ore" dataDxfId="16"/>
    <tableColumn id="3" xr3:uid="{696499A8-33CD-3B40-BF6F-90D4C010C6DA}" name="Costo(€)" dataDxfId="15"/>
  </tableColumns>
  <tableStyleInfo name="Stile tabella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5499987-BDAF-E44B-9F13-F6E4BB584A72}" name="Tabella13481025" displayName="Tabella13481025" ref="A82:H90" totalsRowShown="0" headerRowDxfId="9" dataDxfId="8" headerRowCellStyle="Normale">
  <autoFilter ref="A82:H90" xr:uid="{71BF65C9-9A52-A94F-A9BD-B3D2B8E6F3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F37CE6-725D-FD43-A9A6-DDB73147E132}" name="Nome" dataDxfId="7"/>
    <tableColumn id="2" xr3:uid="{84D5294E-974B-1C40-817C-3F681DBA6D18}" name="Responsabile" dataDxfId="6">
      <calculatedColumnFormula>SUM(B39,B27,B14,B2,B55)</calculatedColumnFormula>
    </tableColumn>
    <tableColumn id="3" xr3:uid="{C79802CA-78F4-8B48-9BEA-AD82C956BAE8}" name="Amministratore" dataDxfId="5">
      <calculatedColumnFormula>SUM(C55,C39,C27,C14,C2)</calculatedColumnFormula>
    </tableColumn>
    <tableColumn id="4" xr3:uid="{E6DFD6BC-B706-1B41-9468-C00CB40F15F8}" name="Analista" dataDxfId="4">
      <calculatedColumnFormula>SUM(D55,D39,D27,D14,D2)</calculatedColumnFormula>
    </tableColumn>
    <tableColumn id="5" xr3:uid="{FF18E13E-2391-EE4D-9132-2990C37CB7C4}" name="Progettista" dataDxfId="3">
      <calculatedColumnFormula>SUM(E55,E39,E27,E14,E2)</calculatedColumnFormula>
    </tableColumn>
    <tableColumn id="6" xr3:uid="{ED5A10FB-2768-9E4A-97F8-C7BCB1E1D88D}" name="Programmatore" dataDxfId="2">
      <calculatedColumnFormula>SUM(F55,F39,F27,F14,F2)</calculatedColumnFormula>
    </tableColumn>
    <tableColumn id="7" xr3:uid="{95D36865-5FE7-8644-9F55-9E9738632CFC}" name="Verificatore" dataDxfId="1">
      <calculatedColumnFormula>SUM(G55,G39,G27,G14,G2)</calculatedColumnFormula>
    </tableColumn>
    <tableColumn id="8" xr3:uid="{02ACA093-F53A-A444-9156-047DEC1D81CA}" name="Totale" dataDxfId="0"/>
  </tableColumns>
  <tableStyleInfo name="Stile tabella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5B512C5-5B0E-B740-9B32-D9DCAD440307}" name="Tabella4626" displayName="Tabella4626" ref="J82:L89" totalsRowShown="0" headerRowDxfId="14" dataDxfId="13">
  <autoFilter ref="J82:L89" xr:uid="{72533F1C-0816-D149-93FF-F7138354168C}">
    <filterColumn colId="0" hiddenButton="1"/>
    <filterColumn colId="1" hiddenButton="1"/>
    <filterColumn colId="2" hiddenButton="1"/>
  </autoFilter>
  <tableColumns count="3">
    <tableColumn id="1" xr3:uid="{668D9AA0-1707-9B4C-8F87-84796C6CF3FB}" name="Ruolo " dataDxfId="12"/>
    <tableColumn id="2" xr3:uid="{7DDA1553-61DF-AF4F-AE23-6249592BE2E0}" name="Ore" dataDxfId="11"/>
    <tableColumn id="3" xr3:uid="{C222E531-3A06-EC49-AED4-EA274BFF46F5}" name="Costo(€)" dataDxfId="10"/>
  </tableColumns>
  <tableStyleInfo name="Stile tabel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9070B-D93E-744D-B06D-0DB74CA34E6C}" name="Tabella13" displayName="Tabella13" ref="A1:H9" totalsRowShown="0" headerRowDxfId="94" dataDxfId="93" headerRowCellStyle="Normale">
  <autoFilter ref="A1:H9" xr:uid="{A82338B2-7410-FC49-9A06-2A0D41DBD5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E3BFE12-972E-324B-A744-EA765DEC10E2}" name="Nome" dataDxfId="92"/>
    <tableColumn id="2" xr3:uid="{5BEB046F-1E81-4F41-B57C-3794C8E8E89E}" name="Responsabile" dataDxfId="91"/>
    <tableColumn id="3" xr3:uid="{675A2405-EFCE-4C41-B16E-2914502A02B0}" name="Amministratore" dataDxfId="90"/>
    <tableColumn id="4" xr3:uid="{D0D06C7E-D376-1D42-9876-72A4D4209C5F}" name="Analista" dataDxfId="89"/>
    <tableColumn id="5" xr3:uid="{14D530EC-ED4E-5642-9EEF-26EA9576834E}" name="Progettista" dataDxfId="88"/>
    <tableColumn id="6" xr3:uid="{30991839-B6ED-DB4B-AA03-95C3B4276DFB}" name="Programmatore" dataDxfId="87"/>
    <tableColumn id="7" xr3:uid="{FEB0A15E-C12C-394B-9281-F087BFF58E5C}" name="Verificatore" dataDxfId="86"/>
    <tableColumn id="8" xr3:uid="{2EF70CB4-01CD-154F-93A0-D05600CFFAC9}" name="Totale" dataDxfId="85"/>
  </tableColumns>
  <tableStyleInfo name="Stile tabel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33C6E0-66DE-0B4D-B31A-A57E2E698688}" name="Tabella4613" displayName="Tabella4613" ref="J1:L8" totalsRowShown="0" headerRowDxfId="84" dataDxfId="83">
  <autoFilter ref="J1:L8" xr:uid="{8F6FE7E3-DF4F-7040-8920-002622B4774F}">
    <filterColumn colId="0" hiddenButton="1"/>
    <filterColumn colId="1" hiddenButton="1"/>
    <filterColumn colId="2" hiddenButton="1"/>
  </autoFilter>
  <tableColumns count="3">
    <tableColumn id="1" xr3:uid="{2734F37A-DA15-EF46-B050-018A879B031D}" name="Ruolo " dataDxfId="82"/>
    <tableColumn id="2" xr3:uid="{B661446E-00B8-8940-A161-E04E88A2DF81}" name="Ore" dataDxfId="81"/>
    <tableColumn id="3" xr3:uid="{C6F42459-4E6C-F943-8C1C-5C6E4484D027}" name="Costo(€)" dataDxfId="80"/>
  </tableColumns>
  <tableStyleInfo name="Stile tabel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A59C08-E550-B149-A8EC-B1A3C38E6708}" name="Tabella3714" displayName="Tabella3714" ref="J13:L20" totalsRowShown="0" headerRowDxfId="79" dataDxfId="78">
  <autoFilter ref="J13:L20" xr:uid="{AFB430CA-EA46-1D42-8713-52030840673D}">
    <filterColumn colId="0" hiddenButton="1"/>
    <filterColumn colId="1" hiddenButton="1"/>
    <filterColumn colId="2" hiddenButton="1"/>
  </autoFilter>
  <tableColumns count="3">
    <tableColumn id="1" xr3:uid="{AB2242D1-34FC-9446-863F-6E3BFC9B7D39}" name="Ruolo" dataDxfId="77"/>
    <tableColumn id="2" xr3:uid="{D644CBD8-4401-5349-8777-C2DCAA89BF1D}" name="Ore" dataDxfId="76"/>
    <tableColumn id="3" xr3:uid="{DA4C807D-00DD-704B-89A0-7E39FC70B91C}" name="Costo (€)" dataDxfId="75"/>
  </tableColumns>
  <tableStyleInfo name="Stile tabella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153404-901B-CE4C-9067-4125D6D4B125}" name="Tabella1348103" displayName="Tabella1348103" ref="A26:H34" totalsRowShown="0" headerRowDxfId="74" dataDxfId="73" headerRowCellStyle="Normale">
  <autoFilter ref="A26:H34" xr:uid="{3BA0323C-FEB8-FF43-895A-0CBF7173EE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FA6249-1D57-164C-85B4-E9761F6F4DCF}" name="Nome" dataDxfId="72"/>
    <tableColumn id="2" xr3:uid="{83D048EE-3549-BD4B-9417-082A5E52119F}" name="Responsabile" dataDxfId="71"/>
    <tableColumn id="3" xr3:uid="{6698EBC9-3A8D-6B42-98FE-3B2E5865EF41}" name="Amministratore" dataDxfId="70"/>
    <tableColumn id="4" xr3:uid="{DEC9EB9A-A00F-F94D-8135-0EC1313B52B3}" name="Analista" dataDxfId="69"/>
    <tableColumn id="5" xr3:uid="{D30D756F-788E-E244-B7CD-B8570A436098}" name="Progettista" dataDxfId="68"/>
    <tableColumn id="6" xr3:uid="{D7421D65-4579-0842-A468-29A1F8C5421E}" name="Programmatore" dataDxfId="67"/>
    <tableColumn id="7" xr3:uid="{0C465CEF-18FF-FB4C-B31D-9CF35172205E}" name="Verificatore" dataDxfId="66"/>
    <tableColumn id="8" xr3:uid="{9BBF80FA-6582-6B4D-845E-8263995FCA47}" name="Totale" dataDxfId="65"/>
  </tableColumns>
  <tableStyleInfo name="Stile tabel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F6723A-61B9-DD40-8F4A-FBF97F8E0540}" name="Tabella468" displayName="Tabella468" ref="J26:L33" totalsRowShown="0" headerRowDxfId="64" dataDxfId="63">
  <autoFilter ref="J26:L33" xr:uid="{BCE336A0-3501-1246-A91B-C6CC24765003}">
    <filterColumn colId="0" hiddenButton="1"/>
    <filterColumn colId="1" hiddenButton="1"/>
    <filterColumn colId="2" hiddenButton="1"/>
  </autoFilter>
  <tableColumns count="3">
    <tableColumn id="1" xr3:uid="{730263A8-FBB7-E44F-90C1-F83976A12A03}" name="Ruolo " dataDxfId="62"/>
    <tableColumn id="2" xr3:uid="{D8A7A73A-BA7E-2642-8ABC-592AEFA21C1B}" name="Ore" dataDxfId="61">
      <calculatedColumnFormula>B34</calculatedColumnFormula>
    </tableColumn>
    <tableColumn id="3" xr3:uid="{BE55A35B-E93C-7349-97D0-66D675FDE857}" name="Costo(€)" dataDxfId="60"/>
  </tableColumns>
  <tableStyleInfo name="Stile tabel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FDC6FC7-EE11-404D-BEDB-0E712C7E2E7C}" name="Tabella13481034" displayName="Tabella13481034" ref="A38:H46" totalsRowShown="0" headerRowDxfId="59" dataDxfId="58" headerRowCellStyle="Normale">
  <autoFilter ref="A38:H46" xr:uid="{0E617727-36A2-1642-A83E-ABBA107D00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93FA14E-2A3B-F548-B60C-860AC159126B}" name="Nome" dataDxfId="57"/>
    <tableColumn id="2" xr3:uid="{A7A4331D-F95E-0642-85D8-C658FAEBF51F}" name="Responsabile" dataDxfId="56"/>
    <tableColumn id="3" xr3:uid="{EE19D69D-4357-CD4A-BFA1-BF8C5F70EF84}" name="Amministratore" dataDxfId="55"/>
    <tableColumn id="4" xr3:uid="{E4D75B25-1597-C640-8DD0-7B0E012805D9}" name="Analista" dataDxfId="54"/>
    <tableColumn id="5" xr3:uid="{9AF776D0-1E5D-8446-9FF6-35D0DAC7BDFC}" name="Progettista" dataDxfId="53"/>
    <tableColumn id="6" xr3:uid="{E3DCE845-6933-094F-8578-2E439814969F}" name="Programmatore" dataDxfId="52"/>
    <tableColumn id="7" xr3:uid="{1BB716B7-FB01-384A-8E06-C867378CF2F1}" name="Verificatore" dataDxfId="51"/>
    <tableColumn id="8" xr3:uid="{F4191E4C-341E-504A-B43F-53A00DCC4F7A}" name="Totale" dataDxfId="50"/>
  </tableColumns>
  <tableStyleInfo name="Stile tabel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31FAE2-C22A-BB4B-9491-C38514742623}" name="Tabella4689" displayName="Tabella4689" ref="J38:L45" totalsRowShown="0" headerRowDxfId="49" dataDxfId="48">
  <autoFilter ref="J38:L45" xr:uid="{4D0F5B21-460A-E548-907F-8C6B9D15648F}">
    <filterColumn colId="0" hiddenButton="1"/>
    <filterColumn colId="1" hiddenButton="1"/>
    <filterColumn colId="2" hiddenButton="1"/>
  </autoFilter>
  <tableColumns count="3">
    <tableColumn id="1" xr3:uid="{8CDD1E2F-1AB6-044D-86D6-8146D404161B}" name="Ruolo " dataDxfId="47"/>
    <tableColumn id="2" xr3:uid="{CE01531B-A414-D747-B4A7-4D9C3E737325}" name="Ore" dataDxfId="46">
      <calculatedColumnFormula>B46</calculatedColumnFormula>
    </tableColumn>
    <tableColumn id="3" xr3:uid="{3E9E242C-A003-A54E-9C5E-0EB4FEE0FF0B}" name="Costo(€)" dataDxfId="45"/>
  </tableColumns>
  <tableStyleInfo name="Stile tabella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242F1CF-19C4-374E-BA87-76FE061E5FB3}" name="Tabella46810" displayName="Tabella46810" ref="J54:L61" totalsRowShown="0" headerRowDxfId="44" dataDxfId="43">
  <autoFilter ref="J54:L61" xr:uid="{E01B8F86-5F34-844F-B44A-6C7FD42B1839}">
    <filterColumn colId="0" hiddenButton="1"/>
    <filterColumn colId="1" hiddenButton="1"/>
    <filterColumn colId="2" hiddenButton="1"/>
  </autoFilter>
  <tableColumns count="3">
    <tableColumn id="1" xr3:uid="{FBA07E9B-E1C6-4745-A220-B7B14DFC19CD}" name="Ruolo " dataDxfId="42"/>
    <tableColumn id="2" xr3:uid="{16966852-C515-7544-9A2F-EA14127DE9A3}" name="Ore" dataDxfId="41">
      <calculatedColumnFormula>B62</calculatedColumnFormula>
    </tableColumn>
    <tableColumn id="3" xr3:uid="{5D68EBA0-D748-F34C-9909-B7F23B0F335A}" name="Costo(€)" dataDxfId="40"/>
  </tableColumns>
  <tableStyleInfo name="Stile tabella 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18DE-3F76-F04F-8210-53F47E738A81}">
  <dimension ref="A1:V90"/>
  <sheetViews>
    <sheetView tabSelected="1" topLeftCell="A18" zoomScale="37" zoomScaleNormal="100" workbookViewId="0">
      <selection activeCell="T96" sqref="T96"/>
    </sheetView>
  </sheetViews>
  <sheetFormatPr baseColWidth="10" defaultRowHeight="16"/>
  <cols>
    <col min="1" max="1" width="18.1640625" customWidth="1"/>
    <col min="2" max="7" width="4.83203125" customWidth="1"/>
    <col min="8" max="8" width="9.33203125" customWidth="1"/>
    <col min="10" max="10" width="15.6640625" customWidth="1"/>
    <col min="11" max="11" width="13.1640625" customWidth="1"/>
    <col min="17" max="17" width="18" customWidth="1"/>
    <col min="18" max="18" width="15.1640625" customWidth="1"/>
    <col min="19" max="19" width="14.33203125" customWidth="1"/>
    <col min="20" max="20" width="23.33203125" customWidth="1"/>
    <col min="21" max="21" width="11.33203125" customWidth="1"/>
    <col min="22" max="22" width="17.83203125" customWidth="1"/>
  </cols>
  <sheetData>
    <row r="1" spans="1:22" ht="20" customHeight="1">
      <c r="A1" s="1" t="s">
        <v>0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16</v>
      </c>
      <c r="G1" s="1" t="s">
        <v>12</v>
      </c>
      <c r="H1" s="1" t="s">
        <v>13</v>
      </c>
      <c r="J1" s="1" t="s">
        <v>20</v>
      </c>
      <c r="K1" s="1" t="s">
        <v>17</v>
      </c>
      <c r="L1" s="1" t="s">
        <v>18</v>
      </c>
      <c r="Q1" s="2"/>
      <c r="R1" s="2"/>
      <c r="S1" s="2"/>
    </row>
    <row r="2" spans="1:22" ht="20" customHeight="1">
      <c r="A2" s="1" t="s">
        <v>2</v>
      </c>
      <c r="B2" s="1">
        <v>10</v>
      </c>
      <c r="C2" s="1">
        <v>0</v>
      </c>
      <c r="D2" s="1">
        <v>9</v>
      </c>
      <c r="E2" s="1">
        <v>0</v>
      </c>
      <c r="F2" s="1">
        <v>0</v>
      </c>
      <c r="G2" s="1">
        <v>5</v>
      </c>
      <c r="H2" s="1">
        <f>SUM(Tabella13[[#This Row],[Responsabile]:[Verificatore]])</f>
        <v>24</v>
      </c>
      <c r="J2" s="1" t="s">
        <v>9</v>
      </c>
      <c r="K2" s="1">
        <f>B9</f>
        <v>22</v>
      </c>
      <c r="L2" s="1">
        <f>Tabella4613[[#This Row],[Ore]]*30</f>
        <v>660</v>
      </c>
      <c r="Q2" s="2"/>
      <c r="R2" s="2"/>
      <c r="S2" s="2"/>
      <c r="T2" s="2"/>
      <c r="U2" s="2"/>
      <c r="V2" s="2"/>
    </row>
    <row r="3" spans="1:22" ht="20" customHeight="1">
      <c r="A3" s="1" t="s">
        <v>3</v>
      </c>
      <c r="B3" s="1">
        <v>0</v>
      </c>
      <c r="C3" s="1">
        <v>6</v>
      </c>
      <c r="D3" s="1">
        <v>10</v>
      </c>
      <c r="E3" s="1">
        <v>0</v>
      </c>
      <c r="F3" s="1">
        <v>0</v>
      </c>
      <c r="G3" s="1">
        <v>8</v>
      </c>
      <c r="H3" s="1">
        <f>SUM(Tabella13[[#This Row],[Responsabile]:[Verificatore]])</f>
        <v>24</v>
      </c>
      <c r="J3" s="1" t="s">
        <v>10</v>
      </c>
      <c r="K3" s="1">
        <f>C9</f>
        <v>39</v>
      </c>
      <c r="L3" s="8">
        <f>Tabella4613[[#This Row],[Ore]]*20</f>
        <v>780</v>
      </c>
      <c r="Q3" s="2"/>
      <c r="R3" s="2"/>
      <c r="S3" s="4"/>
      <c r="T3" s="2"/>
      <c r="U3" s="2"/>
      <c r="V3" s="2"/>
    </row>
    <row r="4" spans="1:22" ht="20" customHeight="1">
      <c r="A4" s="1" t="s">
        <v>4</v>
      </c>
      <c r="B4" s="1">
        <v>12</v>
      </c>
      <c r="C4" s="1">
        <v>8</v>
      </c>
      <c r="D4" s="1">
        <v>4</v>
      </c>
      <c r="E4" s="1">
        <v>0</v>
      </c>
      <c r="F4" s="1">
        <v>0</v>
      </c>
      <c r="G4" s="1">
        <v>0</v>
      </c>
      <c r="H4" s="1">
        <f>SUM(Tabella13[[#This Row],[Responsabile]:[Verificatore]])</f>
        <v>24</v>
      </c>
      <c r="J4" s="1" t="s">
        <v>11</v>
      </c>
      <c r="K4" s="1">
        <f>D9</f>
        <v>58</v>
      </c>
      <c r="L4" s="8">
        <f>Tabella4613[[#This Row],[Ore]]*25</f>
        <v>1450</v>
      </c>
      <c r="Q4" s="2"/>
      <c r="R4" s="2"/>
      <c r="S4" s="4"/>
      <c r="T4" s="2"/>
      <c r="U4" s="2"/>
      <c r="V4" s="4"/>
    </row>
    <row r="5" spans="1:22" ht="20" customHeight="1">
      <c r="A5" s="1" t="s">
        <v>5</v>
      </c>
      <c r="B5" s="1">
        <v>0</v>
      </c>
      <c r="C5" s="1">
        <v>9</v>
      </c>
      <c r="D5" s="1">
        <v>8</v>
      </c>
      <c r="E5" s="1">
        <v>0</v>
      </c>
      <c r="F5" s="1">
        <v>0</v>
      </c>
      <c r="G5" s="1">
        <v>7</v>
      </c>
      <c r="H5" s="1">
        <f>SUM(Tabella13[[#This Row],[Responsabile]:[Verificatore]])</f>
        <v>24</v>
      </c>
      <c r="J5" s="1" t="s">
        <v>15</v>
      </c>
      <c r="K5" s="1">
        <v>0</v>
      </c>
      <c r="L5" s="1">
        <v>0</v>
      </c>
      <c r="Q5" s="2"/>
      <c r="R5" s="2"/>
      <c r="S5" s="2"/>
      <c r="T5" s="2"/>
      <c r="U5" s="2"/>
      <c r="V5" s="4"/>
    </row>
    <row r="6" spans="1:22" ht="20" customHeight="1">
      <c r="A6" s="1" t="s">
        <v>6</v>
      </c>
      <c r="B6" s="1">
        <v>0</v>
      </c>
      <c r="C6" s="1">
        <v>4</v>
      </c>
      <c r="D6" s="1">
        <v>9</v>
      </c>
      <c r="E6" s="1">
        <v>0</v>
      </c>
      <c r="F6" s="1">
        <v>0</v>
      </c>
      <c r="G6" s="1">
        <v>11</v>
      </c>
      <c r="H6" s="1">
        <f>SUM(Tabella13[[#This Row],[Responsabile]:[Verificatore]])</f>
        <v>24</v>
      </c>
      <c r="J6" s="1" t="s">
        <v>16</v>
      </c>
      <c r="K6" s="1">
        <v>0</v>
      </c>
      <c r="L6" s="1">
        <v>0</v>
      </c>
      <c r="Q6" s="2"/>
      <c r="R6" s="2"/>
      <c r="S6" s="2"/>
      <c r="T6" s="2"/>
      <c r="U6" s="2"/>
      <c r="V6" s="2"/>
    </row>
    <row r="7" spans="1:22" ht="20" customHeight="1">
      <c r="A7" s="1" t="s">
        <v>7</v>
      </c>
      <c r="B7" s="1">
        <v>0</v>
      </c>
      <c r="C7" s="1">
        <v>6</v>
      </c>
      <c r="D7" s="1">
        <v>10</v>
      </c>
      <c r="E7" s="1">
        <v>0</v>
      </c>
      <c r="F7" s="1">
        <v>0</v>
      </c>
      <c r="G7" s="1">
        <v>8</v>
      </c>
      <c r="H7" s="1">
        <f>SUM(Tabella13[[#This Row],[Responsabile]:[Verificatore]])</f>
        <v>24</v>
      </c>
      <c r="J7" s="1" t="s">
        <v>12</v>
      </c>
      <c r="K7" s="1">
        <f>G9</f>
        <v>49</v>
      </c>
      <c r="L7" s="1">
        <f>Tabella4613[[#This Row],[Ore]]*15</f>
        <v>735</v>
      </c>
      <c r="Q7" s="2"/>
      <c r="R7" s="2"/>
      <c r="S7" s="2"/>
      <c r="T7" s="2"/>
      <c r="U7" s="2"/>
      <c r="V7" s="2"/>
    </row>
    <row r="8" spans="1:22" ht="20" customHeight="1">
      <c r="A8" s="1" t="s">
        <v>8</v>
      </c>
      <c r="B8" s="1">
        <v>0</v>
      </c>
      <c r="C8" s="1">
        <v>6</v>
      </c>
      <c r="D8" s="1">
        <v>8</v>
      </c>
      <c r="E8" s="1">
        <v>0</v>
      </c>
      <c r="F8" s="1">
        <v>0</v>
      </c>
      <c r="G8" s="1">
        <v>10</v>
      </c>
      <c r="H8" s="1">
        <f>SUM(Tabella13[[#This Row],[Responsabile]:[Verificatore]])</f>
        <v>24</v>
      </c>
      <c r="J8" s="7" t="s">
        <v>27</v>
      </c>
      <c r="K8" s="1">
        <v>175</v>
      </c>
      <c r="L8" s="8">
        <v>3845</v>
      </c>
      <c r="Q8" s="6"/>
      <c r="R8" s="2"/>
      <c r="S8" s="4"/>
      <c r="T8" s="2"/>
      <c r="U8" s="2"/>
      <c r="V8" s="2"/>
    </row>
    <row r="9" spans="1:22" ht="20" customHeight="1">
      <c r="A9" s="7" t="s">
        <v>26</v>
      </c>
      <c r="B9" s="1">
        <f>SUM(B2:B8)</f>
        <v>22</v>
      </c>
      <c r="C9" s="1">
        <f>SUM(C2:C8)</f>
        <v>39</v>
      </c>
      <c r="D9" s="1">
        <f>SUM(D2:D8)</f>
        <v>58</v>
      </c>
      <c r="E9" s="1">
        <v>0</v>
      </c>
      <c r="F9" s="1">
        <v>0</v>
      </c>
      <c r="G9" s="1">
        <f>SUM(G2:G8)</f>
        <v>49</v>
      </c>
      <c r="H9" s="1">
        <f>SUM(H2:H8)</f>
        <v>168</v>
      </c>
      <c r="T9" s="2"/>
      <c r="U9" s="2"/>
      <c r="V9" s="4"/>
    </row>
    <row r="12" spans="1:22">
      <c r="A12" t="s">
        <v>28</v>
      </c>
    </row>
    <row r="13" spans="1:22" ht="19" customHeight="1">
      <c r="A13" s="1" t="s">
        <v>0</v>
      </c>
      <c r="B13" s="1" t="s">
        <v>9</v>
      </c>
      <c r="C13" s="1" t="s">
        <v>10</v>
      </c>
      <c r="D13" s="1" t="s">
        <v>11</v>
      </c>
      <c r="E13" s="1" t="s">
        <v>15</v>
      </c>
      <c r="F13" s="1" t="s">
        <v>16</v>
      </c>
      <c r="G13" s="1" t="s">
        <v>12</v>
      </c>
      <c r="H13" s="1" t="s">
        <v>21</v>
      </c>
      <c r="J13" s="1" t="s">
        <v>14</v>
      </c>
      <c r="K13" s="1" t="s">
        <v>17</v>
      </c>
      <c r="L13" s="1" t="s">
        <v>19</v>
      </c>
      <c r="S13" s="2"/>
    </row>
    <row r="14" spans="1:22" ht="23" customHeight="1">
      <c r="A14" s="1" t="s">
        <v>2</v>
      </c>
      <c r="B14" s="1">
        <v>0</v>
      </c>
      <c r="C14" s="1">
        <v>3</v>
      </c>
      <c r="D14" s="1">
        <v>0</v>
      </c>
      <c r="E14" s="1">
        <v>0</v>
      </c>
      <c r="F14" s="1">
        <v>0</v>
      </c>
      <c r="G14" s="1">
        <v>2</v>
      </c>
      <c r="H14" s="1">
        <f>SUM(Tabella1[[#This Row],[Responsabile]:[Verificatore]])</f>
        <v>5</v>
      </c>
      <c r="J14" s="1" t="s">
        <v>9</v>
      </c>
      <c r="K14" s="1">
        <f>B21</f>
        <v>5</v>
      </c>
      <c r="L14" s="1">
        <f>Tabella3714[[#This Row],[Ore]]*30</f>
        <v>150</v>
      </c>
      <c r="Q14" s="2"/>
      <c r="R14" s="2"/>
    </row>
    <row r="15" spans="1:22" ht="20" customHeight="1">
      <c r="A15" s="1" t="s">
        <v>3</v>
      </c>
      <c r="B15" s="1">
        <v>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>SUM(Tabella1[[#This Row],[Responsabile]:[Verificatore]])</f>
        <v>5</v>
      </c>
      <c r="J15" s="1" t="s">
        <v>10</v>
      </c>
      <c r="K15" s="1">
        <f>C21</f>
        <v>8</v>
      </c>
      <c r="L15" s="1">
        <f>Tabella3714[[#This Row],[Ore]]*20</f>
        <v>160</v>
      </c>
      <c r="Q15" s="2"/>
      <c r="R15" s="2"/>
      <c r="S15" s="2"/>
      <c r="T15" s="1"/>
      <c r="U15" s="1"/>
      <c r="V15" s="1"/>
    </row>
    <row r="16" spans="1:22" ht="20" customHeight="1">
      <c r="A16" s="1" t="s">
        <v>4</v>
      </c>
      <c r="B16" s="1">
        <v>0</v>
      </c>
      <c r="C16" s="1">
        <v>0</v>
      </c>
      <c r="D16" s="1">
        <v>2</v>
      </c>
      <c r="E16" s="1">
        <v>0</v>
      </c>
      <c r="F16" s="1">
        <v>0</v>
      </c>
      <c r="G16" s="1">
        <v>3</v>
      </c>
      <c r="H16" s="1">
        <f>SUM(Tabella1[[#This Row],[Responsabile]:[Verificatore]])</f>
        <v>5</v>
      </c>
      <c r="J16" s="1" t="s">
        <v>11</v>
      </c>
      <c r="K16" s="1">
        <f>D21</f>
        <v>13</v>
      </c>
      <c r="L16" s="1">
        <f>Tabella3714[[#This Row],[Ore]]*25</f>
        <v>325</v>
      </c>
      <c r="Q16" s="2"/>
      <c r="R16" s="2"/>
      <c r="S16" s="2"/>
      <c r="T16" s="1"/>
      <c r="U16" s="1"/>
      <c r="V16" s="1"/>
    </row>
    <row r="17" spans="1:22" ht="20" customHeight="1">
      <c r="A17" s="1" t="s">
        <v>5</v>
      </c>
      <c r="B17" s="1">
        <v>0</v>
      </c>
      <c r="C17" s="1">
        <v>0</v>
      </c>
      <c r="D17" s="1">
        <v>3</v>
      </c>
      <c r="E17" s="1">
        <v>0</v>
      </c>
      <c r="F17" s="1">
        <v>0</v>
      </c>
      <c r="G17" s="1">
        <v>2</v>
      </c>
      <c r="H17" s="1">
        <f>SUM(Tabella1[[#This Row],[Responsabile]:[Verificatore]])</f>
        <v>5</v>
      </c>
      <c r="J17" s="1" t="s">
        <v>15</v>
      </c>
      <c r="K17" s="1">
        <v>0</v>
      </c>
      <c r="L17" s="1">
        <v>0</v>
      </c>
      <c r="Q17" s="2"/>
      <c r="R17" s="2"/>
      <c r="S17" s="2"/>
      <c r="T17" s="1"/>
      <c r="U17" s="1"/>
      <c r="V17" s="1"/>
    </row>
    <row r="18" spans="1:22" ht="20" customHeight="1">
      <c r="A18" s="1" t="s">
        <v>6</v>
      </c>
      <c r="B18" s="1">
        <v>0</v>
      </c>
      <c r="C18" s="1">
        <v>3</v>
      </c>
      <c r="D18" s="1">
        <v>2</v>
      </c>
      <c r="E18" s="1">
        <v>0</v>
      </c>
      <c r="F18" s="1">
        <v>0</v>
      </c>
      <c r="G18" s="1">
        <v>0</v>
      </c>
      <c r="H18" s="1">
        <f>SUM(Tabella1[[#This Row],[Responsabile]:[Verificatore]])</f>
        <v>5</v>
      </c>
      <c r="J18" s="1" t="s">
        <v>16</v>
      </c>
      <c r="K18" s="1">
        <v>0</v>
      </c>
      <c r="L18" s="1">
        <v>0</v>
      </c>
      <c r="Q18" s="2"/>
      <c r="R18" s="2"/>
      <c r="S18" s="2"/>
      <c r="T18" s="1"/>
      <c r="U18" s="1"/>
      <c r="V18" s="1"/>
    </row>
    <row r="19" spans="1:22" ht="20" customHeight="1">
      <c r="A19" s="1" t="s">
        <v>7</v>
      </c>
      <c r="B19" s="1">
        <v>0</v>
      </c>
      <c r="C19" s="1">
        <v>0</v>
      </c>
      <c r="D19" s="1">
        <v>3</v>
      </c>
      <c r="E19" s="1">
        <v>0</v>
      </c>
      <c r="F19" s="1">
        <v>0</v>
      </c>
      <c r="G19" s="1">
        <v>2</v>
      </c>
      <c r="H19" s="1">
        <f>SUM(Tabella1[[#This Row],[Responsabile]:[Verificatore]])</f>
        <v>5</v>
      </c>
      <c r="J19" s="1" t="s">
        <v>12</v>
      </c>
      <c r="K19" s="1">
        <v>11</v>
      </c>
      <c r="L19" s="1">
        <f>Tabella3714[[#This Row],[Ore]]*15</f>
        <v>165</v>
      </c>
      <c r="Q19" s="2"/>
      <c r="R19" s="2"/>
      <c r="S19" s="2"/>
      <c r="T19" s="1"/>
      <c r="U19" s="1"/>
      <c r="V19" s="1"/>
    </row>
    <row r="20" spans="1:22" ht="20" customHeight="1">
      <c r="A20" s="1" t="s">
        <v>8</v>
      </c>
      <c r="B20" s="1">
        <v>0</v>
      </c>
      <c r="C20" s="1">
        <v>2</v>
      </c>
      <c r="D20" s="1">
        <v>3</v>
      </c>
      <c r="E20" s="1">
        <v>0</v>
      </c>
      <c r="F20" s="1">
        <v>0</v>
      </c>
      <c r="G20" s="1">
        <v>0</v>
      </c>
      <c r="H20" s="1">
        <f>SUM(Tabella1[[#This Row],[Responsabile]:[Verificatore]])</f>
        <v>5</v>
      </c>
      <c r="J20" s="7" t="s">
        <v>27</v>
      </c>
      <c r="K20" s="1">
        <f>SUM(K14:K19)</f>
        <v>37</v>
      </c>
      <c r="L20" s="1">
        <f>SUM(L14:L19)</f>
        <v>800</v>
      </c>
      <c r="Q20" s="2"/>
      <c r="R20" s="2"/>
      <c r="S20" s="2"/>
      <c r="T20" s="1"/>
      <c r="U20" s="1"/>
      <c r="V20" s="1"/>
    </row>
    <row r="21" spans="1:22" ht="20" customHeight="1">
      <c r="A21" s="7" t="s">
        <v>26</v>
      </c>
      <c r="B21" s="1">
        <v>5</v>
      </c>
      <c r="C21" s="1">
        <f>SUM(C14:C20)</f>
        <v>8</v>
      </c>
      <c r="D21" s="1">
        <f>SUM(D14:D20)</f>
        <v>13</v>
      </c>
      <c r="E21" s="1">
        <v>0</v>
      </c>
      <c r="F21" s="1">
        <v>0</v>
      </c>
      <c r="G21" s="1">
        <f>SUM(G14:G20)</f>
        <v>9</v>
      </c>
      <c r="H21" s="1">
        <v>35</v>
      </c>
      <c r="Q21" s="6"/>
      <c r="R21" s="2"/>
      <c r="S21" s="2"/>
      <c r="T21" s="1"/>
      <c r="U21" s="1"/>
      <c r="V21" s="1"/>
    </row>
    <row r="22" spans="1:22" ht="20" customHeight="1">
      <c r="T22" s="1"/>
      <c r="U22" s="1"/>
      <c r="V22" s="1"/>
    </row>
    <row r="25" spans="1:22">
      <c r="A25" t="s">
        <v>22</v>
      </c>
    </row>
    <row r="26" spans="1:22" ht="20" customHeight="1">
      <c r="A26" s="1" t="s">
        <v>0</v>
      </c>
      <c r="B26" s="1" t="s">
        <v>9</v>
      </c>
      <c r="C26" s="1" t="s">
        <v>10</v>
      </c>
      <c r="D26" s="1" t="s">
        <v>11</v>
      </c>
      <c r="E26" s="1" t="s">
        <v>15</v>
      </c>
      <c r="F26" s="1" t="s">
        <v>16</v>
      </c>
      <c r="G26" s="1" t="s">
        <v>12</v>
      </c>
      <c r="H26" s="1" t="s">
        <v>13</v>
      </c>
      <c r="J26" s="1" t="s">
        <v>20</v>
      </c>
      <c r="K26" s="1" t="s">
        <v>17</v>
      </c>
      <c r="L26" s="1" t="s">
        <v>18</v>
      </c>
    </row>
    <row r="27" spans="1:22" ht="20" customHeight="1">
      <c r="A27" s="1" t="s">
        <v>2</v>
      </c>
      <c r="B27" s="1"/>
      <c r="C27" s="1">
        <v>5</v>
      </c>
      <c r="D27" s="1">
        <v>9</v>
      </c>
      <c r="E27" s="1">
        <v>9</v>
      </c>
      <c r="F27" s="1">
        <v>6</v>
      </c>
      <c r="G27" s="1"/>
      <c r="H27" s="1">
        <f>SUM(Tabella1348103[[#This Row],[Responsabile]:[Verificatore]])</f>
        <v>29</v>
      </c>
      <c r="J27" s="1" t="s">
        <v>9</v>
      </c>
      <c r="K27" s="1">
        <f t="shared" ref="K27" si="0">B34</f>
        <v>12</v>
      </c>
      <c r="L27" s="1">
        <f>Tabella468[[#This Row],[Ore]]*30</f>
        <v>360</v>
      </c>
    </row>
    <row r="28" spans="1:22" ht="20" customHeight="1">
      <c r="A28" s="1" t="s">
        <v>3</v>
      </c>
      <c r="B28" s="1"/>
      <c r="C28" s="1"/>
      <c r="D28" s="1">
        <v>6</v>
      </c>
      <c r="E28" s="1">
        <v>10</v>
      </c>
      <c r="F28" s="1"/>
      <c r="G28" s="1">
        <v>11</v>
      </c>
      <c r="H28" s="1">
        <f>SUM(Tabella1348103[[#This Row],[Responsabile]:[Verificatore]])</f>
        <v>27</v>
      </c>
      <c r="J28" s="1" t="s">
        <v>10</v>
      </c>
      <c r="K28" s="1">
        <f>C34</f>
        <v>10</v>
      </c>
      <c r="L28" s="8">
        <f>Tabella468[[#This Row],[Ore]]*20</f>
        <v>200</v>
      </c>
      <c r="Q28" s="2"/>
      <c r="R28" s="2"/>
      <c r="S28" s="2"/>
    </row>
    <row r="29" spans="1:22" ht="20" customHeight="1">
      <c r="A29" s="1" t="s">
        <v>4</v>
      </c>
      <c r="B29" s="1">
        <v>5</v>
      </c>
      <c r="C29" s="1"/>
      <c r="D29" s="1"/>
      <c r="E29" s="1">
        <v>22</v>
      </c>
      <c r="F29" s="1"/>
      <c r="G29" s="1"/>
      <c r="H29" s="1">
        <f>SUM(Tabella1348103[[#This Row],[Responsabile]:[Verificatore]])</f>
        <v>27</v>
      </c>
      <c r="J29" s="1" t="s">
        <v>11</v>
      </c>
      <c r="K29" s="1">
        <f>D34</f>
        <v>15</v>
      </c>
      <c r="L29" s="8">
        <f>Tabella468[[#This Row],[Ore]]*25</f>
        <v>375</v>
      </c>
      <c r="Q29" s="2"/>
      <c r="R29" s="2"/>
      <c r="S29" s="2"/>
    </row>
    <row r="30" spans="1:22" ht="20" customHeight="1">
      <c r="A30" s="1" t="s">
        <v>5</v>
      </c>
      <c r="B30" s="1"/>
      <c r="C30" s="1"/>
      <c r="D30" s="1"/>
      <c r="E30" s="1">
        <v>12</v>
      </c>
      <c r="F30" s="1">
        <v>4</v>
      </c>
      <c r="G30" s="1">
        <v>13</v>
      </c>
      <c r="H30" s="1">
        <f>SUM(Tabella1348103[[#This Row],[Responsabile]:[Verificatore]])</f>
        <v>29</v>
      </c>
      <c r="J30" s="1" t="s">
        <v>15</v>
      </c>
      <c r="K30" s="1">
        <f>E34</f>
        <v>103</v>
      </c>
      <c r="L30" s="1">
        <f>Tabella468[[#This Row],[Ore]]*22</f>
        <v>2266</v>
      </c>
      <c r="Q30" s="2"/>
      <c r="R30" s="2"/>
      <c r="S30" s="2"/>
    </row>
    <row r="31" spans="1:22" ht="20" customHeight="1">
      <c r="A31" s="1" t="s">
        <v>6</v>
      </c>
      <c r="B31" s="1"/>
      <c r="C31" s="1">
        <v>5</v>
      </c>
      <c r="D31" s="1"/>
      <c r="E31" s="1">
        <v>19</v>
      </c>
      <c r="F31" s="1">
        <v>5</v>
      </c>
      <c r="G31" s="1"/>
      <c r="H31" s="1">
        <f>SUM(Tabella1348103[[#This Row],[Responsabile]:[Verificatore]])</f>
        <v>29</v>
      </c>
      <c r="J31" s="1" t="s">
        <v>16</v>
      </c>
      <c r="K31" s="1">
        <f>F34</f>
        <v>15</v>
      </c>
      <c r="L31" s="1">
        <f>Tabella468[[#This Row],[Ore]]*15</f>
        <v>225</v>
      </c>
      <c r="Q31" s="2"/>
      <c r="R31" s="2"/>
      <c r="S31" s="2"/>
    </row>
    <row r="32" spans="1:22" ht="20" customHeight="1">
      <c r="A32" s="1" t="s">
        <v>7</v>
      </c>
      <c r="B32" s="1"/>
      <c r="C32" s="1"/>
      <c r="D32" s="1"/>
      <c r="E32" s="1">
        <v>11</v>
      </c>
      <c r="F32" s="1"/>
      <c r="G32" s="1">
        <v>18</v>
      </c>
      <c r="H32" s="1">
        <f>SUM(Tabella1348103[[#This Row],[Responsabile]:[Verificatore]])</f>
        <v>29</v>
      </c>
      <c r="J32" s="1" t="s">
        <v>12</v>
      </c>
      <c r="K32" s="1">
        <f>G34</f>
        <v>42</v>
      </c>
      <c r="L32" s="1">
        <f>Tabella468[[#This Row],[Ore]]*15</f>
        <v>630</v>
      </c>
      <c r="Q32" s="2"/>
      <c r="R32" s="2"/>
      <c r="S32" s="4"/>
    </row>
    <row r="33" spans="1:19" ht="20" customHeight="1">
      <c r="A33" s="1" t="s">
        <v>8</v>
      </c>
      <c r="B33" s="1">
        <v>7</v>
      </c>
      <c r="C33" s="1"/>
      <c r="D33" s="1"/>
      <c r="E33" s="1">
        <v>20</v>
      </c>
      <c r="F33" s="1"/>
      <c r="G33" s="1"/>
      <c r="H33" s="1">
        <f>SUM(Tabella1348103[[#This Row],[Responsabile]:[Verificatore]])</f>
        <v>27</v>
      </c>
      <c r="J33" s="7" t="s">
        <v>27</v>
      </c>
      <c r="K33" s="1">
        <f>SUM(K27:K32)</f>
        <v>197</v>
      </c>
      <c r="L33" s="8">
        <f>SUM(L27:L32)</f>
        <v>4056</v>
      </c>
      <c r="Q33" s="2"/>
      <c r="R33" s="2"/>
      <c r="S33" s="2"/>
    </row>
    <row r="34" spans="1:19" ht="20" customHeight="1">
      <c r="A34" s="7" t="s">
        <v>26</v>
      </c>
      <c r="B34" s="1">
        <f t="shared" ref="B34:H34" si="1">SUM(B27:B33)</f>
        <v>12</v>
      </c>
      <c r="C34" s="1">
        <f t="shared" si="1"/>
        <v>10</v>
      </c>
      <c r="D34" s="1">
        <f t="shared" si="1"/>
        <v>15</v>
      </c>
      <c r="E34" s="1">
        <f t="shared" si="1"/>
        <v>103</v>
      </c>
      <c r="F34" s="1">
        <f t="shared" si="1"/>
        <v>15</v>
      </c>
      <c r="G34" s="1">
        <f t="shared" si="1"/>
        <v>42</v>
      </c>
      <c r="H34" s="1">
        <f t="shared" si="1"/>
        <v>197</v>
      </c>
      <c r="Q34" s="2"/>
      <c r="R34" s="2"/>
      <c r="S34" s="2"/>
    </row>
    <row r="35" spans="1:19" ht="20" customHeight="1">
      <c r="A35" s="7"/>
      <c r="B35" s="1"/>
      <c r="C35" s="1"/>
      <c r="D35" s="1"/>
      <c r="E35" s="1"/>
      <c r="F35" s="1"/>
      <c r="G35" s="1"/>
      <c r="H35" s="1"/>
      <c r="Q35" s="6"/>
      <c r="R35" s="2"/>
      <c r="S35" s="4"/>
    </row>
    <row r="36" spans="1:19" ht="20" customHeight="1">
      <c r="Q36" s="2"/>
      <c r="R36" s="2"/>
      <c r="S36" s="2"/>
    </row>
    <row r="37" spans="1:19">
      <c r="A37" t="s">
        <v>33</v>
      </c>
      <c r="Q37" s="2"/>
      <c r="R37" s="2"/>
      <c r="S37" s="2"/>
    </row>
    <row r="38" spans="1:19" ht="20" customHeight="1">
      <c r="A38" s="1" t="s">
        <v>0</v>
      </c>
      <c r="B38" s="1" t="s">
        <v>9</v>
      </c>
      <c r="C38" s="1" t="s">
        <v>10</v>
      </c>
      <c r="D38" s="1" t="s">
        <v>11</v>
      </c>
      <c r="E38" s="1" t="s">
        <v>15</v>
      </c>
      <c r="F38" s="1" t="s">
        <v>16</v>
      </c>
      <c r="G38" s="1" t="s">
        <v>12</v>
      </c>
      <c r="H38" s="1" t="s">
        <v>13</v>
      </c>
      <c r="J38" s="1" t="s">
        <v>20</v>
      </c>
      <c r="K38" s="1" t="s">
        <v>17</v>
      </c>
      <c r="L38" s="1" t="s">
        <v>18</v>
      </c>
      <c r="Q38" s="2"/>
      <c r="R38" s="2"/>
      <c r="S38" s="2"/>
    </row>
    <row r="39" spans="1:19" ht="20" customHeight="1">
      <c r="A39" s="1" t="s">
        <v>2</v>
      </c>
      <c r="B39" s="1"/>
      <c r="C39" s="1"/>
      <c r="D39" s="1"/>
      <c r="E39" s="1">
        <v>8</v>
      </c>
      <c r="F39" s="1">
        <v>22</v>
      </c>
      <c r="G39" s="1">
        <v>21</v>
      </c>
      <c r="H39" s="1">
        <f>SUM(Tabella13481034[[#This Row],[Responsabile]:[Verificatore]])</f>
        <v>51</v>
      </c>
      <c r="J39" s="1" t="s">
        <v>9</v>
      </c>
      <c r="K39" s="1">
        <f t="shared" ref="K39" si="2">B46</f>
        <v>8</v>
      </c>
      <c r="L39" s="1">
        <f>Tabella4689[[#This Row],[Ore]]*30</f>
        <v>240</v>
      </c>
    </row>
    <row r="40" spans="1:19" ht="20" customHeight="1">
      <c r="A40" s="1" t="s">
        <v>3</v>
      </c>
      <c r="B40" s="1"/>
      <c r="C40" s="1">
        <v>6</v>
      </c>
      <c r="D40" s="1"/>
      <c r="E40" s="1">
        <v>16</v>
      </c>
      <c r="F40" s="1">
        <v>22</v>
      </c>
      <c r="G40" s="1">
        <v>9</v>
      </c>
      <c r="H40" s="1">
        <f>SUM(Tabella13481034[[#This Row],[Responsabile]:[Verificatore]])</f>
        <v>53</v>
      </c>
      <c r="J40" s="1" t="s">
        <v>10</v>
      </c>
      <c r="K40" s="1">
        <f>C46</f>
        <v>12</v>
      </c>
      <c r="L40" s="8">
        <f>Tabella4689[[#This Row],[Ore]]*20</f>
        <v>240</v>
      </c>
    </row>
    <row r="41" spans="1:19" ht="20" customHeight="1">
      <c r="A41" s="1" t="s">
        <v>4</v>
      </c>
      <c r="B41" s="1"/>
      <c r="C41" s="1"/>
      <c r="D41" s="1">
        <v>4</v>
      </c>
      <c r="E41" s="1">
        <v>15</v>
      </c>
      <c r="F41" s="1">
        <v>25</v>
      </c>
      <c r="G41" s="1">
        <v>9</v>
      </c>
      <c r="H41" s="1">
        <f>SUM(Tabella13481034[[#This Row],[Responsabile]:[Verificatore]])</f>
        <v>53</v>
      </c>
      <c r="J41" s="1" t="s">
        <v>11</v>
      </c>
      <c r="K41" s="1">
        <f>D46</f>
        <v>11</v>
      </c>
      <c r="L41" s="8">
        <f>Tabella4689[[#This Row],[Ore]]*25</f>
        <v>275</v>
      </c>
    </row>
    <row r="42" spans="1:19" ht="20" customHeight="1">
      <c r="A42" s="1" t="s">
        <v>5</v>
      </c>
      <c r="B42" s="1"/>
      <c r="C42" s="1"/>
      <c r="D42" s="1">
        <v>7</v>
      </c>
      <c r="E42" s="1">
        <v>23</v>
      </c>
      <c r="F42" s="1">
        <v>22</v>
      </c>
      <c r="G42" s="1"/>
      <c r="H42" s="1">
        <f>SUM(Tabella13481034[[#This Row],[Responsabile]:[Verificatore]])</f>
        <v>52</v>
      </c>
      <c r="J42" s="1" t="s">
        <v>15</v>
      </c>
      <c r="K42" s="1">
        <f>E46</f>
        <v>117</v>
      </c>
      <c r="L42" s="1">
        <f>Tabella4689[[#This Row],[Ore]]*22</f>
        <v>2574</v>
      </c>
    </row>
    <row r="43" spans="1:19" ht="20" customHeight="1">
      <c r="A43" s="1" t="s">
        <v>6</v>
      </c>
      <c r="B43" s="1">
        <v>8</v>
      </c>
      <c r="C43" s="1"/>
      <c r="D43" s="1"/>
      <c r="E43" s="1">
        <v>13</v>
      </c>
      <c r="F43" s="1">
        <v>18</v>
      </c>
      <c r="G43" s="1">
        <v>11</v>
      </c>
      <c r="H43" s="1">
        <f>SUM(Tabella13481034[[#This Row],[Responsabile]:[Verificatore]])</f>
        <v>50</v>
      </c>
      <c r="J43" s="1" t="s">
        <v>16</v>
      </c>
      <c r="K43" s="1">
        <f>F46</f>
        <v>144</v>
      </c>
      <c r="L43" s="1">
        <f>Tabella4689[[#This Row],[Ore]]*15</f>
        <v>2160</v>
      </c>
      <c r="Q43" s="2"/>
      <c r="R43" s="2"/>
      <c r="S43" s="2"/>
    </row>
    <row r="44" spans="1:19" ht="20" customHeight="1">
      <c r="A44" s="1" t="s">
        <v>7</v>
      </c>
      <c r="B44" s="1"/>
      <c r="C44" s="1">
        <v>6</v>
      </c>
      <c r="D44" s="1"/>
      <c r="E44" s="1">
        <v>20</v>
      </c>
      <c r="F44" s="1">
        <v>14</v>
      </c>
      <c r="G44" s="1">
        <v>12</v>
      </c>
      <c r="H44" s="1">
        <f>SUM(Tabella13481034[[#This Row],[Responsabile]:[Verificatore]])</f>
        <v>52</v>
      </c>
      <c r="J44" s="1" t="s">
        <v>12</v>
      </c>
      <c r="K44" s="1">
        <f>G46</f>
        <v>72</v>
      </c>
      <c r="L44" s="1">
        <f>Tabella4689[[#This Row],[Ore]]*15</f>
        <v>1080</v>
      </c>
      <c r="Q44" s="2"/>
      <c r="R44" s="2"/>
      <c r="S44" s="2"/>
    </row>
    <row r="45" spans="1:19" ht="20" customHeight="1">
      <c r="A45" s="1" t="s">
        <v>8</v>
      </c>
      <c r="B45" s="1"/>
      <c r="C45" s="1"/>
      <c r="D45" s="1"/>
      <c r="E45" s="1">
        <v>22</v>
      </c>
      <c r="F45" s="1">
        <v>21</v>
      </c>
      <c r="G45" s="1">
        <v>10</v>
      </c>
      <c r="H45" s="1">
        <f>SUM(Tabella13481034[[#This Row],[Responsabile]:[Verificatore]])</f>
        <v>53</v>
      </c>
      <c r="J45" s="7" t="s">
        <v>27</v>
      </c>
      <c r="K45" s="1">
        <f>SUM(K39:K44)</f>
        <v>364</v>
      </c>
      <c r="L45" s="8">
        <f>SUM(L39:L44)</f>
        <v>6569</v>
      </c>
      <c r="Q45" s="2"/>
      <c r="R45" s="2"/>
      <c r="S45" s="2"/>
    </row>
    <row r="46" spans="1:19" ht="20" customHeight="1">
      <c r="A46" s="7" t="s">
        <v>26</v>
      </c>
      <c r="B46" s="1">
        <f t="shared" ref="B46:H46" si="3">SUM(B39:B45)</f>
        <v>8</v>
      </c>
      <c r="C46" s="1">
        <f t="shared" si="3"/>
        <v>12</v>
      </c>
      <c r="D46" s="1">
        <f t="shared" si="3"/>
        <v>11</v>
      </c>
      <c r="E46" s="1">
        <f t="shared" si="3"/>
        <v>117</v>
      </c>
      <c r="F46" s="1">
        <f t="shared" si="3"/>
        <v>144</v>
      </c>
      <c r="G46" s="1">
        <f t="shared" si="3"/>
        <v>72</v>
      </c>
      <c r="H46" s="1">
        <f t="shared" si="3"/>
        <v>364</v>
      </c>
      <c r="Q46" s="2"/>
      <c r="R46" s="2"/>
      <c r="S46" s="2"/>
    </row>
    <row r="47" spans="1:19">
      <c r="A47" s="3"/>
      <c r="B47" s="3"/>
      <c r="C47" s="3"/>
      <c r="D47" s="3"/>
      <c r="E47" s="3"/>
      <c r="F47" s="3"/>
      <c r="G47" s="3"/>
      <c r="H47" s="3"/>
      <c r="J47" s="2"/>
      <c r="K47" s="2"/>
      <c r="L47" s="2"/>
      <c r="Q47" s="2"/>
      <c r="R47" s="2"/>
      <c r="S47" s="4"/>
    </row>
    <row r="48" spans="1:19">
      <c r="A48" s="3"/>
      <c r="B48" s="3"/>
      <c r="C48" s="3"/>
      <c r="D48" s="3"/>
      <c r="E48" s="3"/>
      <c r="F48" s="3"/>
      <c r="G48" s="3"/>
      <c r="H48" s="3"/>
      <c r="J48" s="2"/>
      <c r="K48" s="2"/>
      <c r="L48" s="4"/>
      <c r="Q48" s="2"/>
      <c r="R48" s="2"/>
      <c r="S48" s="4"/>
    </row>
    <row r="49" spans="1:19">
      <c r="A49" s="3"/>
      <c r="B49" s="3"/>
      <c r="C49" s="3"/>
      <c r="D49" s="3"/>
      <c r="E49" s="3"/>
      <c r="F49" s="3"/>
      <c r="G49" s="3"/>
      <c r="H49" s="3"/>
      <c r="J49" s="2"/>
      <c r="K49" s="2"/>
      <c r="L49" s="4"/>
      <c r="Q49" s="2"/>
      <c r="R49" s="2"/>
      <c r="S49" s="4"/>
    </row>
    <row r="50" spans="1:19">
      <c r="A50" s="5"/>
      <c r="B50" s="3"/>
      <c r="C50" s="3"/>
      <c r="D50" s="3"/>
      <c r="E50" s="3"/>
      <c r="F50" s="3"/>
      <c r="G50" s="3"/>
      <c r="H50" s="3"/>
      <c r="J50" s="2"/>
      <c r="K50" s="2"/>
      <c r="L50" s="4"/>
      <c r="Q50" s="6"/>
      <c r="R50" s="2"/>
      <c r="S50" s="4"/>
    </row>
    <row r="51" spans="1:19">
      <c r="J51" s="6"/>
      <c r="K51" s="2"/>
      <c r="L51" s="4"/>
    </row>
    <row r="53" spans="1:19">
      <c r="A53" t="s">
        <v>34</v>
      </c>
    </row>
    <row r="54" spans="1:19" ht="20" customHeight="1">
      <c r="A54" s="1" t="s">
        <v>0</v>
      </c>
      <c r="B54" s="1" t="s">
        <v>23</v>
      </c>
      <c r="C54" s="1" t="s">
        <v>29</v>
      </c>
      <c r="D54" s="1" t="s">
        <v>24</v>
      </c>
      <c r="E54" s="1" t="s">
        <v>30</v>
      </c>
      <c r="F54" s="1" t="s">
        <v>1</v>
      </c>
      <c r="G54" s="1" t="s">
        <v>25</v>
      </c>
      <c r="H54" s="1" t="s">
        <v>13</v>
      </c>
      <c r="J54" s="1" t="s">
        <v>20</v>
      </c>
      <c r="K54" s="1" t="s">
        <v>17</v>
      </c>
      <c r="L54" s="1" t="s">
        <v>18</v>
      </c>
    </row>
    <row r="55" spans="1:19" ht="20" customHeight="1">
      <c r="A55" s="1" t="s">
        <v>2</v>
      </c>
      <c r="B55" s="1" t="s">
        <v>31</v>
      </c>
      <c r="C55" s="1" t="s">
        <v>31</v>
      </c>
      <c r="D55" s="1" t="s">
        <v>31</v>
      </c>
      <c r="E55" s="1">
        <v>9</v>
      </c>
      <c r="F55" s="1" t="s">
        <v>31</v>
      </c>
      <c r="G55" s="1">
        <v>12</v>
      </c>
      <c r="H55" s="1">
        <v>20</v>
      </c>
      <c r="J55" s="1" t="s">
        <v>9</v>
      </c>
      <c r="K55" s="1">
        <f t="shared" ref="K55" si="4">B62</f>
        <v>12</v>
      </c>
      <c r="L55" s="1">
        <f>Tabella46810[[#This Row],[Ore]]*30</f>
        <v>360</v>
      </c>
    </row>
    <row r="56" spans="1:19" ht="20" customHeight="1">
      <c r="A56" s="1" t="s">
        <v>3</v>
      </c>
      <c r="B56" s="1" t="s">
        <v>31</v>
      </c>
      <c r="C56" s="1" t="s">
        <v>31</v>
      </c>
      <c r="D56" s="1" t="s">
        <v>31</v>
      </c>
      <c r="E56" s="1">
        <v>12</v>
      </c>
      <c r="F56" s="1" t="s">
        <v>31</v>
      </c>
      <c r="G56" s="1">
        <v>9</v>
      </c>
      <c r="H56" s="1">
        <f>SUM(Tabella13481034613[[#This Row],[Re]:[Ve]])</f>
        <v>21</v>
      </c>
      <c r="J56" s="1" t="s">
        <v>10</v>
      </c>
      <c r="K56" s="1">
        <f>C62</f>
        <v>21</v>
      </c>
      <c r="L56" s="8">
        <f>Tabella46810[[#This Row],[Ore]]*20</f>
        <v>420</v>
      </c>
    </row>
    <row r="57" spans="1:19" ht="20" customHeight="1">
      <c r="A57" s="1" t="s">
        <v>4</v>
      </c>
      <c r="B57" s="1" t="s">
        <v>31</v>
      </c>
      <c r="C57" s="1">
        <v>8</v>
      </c>
      <c r="D57" s="1" t="s">
        <v>31</v>
      </c>
      <c r="E57" s="1" t="s">
        <v>31</v>
      </c>
      <c r="F57" s="1" t="s">
        <v>31</v>
      </c>
      <c r="G57" s="1">
        <v>13</v>
      </c>
      <c r="H57" s="1">
        <f>SUM(Tabella13481034613[[#This Row],[Re]:[Ve]])</f>
        <v>21</v>
      </c>
      <c r="J57" s="1" t="s">
        <v>11</v>
      </c>
      <c r="K57" s="1"/>
      <c r="L57" s="8"/>
    </row>
    <row r="58" spans="1:19" ht="20" customHeight="1">
      <c r="A58" s="1" t="s">
        <v>5</v>
      </c>
      <c r="B58" s="1">
        <v>6</v>
      </c>
      <c r="C58" s="1" t="s">
        <v>31</v>
      </c>
      <c r="D58" s="1" t="s">
        <v>31</v>
      </c>
      <c r="E58" s="1" t="s">
        <v>31</v>
      </c>
      <c r="F58" s="1" t="s">
        <v>31</v>
      </c>
      <c r="G58" s="1">
        <v>14</v>
      </c>
      <c r="H58" s="1">
        <f>SUM(Tabella13481034613[[#This Row],[Re]:[Ve]])</f>
        <v>20</v>
      </c>
      <c r="J58" s="1" t="s">
        <v>15</v>
      </c>
      <c r="K58" s="1">
        <f>E62</f>
        <v>24</v>
      </c>
      <c r="L58" s="1">
        <f>Tabella46810[[#This Row],[Ore]]*22</f>
        <v>528</v>
      </c>
      <c r="Q58" s="2"/>
      <c r="R58" s="2"/>
      <c r="S58" s="2"/>
    </row>
    <row r="59" spans="1:19" ht="20" customHeight="1">
      <c r="A59" s="1" t="s">
        <v>6</v>
      </c>
      <c r="B59" s="1" t="s">
        <v>31</v>
      </c>
      <c r="C59" s="1">
        <v>9</v>
      </c>
      <c r="D59" s="1" t="s">
        <v>31</v>
      </c>
      <c r="E59" s="1" t="s">
        <v>31</v>
      </c>
      <c r="F59" s="1" t="s">
        <v>31</v>
      </c>
      <c r="G59" s="1">
        <v>13</v>
      </c>
      <c r="H59" s="1">
        <f>SUM(Tabella13481034613[[#This Row],[Re]:[Ve]])</f>
        <v>22</v>
      </c>
      <c r="J59" s="1" t="s">
        <v>16</v>
      </c>
      <c r="K59" s="1">
        <f>F62</f>
        <v>25</v>
      </c>
      <c r="L59" s="1">
        <f>Tabella46810[[#This Row],[Ore]]*15</f>
        <v>375</v>
      </c>
      <c r="Q59" s="2"/>
      <c r="R59" s="2"/>
      <c r="S59" s="2"/>
    </row>
    <row r="60" spans="1:19" ht="20" customHeight="1">
      <c r="A60" s="1" t="s">
        <v>7</v>
      </c>
      <c r="B60" s="1">
        <v>6</v>
      </c>
      <c r="C60" s="1" t="s">
        <v>31</v>
      </c>
      <c r="D60" s="1" t="s">
        <v>31</v>
      </c>
      <c r="E60" s="1">
        <v>3</v>
      </c>
      <c r="F60" s="1">
        <v>11</v>
      </c>
      <c r="G60" s="1" t="s">
        <v>31</v>
      </c>
      <c r="H60" s="1">
        <f>SUM(Tabella13481034613[[#This Row],[Re]:[Ve]])</f>
        <v>20</v>
      </c>
      <c r="J60" s="1" t="s">
        <v>12</v>
      </c>
      <c r="K60" s="1">
        <f>G62</f>
        <v>64</v>
      </c>
      <c r="L60" s="1">
        <f>Tabella46810[[#This Row],[Ore]]*15</f>
        <v>960</v>
      </c>
      <c r="Q60" s="2"/>
      <c r="R60" s="2"/>
      <c r="S60" s="2"/>
    </row>
    <row r="61" spans="1:19" ht="20" customHeight="1">
      <c r="A61" s="1" t="s">
        <v>8</v>
      </c>
      <c r="B61" s="1" t="s">
        <v>31</v>
      </c>
      <c r="C61" s="1">
        <v>4</v>
      </c>
      <c r="D61" s="1" t="s">
        <v>31</v>
      </c>
      <c r="E61" s="1" t="s">
        <v>31</v>
      </c>
      <c r="F61" s="1">
        <v>14</v>
      </c>
      <c r="G61" s="1">
        <v>3</v>
      </c>
      <c r="H61" s="1">
        <f>SUM(Tabella13481034613[[#This Row],[Re]:[Ve]])</f>
        <v>21</v>
      </c>
      <c r="J61" s="7" t="s">
        <v>27</v>
      </c>
      <c r="K61" s="1">
        <f>SUM(K55:K60)</f>
        <v>146</v>
      </c>
      <c r="L61" s="8">
        <f>SUM(L55:L60)</f>
        <v>2643</v>
      </c>
      <c r="Q61" s="2"/>
      <c r="R61" s="2"/>
      <c r="S61" s="2"/>
    </row>
    <row r="62" spans="1:19" ht="20" customHeight="1">
      <c r="A62" s="7" t="s">
        <v>26</v>
      </c>
      <c r="B62" s="1">
        <f>SUM(B55:B61)</f>
        <v>12</v>
      </c>
      <c r="C62" s="1">
        <f>SUM(C55:C61)</f>
        <v>21</v>
      </c>
      <c r="D62" s="1" t="s">
        <v>31</v>
      </c>
      <c r="E62" s="1">
        <f>SUM(E55:E61)</f>
        <v>24</v>
      </c>
      <c r="F62" s="1">
        <f>SUM(F55:F61)</f>
        <v>25</v>
      </c>
      <c r="G62" s="1">
        <f>SUM(G55:G61)</f>
        <v>64</v>
      </c>
      <c r="H62" s="1">
        <f>SUM(H55:H61)</f>
        <v>145</v>
      </c>
      <c r="Q62" s="2"/>
      <c r="R62" s="2"/>
      <c r="S62" s="4"/>
    </row>
    <row r="63" spans="1:19">
      <c r="A63" s="3"/>
      <c r="B63" s="3"/>
      <c r="C63" s="3"/>
      <c r="D63" s="3"/>
      <c r="E63" s="3"/>
      <c r="F63" s="3"/>
      <c r="G63" s="3"/>
      <c r="H63" s="3"/>
      <c r="Q63" s="2"/>
      <c r="R63" s="2"/>
      <c r="S63" s="4"/>
    </row>
    <row r="64" spans="1:19">
      <c r="A64" s="3"/>
      <c r="B64" s="3"/>
      <c r="C64" s="3"/>
      <c r="D64" s="3"/>
      <c r="E64" s="3"/>
      <c r="F64" s="3"/>
      <c r="G64" s="3"/>
      <c r="H64" s="3"/>
      <c r="Q64" s="2"/>
      <c r="R64" s="2"/>
      <c r="S64" s="4"/>
    </row>
    <row r="65" spans="1:19">
      <c r="A65" s="5"/>
      <c r="B65" s="3"/>
      <c r="C65" s="3"/>
      <c r="D65" s="3"/>
      <c r="E65" s="3"/>
      <c r="F65" s="3"/>
      <c r="G65" s="3"/>
      <c r="H65" s="3"/>
      <c r="Q65" s="6"/>
      <c r="R65" s="2"/>
      <c r="S65" s="4"/>
    </row>
    <row r="68" spans="1:19">
      <c r="A68" t="s">
        <v>32</v>
      </c>
    </row>
    <row r="70" spans="1:19" ht="20" customHeight="1">
      <c r="A70" s="1" t="s">
        <v>0</v>
      </c>
      <c r="B70" s="1" t="s">
        <v>9</v>
      </c>
      <c r="C70" s="1" t="s">
        <v>10</v>
      </c>
      <c r="D70" s="1" t="s">
        <v>11</v>
      </c>
      <c r="E70" s="1" t="s">
        <v>15</v>
      </c>
      <c r="F70" s="1" t="s">
        <v>16</v>
      </c>
      <c r="G70" s="1" t="s">
        <v>12</v>
      </c>
      <c r="H70" s="1" t="s">
        <v>13</v>
      </c>
      <c r="J70" s="1" t="s">
        <v>20</v>
      </c>
      <c r="K70" s="1" t="s">
        <v>17</v>
      </c>
      <c r="L70" s="1" t="s">
        <v>18</v>
      </c>
    </row>
    <row r="71" spans="1:19" ht="20" customHeight="1">
      <c r="A71" s="1" t="s">
        <v>2</v>
      </c>
      <c r="B71" s="1"/>
      <c r="C71" s="1"/>
      <c r="D71" s="1">
        <v>14</v>
      </c>
      <c r="E71" s="1">
        <f t="shared" ref="E71:E78" si="5">SUM(E55,E39,E27)</f>
        <v>26</v>
      </c>
      <c r="F71" s="1">
        <f t="shared" ref="F71:F78" si="6">SUM(F55,F39,F27)</f>
        <v>28</v>
      </c>
      <c r="G71" s="1">
        <f t="shared" ref="G71:G78" si="7">SUM(G39,G55,G27)</f>
        <v>33</v>
      </c>
      <c r="H71" s="1">
        <f>SUM(Tabella134810[[#This Row],[Responsabile]:[Verificatore]])</f>
        <v>101</v>
      </c>
      <c r="J71" s="1" t="s">
        <v>9</v>
      </c>
      <c r="K71" s="1">
        <f>B78</f>
        <v>32</v>
      </c>
      <c r="L71" s="1">
        <f>Tabella46[[#This Row],[Ore]]*30</f>
        <v>960</v>
      </c>
    </row>
    <row r="72" spans="1:19" ht="20" customHeight="1">
      <c r="A72" s="1" t="s">
        <v>3</v>
      </c>
      <c r="B72" s="1"/>
      <c r="C72" s="1">
        <f t="shared" ref="C72:C78" si="8">SUM(C56,C40,C28)</f>
        <v>6</v>
      </c>
      <c r="D72" s="1">
        <f t="shared" ref="D72:D78" si="9">SUM(D56,D40,D28)</f>
        <v>6</v>
      </c>
      <c r="E72" s="1">
        <f t="shared" si="5"/>
        <v>38</v>
      </c>
      <c r="F72" s="1">
        <f t="shared" si="6"/>
        <v>22</v>
      </c>
      <c r="G72" s="1">
        <f t="shared" si="7"/>
        <v>29</v>
      </c>
      <c r="H72" s="1">
        <f>SUM(Tabella134810[[#This Row],[Responsabile]:[Verificatore]])</f>
        <v>101</v>
      </c>
      <c r="J72" s="1" t="s">
        <v>10</v>
      </c>
      <c r="K72" s="1">
        <f>C78</f>
        <v>43</v>
      </c>
      <c r="L72" s="8">
        <f>Tabella46[[#This Row],[Ore]]*20</f>
        <v>860</v>
      </c>
    </row>
    <row r="73" spans="1:19" ht="20" customHeight="1">
      <c r="A73" s="1" t="s">
        <v>4</v>
      </c>
      <c r="B73" s="1">
        <f t="shared" ref="B73:B78" si="10">SUM(B41,B29,B57)</f>
        <v>5</v>
      </c>
      <c r="C73" s="1">
        <f t="shared" si="8"/>
        <v>8</v>
      </c>
      <c r="D73" s="1">
        <f t="shared" si="9"/>
        <v>4</v>
      </c>
      <c r="E73" s="1">
        <f t="shared" si="5"/>
        <v>37</v>
      </c>
      <c r="F73" s="1">
        <f t="shared" si="6"/>
        <v>25</v>
      </c>
      <c r="G73" s="1">
        <f t="shared" si="7"/>
        <v>22</v>
      </c>
      <c r="H73" s="1">
        <f>SUM(Tabella134810[[#This Row],[Responsabile]:[Verificatore]])</f>
        <v>101</v>
      </c>
      <c r="J73" s="1" t="s">
        <v>11</v>
      </c>
      <c r="K73" s="1">
        <f>D78</f>
        <v>26</v>
      </c>
      <c r="L73" s="8">
        <f>Tabella46[[#This Row],[Ore]]*25</f>
        <v>650</v>
      </c>
    </row>
    <row r="74" spans="1:19" ht="20" customHeight="1">
      <c r="A74" s="1" t="s">
        <v>5</v>
      </c>
      <c r="B74" s="1">
        <f t="shared" si="10"/>
        <v>6</v>
      </c>
      <c r="C74" s="1"/>
      <c r="D74" s="1">
        <f t="shared" si="9"/>
        <v>7</v>
      </c>
      <c r="E74" s="1">
        <f t="shared" si="5"/>
        <v>35</v>
      </c>
      <c r="F74" s="1">
        <f t="shared" si="6"/>
        <v>26</v>
      </c>
      <c r="G74" s="1">
        <f t="shared" si="7"/>
        <v>27</v>
      </c>
      <c r="H74" s="1">
        <f>SUM(Tabella134810[[#This Row],[Responsabile]:[Verificatore]])</f>
        <v>101</v>
      </c>
      <c r="J74" s="1" t="s">
        <v>15</v>
      </c>
      <c r="K74" s="1">
        <f>E78</f>
        <v>244</v>
      </c>
      <c r="L74" s="1">
        <f>Tabella46[[#This Row],[Ore]]*22</f>
        <v>5368</v>
      </c>
    </row>
    <row r="75" spans="1:19" ht="20" customHeight="1">
      <c r="A75" s="1" t="s">
        <v>6</v>
      </c>
      <c r="B75" s="1">
        <f t="shared" si="10"/>
        <v>8</v>
      </c>
      <c r="C75" s="1">
        <f t="shared" si="8"/>
        <v>14</v>
      </c>
      <c r="D75" s="1"/>
      <c r="E75" s="1">
        <f t="shared" si="5"/>
        <v>32</v>
      </c>
      <c r="F75" s="1">
        <f t="shared" si="6"/>
        <v>23</v>
      </c>
      <c r="G75" s="1">
        <f t="shared" si="7"/>
        <v>24</v>
      </c>
      <c r="H75" s="1">
        <f>SUM(Tabella134810[[#This Row],[Responsabile]:[Verificatore]])</f>
        <v>101</v>
      </c>
      <c r="J75" s="1" t="s">
        <v>16</v>
      </c>
      <c r="K75" s="1">
        <f>F78</f>
        <v>184</v>
      </c>
      <c r="L75" s="1">
        <f>Tabella46[[#This Row],[Ore]]*15</f>
        <v>2760</v>
      </c>
    </row>
    <row r="76" spans="1:19" ht="20" customHeight="1">
      <c r="A76" s="1" t="s">
        <v>7</v>
      </c>
      <c r="B76" s="1">
        <f t="shared" si="10"/>
        <v>6</v>
      </c>
      <c r="C76" s="1">
        <f t="shared" si="8"/>
        <v>6</v>
      </c>
      <c r="D76" s="1"/>
      <c r="E76" s="1">
        <f t="shared" si="5"/>
        <v>34</v>
      </c>
      <c r="F76" s="1">
        <f t="shared" si="6"/>
        <v>25</v>
      </c>
      <c r="G76" s="1">
        <f t="shared" si="7"/>
        <v>30</v>
      </c>
      <c r="H76" s="1">
        <f>SUM(Tabella134810[[#This Row],[Responsabile]:[Verificatore]])</f>
        <v>101</v>
      </c>
      <c r="J76" s="1" t="s">
        <v>12</v>
      </c>
      <c r="K76" s="1">
        <f>G78</f>
        <v>178</v>
      </c>
      <c r="L76" s="1">
        <f>Tabella46[[#This Row],[Ore]]*15</f>
        <v>2670</v>
      </c>
    </row>
    <row r="77" spans="1:19" ht="20" customHeight="1">
      <c r="A77" s="1" t="s">
        <v>8</v>
      </c>
      <c r="B77" s="1">
        <f t="shared" si="10"/>
        <v>7</v>
      </c>
      <c r="C77" s="1">
        <f t="shared" si="8"/>
        <v>4</v>
      </c>
      <c r="D77" s="1"/>
      <c r="E77" s="1">
        <f t="shared" si="5"/>
        <v>42</v>
      </c>
      <c r="F77" s="1">
        <f t="shared" si="6"/>
        <v>35</v>
      </c>
      <c r="G77" s="1">
        <f t="shared" si="7"/>
        <v>13</v>
      </c>
      <c r="H77" s="1">
        <f>SUM(Tabella134810[[#This Row],[Responsabile]:[Verificatore]])</f>
        <v>101</v>
      </c>
      <c r="J77" s="7" t="s">
        <v>27</v>
      </c>
      <c r="K77" s="1">
        <f>SUM(K71:K76)</f>
        <v>707</v>
      </c>
      <c r="L77" s="8">
        <f>SUM(L71:L76)</f>
        <v>13268</v>
      </c>
    </row>
    <row r="78" spans="1:19" ht="20" customHeight="1">
      <c r="A78" s="7" t="s">
        <v>26</v>
      </c>
      <c r="B78" s="1">
        <f t="shared" si="10"/>
        <v>32</v>
      </c>
      <c r="C78" s="1">
        <f t="shared" si="8"/>
        <v>43</v>
      </c>
      <c r="D78" s="1">
        <f t="shared" si="9"/>
        <v>26</v>
      </c>
      <c r="E78" s="1">
        <f t="shared" si="5"/>
        <v>244</v>
      </c>
      <c r="F78" s="1">
        <f t="shared" si="6"/>
        <v>184</v>
      </c>
      <c r="G78" s="1">
        <f t="shared" si="7"/>
        <v>178</v>
      </c>
      <c r="H78" s="1">
        <f>SUM(Tabella134810[[#This Row],[Responsabile]:[Verificatore]])</f>
        <v>707</v>
      </c>
    </row>
    <row r="79" spans="1:19">
      <c r="A79" s="3"/>
      <c r="B79" s="3"/>
      <c r="C79" s="3"/>
      <c r="D79" s="3"/>
      <c r="E79" s="3"/>
      <c r="F79" s="3"/>
      <c r="G79" s="3"/>
      <c r="H79" s="3"/>
    </row>
    <row r="80" spans="1:19">
      <c r="A80" s="3"/>
      <c r="B80" s="3"/>
      <c r="C80" s="3"/>
      <c r="D80" s="3"/>
      <c r="E80" s="3"/>
      <c r="F80" s="3"/>
      <c r="G80" s="3"/>
      <c r="H80" s="3"/>
    </row>
    <row r="81" spans="1:12">
      <c r="A81" s="1" t="s">
        <v>35</v>
      </c>
      <c r="B81" s="3"/>
      <c r="C81" s="3"/>
      <c r="D81" s="3"/>
      <c r="E81" s="3"/>
      <c r="F81" s="3"/>
      <c r="G81" s="3"/>
      <c r="H81" s="3"/>
    </row>
    <row r="82" spans="1:12" ht="20" customHeight="1">
      <c r="A82" s="1" t="s">
        <v>0</v>
      </c>
      <c r="B82" s="1" t="s">
        <v>9</v>
      </c>
      <c r="C82" s="1" t="s">
        <v>10</v>
      </c>
      <c r="D82" s="1" t="s">
        <v>11</v>
      </c>
      <c r="E82" s="1" t="s">
        <v>15</v>
      </c>
      <c r="F82" s="1" t="s">
        <v>16</v>
      </c>
      <c r="G82" s="1" t="s">
        <v>12</v>
      </c>
      <c r="H82" s="1" t="s">
        <v>13</v>
      </c>
      <c r="J82" s="1" t="s">
        <v>20</v>
      </c>
      <c r="K82" s="1" t="s">
        <v>17</v>
      </c>
      <c r="L82" s="1" t="s">
        <v>18</v>
      </c>
    </row>
    <row r="83" spans="1:12" ht="20" customHeight="1">
      <c r="A83" s="1" t="s">
        <v>2</v>
      </c>
      <c r="B83" s="1">
        <f t="shared" ref="B83:B90" si="11">SUM(B39,B27,B14,B2,B55)</f>
        <v>10</v>
      </c>
      <c r="C83" s="1">
        <f t="shared" ref="C83:G90" si="12">SUM(C55,C39,C27,C14,C2)</f>
        <v>8</v>
      </c>
      <c r="D83" s="1">
        <f t="shared" si="12"/>
        <v>18</v>
      </c>
      <c r="E83" s="1">
        <f t="shared" si="12"/>
        <v>26</v>
      </c>
      <c r="F83" s="1">
        <f t="shared" si="12"/>
        <v>28</v>
      </c>
      <c r="G83" s="1">
        <f t="shared" si="12"/>
        <v>40</v>
      </c>
      <c r="H83" s="1">
        <f>SUM(Tabella13481025[[#This Row],[Responsabile]:[Verificatore]])</f>
        <v>130</v>
      </c>
      <c r="J83" s="1" t="s">
        <v>9</v>
      </c>
      <c r="K83" s="1">
        <f>B90</f>
        <v>59</v>
      </c>
      <c r="L83" s="1">
        <f>Tabella4626[[#This Row],[Ore]]*30</f>
        <v>1770</v>
      </c>
    </row>
    <row r="84" spans="1:12" ht="20" customHeight="1">
      <c r="A84" s="1" t="s">
        <v>3</v>
      </c>
      <c r="B84" s="1">
        <f t="shared" si="11"/>
        <v>5</v>
      </c>
      <c r="C84" s="1">
        <f t="shared" si="12"/>
        <v>12</v>
      </c>
      <c r="D84" s="1">
        <f t="shared" si="12"/>
        <v>16</v>
      </c>
      <c r="E84" s="1">
        <f t="shared" si="12"/>
        <v>38</v>
      </c>
      <c r="F84" s="1">
        <f t="shared" si="12"/>
        <v>22</v>
      </c>
      <c r="G84" s="1">
        <f t="shared" si="12"/>
        <v>37</v>
      </c>
      <c r="H84" s="1">
        <f>SUM(Tabella13481025[[#This Row],[Responsabile]:[Verificatore]])</f>
        <v>130</v>
      </c>
      <c r="J84" s="1" t="s">
        <v>10</v>
      </c>
      <c r="K84" s="1">
        <f>C90</f>
        <v>90</v>
      </c>
      <c r="L84" s="8">
        <f>Tabella4626[[#This Row],[Ore]]*20</f>
        <v>1800</v>
      </c>
    </row>
    <row r="85" spans="1:12" ht="20" customHeight="1">
      <c r="A85" s="1" t="s">
        <v>4</v>
      </c>
      <c r="B85" s="1">
        <f t="shared" si="11"/>
        <v>17</v>
      </c>
      <c r="C85" s="1">
        <f t="shared" si="12"/>
        <v>16</v>
      </c>
      <c r="D85" s="1">
        <f t="shared" si="12"/>
        <v>10</v>
      </c>
      <c r="E85" s="1">
        <f t="shared" si="12"/>
        <v>37</v>
      </c>
      <c r="F85" s="1">
        <f t="shared" si="12"/>
        <v>25</v>
      </c>
      <c r="G85" s="1">
        <f t="shared" si="12"/>
        <v>25</v>
      </c>
      <c r="H85" s="1">
        <f>SUM(Tabella13481025[[#This Row],[Responsabile]:[Verificatore]])</f>
        <v>130</v>
      </c>
      <c r="J85" s="1" t="s">
        <v>11</v>
      </c>
      <c r="K85" s="1">
        <f>D90</f>
        <v>97</v>
      </c>
      <c r="L85" s="8">
        <f>Tabella4626[[#This Row],[Ore]]*25</f>
        <v>2425</v>
      </c>
    </row>
    <row r="86" spans="1:12" ht="20" customHeight="1">
      <c r="A86" s="1" t="s">
        <v>5</v>
      </c>
      <c r="B86" s="1">
        <f t="shared" si="11"/>
        <v>6</v>
      </c>
      <c r="C86" s="1">
        <f t="shared" si="12"/>
        <v>9</v>
      </c>
      <c r="D86" s="1">
        <f t="shared" si="12"/>
        <v>18</v>
      </c>
      <c r="E86" s="1">
        <f t="shared" si="12"/>
        <v>35</v>
      </c>
      <c r="F86" s="1">
        <f t="shared" si="12"/>
        <v>26</v>
      </c>
      <c r="G86" s="1">
        <f t="shared" si="12"/>
        <v>36</v>
      </c>
      <c r="H86" s="1">
        <f>SUM(Tabella13481025[[#This Row],[Responsabile]:[Verificatore]])</f>
        <v>130</v>
      </c>
      <c r="J86" s="1" t="s">
        <v>15</v>
      </c>
      <c r="K86" s="1">
        <f>E90</f>
        <v>244</v>
      </c>
      <c r="L86" s="1">
        <f>Tabella4626[[#This Row],[Ore]]*22</f>
        <v>5368</v>
      </c>
    </row>
    <row r="87" spans="1:12" ht="20" customHeight="1">
      <c r="A87" s="1" t="s">
        <v>6</v>
      </c>
      <c r="B87" s="1">
        <f t="shared" si="11"/>
        <v>8</v>
      </c>
      <c r="C87" s="1">
        <f t="shared" si="12"/>
        <v>21</v>
      </c>
      <c r="D87" s="1">
        <f t="shared" si="12"/>
        <v>11</v>
      </c>
      <c r="E87" s="1">
        <f t="shared" si="12"/>
        <v>32</v>
      </c>
      <c r="F87" s="1">
        <f t="shared" si="12"/>
        <v>23</v>
      </c>
      <c r="G87" s="1">
        <f t="shared" si="12"/>
        <v>35</v>
      </c>
      <c r="H87" s="1">
        <f>SUM(Tabella13481025[[#This Row],[Responsabile]:[Verificatore]])</f>
        <v>130</v>
      </c>
      <c r="J87" s="1" t="s">
        <v>16</v>
      </c>
      <c r="K87" s="1">
        <f>F90</f>
        <v>184</v>
      </c>
      <c r="L87" s="1">
        <f>Tabella4626[[#This Row],[Ore]]*15</f>
        <v>2760</v>
      </c>
    </row>
    <row r="88" spans="1:12" ht="20" customHeight="1">
      <c r="A88" s="1" t="s">
        <v>7</v>
      </c>
      <c r="B88" s="1">
        <f t="shared" si="11"/>
        <v>6</v>
      </c>
      <c r="C88" s="1">
        <f t="shared" si="12"/>
        <v>12</v>
      </c>
      <c r="D88" s="1">
        <f t="shared" si="12"/>
        <v>13</v>
      </c>
      <c r="E88" s="1">
        <f t="shared" si="12"/>
        <v>34</v>
      </c>
      <c r="F88" s="1">
        <f t="shared" si="12"/>
        <v>25</v>
      </c>
      <c r="G88" s="1">
        <f t="shared" si="12"/>
        <v>40</v>
      </c>
      <c r="H88" s="1">
        <f>SUM(Tabella13481025[[#This Row],[Responsabile]:[Verificatore]])</f>
        <v>130</v>
      </c>
      <c r="J88" s="1" t="s">
        <v>12</v>
      </c>
      <c r="K88" s="1">
        <f>G90</f>
        <v>236</v>
      </c>
      <c r="L88" s="1">
        <f>Tabella4626[[#This Row],[Ore]]*15</f>
        <v>3540</v>
      </c>
    </row>
    <row r="89" spans="1:12" ht="20" customHeight="1">
      <c r="A89" s="1" t="s">
        <v>8</v>
      </c>
      <c r="B89" s="1">
        <f t="shared" si="11"/>
        <v>7</v>
      </c>
      <c r="C89" s="1">
        <f t="shared" si="12"/>
        <v>12</v>
      </c>
      <c r="D89" s="1">
        <f t="shared" si="12"/>
        <v>11</v>
      </c>
      <c r="E89" s="1">
        <f t="shared" si="12"/>
        <v>42</v>
      </c>
      <c r="F89" s="1">
        <f t="shared" si="12"/>
        <v>35</v>
      </c>
      <c r="G89" s="1">
        <f t="shared" si="12"/>
        <v>23</v>
      </c>
      <c r="H89" s="1">
        <f>SUM(Tabella13481025[[#This Row],[Responsabile]:[Verificatore]])</f>
        <v>130</v>
      </c>
      <c r="J89" s="7" t="s">
        <v>27</v>
      </c>
      <c r="K89" s="1">
        <f>SUM(K83:K88)</f>
        <v>910</v>
      </c>
      <c r="L89" s="8">
        <f>SUM(L83:L88)</f>
        <v>17663</v>
      </c>
    </row>
    <row r="90" spans="1:12" ht="20" customHeight="1">
      <c r="A90" s="7" t="s">
        <v>26</v>
      </c>
      <c r="B90" s="1">
        <f t="shared" si="11"/>
        <v>59</v>
      </c>
      <c r="C90" s="1">
        <f t="shared" si="12"/>
        <v>90</v>
      </c>
      <c r="D90" s="1">
        <f t="shared" si="12"/>
        <v>97</v>
      </c>
      <c r="E90" s="1">
        <f t="shared" si="12"/>
        <v>244</v>
      </c>
      <c r="F90" s="1">
        <f t="shared" si="12"/>
        <v>184</v>
      </c>
      <c r="G90" s="1">
        <f t="shared" si="12"/>
        <v>236</v>
      </c>
      <c r="H90" s="1">
        <f>SUM(Tabella13481025[[#This Row],[Responsabile]:[Verificatore]])</f>
        <v>910</v>
      </c>
    </row>
  </sheetData>
  <pageMargins left="0.7" right="0.7" top="0.75" bottom="0.75" header="0.3" footer="0.3"/>
  <pageSetup paperSize="9" orientation="portrait" horizontalDpi="0" verticalDpi="0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2018-12-20T08:47:16Z</dcterms:created>
  <dcterms:modified xsi:type="dcterms:W3CDTF">2018-12-25T22:10:18Z</dcterms:modified>
</cp:coreProperties>
</file>