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1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'1A'!$A$1:$AB$70</definedName>
    <definedName hidden="1" localSheetId="1" name="_xlnm._FilterDatabase">'1B'!$A$1:$AB$127</definedName>
  </definedNames>
  <calcPr/>
</workbook>
</file>

<file path=xl/sharedStrings.xml><?xml version="1.0" encoding="utf-8"?>
<sst xmlns="http://schemas.openxmlformats.org/spreadsheetml/2006/main" count="337" uniqueCount="77">
  <si>
    <t>Timestamp</t>
  </si>
  <si>
    <t>Aldur:</t>
  </si>
  <si>
    <t>Kyn:</t>
  </si>
  <si>
    <t>1. Nauðsynlegt er að tilkynna breytinguna yfirkjörstjórn innan viku.</t>
  </si>
  <si>
    <t>2. Afleiðingin er sú að Bandaríkin eru í alvarlegri skuldakreppu.</t>
  </si>
  <si>
    <t>3. Snjórinn tók að kyngja niður í Reykjanesbæ upp úr miðnætti.</t>
  </si>
  <si>
    <t>4. Ég myndi aldrei mæta fullur eða skrópa í vinnuna.</t>
  </si>
  <si>
    <t>5. Íbúarnir eru háðir að bændur í nágrenninu sjái þeim fyrir mat.</t>
  </si>
  <si>
    <t>6. Meirihluti borgarstjórnar samþykktu í dag fyrirkomulag næsta ársins.</t>
  </si>
  <si>
    <t>7. Valda- og æruleysið svíður greinilega.</t>
  </si>
  <si>
    <t>8. Við erum meðvituð um það að ákveðnar stéttir búi við lág laun.</t>
  </si>
  <si>
    <t>9. Yfirvöld vilja ekki afhenda íbúum lóðina án þess að kanna málið.</t>
  </si>
  <si>
    <t>10. Hinrik er skemmtilegur að tala við fullan.</t>
  </si>
  <si>
    <t>11. Verið er að kanna hagkvæmni að byggja sundlaug undir íþróttahúsinu.</t>
  </si>
  <si>
    <t>12. Eftir þennan atburð langar Karli ekki lengur að sækja um lán.</t>
  </si>
  <si>
    <t>13. Meiðslin angruðu hana alla síðustu leiktíð.</t>
  </si>
  <si>
    <t>14. Ragnheiður krafðist þess að Árni bæði starfsmennina afsökunar.</t>
  </si>
  <si>
    <t>15. Stór hluti barnanna í skólanum hafa smitast af flensunni.</t>
  </si>
  <si>
    <t>16. Hann segist hafa tilkynnt starfsmönnum óhappið sama dag.</t>
  </si>
  <si>
    <t>17. Nú styttist í að flautað verði til leiks á Laugardalsvelli.</t>
  </si>
  <si>
    <t>18. Ef hann sé ekki góður við þig þá rassskelli ég hann.</t>
  </si>
  <si>
    <t>19. Þetta er raunveruleikinn sem þeir ræddu við hvern annan.</t>
  </si>
  <si>
    <t>20. Mig langar til þess að þakka þeim sem sendu umsagnir.</t>
  </si>
  <si>
    <t>21. Eftir athöfnina var drifið sig heim til að skipta um föt.</t>
  </si>
  <si>
    <t>22. Það var því miður rænt mig veskinu á leiðinni til þín.</t>
  </si>
  <si>
    <t>23. Ýmsir hafa gagnrýnt að börnum sé leyft að alast upp í fangelsinu.</t>
  </si>
  <si>
    <t>24. Jón ætlar að afhenda minnisblaðið blaðamönnum strax á morgun.</t>
  </si>
  <si>
    <t>25. Þetta er bara að versna og ég kvíði fyrir mánaðamótunum.</t>
  </si>
  <si>
    <t>Kona</t>
  </si>
  <si>
    <t>Karl</t>
  </si>
  <si>
    <t>X</t>
  </si>
  <si>
    <t>1. Þetta er bara að versna og ég kvíði fyrir mánaðamótunum.</t>
  </si>
  <si>
    <t>2. Jón ætlar að afhenda blaðamönnum minnisblaðið strax á morgun.</t>
  </si>
  <si>
    <t>3. Ýmsir hafa gagnrýnt það að börnum sé leyft að alast upp í fangelsinu.</t>
  </si>
  <si>
    <t>4. Það var því miður rænt mig veskinu á leiðinni til þín.</t>
  </si>
  <si>
    <t>5. Eftir athöfnina var drifið sig heim til að skipta um föt.</t>
  </si>
  <si>
    <t>6. Mig langar til að þakka þeim sem sendu umsagnir.</t>
  </si>
  <si>
    <t>7. Þetta er raunveruleikinn sem þeir ræddu við hvern annan.</t>
  </si>
  <si>
    <t>8. Ef hann sé ekki góður við þig þá rassskelli ég hann.</t>
  </si>
  <si>
    <t>9. Nú styttist í það að flautað verði til leiks á Laugardalsvelli.</t>
  </si>
  <si>
    <t>10. Hann segist hafa tilkynnt óhappið starfsmönnum sama dag.</t>
  </si>
  <si>
    <t>11. Stór hluti barnanna í skólanum hafa smitast af flensunni.</t>
  </si>
  <si>
    <t>12. Ragnheiður krafðist að Árni bæði starfsmennina afsökunar.</t>
  </si>
  <si>
    <t>14. Eftir þennan atburð langar Karli ekki lengur að sækja um lán.</t>
  </si>
  <si>
    <t>15. Verið er að kanna hagkvæmni þess að byggja sundlaug undir íþróttahúsinu.</t>
  </si>
  <si>
    <t>16. Hinrik er skemmtilegur að tala við fullan.</t>
  </si>
  <si>
    <t>17. Yfirvöld vilja ekki afhenda lóðina íbúum án þess að kanna málið.</t>
  </si>
  <si>
    <t>18. Við erum meðvituð um að ákveðnar stéttir búi við lág laun.</t>
  </si>
  <si>
    <t>19. Valda- og æruleysið svíður greinilega.</t>
  </si>
  <si>
    <t>20. Meirihluti borgarstjórnar samþykktu í dag fyrirkomulag næsta ársins.</t>
  </si>
  <si>
    <t>21. Íbúarnir eru háðir því að bændur í nágrenninu sjái þeim fyrir mat.</t>
  </si>
  <si>
    <t>22. Ég myndi aldrei mæta fullur eða skrópa í vinnuna.</t>
  </si>
  <si>
    <t>23. Snjórinn tók að kyngja niður í Reykjanesbæ upp úr miðnætti.</t>
  </si>
  <si>
    <t>24. Afleiðingin er að Bandaríkin eru í alvarlegri skuldakreppu.</t>
  </si>
  <si>
    <t>25. Nauðsynlegt er að tilkynna yfirkjörstjórn breytinguna innan viku.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</si>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</sst>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44650.89395917824</v>
      </c>
      <c r="B2" s="3">
        <v>28.0</v>
      </c>
      <c r="C2" s="3" t="s">
        <v>28</v>
      </c>
      <c r="D2" s="3">
        <v>1.0</v>
      </c>
      <c r="E2" s="3">
        <v>7.0</v>
      </c>
      <c r="F2" s="3">
        <v>1.0</v>
      </c>
      <c r="G2" s="3">
        <v>2.0</v>
      </c>
      <c r="H2" s="3">
        <v>1.0</v>
      </c>
      <c r="I2" s="3">
        <v>2.0</v>
      </c>
      <c r="J2" s="3">
        <v>5.0</v>
      </c>
      <c r="K2" s="3">
        <v>7.0</v>
      </c>
      <c r="L2" s="3">
        <v>7.0</v>
      </c>
      <c r="M2" s="3">
        <v>1.0</v>
      </c>
      <c r="N2" s="3">
        <v>1.0</v>
      </c>
      <c r="O2" s="3">
        <v>1.0</v>
      </c>
      <c r="P2" s="3">
        <v>6.0</v>
      </c>
      <c r="Q2" s="3">
        <v>7.0</v>
      </c>
      <c r="R2" s="3">
        <v>1.0</v>
      </c>
      <c r="S2" s="3">
        <v>4.0</v>
      </c>
      <c r="T2" s="3">
        <v>7.0</v>
      </c>
      <c r="U2" s="3">
        <v>1.0</v>
      </c>
      <c r="V2" s="3">
        <v>6.0</v>
      </c>
      <c r="W2" s="3">
        <v>7.0</v>
      </c>
      <c r="X2" s="3">
        <v>1.0</v>
      </c>
      <c r="Y2" s="3">
        <v>1.0</v>
      </c>
      <c r="Z2" s="3">
        <v>7.0</v>
      </c>
      <c r="AA2" s="3">
        <v>1.0</v>
      </c>
      <c r="AB2" s="3">
        <v>5.0</v>
      </c>
    </row>
    <row r="3">
      <c r="A3" s="2">
        <v>44650.89689771991</v>
      </c>
      <c r="B3" s="3">
        <v>55.0</v>
      </c>
      <c r="C3" s="3" t="s">
        <v>28</v>
      </c>
      <c r="D3" s="3">
        <v>1.0</v>
      </c>
      <c r="E3" s="3">
        <v>7.0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7.0</v>
      </c>
      <c r="L3" s="3">
        <v>7.0</v>
      </c>
      <c r="M3" s="3">
        <v>1.0</v>
      </c>
      <c r="N3" s="3">
        <v>1.0</v>
      </c>
      <c r="O3" s="3">
        <v>7.0</v>
      </c>
      <c r="P3" s="3">
        <v>7.0</v>
      </c>
      <c r="Q3" s="3">
        <v>7.0</v>
      </c>
      <c r="R3" s="3">
        <v>7.0</v>
      </c>
      <c r="S3" s="3">
        <v>7.0</v>
      </c>
      <c r="T3" s="3">
        <v>7.0</v>
      </c>
      <c r="U3" s="3">
        <v>1.0</v>
      </c>
      <c r="V3" s="3">
        <v>1.0</v>
      </c>
      <c r="W3" s="3">
        <v>7.0</v>
      </c>
      <c r="X3" s="3">
        <v>1.0</v>
      </c>
      <c r="Y3" s="3">
        <v>1.0</v>
      </c>
      <c r="Z3" s="3">
        <v>1.0</v>
      </c>
      <c r="AA3" s="3">
        <v>1.0</v>
      </c>
      <c r="AB3" s="3">
        <v>7.0</v>
      </c>
    </row>
    <row r="4">
      <c r="A4" s="2">
        <v>44650.89736528935</v>
      </c>
      <c r="B4" s="3">
        <v>69.0</v>
      </c>
      <c r="C4" s="3" t="s">
        <v>29</v>
      </c>
      <c r="D4" s="3">
        <v>7.0</v>
      </c>
      <c r="E4" s="3">
        <v>3.0</v>
      </c>
      <c r="F4" s="3">
        <v>7.0</v>
      </c>
      <c r="G4" s="3">
        <v>1.0</v>
      </c>
      <c r="H4" s="3">
        <v>1.0</v>
      </c>
      <c r="I4" s="3">
        <v>1.0</v>
      </c>
      <c r="J4" s="3">
        <v>4.0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4.0</v>
      </c>
      <c r="R4" s="3">
        <v>1.0</v>
      </c>
      <c r="S4" s="3">
        <v>3.0</v>
      </c>
      <c r="T4" s="3">
        <v>7.0</v>
      </c>
      <c r="U4" s="3">
        <v>1.0</v>
      </c>
      <c r="V4" s="3">
        <v>4.0</v>
      </c>
      <c r="W4" s="3">
        <v>7.0</v>
      </c>
      <c r="X4" s="3">
        <v>1.0</v>
      </c>
      <c r="Y4" s="3">
        <v>1.0</v>
      </c>
      <c r="Z4" s="3">
        <v>6.0</v>
      </c>
      <c r="AA4" s="3">
        <v>2.0</v>
      </c>
      <c r="AB4" s="3">
        <v>4.0</v>
      </c>
    </row>
    <row r="5">
      <c r="A5" s="2">
        <v>44650.89906327546</v>
      </c>
      <c r="B5" s="3">
        <v>49.0</v>
      </c>
      <c r="C5" s="3" t="s">
        <v>29</v>
      </c>
      <c r="D5" s="3">
        <v>2.0</v>
      </c>
      <c r="E5" s="3">
        <v>7.0</v>
      </c>
      <c r="F5" s="3">
        <v>2.0</v>
      </c>
      <c r="G5" s="3">
        <v>7.0</v>
      </c>
      <c r="H5" s="3">
        <v>1.0</v>
      </c>
      <c r="I5" s="3">
        <v>2.0</v>
      </c>
      <c r="J5" s="3">
        <v>6.0</v>
      </c>
      <c r="K5" s="3">
        <v>2.0</v>
      </c>
      <c r="L5" s="3">
        <v>6.0</v>
      </c>
      <c r="M5" s="3">
        <v>1.0</v>
      </c>
      <c r="N5" s="3">
        <v>2.0</v>
      </c>
      <c r="O5" s="3">
        <v>2.0</v>
      </c>
      <c r="P5" s="3">
        <v>5.0</v>
      </c>
      <c r="Q5" s="3">
        <v>7.0</v>
      </c>
      <c r="R5" s="3">
        <v>3.0</v>
      </c>
      <c r="S5" s="3">
        <v>3.0</v>
      </c>
      <c r="T5" s="3">
        <v>7.0</v>
      </c>
      <c r="U5" s="3">
        <v>1.0</v>
      </c>
      <c r="V5" s="3">
        <v>3.0</v>
      </c>
      <c r="W5" s="3">
        <v>7.0</v>
      </c>
      <c r="X5" s="3">
        <v>5.0</v>
      </c>
      <c r="Y5" s="3">
        <v>1.0</v>
      </c>
      <c r="Z5" s="3">
        <v>6.0</v>
      </c>
      <c r="AA5" s="3">
        <v>3.0</v>
      </c>
      <c r="AB5" s="3">
        <v>6.0</v>
      </c>
    </row>
    <row r="6">
      <c r="A6" s="2">
        <v>44650.899868865745</v>
      </c>
      <c r="B6" s="3">
        <v>63.0</v>
      </c>
      <c r="C6" s="3" t="s">
        <v>28</v>
      </c>
      <c r="D6" s="3">
        <v>1.0</v>
      </c>
      <c r="E6" s="3">
        <v>7.0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6.0</v>
      </c>
      <c r="L6" s="3">
        <v>6.0</v>
      </c>
      <c r="M6" s="3">
        <v>1.0</v>
      </c>
      <c r="N6" s="3">
        <v>2.0</v>
      </c>
      <c r="O6" s="3">
        <v>6.0</v>
      </c>
      <c r="P6" s="3">
        <v>1.0</v>
      </c>
      <c r="Q6" s="3">
        <v>6.0</v>
      </c>
      <c r="R6" s="3">
        <v>6.0</v>
      </c>
      <c r="S6" s="3">
        <v>5.0</v>
      </c>
      <c r="T6" s="3">
        <v>6.0</v>
      </c>
      <c r="U6" s="3">
        <v>1.0</v>
      </c>
      <c r="V6" s="3">
        <v>1.0</v>
      </c>
      <c r="W6" s="3">
        <v>2.0</v>
      </c>
      <c r="X6" s="3">
        <v>1.0</v>
      </c>
      <c r="Y6" s="3">
        <v>1.0</v>
      </c>
      <c r="Z6" s="3">
        <v>6.0</v>
      </c>
      <c r="AA6" s="3">
        <v>3.0</v>
      </c>
      <c r="AB6" s="3">
        <v>6.0</v>
      </c>
    </row>
    <row r="7">
      <c r="A7" s="2">
        <v>44650.90471109954</v>
      </c>
      <c r="B7" s="3">
        <v>50.0</v>
      </c>
      <c r="C7" s="3" t="s">
        <v>28</v>
      </c>
      <c r="D7" s="3">
        <v>1.0</v>
      </c>
      <c r="E7" s="3">
        <v>4.0</v>
      </c>
      <c r="F7" s="3">
        <v>1.0</v>
      </c>
      <c r="G7" s="3">
        <v>1.0</v>
      </c>
      <c r="H7" s="3">
        <v>1.0</v>
      </c>
      <c r="I7" s="3">
        <v>1.0</v>
      </c>
      <c r="J7" s="3">
        <v>4.0</v>
      </c>
      <c r="K7" s="3">
        <v>2.0</v>
      </c>
      <c r="L7" s="3">
        <v>7.0</v>
      </c>
      <c r="M7" s="3">
        <v>1.0</v>
      </c>
      <c r="N7" s="3">
        <v>1.0</v>
      </c>
      <c r="O7" s="3">
        <v>1.0</v>
      </c>
      <c r="P7" s="3">
        <v>1.0</v>
      </c>
      <c r="Q7" s="3">
        <v>7.0</v>
      </c>
      <c r="R7" s="3">
        <v>1.0</v>
      </c>
      <c r="S7" s="3">
        <v>1.0</v>
      </c>
      <c r="T7" s="3">
        <v>7.0</v>
      </c>
      <c r="U7" s="3">
        <v>1.0</v>
      </c>
      <c r="V7" s="3">
        <v>1.0</v>
      </c>
      <c r="W7" s="3">
        <v>7.0</v>
      </c>
      <c r="X7" s="3">
        <v>1.0</v>
      </c>
      <c r="Y7" s="3">
        <v>1.0</v>
      </c>
      <c r="Z7" s="3">
        <v>7.0</v>
      </c>
      <c r="AA7" s="3">
        <v>2.0</v>
      </c>
      <c r="AB7" s="3">
        <v>6.0</v>
      </c>
    </row>
    <row r="8">
      <c r="A8" s="2">
        <v>44650.908592604166</v>
      </c>
      <c r="B8" s="3">
        <v>46.0</v>
      </c>
      <c r="C8" s="3" t="s">
        <v>28</v>
      </c>
      <c r="D8" s="3">
        <v>1.0</v>
      </c>
      <c r="E8" s="3">
        <v>7.0</v>
      </c>
      <c r="F8" s="3">
        <v>1.0</v>
      </c>
      <c r="G8" s="3">
        <v>7.0</v>
      </c>
      <c r="H8" s="3">
        <v>1.0</v>
      </c>
      <c r="I8" s="3">
        <v>1.0</v>
      </c>
      <c r="J8" s="3">
        <v>7.0</v>
      </c>
      <c r="K8" s="3">
        <v>1.0</v>
      </c>
      <c r="L8" s="3">
        <v>7.0</v>
      </c>
      <c r="M8" s="3">
        <v>2.0</v>
      </c>
      <c r="N8" s="3">
        <v>1.0</v>
      </c>
      <c r="O8" s="3">
        <v>7.0</v>
      </c>
      <c r="P8" s="3">
        <v>1.0</v>
      </c>
      <c r="Q8" s="3">
        <v>7.0</v>
      </c>
      <c r="R8" s="3">
        <v>7.0</v>
      </c>
      <c r="S8" s="3">
        <v>7.0</v>
      </c>
      <c r="T8" s="3">
        <v>7.0</v>
      </c>
      <c r="U8" s="3">
        <v>1.0</v>
      </c>
      <c r="V8" s="3">
        <v>6.0</v>
      </c>
      <c r="W8" s="3">
        <v>7.0</v>
      </c>
      <c r="X8" s="3">
        <v>1.0</v>
      </c>
      <c r="Y8" s="3">
        <v>1.0</v>
      </c>
      <c r="Z8" s="3">
        <v>7.0</v>
      </c>
      <c r="AA8" s="3">
        <v>5.0</v>
      </c>
      <c r="AB8" s="3">
        <v>2.0</v>
      </c>
    </row>
    <row r="9">
      <c r="A9" s="2">
        <v>44650.90992706019</v>
      </c>
      <c r="B9" s="3">
        <v>70.0</v>
      </c>
      <c r="C9" s="3" t="s">
        <v>28</v>
      </c>
      <c r="D9" s="3">
        <v>1.0</v>
      </c>
      <c r="E9" s="3">
        <v>6.0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2.0</v>
      </c>
      <c r="L9" s="3">
        <v>3.0</v>
      </c>
      <c r="M9" s="3">
        <v>3.0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2.0</v>
      </c>
      <c r="T9" s="3">
        <v>1.0</v>
      </c>
      <c r="U9" s="3">
        <v>1.0</v>
      </c>
      <c r="V9" s="3">
        <v>6.0</v>
      </c>
      <c r="W9" s="3">
        <v>7.0</v>
      </c>
      <c r="X9" s="3">
        <v>1.0</v>
      </c>
      <c r="Y9" s="3">
        <v>1.0</v>
      </c>
      <c r="Z9" s="3">
        <v>7.0</v>
      </c>
      <c r="AA9" s="3">
        <v>6.0</v>
      </c>
      <c r="AB9" s="3">
        <v>2.0</v>
      </c>
    </row>
    <row r="10">
      <c r="A10" s="2">
        <v>44650.911728900464</v>
      </c>
      <c r="B10" s="3">
        <v>86.0</v>
      </c>
      <c r="C10" s="3" t="s">
        <v>28</v>
      </c>
      <c r="D10" s="3">
        <v>6.0</v>
      </c>
      <c r="E10" s="3">
        <v>7.0</v>
      </c>
      <c r="F10" s="3">
        <v>1.0</v>
      </c>
      <c r="G10" s="3">
        <v>1.0</v>
      </c>
      <c r="H10" s="3">
        <v>3.0</v>
      </c>
      <c r="I10" s="3">
        <v>1.0</v>
      </c>
      <c r="J10" s="3">
        <v>1.0</v>
      </c>
      <c r="K10" s="3">
        <v>7.0</v>
      </c>
      <c r="L10" s="3">
        <v>7.0</v>
      </c>
      <c r="M10" s="3">
        <v>1.0</v>
      </c>
      <c r="N10" s="3">
        <v>2.0</v>
      </c>
      <c r="O10" s="3">
        <v>1.0</v>
      </c>
      <c r="P10" s="3">
        <v>3.0</v>
      </c>
      <c r="Q10" s="3">
        <v>7.0</v>
      </c>
      <c r="R10" s="3">
        <v>7.0</v>
      </c>
      <c r="S10" s="3">
        <v>7.0</v>
      </c>
      <c r="T10" s="3">
        <v>7.0</v>
      </c>
      <c r="U10" s="3">
        <v>1.0</v>
      </c>
      <c r="V10" s="3">
        <v>1.0</v>
      </c>
      <c r="W10" s="3">
        <v>7.0</v>
      </c>
      <c r="X10" s="3">
        <v>2.0</v>
      </c>
      <c r="Y10" s="3">
        <v>1.0</v>
      </c>
      <c r="Z10" s="3">
        <v>7.0</v>
      </c>
      <c r="AA10" s="3">
        <v>1.0</v>
      </c>
      <c r="AB10" s="3">
        <v>7.0</v>
      </c>
    </row>
    <row r="11">
      <c r="A11" s="2">
        <v>44650.9128843287</v>
      </c>
      <c r="B11" s="3">
        <v>74.0</v>
      </c>
      <c r="C11" s="3" t="s">
        <v>28</v>
      </c>
      <c r="D11" s="3">
        <v>2.0</v>
      </c>
      <c r="E11" s="3">
        <v>6.0</v>
      </c>
      <c r="F11" s="3">
        <v>1.0</v>
      </c>
      <c r="G11" s="3">
        <v>1.0</v>
      </c>
      <c r="H11" s="3">
        <v>1.0</v>
      </c>
      <c r="I11" s="3">
        <v>1.0</v>
      </c>
      <c r="J11" s="3">
        <v>5.0</v>
      </c>
      <c r="K11" s="3">
        <v>1.0</v>
      </c>
      <c r="L11" s="3">
        <v>7.0</v>
      </c>
      <c r="M11" s="3">
        <v>1.0</v>
      </c>
      <c r="N11" s="3">
        <v>1.0</v>
      </c>
      <c r="O11" s="3">
        <v>1.0</v>
      </c>
      <c r="P11" s="3">
        <v>6.0</v>
      </c>
      <c r="Q11" s="3">
        <v>7.0</v>
      </c>
      <c r="R11" s="3">
        <v>2.0</v>
      </c>
      <c r="S11" s="3">
        <v>6.0</v>
      </c>
      <c r="T11" s="3">
        <v>7.0</v>
      </c>
      <c r="U11" s="3">
        <v>1.0</v>
      </c>
      <c r="V11" s="3">
        <v>2.0</v>
      </c>
      <c r="W11" s="3">
        <v>7.0</v>
      </c>
      <c r="X11" s="3">
        <v>2.0</v>
      </c>
      <c r="Y11" s="3">
        <v>1.0</v>
      </c>
      <c r="Z11" s="3">
        <v>7.0</v>
      </c>
      <c r="AA11" s="3">
        <v>2.0</v>
      </c>
      <c r="AB11" s="3">
        <v>1.0</v>
      </c>
    </row>
    <row r="12">
      <c r="A12" s="2">
        <v>44650.9183302662</v>
      </c>
      <c r="B12" s="3">
        <v>40.0</v>
      </c>
      <c r="C12" s="3" t="s">
        <v>28</v>
      </c>
      <c r="D12" s="3">
        <v>3.0</v>
      </c>
      <c r="E12" s="3">
        <v>6.0</v>
      </c>
      <c r="F12" s="3">
        <v>1.0</v>
      </c>
      <c r="G12" s="3">
        <v>6.0</v>
      </c>
      <c r="H12" s="3">
        <v>2.0</v>
      </c>
      <c r="I12" s="3">
        <v>1.0</v>
      </c>
      <c r="J12" s="3">
        <v>6.0</v>
      </c>
      <c r="K12" s="3">
        <v>5.0</v>
      </c>
      <c r="L12" s="3">
        <v>6.0</v>
      </c>
      <c r="M12" s="3">
        <v>2.0</v>
      </c>
      <c r="N12" s="3">
        <v>2.0</v>
      </c>
      <c r="O12" s="3">
        <v>6.0</v>
      </c>
      <c r="P12" s="3">
        <v>2.0</v>
      </c>
      <c r="Q12" s="3">
        <v>7.0</v>
      </c>
      <c r="R12" s="3">
        <v>6.0</v>
      </c>
      <c r="S12" s="3">
        <v>6.0</v>
      </c>
      <c r="T12" s="3">
        <v>6.0</v>
      </c>
      <c r="U12" s="3">
        <v>1.0</v>
      </c>
      <c r="V12" s="3">
        <v>1.0</v>
      </c>
      <c r="W12" s="3">
        <v>6.0</v>
      </c>
      <c r="X12" s="3">
        <v>1.0</v>
      </c>
      <c r="Y12" s="3">
        <v>1.0</v>
      </c>
      <c r="Z12" s="3">
        <v>6.0</v>
      </c>
      <c r="AA12" s="3">
        <v>7.0</v>
      </c>
      <c r="AB12" s="3">
        <v>7.0</v>
      </c>
    </row>
    <row r="13">
      <c r="A13" s="2">
        <v>44650.918493425925</v>
      </c>
      <c r="B13" s="3">
        <v>67.0</v>
      </c>
      <c r="C13" s="3" t="s">
        <v>29</v>
      </c>
      <c r="D13" s="3">
        <v>5.0</v>
      </c>
      <c r="E13" s="3">
        <v>5.0</v>
      </c>
      <c r="F13" s="3">
        <v>2.0</v>
      </c>
      <c r="G13" s="3">
        <v>7.0</v>
      </c>
      <c r="H13" s="3">
        <v>1.0</v>
      </c>
      <c r="I13" s="3">
        <v>1.0</v>
      </c>
      <c r="J13" s="3">
        <v>7.0</v>
      </c>
      <c r="K13" s="3">
        <v>7.0</v>
      </c>
      <c r="L13" s="3">
        <v>1.0</v>
      </c>
      <c r="M13" s="3">
        <v>2.0</v>
      </c>
      <c r="N13" s="3">
        <v>1.0</v>
      </c>
      <c r="O13" s="3">
        <v>1.0</v>
      </c>
      <c r="P13" s="3">
        <v>1.0</v>
      </c>
      <c r="Q13" s="3">
        <v>6.0</v>
      </c>
      <c r="R13" s="3">
        <v>1.0</v>
      </c>
      <c r="S13" s="3">
        <v>1.0</v>
      </c>
      <c r="T13" s="3">
        <v>7.0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7.0</v>
      </c>
      <c r="AA13" s="3">
        <v>1.0</v>
      </c>
      <c r="AB13" s="3">
        <v>1.0</v>
      </c>
    </row>
    <row r="14">
      <c r="A14" s="2">
        <v>44650.92354391204</v>
      </c>
      <c r="B14" s="3">
        <v>38.0</v>
      </c>
      <c r="C14" s="3" t="s">
        <v>28</v>
      </c>
      <c r="D14" s="3">
        <v>2.0</v>
      </c>
      <c r="E14" s="3">
        <v>6.0</v>
      </c>
      <c r="F14" s="3">
        <v>1.0</v>
      </c>
      <c r="G14" s="3">
        <v>7.0</v>
      </c>
      <c r="H14" s="3">
        <v>1.0</v>
      </c>
      <c r="I14" s="3">
        <v>1.0</v>
      </c>
      <c r="J14" s="3">
        <v>5.0</v>
      </c>
      <c r="K14" s="3">
        <v>1.0</v>
      </c>
      <c r="L14" s="3">
        <v>6.0</v>
      </c>
      <c r="M14" s="3">
        <v>2.0</v>
      </c>
      <c r="N14" s="3">
        <v>1.0</v>
      </c>
      <c r="O14" s="3">
        <v>1.0</v>
      </c>
      <c r="P14" s="3">
        <v>1.0</v>
      </c>
      <c r="Q14" s="3">
        <v>4.0</v>
      </c>
      <c r="R14" s="3">
        <v>1.0</v>
      </c>
      <c r="S14" s="3">
        <v>7.0</v>
      </c>
      <c r="T14" s="3">
        <v>7.0</v>
      </c>
      <c r="U14" s="3">
        <v>1.0</v>
      </c>
      <c r="V14" s="3">
        <v>1.0</v>
      </c>
      <c r="W14" s="3">
        <v>7.0</v>
      </c>
      <c r="X14" s="3">
        <v>1.0</v>
      </c>
      <c r="Y14" s="3">
        <v>1.0</v>
      </c>
      <c r="Z14" s="3">
        <v>7.0</v>
      </c>
      <c r="AA14" s="3">
        <v>1.0</v>
      </c>
      <c r="AB14" s="3">
        <v>7.0</v>
      </c>
    </row>
    <row r="15">
      <c r="A15" s="2">
        <v>44650.928257569445</v>
      </c>
      <c r="B15" s="3">
        <v>34.0</v>
      </c>
      <c r="C15" s="3" t="s">
        <v>28</v>
      </c>
      <c r="D15" s="3">
        <v>6.0</v>
      </c>
      <c r="E15" s="3">
        <v>6.0</v>
      </c>
      <c r="F15" s="3">
        <v>2.0</v>
      </c>
      <c r="G15" s="3">
        <v>2.0</v>
      </c>
      <c r="H15" s="3">
        <v>1.0</v>
      </c>
      <c r="I15" s="3">
        <v>1.0</v>
      </c>
      <c r="J15" s="3">
        <v>3.0</v>
      </c>
      <c r="K15" s="3">
        <v>1.0</v>
      </c>
      <c r="L15" s="3">
        <v>6.0</v>
      </c>
      <c r="M15" s="3">
        <v>1.0</v>
      </c>
      <c r="N15" s="3">
        <v>1.0</v>
      </c>
      <c r="O15" s="3">
        <v>6.0</v>
      </c>
      <c r="P15" s="3">
        <v>4.0</v>
      </c>
      <c r="Q15" s="3">
        <v>7.0</v>
      </c>
      <c r="R15" s="3">
        <v>7.0</v>
      </c>
      <c r="S15" s="3">
        <v>6.0</v>
      </c>
      <c r="T15" s="3">
        <v>6.0</v>
      </c>
      <c r="U15" s="3">
        <v>1.0</v>
      </c>
      <c r="V15" s="3">
        <v>2.0</v>
      </c>
      <c r="W15" s="3">
        <v>5.0</v>
      </c>
      <c r="X15" s="3">
        <v>1.0</v>
      </c>
      <c r="Y15" s="3">
        <v>1.0</v>
      </c>
      <c r="Z15" s="3">
        <v>1.0</v>
      </c>
      <c r="AA15" s="3">
        <v>7.0</v>
      </c>
      <c r="AB15" s="3">
        <v>2.0</v>
      </c>
    </row>
    <row r="16">
      <c r="A16" s="2">
        <v>44650.92829674769</v>
      </c>
      <c r="B16" s="3">
        <v>75.0</v>
      </c>
      <c r="C16" s="3" t="s">
        <v>28</v>
      </c>
      <c r="D16" s="3">
        <v>1.0</v>
      </c>
      <c r="E16" s="3">
        <v>7.0</v>
      </c>
      <c r="F16" s="3">
        <v>7.0</v>
      </c>
      <c r="G16" s="3">
        <v>1.0</v>
      </c>
      <c r="H16" s="3">
        <v>1.0</v>
      </c>
      <c r="I16" s="3">
        <v>1.0</v>
      </c>
      <c r="J16" s="3">
        <v>7.0</v>
      </c>
      <c r="K16" s="3">
        <v>1.0</v>
      </c>
      <c r="L16" s="3">
        <v>7.0</v>
      </c>
      <c r="M16" s="3">
        <v>1.0</v>
      </c>
      <c r="N16" s="3">
        <v>7.0</v>
      </c>
      <c r="O16" s="3">
        <v>1.0</v>
      </c>
      <c r="P16" s="3">
        <v>7.0</v>
      </c>
      <c r="Q16" s="3">
        <v>7.0</v>
      </c>
      <c r="R16" s="3">
        <v>7.0</v>
      </c>
      <c r="S16" s="3">
        <v>7.0</v>
      </c>
      <c r="T16" s="3">
        <v>7.0</v>
      </c>
      <c r="U16" s="3">
        <v>1.0</v>
      </c>
      <c r="V16" s="3">
        <v>7.0</v>
      </c>
      <c r="W16" s="3">
        <v>7.0</v>
      </c>
      <c r="X16" s="3">
        <v>1.0</v>
      </c>
      <c r="Y16" s="3">
        <v>1.0</v>
      </c>
      <c r="Z16" s="3">
        <v>7.0</v>
      </c>
      <c r="AA16" s="3">
        <v>1.0</v>
      </c>
      <c r="AB16" s="3">
        <v>7.0</v>
      </c>
    </row>
    <row r="17">
      <c r="A17" s="2">
        <v>44650.93147657407</v>
      </c>
      <c r="B17" s="3">
        <v>58.0</v>
      </c>
      <c r="C17" s="3" t="s">
        <v>28</v>
      </c>
      <c r="D17" s="3">
        <v>2.0</v>
      </c>
      <c r="E17" s="3">
        <v>5.0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6.0</v>
      </c>
      <c r="M17" s="3">
        <v>1.0</v>
      </c>
      <c r="N17" s="3">
        <v>1.0</v>
      </c>
      <c r="O17" s="3">
        <v>1.0</v>
      </c>
      <c r="P17" s="3">
        <v>1.0</v>
      </c>
      <c r="Q17" s="3">
        <v>2.0</v>
      </c>
      <c r="R17" s="3">
        <v>1.0</v>
      </c>
      <c r="S17" s="3">
        <v>6.0</v>
      </c>
      <c r="T17" s="3">
        <v>6.0</v>
      </c>
      <c r="U17" s="3">
        <v>1.0</v>
      </c>
      <c r="V17" s="3">
        <v>1.0</v>
      </c>
      <c r="W17" s="3">
        <v>6.0</v>
      </c>
      <c r="X17" s="3">
        <v>1.0</v>
      </c>
      <c r="Y17" s="3">
        <v>1.0</v>
      </c>
      <c r="Z17" s="3">
        <v>1.0</v>
      </c>
      <c r="AA17" s="3">
        <v>1.0</v>
      </c>
      <c r="AB17" s="3">
        <v>6.0</v>
      </c>
    </row>
    <row r="18">
      <c r="A18" s="2">
        <v>44650.932695208336</v>
      </c>
      <c r="B18" s="3">
        <v>61.0</v>
      </c>
      <c r="C18" s="3" t="s">
        <v>29</v>
      </c>
      <c r="D18" s="3">
        <v>6.0</v>
      </c>
      <c r="E18" s="3">
        <v>6.0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6.0</v>
      </c>
      <c r="L18" s="3">
        <v>7.0</v>
      </c>
      <c r="M18" s="3">
        <v>1.0</v>
      </c>
      <c r="N18" s="3">
        <v>1.0</v>
      </c>
      <c r="O18" s="3">
        <v>5.0</v>
      </c>
      <c r="P18" s="3">
        <v>3.0</v>
      </c>
      <c r="Q18" s="3">
        <v>7.0</v>
      </c>
      <c r="R18" s="3">
        <v>1.0</v>
      </c>
      <c r="S18" s="3">
        <v>6.0</v>
      </c>
      <c r="T18" s="3">
        <v>6.0</v>
      </c>
      <c r="U18" s="3">
        <v>1.0</v>
      </c>
      <c r="V18" s="3">
        <v>2.0</v>
      </c>
      <c r="W18" s="3">
        <v>6.0</v>
      </c>
      <c r="X18" s="3">
        <v>1.0</v>
      </c>
      <c r="Y18" s="3">
        <v>1.0</v>
      </c>
      <c r="Z18" s="3">
        <v>6.0</v>
      </c>
      <c r="AA18" s="3">
        <v>7.0</v>
      </c>
      <c r="AB18" s="3">
        <v>6.0</v>
      </c>
    </row>
    <row r="19">
      <c r="A19" s="2">
        <v>44650.9349296875</v>
      </c>
      <c r="B19" s="3">
        <v>52.0</v>
      </c>
      <c r="C19" s="3" t="s">
        <v>28</v>
      </c>
      <c r="D19" s="3">
        <v>3.0</v>
      </c>
      <c r="E19" s="3">
        <v>6.0</v>
      </c>
      <c r="F19" s="3">
        <v>1.0</v>
      </c>
      <c r="G19" s="3">
        <v>7.0</v>
      </c>
      <c r="H19" s="3">
        <v>1.0</v>
      </c>
      <c r="I19" s="3">
        <v>1.0</v>
      </c>
      <c r="J19" s="3">
        <v>2.0</v>
      </c>
      <c r="K19" s="3">
        <v>2.0</v>
      </c>
      <c r="L19" s="3">
        <v>6.0</v>
      </c>
      <c r="M19" s="3">
        <v>6.0</v>
      </c>
      <c r="N19" s="3">
        <v>1.0</v>
      </c>
      <c r="O19" s="3">
        <v>5.0</v>
      </c>
      <c r="P19" s="3">
        <v>1.0</v>
      </c>
      <c r="Q19" s="3">
        <v>7.0</v>
      </c>
      <c r="R19" s="3">
        <v>1.0</v>
      </c>
      <c r="S19" s="3">
        <v>7.0</v>
      </c>
      <c r="T19" s="3">
        <v>7.0</v>
      </c>
      <c r="U19" s="3">
        <v>1.0</v>
      </c>
      <c r="V19" s="3">
        <v>1.0</v>
      </c>
      <c r="W19" s="3">
        <v>6.0</v>
      </c>
      <c r="X19" s="3">
        <v>2.0</v>
      </c>
      <c r="Y19" s="3">
        <v>1.0</v>
      </c>
      <c r="Z19" s="3">
        <v>6.0</v>
      </c>
      <c r="AA19" s="3">
        <v>6.0</v>
      </c>
      <c r="AB19" s="3">
        <v>7.0</v>
      </c>
    </row>
    <row r="20">
      <c r="A20" s="2">
        <v>44650.935322627316</v>
      </c>
      <c r="B20" s="3">
        <v>60.0</v>
      </c>
      <c r="C20" s="3" t="s">
        <v>28</v>
      </c>
      <c r="D20" s="3">
        <v>1.0</v>
      </c>
      <c r="E20" s="3">
        <v>7.0</v>
      </c>
      <c r="F20" s="3">
        <v>1.0</v>
      </c>
      <c r="G20" s="3">
        <v>1.0</v>
      </c>
      <c r="H20" s="3">
        <v>1.0</v>
      </c>
      <c r="I20" s="3">
        <v>1.0</v>
      </c>
      <c r="J20" s="3">
        <v>7.0</v>
      </c>
      <c r="K20" s="3">
        <v>7.0</v>
      </c>
      <c r="L20" s="3">
        <v>7.0</v>
      </c>
      <c r="M20" s="3">
        <v>4.0</v>
      </c>
      <c r="N20" s="3">
        <v>1.0</v>
      </c>
      <c r="O20" s="3">
        <v>1.0</v>
      </c>
      <c r="P20" s="3">
        <v>7.0</v>
      </c>
      <c r="Q20" s="3">
        <v>7.0</v>
      </c>
      <c r="R20" s="3">
        <v>7.0</v>
      </c>
      <c r="S20" s="3">
        <v>7.0</v>
      </c>
      <c r="T20" s="3">
        <v>7.0</v>
      </c>
      <c r="U20" s="3">
        <v>1.0</v>
      </c>
      <c r="V20" s="3">
        <v>7.0</v>
      </c>
      <c r="W20" s="3">
        <v>7.0</v>
      </c>
      <c r="X20" s="3">
        <v>1.0</v>
      </c>
      <c r="Y20" s="3">
        <v>1.0</v>
      </c>
      <c r="Z20" s="3">
        <v>7.0</v>
      </c>
      <c r="AA20" s="3">
        <v>4.0</v>
      </c>
      <c r="AB20" s="3">
        <v>7.0</v>
      </c>
    </row>
    <row r="21">
      <c r="A21" s="2">
        <v>44650.93848378472</v>
      </c>
      <c r="B21" s="3">
        <v>69.0</v>
      </c>
      <c r="C21" s="3" t="s">
        <v>29</v>
      </c>
      <c r="D21" s="3">
        <v>1.0</v>
      </c>
      <c r="E21" s="3">
        <v>7.0</v>
      </c>
      <c r="F21" s="3">
        <v>1.0</v>
      </c>
      <c r="G21" s="3">
        <v>1.0</v>
      </c>
      <c r="H21" s="3">
        <v>4.0</v>
      </c>
      <c r="I21" s="3">
        <v>1.0</v>
      </c>
      <c r="J21" s="3">
        <v>1.0</v>
      </c>
      <c r="K21" s="3">
        <v>1.0</v>
      </c>
      <c r="L21" s="3">
        <v>7.0</v>
      </c>
      <c r="M21" s="3">
        <v>1.0</v>
      </c>
      <c r="N21" s="3">
        <v>4.0</v>
      </c>
      <c r="O21" s="3">
        <v>1.0</v>
      </c>
      <c r="P21" s="3">
        <v>7.0</v>
      </c>
      <c r="Q21" s="3">
        <v>7.0</v>
      </c>
      <c r="R21" s="3">
        <v>7.0</v>
      </c>
      <c r="S21" s="3">
        <v>4.0</v>
      </c>
      <c r="T21" s="3">
        <v>7.0</v>
      </c>
      <c r="U21" s="3">
        <v>1.0</v>
      </c>
      <c r="V21" s="3">
        <v>1.0</v>
      </c>
      <c r="W21" s="3">
        <v>7.0</v>
      </c>
      <c r="X21" s="3">
        <v>1.0</v>
      </c>
      <c r="Y21" s="3">
        <v>1.0</v>
      </c>
      <c r="Z21" s="3">
        <v>7.0</v>
      </c>
      <c r="AA21" s="3">
        <v>6.0</v>
      </c>
      <c r="AB21" s="3">
        <v>6.0</v>
      </c>
    </row>
    <row r="22">
      <c r="A22" s="2">
        <v>44650.94095392361</v>
      </c>
      <c r="B22" s="3">
        <v>57.0</v>
      </c>
      <c r="C22" s="3" t="s">
        <v>28</v>
      </c>
      <c r="D22" s="3">
        <v>1.0</v>
      </c>
      <c r="E22" s="3">
        <v>7.0</v>
      </c>
      <c r="F22" s="3">
        <v>1.0</v>
      </c>
      <c r="G22" s="3">
        <v>1.0</v>
      </c>
      <c r="H22" s="3">
        <v>1.0</v>
      </c>
      <c r="I22" s="3">
        <v>1.0</v>
      </c>
      <c r="J22" s="3">
        <v>4.0</v>
      </c>
      <c r="K22" s="3">
        <v>7.0</v>
      </c>
      <c r="L22" s="3">
        <v>7.0</v>
      </c>
      <c r="M22" s="3">
        <v>1.0</v>
      </c>
      <c r="N22" s="3">
        <v>1.0</v>
      </c>
      <c r="O22" s="3">
        <v>1.0</v>
      </c>
      <c r="P22" s="3">
        <v>1.0</v>
      </c>
      <c r="Q22" s="3">
        <v>7.0</v>
      </c>
      <c r="R22" s="3">
        <v>7.0</v>
      </c>
      <c r="S22" s="3">
        <v>1.0</v>
      </c>
      <c r="T22" s="3">
        <v>7.0</v>
      </c>
      <c r="U22" s="3">
        <v>1.0</v>
      </c>
      <c r="V22" s="3">
        <v>1.0</v>
      </c>
      <c r="W22" s="3">
        <v>7.0</v>
      </c>
      <c r="X22" s="3">
        <v>1.0</v>
      </c>
      <c r="Y22" s="3">
        <v>1.0</v>
      </c>
      <c r="Z22" s="3">
        <v>1.0</v>
      </c>
      <c r="AA22" s="3">
        <v>1.0</v>
      </c>
      <c r="AB22" s="3">
        <v>1.0</v>
      </c>
    </row>
    <row r="23">
      <c r="A23" s="2">
        <v>44650.94207773148</v>
      </c>
      <c r="B23" s="3">
        <v>63.0</v>
      </c>
      <c r="C23" s="3" t="s">
        <v>28</v>
      </c>
      <c r="D23" s="3">
        <v>1.0</v>
      </c>
      <c r="E23" s="3">
        <v>5.0</v>
      </c>
      <c r="F23" s="3">
        <v>1.0</v>
      </c>
      <c r="G23" s="3">
        <v>1.0</v>
      </c>
      <c r="H23" s="3">
        <v>1.0</v>
      </c>
      <c r="I23" s="3">
        <v>1.0</v>
      </c>
      <c r="J23" s="3">
        <v>5.0</v>
      </c>
      <c r="K23" s="3">
        <v>6.0</v>
      </c>
      <c r="L23" s="3">
        <v>5.0</v>
      </c>
      <c r="M23" s="3">
        <v>1.0</v>
      </c>
      <c r="N23" s="3">
        <v>1.0</v>
      </c>
      <c r="O23" s="3">
        <v>5.0</v>
      </c>
      <c r="P23" s="3">
        <v>5.0</v>
      </c>
      <c r="Q23" s="3">
        <v>5.0</v>
      </c>
      <c r="R23" s="3">
        <v>5.0</v>
      </c>
      <c r="S23" s="3">
        <v>5.0</v>
      </c>
      <c r="T23" s="3">
        <v>5.0</v>
      </c>
      <c r="U23" s="3">
        <v>1.0</v>
      </c>
      <c r="V23" s="3">
        <v>1.0</v>
      </c>
      <c r="W23" s="3">
        <v>5.0</v>
      </c>
      <c r="X23" s="3">
        <v>1.0</v>
      </c>
      <c r="Y23" s="3">
        <v>1.0</v>
      </c>
      <c r="Z23" s="3">
        <v>1.0</v>
      </c>
      <c r="AA23" s="3">
        <v>1.0</v>
      </c>
      <c r="AB23" s="3">
        <v>5.0</v>
      </c>
    </row>
    <row r="24">
      <c r="A24" s="2">
        <v>44650.94834357639</v>
      </c>
      <c r="B24" s="3">
        <v>42.0</v>
      </c>
      <c r="C24" s="3" t="s">
        <v>28</v>
      </c>
      <c r="D24" s="3">
        <v>1.0</v>
      </c>
      <c r="E24" s="3">
        <v>5.0</v>
      </c>
      <c r="F24" s="3">
        <v>1.0</v>
      </c>
      <c r="G24" s="3">
        <v>7.0</v>
      </c>
      <c r="H24" s="3">
        <v>1.0</v>
      </c>
      <c r="I24" s="3">
        <v>1.0</v>
      </c>
      <c r="J24" s="3">
        <v>1.0</v>
      </c>
      <c r="K24" s="3">
        <v>7.0</v>
      </c>
      <c r="L24" s="3">
        <v>4.0</v>
      </c>
      <c r="M24" s="3">
        <v>1.0</v>
      </c>
      <c r="N24" s="3">
        <v>3.0</v>
      </c>
      <c r="O24" s="3">
        <v>1.0</v>
      </c>
      <c r="P24" s="3">
        <v>1.0</v>
      </c>
      <c r="Q24" s="3">
        <v>7.0</v>
      </c>
      <c r="R24" s="3">
        <v>7.0</v>
      </c>
      <c r="S24" s="3">
        <v>1.0</v>
      </c>
      <c r="T24" s="3">
        <v>7.0</v>
      </c>
      <c r="U24" s="3">
        <v>1.0</v>
      </c>
      <c r="V24" s="3">
        <v>7.0</v>
      </c>
      <c r="W24" s="3">
        <v>1.0</v>
      </c>
      <c r="X24" s="3">
        <v>7.0</v>
      </c>
      <c r="Y24" s="3">
        <v>7.0</v>
      </c>
      <c r="Z24" s="3">
        <v>1.0</v>
      </c>
      <c r="AA24" s="3">
        <v>1.0</v>
      </c>
      <c r="AB24" s="3">
        <v>1.0</v>
      </c>
    </row>
    <row r="25">
      <c r="A25" s="2">
        <v>44650.949997083335</v>
      </c>
      <c r="B25" s="3">
        <v>72.0</v>
      </c>
      <c r="C25" s="3" t="s">
        <v>28</v>
      </c>
      <c r="D25" s="3">
        <v>1.0</v>
      </c>
      <c r="E25" s="3">
        <v>7.0</v>
      </c>
      <c r="F25" s="3">
        <v>1.0</v>
      </c>
      <c r="G25" s="3">
        <v>2.0</v>
      </c>
      <c r="H25" s="3">
        <v>1.0</v>
      </c>
      <c r="I25" s="3">
        <v>1.0</v>
      </c>
      <c r="J25" s="3">
        <v>7.0</v>
      </c>
      <c r="K25" s="3">
        <v>1.0</v>
      </c>
      <c r="L25" s="3">
        <v>7.0</v>
      </c>
      <c r="M25" s="3">
        <v>1.0</v>
      </c>
      <c r="N25" s="3">
        <v>1.0</v>
      </c>
      <c r="O25" s="3">
        <v>1.0</v>
      </c>
      <c r="P25" s="3">
        <v>1.0</v>
      </c>
      <c r="Q25" s="3">
        <v>7.0</v>
      </c>
      <c r="R25" s="3">
        <v>6.0</v>
      </c>
      <c r="S25" s="3">
        <v>1.0</v>
      </c>
      <c r="T25" s="3">
        <v>7.0</v>
      </c>
      <c r="U25" s="3">
        <v>1.0</v>
      </c>
      <c r="V25" s="3">
        <v>6.0</v>
      </c>
      <c r="W25" s="3">
        <v>7.0</v>
      </c>
      <c r="X25" s="3">
        <v>1.0</v>
      </c>
      <c r="Y25" s="3">
        <v>1.0</v>
      </c>
      <c r="Z25" s="3">
        <v>7.0</v>
      </c>
      <c r="AA25" s="3">
        <v>1.0</v>
      </c>
      <c r="AB25" s="3">
        <v>7.0</v>
      </c>
    </row>
    <row r="26">
      <c r="A26" s="2">
        <v>44650.952980856484</v>
      </c>
      <c r="B26" s="3">
        <v>53.0</v>
      </c>
      <c r="C26" s="3" t="s">
        <v>29</v>
      </c>
      <c r="D26" s="3">
        <v>2.0</v>
      </c>
      <c r="E26" s="3">
        <v>4.0</v>
      </c>
      <c r="F26" s="3">
        <v>1.0</v>
      </c>
      <c r="G26" s="3">
        <v>7.0</v>
      </c>
      <c r="H26" s="3">
        <v>1.0</v>
      </c>
      <c r="I26" s="3">
        <v>2.0</v>
      </c>
      <c r="J26" s="3">
        <v>6.0</v>
      </c>
      <c r="K26" s="3">
        <v>1.0</v>
      </c>
      <c r="L26" s="3">
        <v>7.0</v>
      </c>
      <c r="M26" s="3">
        <v>7.0</v>
      </c>
      <c r="N26" s="3">
        <v>1.0</v>
      </c>
      <c r="O26" s="3">
        <v>1.0</v>
      </c>
      <c r="P26" s="3">
        <v>1.0</v>
      </c>
      <c r="Q26" s="3">
        <v>7.0</v>
      </c>
      <c r="R26" s="3">
        <v>7.0</v>
      </c>
      <c r="S26" s="3">
        <v>7.0</v>
      </c>
      <c r="T26" s="3">
        <v>7.0</v>
      </c>
      <c r="U26" s="3">
        <v>1.0</v>
      </c>
      <c r="V26" s="3">
        <v>4.0</v>
      </c>
      <c r="W26" s="3">
        <v>7.0</v>
      </c>
      <c r="X26" s="3">
        <v>2.0</v>
      </c>
      <c r="Y26" s="3">
        <v>1.0</v>
      </c>
      <c r="Z26" s="3">
        <v>3.0</v>
      </c>
      <c r="AA26" s="3">
        <v>1.0</v>
      </c>
      <c r="AB26" s="3">
        <v>6.0</v>
      </c>
    </row>
    <row r="27">
      <c r="A27" s="2">
        <v>44650.955089490744</v>
      </c>
      <c r="B27" s="3">
        <v>57.0</v>
      </c>
      <c r="C27" s="3" t="s">
        <v>29</v>
      </c>
      <c r="D27" s="3">
        <v>6.0</v>
      </c>
      <c r="E27" s="3">
        <v>6.0</v>
      </c>
      <c r="F27" s="3">
        <v>1.0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7.0</v>
      </c>
      <c r="M27" s="3">
        <v>1.0</v>
      </c>
      <c r="N27" s="3">
        <v>1.0</v>
      </c>
      <c r="O27" s="3">
        <v>1.0</v>
      </c>
      <c r="P27" s="3">
        <v>1.0</v>
      </c>
      <c r="Q27" s="3">
        <v>7.0</v>
      </c>
      <c r="R27" s="3">
        <v>5.0</v>
      </c>
      <c r="S27" s="3">
        <v>7.0</v>
      </c>
      <c r="T27" s="3">
        <v>7.0</v>
      </c>
      <c r="U27" s="3">
        <v>1.0</v>
      </c>
      <c r="V27" s="3">
        <v>1.0</v>
      </c>
      <c r="W27" s="3">
        <v>7.0</v>
      </c>
      <c r="X27" s="3">
        <v>1.0</v>
      </c>
      <c r="Y27" s="3">
        <v>1.0</v>
      </c>
      <c r="Z27" s="3">
        <v>1.0</v>
      </c>
      <c r="AA27" s="3">
        <v>1.0</v>
      </c>
      <c r="AB27" s="3">
        <v>7.0</v>
      </c>
    </row>
    <row r="28">
      <c r="A28" s="2">
        <v>44650.9589977662</v>
      </c>
      <c r="B28" s="3">
        <v>66.0</v>
      </c>
      <c r="C28" s="3" t="s">
        <v>28</v>
      </c>
      <c r="D28" s="3">
        <v>1.0</v>
      </c>
      <c r="E28" s="3">
        <v>7.0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7.0</v>
      </c>
      <c r="L28" s="3">
        <v>7.0</v>
      </c>
      <c r="M28" s="3">
        <v>1.0</v>
      </c>
      <c r="N28" s="3">
        <v>1.0</v>
      </c>
      <c r="O28" s="3">
        <v>1.0</v>
      </c>
      <c r="P28" s="3">
        <v>1.0</v>
      </c>
      <c r="Q28" s="3">
        <v>7.0</v>
      </c>
      <c r="R28" s="3">
        <v>1.0</v>
      </c>
      <c r="S28" s="3">
        <v>7.0</v>
      </c>
      <c r="T28" s="3">
        <v>7.0</v>
      </c>
      <c r="U28" s="3">
        <v>1.0</v>
      </c>
      <c r="V28" s="3">
        <v>1.0</v>
      </c>
      <c r="W28" s="3">
        <v>7.0</v>
      </c>
      <c r="X28" s="3">
        <v>1.0</v>
      </c>
      <c r="Y28" s="3">
        <v>1.0</v>
      </c>
      <c r="Z28" s="3">
        <v>1.0</v>
      </c>
      <c r="AA28" s="3">
        <v>7.0</v>
      </c>
      <c r="AB28" s="3">
        <v>1.0</v>
      </c>
    </row>
    <row r="29">
      <c r="A29" s="2">
        <v>44650.96382438658</v>
      </c>
      <c r="B29" s="3">
        <v>60.0</v>
      </c>
      <c r="C29" s="3" t="s">
        <v>28</v>
      </c>
      <c r="D29" s="3">
        <v>1.0</v>
      </c>
      <c r="E29" s="3">
        <v>7.0</v>
      </c>
      <c r="F29" s="3">
        <v>1.0</v>
      </c>
      <c r="G29" s="3">
        <v>1.0</v>
      </c>
      <c r="H29" s="3">
        <v>1.0</v>
      </c>
      <c r="I29" s="3">
        <v>1.0</v>
      </c>
      <c r="J29" s="3">
        <v>4.0</v>
      </c>
      <c r="K29" s="3">
        <v>7.0</v>
      </c>
      <c r="L29" s="3">
        <v>7.0</v>
      </c>
      <c r="M29" s="3">
        <v>1.0</v>
      </c>
      <c r="N29" s="3">
        <v>1.0</v>
      </c>
      <c r="O29" s="3">
        <v>1.0</v>
      </c>
      <c r="P29" s="3">
        <v>1.0</v>
      </c>
      <c r="Q29" s="3">
        <v>7.0</v>
      </c>
      <c r="R29" s="3">
        <v>7.0</v>
      </c>
      <c r="S29" s="3">
        <v>1.0</v>
      </c>
      <c r="T29" s="3">
        <v>7.0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  <c r="Z29" s="3">
        <v>6.0</v>
      </c>
      <c r="AA29" s="3">
        <v>1.0</v>
      </c>
      <c r="AB29" s="3">
        <v>6.0</v>
      </c>
    </row>
    <row r="30">
      <c r="A30" s="2">
        <v>44650.964440625</v>
      </c>
      <c r="B30" s="3">
        <v>73.0</v>
      </c>
      <c r="C30" s="3" t="s">
        <v>29</v>
      </c>
      <c r="D30" s="3">
        <v>1.0</v>
      </c>
      <c r="E30" s="3">
        <v>2.0</v>
      </c>
      <c r="F30" s="3">
        <v>1.0</v>
      </c>
      <c r="G30" s="3">
        <v>7.0</v>
      </c>
      <c r="H30" s="3">
        <v>1.0</v>
      </c>
      <c r="I30" s="3">
        <v>2.0</v>
      </c>
      <c r="J30" s="3">
        <v>1.0</v>
      </c>
      <c r="K30" s="3">
        <v>1.0</v>
      </c>
      <c r="L30" s="3">
        <v>7.0</v>
      </c>
      <c r="M30" s="3">
        <v>2.0</v>
      </c>
      <c r="N30" s="3">
        <v>2.0</v>
      </c>
      <c r="O30" s="3">
        <v>1.0</v>
      </c>
      <c r="P30" s="3">
        <v>2.0</v>
      </c>
      <c r="Q30" s="3">
        <v>7.0</v>
      </c>
      <c r="R30" s="3">
        <v>7.0</v>
      </c>
      <c r="S30" s="3">
        <v>7.0</v>
      </c>
      <c r="T30" s="3">
        <v>7.0</v>
      </c>
      <c r="U30" s="3">
        <v>1.0</v>
      </c>
      <c r="V30" s="3">
        <v>1.0</v>
      </c>
      <c r="W30" s="3">
        <v>2.0</v>
      </c>
      <c r="X30" s="3">
        <v>1.0</v>
      </c>
      <c r="Y30" s="3">
        <v>1.0</v>
      </c>
      <c r="Z30" s="3">
        <v>2.0</v>
      </c>
      <c r="AA30" s="3">
        <v>1.0</v>
      </c>
      <c r="AB30" s="3">
        <v>7.0</v>
      </c>
    </row>
    <row r="31">
      <c r="A31" s="2">
        <v>44650.9651297338</v>
      </c>
      <c r="B31" s="3">
        <v>61.0</v>
      </c>
      <c r="C31" s="3" t="s">
        <v>28</v>
      </c>
      <c r="D31" s="3">
        <v>2.0</v>
      </c>
      <c r="E31" s="3">
        <v>7.0</v>
      </c>
      <c r="F31" s="3">
        <v>1.0</v>
      </c>
      <c r="G31" s="3">
        <v>7.0</v>
      </c>
      <c r="H31" s="3">
        <v>1.0</v>
      </c>
      <c r="I31" s="3">
        <v>1.0</v>
      </c>
      <c r="J31" s="3">
        <v>3.0</v>
      </c>
      <c r="K31" s="3">
        <v>2.0</v>
      </c>
      <c r="L31" s="3">
        <v>7.0</v>
      </c>
      <c r="M31" s="3">
        <v>1.0</v>
      </c>
      <c r="N31" s="3">
        <v>1.0</v>
      </c>
      <c r="O31" s="3">
        <v>1.0</v>
      </c>
      <c r="P31" s="3">
        <v>2.0</v>
      </c>
      <c r="Q31" s="3">
        <v>7.0</v>
      </c>
      <c r="R31" s="3">
        <v>7.0</v>
      </c>
      <c r="S31" s="3">
        <v>6.0</v>
      </c>
      <c r="T31" s="3">
        <v>7.0</v>
      </c>
      <c r="U31" s="3">
        <v>1.0</v>
      </c>
      <c r="V31" s="3">
        <v>1.0</v>
      </c>
      <c r="W31" s="3">
        <v>6.0</v>
      </c>
      <c r="X31" s="3">
        <v>1.0</v>
      </c>
      <c r="Y31" s="3">
        <v>1.0</v>
      </c>
      <c r="Z31" s="3">
        <v>7.0</v>
      </c>
      <c r="AA31" s="3">
        <v>1.0</v>
      </c>
      <c r="AB31" s="3">
        <v>5.0</v>
      </c>
    </row>
    <row r="32">
      <c r="A32" s="2">
        <v>44650.966552777776</v>
      </c>
      <c r="B32" s="3">
        <v>32.0</v>
      </c>
      <c r="C32" s="3" t="s">
        <v>28</v>
      </c>
      <c r="D32" s="3">
        <v>7.0</v>
      </c>
      <c r="E32" s="3">
        <v>6.0</v>
      </c>
      <c r="F32" s="3">
        <v>1.0</v>
      </c>
      <c r="G32" s="3">
        <v>7.0</v>
      </c>
      <c r="H32" s="3">
        <v>1.0</v>
      </c>
      <c r="I32" s="3">
        <v>6.0</v>
      </c>
      <c r="J32" s="3">
        <v>6.0</v>
      </c>
      <c r="K32" s="3">
        <v>6.0</v>
      </c>
      <c r="L32" s="3">
        <v>7.0</v>
      </c>
      <c r="M32" s="3">
        <v>1.0</v>
      </c>
      <c r="N32" s="3">
        <v>1.0</v>
      </c>
      <c r="O32" s="3">
        <v>1.0</v>
      </c>
      <c r="P32" s="3">
        <v>6.0</v>
      </c>
      <c r="Q32" s="3">
        <v>7.0</v>
      </c>
      <c r="R32" s="3">
        <v>7.0</v>
      </c>
      <c r="S32" s="3">
        <v>7.0</v>
      </c>
      <c r="T32" s="3">
        <v>7.0</v>
      </c>
      <c r="U32" s="3">
        <v>1.0</v>
      </c>
      <c r="V32" s="3">
        <v>1.0</v>
      </c>
      <c r="W32" s="3">
        <v>4.0</v>
      </c>
      <c r="X32" s="3">
        <v>1.0</v>
      </c>
      <c r="Y32" s="3">
        <v>1.0</v>
      </c>
      <c r="Z32" s="3">
        <v>6.0</v>
      </c>
      <c r="AA32" s="3">
        <v>7.0</v>
      </c>
      <c r="AB32" s="3">
        <v>1.0</v>
      </c>
    </row>
    <row r="33">
      <c r="A33" s="2">
        <v>44650.97502895833</v>
      </c>
      <c r="B33" s="3">
        <v>64.0</v>
      </c>
      <c r="C33" s="3" t="s">
        <v>29</v>
      </c>
      <c r="D33" s="3">
        <v>3.0</v>
      </c>
      <c r="E33" s="3">
        <v>7.0</v>
      </c>
      <c r="F33" s="3">
        <v>1.0</v>
      </c>
      <c r="G33" s="3">
        <v>1.0</v>
      </c>
      <c r="H33" s="3">
        <v>1.0</v>
      </c>
      <c r="I33" s="3">
        <v>1.0</v>
      </c>
      <c r="J33" s="3">
        <v>5.0</v>
      </c>
      <c r="K33" s="3">
        <v>7.0</v>
      </c>
      <c r="L33" s="3">
        <v>7.0</v>
      </c>
      <c r="M33" s="3">
        <v>1.0</v>
      </c>
      <c r="N33" s="3">
        <v>1.0</v>
      </c>
      <c r="O33" s="3">
        <v>1.0</v>
      </c>
      <c r="P33" s="3">
        <v>6.0</v>
      </c>
      <c r="Q33" s="3">
        <v>7.0</v>
      </c>
      <c r="R33" s="3">
        <v>1.0</v>
      </c>
      <c r="S33" s="3">
        <v>7.0</v>
      </c>
      <c r="T33" s="3">
        <v>7.0</v>
      </c>
      <c r="U33" s="3">
        <v>1.0</v>
      </c>
      <c r="V33" s="3">
        <v>1.0</v>
      </c>
      <c r="W33" s="3">
        <v>3.0</v>
      </c>
      <c r="X33" s="3">
        <v>1.0</v>
      </c>
      <c r="Y33" s="3">
        <v>1.0</v>
      </c>
      <c r="Z33" s="3">
        <v>6.0</v>
      </c>
      <c r="AA33" s="3">
        <v>5.0</v>
      </c>
      <c r="AB33" s="3">
        <v>3.0</v>
      </c>
    </row>
    <row r="34">
      <c r="A34" s="2">
        <v>44650.98666497685</v>
      </c>
      <c r="B34" s="3">
        <v>54.0</v>
      </c>
      <c r="C34" s="3" t="s">
        <v>28</v>
      </c>
      <c r="D34" s="3">
        <v>1.0</v>
      </c>
      <c r="E34" s="3">
        <v>7.0</v>
      </c>
      <c r="F34" s="3">
        <v>1.0</v>
      </c>
      <c r="G34" s="3">
        <v>7.0</v>
      </c>
      <c r="H34" s="3">
        <v>3.0</v>
      </c>
      <c r="I34" s="3">
        <v>1.0</v>
      </c>
      <c r="J34" s="3">
        <v>2.0</v>
      </c>
      <c r="K34" s="3">
        <v>4.0</v>
      </c>
      <c r="L34" s="3">
        <v>7.0</v>
      </c>
      <c r="M34" s="3">
        <v>2.0</v>
      </c>
      <c r="N34" s="3">
        <v>1.0</v>
      </c>
      <c r="O34" s="3">
        <v>7.0</v>
      </c>
      <c r="P34" s="3">
        <v>1.0</v>
      </c>
      <c r="Q34" s="3">
        <v>7.0</v>
      </c>
      <c r="R34" s="3">
        <v>7.0</v>
      </c>
      <c r="S34" s="3">
        <v>7.0</v>
      </c>
      <c r="T34" s="3">
        <v>7.0</v>
      </c>
      <c r="U34" s="3">
        <v>1.0</v>
      </c>
      <c r="V34" s="3">
        <v>2.0</v>
      </c>
      <c r="W34" s="3">
        <v>6.0</v>
      </c>
      <c r="X34" s="3">
        <v>7.0</v>
      </c>
      <c r="Y34" s="3">
        <v>1.0</v>
      </c>
      <c r="Z34" s="3">
        <v>4.0</v>
      </c>
      <c r="AA34" s="3">
        <v>1.0</v>
      </c>
      <c r="AB34" s="3">
        <v>7.0</v>
      </c>
    </row>
    <row r="35">
      <c r="A35" s="2">
        <v>44651.00634662037</v>
      </c>
      <c r="B35" s="3">
        <v>57.0</v>
      </c>
      <c r="C35" s="3" t="s">
        <v>28</v>
      </c>
      <c r="D35" s="3">
        <v>1.0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7.0</v>
      </c>
      <c r="M35" s="3">
        <v>1.0</v>
      </c>
      <c r="N35" s="3">
        <v>1.0</v>
      </c>
      <c r="O35" s="3">
        <v>1.0</v>
      </c>
      <c r="P35" s="3">
        <v>1.0</v>
      </c>
      <c r="Q35" s="3">
        <v>5.0</v>
      </c>
      <c r="R35" s="3">
        <v>1.0</v>
      </c>
      <c r="S35" s="3">
        <v>5.0</v>
      </c>
      <c r="T35" s="3">
        <v>6.0</v>
      </c>
      <c r="U35" s="3">
        <v>1.0</v>
      </c>
      <c r="V35" s="3">
        <v>1.0</v>
      </c>
      <c r="W35" s="3">
        <v>5.0</v>
      </c>
      <c r="X35" s="3">
        <v>1.0</v>
      </c>
      <c r="Y35" s="3">
        <v>1.0</v>
      </c>
      <c r="Z35" s="3">
        <v>1.0</v>
      </c>
      <c r="AA35" s="3">
        <v>1.0</v>
      </c>
      <c r="AB35" s="3">
        <v>1.0</v>
      </c>
    </row>
    <row r="36">
      <c r="A36" s="2">
        <v>44651.01800384259</v>
      </c>
      <c r="B36" s="3">
        <v>58.0</v>
      </c>
      <c r="C36" s="3" t="s">
        <v>28</v>
      </c>
      <c r="D36" s="3">
        <v>1.0</v>
      </c>
      <c r="E36" s="3">
        <v>6.0</v>
      </c>
      <c r="F36" s="3">
        <v>1.0</v>
      </c>
      <c r="G36" s="3">
        <v>1.0</v>
      </c>
      <c r="H36" s="3">
        <v>2.0</v>
      </c>
      <c r="I36" s="3">
        <v>1.0</v>
      </c>
      <c r="J36" s="3">
        <v>1.0</v>
      </c>
      <c r="K36" s="3">
        <v>7.0</v>
      </c>
      <c r="L36" s="3">
        <v>6.0</v>
      </c>
      <c r="M36" s="3">
        <v>1.0</v>
      </c>
      <c r="N36" s="3">
        <v>1.0</v>
      </c>
      <c r="O36" s="3">
        <v>1.0</v>
      </c>
      <c r="P36" s="3">
        <v>1.0</v>
      </c>
      <c r="Q36" s="3">
        <v>7.0</v>
      </c>
      <c r="R36" s="3">
        <v>7.0</v>
      </c>
      <c r="S36" s="3">
        <v>3.0</v>
      </c>
      <c r="T36" s="3">
        <v>6.0</v>
      </c>
      <c r="U36" s="3">
        <v>1.0</v>
      </c>
      <c r="V36" s="3">
        <v>1.0</v>
      </c>
      <c r="W36" s="3">
        <v>1.0</v>
      </c>
      <c r="X36" s="3">
        <v>1.0</v>
      </c>
      <c r="Y36" s="3">
        <v>1.0</v>
      </c>
      <c r="Z36" s="3">
        <v>1.0</v>
      </c>
      <c r="AA36" s="3">
        <v>1.0</v>
      </c>
      <c r="AB36" s="3">
        <v>1.0</v>
      </c>
    </row>
    <row r="37">
      <c r="A37" s="2">
        <v>44651.04820549769</v>
      </c>
      <c r="B37" s="3">
        <v>79.0</v>
      </c>
      <c r="C37" s="3" t="s">
        <v>28</v>
      </c>
      <c r="D37" s="3">
        <v>2.0</v>
      </c>
      <c r="E37" s="3">
        <v>5.0</v>
      </c>
      <c r="F37" s="3">
        <v>1.0</v>
      </c>
      <c r="G37" s="3">
        <v>1.0</v>
      </c>
      <c r="H37" s="3">
        <v>2.0</v>
      </c>
      <c r="I37" s="3">
        <v>1.0</v>
      </c>
      <c r="J37" s="3">
        <v>5.0</v>
      </c>
      <c r="K37" s="3">
        <v>1.0</v>
      </c>
      <c r="L37" s="3">
        <v>6.0</v>
      </c>
      <c r="M37" s="3">
        <v>1.0</v>
      </c>
      <c r="N37" s="3">
        <v>1.0</v>
      </c>
      <c r="O37" s="3">
        <v>1.0</v>
      </c>
      <c r="P37" s="3">
        <v>1.0</v>
      </c>
      <c r="Q37" s="3">
        <v>7.0</v>
      </c>
      <c r="R37" s="3">
        <v>7.0</v>
      </c>
      <c r="S37" s="3">
        <v>6.0</v>
      </c>
      <c r="T37" s="3">
        <v>7.0</v>
      </c>
      <c r="U37" s="3">
        <v>1.0</v>
      </c>
      <c r="V37" s="3">
        <v>1.0</v>
      </c>
      <c r="W37" s="3">
        <v>6.0</v>
      </c>
      <c r="X37" s="3">
        <v>1.0</v>
      </c>
      <c r="Y37" s="3">
        <v>1.0</v>
      </c>
      <c r="Z37" s="3">
        <v>5.0</v>
      </c>
      <c r="AA37" s="3">
        <v>3.0</v>
      </c>
      <c r="AB37" s="3">
        <v>6.0</v>
      </c>
    </row>
    <row r="38">
      <c r="A38" s="2">
        <v>44651.07264427083</v>
      </c>
      <c r="B38" s="3">
        <v>69.0</v>
      </c>
      <c r="C38" s="3" t="s">
        <v>28</v>
      </c>
      <c r="D38" s="3">
        <v>1.0</v>
      </c>
      <c r="E38" s="3">
        <v>7.0</v>
      </c>
      <c r="F38" s="3">
        <v>1.0</v>
      </c>
      <c r="G38" s="3">
        <v>1.0</v>
      </c>
      <c r="H38" s="3">
        <v>1.0</v>
      </c>
      <c r="I38" s="3">
        <v>1.0</v>
      </c>
      <c r="J38" s="3">
        <v>7.0</v>
      </c>
      <c r="K38" s="3">
        <v>1.0</v>
      </c>
      <c r="L38" s="3">
        <v>7.0</v>
      </c>
      <c r="M38" s="3">
        <v>1.0</v>
      </c>
      <c r="N38" s="3">
        <v>1.0</v>
      </c>
      <c r="O38" s="3">
        <v>1.0</v>
      </c>
      <c r="P38" s="3">
        <v>1.0</v>
      </c>
      <c r="Q38" s="3">
        <v>7.0</v>
      </c>
      <c r="R38" s="3">
        <v>1.0</v>
      </c>
      <c r="S38" s="3">
        <v>1.0</v>
      </c>
      <c r="T38" s="3">
        <v>7.0</v>
      </c>
      <c r="U38" s="3">
        <v>1.0</v>
      </c>
      <c r="V38" s="3">
        <v>1.0</v>
      </c>
      <c r="W38" s="3">
        <v>7.0</v>
      </c>
      <c r="X38" s="3">
        <v>1.0</v>
      </c>
      <c r="Y38" s="3">
        <v>1.0</v>
      </c>
      <c r="Z38" s="3">
        <v>7.0</v>
      </c>
      <c r="AA38" s="3">
        <v>1.0</v>
      </c>
      <c r="AB38" s="3">
        <v>7.0</v>
      </c>
    </row>
    <row r="39">
      <c r="A39" s="2">
        <v>44651.08221574074</v>
      </c>
      <c r="B39" s="3">
        <v>66.0</v>
      </c>
      <c r="C39" s="3" t="s">
        <v>28</v>
      </c>
      <c r="D39" s="3">
        <v>1.0</v>
      </c>
      <c r="E39" s="3">
        <v>7.0</v>
      </c>
      <c r="F39" s="3">
        <v>1.0</v>
      </c>
      <c r="G39" s="3">
        <v>1.0</v>
      </c>
      <c r="H39" s="3">
        <v>3.0</v>
      </c>
      <c r="I39" s="3">
        <v>1.0</v>
      </c>
      <c r="J39" s="3">
        <v>7.0</v>
      </c>
      <c r="K39" s="3">
        <v>1.0</v>
      </c>
      <c r="L39" s="3">
        <v>7.0</v>
      </c>
      <c r="M39" s="3">
        <v>1.0</v>
      </c>
      <c r="N39" s="3">
        <v>1.0</v>
      </c>
      <c r="O39" s="3">
        <v>1.0</v>
      </c>
      <c r="P39" s="3">
        <v>1.0</v>
      </c>
      <c r="Q39" s="3">
        <v>7.0</v>
      </c>
      <c r="R39" s="3">
        <v>1.0</v>
      </c>
      <c r="S39" s="3">
        <v>7.0</v>
      </c>
      <c r="T39" s="3">
        <v>2.0</v>
      </c>
      <c r="U39" s="3">
        <v>1.0</v>
      </c>
      <c r="V39" s="3">
        <v>1.0</v>
      </c>
      <c r="W39" s="3">
        <v>7.0</v>
      </c>
      <c r="X39" s="3">
        <v>1.0</v>
      </c>
      <c r="Y39" s="3">
        <v>1.0</v>
      </c>
      <c r="Z39" s="3">
        <v>7.0</v>
      </c>
      <c r="AA39" s="3">
        <v>6.0</v>
      </c>
      <c r="AB39" s="3">
        <v>6.0</v>
      </c>
    </row>
    <row r="40">
      <c r="A40" s="2">
        <v>44651.11363146991</v>
      </c>
      <c r="B40" s="3">
        <v>79.0</v>
      </c>
      <c r="C40" s="3" t="s">
        <v>28</v>
      </c>
      <c r="D40" s="3">
        <v>5.0</v>
      </c>
      <c r="E40" s="3">
        <v>7.0</v>
      </c>
      <c r="F40" s="3">
        <v>1.0</v>
      </c>
      <c r="G40" s="3">
        <v>1.0</v>
      </c>
      <c r="H40" s="3">
        <v>3.0</v>
      </c>
      <c r="I40" s="3">
        <v>1.0</v>
      </c>
      <c r="J40" s="3">
        <v>1.0</v>
      </c>
      <c r="K40" s="3">
        <v>2.0</v>
      </c>
      <c r="L40" s="3">
        <v>7.0</v>
      </c>
      <c r="M40" s="3">
        <v>1.0</v>
      </c>
      <c r="N40" s="3">
        <v>1.0</v>
      </c>
      <c r="O40" s="3">
        <v>1.0</v>
      </c>
      <c r="P40" s="3">
        <v>2.0</v>
      </c>
      <c r="Q40" s="3">
        <v>7.0</v>
      </c>
      <c r="R40" s="3">
        <v>7.0</v>
      </c>
      <c r="S40" s="3">
        <v>7.0</v>
      </c>
      <c r="T40" s="3">
        <v>7.0</v>
      </c>
      <c r="U40" s="3">
        <v>1.0</v>
      </c>
      <c r="V40" s="3">
        <v>1.0</v>
      </c>
      <c r="W40" s="3">
        <v>7.0</v>
      </c>
      <c r="X40" s="3">
        <v>4.0</v>
      </c>
      <c r="Y40" s="3">
        <v>1.0</v>
      </c>
      <c r="Z40" s="3">
        <v>1.0</v>
      </c>
      <c r="AA40" s="3">
        <v>7.0</v>
      </c>
      <c r="AB40" s="3">
        <v>7.0</v>
      </c>
    </row>
    <row r="41">
      <c r="A41" s="2">
        <v>44651.30526707176</v>
      </c>
      <c r="B41" s="3">
        <v>65.0</v>
      </c>
      <c r="C41" s="3" t="s">
        <v>28</v>
      </c>
      <c r="D41" s="3">
        <v>1.0</v>
      </c>
      <c r="E41" s="3">
        <v>5.0</v>
      </c>
      <c r="F41" s="3">
        <v>1.0</v>
      </c>
      <c r="G41" s="3">
        <v>1.0</v>
      </c>
      <c r="H41" s="3">
        <v>1.0</v>
      </c>
      <c r="I41" s="3">
        <v>1.0</v>
      </c>
      <c r="J41" s="3">
        <v>1.0</v>
      </c>
      <c r="K41" s="3">
        <v>1.0</v>
      </c>
      <c r="L41" s="3">
        <v>6.0</v>
      </c>
      <c r="M41" s="3">
        <v>1.0</v>
      </c>
      <c r="N41" s="3">
        <v>1.0</v>
      </c>
      <c r="O41" s="3">
        <v>1.0</v>
      </c>
      <c r="P41" s="3">
        <v>1.0</v>
      </c>
      <c r="Q41" s="3">
        <v>7.0</v>
      </c>
      <c r="R41" s="3">
        <v>6.0</v>
      </c>
      <c r="S41" s="3">
        <v>1.0</v>
      </c>
      <c r="T41" s="3">
        <v>7.0</v>
      </c>
      <c r="U41" s="3">
        <v>1.0</v>
      </c>
      <c r="V41" s="3">
        <v>1.0</v>
      </c>
      <c r="W41" s="3">
        <v>4.0</v>
      </c>
      <c r="X41" s="3">
        <v>1.0</v>
      </c>
      <c r="Y41" s="3">
        <v>1.0</v>
      </c>
      <c r="Z41" s="3">
        <v>2.0</v>
      </c>
      <c r="AA41" s="3">
        <v>2.0</v>
      </c>
      <c r="AB41" s="3">
        <v>4.0</v>
      </c>
    </row>
    <row r="42">
      <c r="A42" s="2">
        <v>44651.314982129625</v>
      </c>
      <c r="B42" s="3">
        <v>25.0</v>
      </c>
      <c r="C42" s="3" t="s">
        <v>29</v>
      </c>
      <c r="D42" s="3">
        <v>2.0</v>
      </c>
      <c r="E42" s="3">
        <v>6.0</v>
      </c>
      <c r="F42" s="3">
        <v>2.0</v>
      </c>
      <c r="G42" s="3">
        <v>6.0</v>
      </c>
      <c r="H42" s="3">
        <v>3.0</v>
      </c>
      <c r="I42" s="3">
        <v>3.0</v>
      </c>
      <c r="J42" s="3">
        <v>3.0</v>
      </c>
      <c r="K42" s="3">
        <v>5.0</v>
      </c>
      <c r="L42" s="3">
        <v>5.0</v>
      </c>
      <c r="M42" s="3">
        <v>2.0</v>
      </c>
      <c r="N42" s="3">
        <v>2.0</v>
      </c>
      <c r="O42" s="3">
        <v>5.0</v>
      </c>
      <c r="P42" s="3">
        <v>3.0</v>
      </c>
      <c r="Q42" s="3">
        <v>3.0</v>
      </c>
      <c r="R42" s="3">
        <v>6.0</v>
      </c>
      <c r="S42" s="3">
        <v>6.0</v>
      </c>
      <c r="T42" s="3">
        <v>5.0</v>
      </c>
      <c r="U42" s="3">
        <v>1.0</v>
      </c>
      <c r="V42" s="3">
        <v>3.0</v>
      </c>
      <c r="W42" s="3">
        <v>5.0</v>
      </c>
      <c r="X42" s="3">
        <v>5.0</v>
      </c>
      <c r="Y42" s="3">
        <v>2.0</v>
      </c>
      <c r="Z42" s="3">
        <v>3.0</v>
      </c>
      <c r="AA42" s="3">
        <v>5.0</v>
      </c>
      <c r="AB42" s="3">
        <v>6.0</v>
      </c>
    </row>
    <row r="43">
      <c r="A43" s="2">
        <v>44651.40714509259</v>
      </c>
      <c r="B43" s="3">
        <v>42.0</v>
      </c>
      <c r="C43" s="3" t="s">
        <v>28</v>
      </c>
      <c r="D43" s="3">
        <v>1.0</v>
      </c>
      <c r="E43" s="3">
        <v>6.0</v>
      </c>
      <c r="F43" s="3">
        <v>1.0</v>
      </c>
      <c r="G43" s="3">
        <v>2.0</v>
      </c>
      <c r="H43" s="3">
        <v>1.0</v>
      </c>
      <c r="I43" s="3">
        <v>1.0</v>
      </c>
      <c r="J43" s="3">
        <v>1.0</v>
      </c>
      <c r="K43" s="3">
        <v>2.0</v>
      </c>
      <c r="L43" s="3">
        <v>7.0</v>
      </c>
      <c r="M43" s="3">
        <v>1.0</v>
      </c>
      <c r="N43" s="3">
        <v>2.0</v>
      </c>
      <c r="O43" s="3">
        <v>1.0</v>
      </c>
      <c r="P43" s="3">
        <v>2.0</v>
      </c>
      <c r="Q43" s="3">
        <v>7.0</v>
      </c>
      <c r="R43" s="3">
        <v>6.0</v>
      </c>
      <c r="S43" s="3">
        <v>3.0</v>
      </c>
      <c r="T43" s="3">
        <v>7.0</v>
      </c>
      <c r="U43" s="3">
        <v>7.0</v>
      </c>
      <c r="V43" s="3">
        <v>2.0</v>
      </c>
      <c r="W43" s="3">
        <v>7.0</v>
      </c>
      <c r="X43" s="3">
        <v>1.0</v>
      </c>
      <c r="Y43" s="3">
        <v>1.0</v>
      </c>
      <c r="Z43" s="3">
        <v>6.0</v>
      </c>
      <c r="AA43" s="3">
        <v>1.0</v>
      </c>
      <c r="AB43" s="3">
        <v>7.0</v>
      </c>
    </row>
    <row r="44">
      <c r="A44" s="2">
        <v>44651.43999255787</v>
      </c>
      <c r="B44" s="3">
        <v>57.0</v>
      </c>
      <c r="C44" s="3" t="s">
        <v>29</v>
      </c>
      <c r="D44" s="3">
        <v>2.0</v>
      </c>
      <c r="E44" s="3">
        <v>7.0</v>
      </c>
      <c r="F44" s="3">
        <v>1.0</v>
      </c>
      <c r="G44" s="3">
        <v>1.0</v>
      </c>
      <c r="H44" s="3">
        <v>4.0</v>
      </c>
      <c r="I44" s="3">
        <v>1.0</v>
      </c>
      <c r="J44" s="3">
        <v>6.0</v>
      </c>
      <c r="K44" s="3">
        <v>6.0</v>
      </c>
      <c r="L44" s="3">
        <v>6.0</v>
      </c>
      <c r="M44" s="3">
        <v>1.0</v>
      </c>
      <c r="N44" s="3">
        <v>5.0</v>
      </c>
      <c r="O44" s="3">
        <v>1.0</v>
      </c>
      <c r="P44" s="3">
        <v>1.0</v>
      </c>
      <c r="Q44" s="3">
        <v>7.0</v>
      </c>
      <c r="R44" s="3">
        <v>1.0</v>
      </c>
      <c r="S44" s="3">
        <v>7.0</v>
      </c>
      <c r="T44" s="3">
        <v>7.0</v>
      </c>
      <c r="U44" s="3">
        <v>1.0</v>
      </c>
      <c r="V44" s="3">
        <v>2.0</v>
      </c>
      <c r="W44" s="3">
        <v>7.0</v>
      </c>
      <c r="X44" s="3">
        <v>1.0</v>
      </c>
      <c r="Y44" s="3">
        <v>1.0</v>
      </c>
      <c r="Z44" s="3">
        <v>7.0</v>
      </c>
      <c r="AA44" s="3">
        <v>2.0</v>
      </c>
      <c r="AB44" s="3">
        <v>7.0</v>
      </c>
    </row>
    <row r="45">
      <c r="A45" s="2">
        <v>44651.4413119213</v>
      </c>
      <c r="B45" s="3">
        <v>46.0</v>
      </c>
      <c r="C45" s="3" t="s">
        <v>28</v>
      </c>
      <c r="D45" s="3">
        <v>1.0</v>
      </c>
      <c r="E45" s="3">
        <v>7.0</v>
      </c>
      <c r="F45" s="3">
        <v>1.0</v>
      </c>
      <c r="G45" s="3">
        <v>6.0</v>
      </c>
      <c r="H45" s="3">
        <v>1.0</v>
      </c>
      <c r="I45" s="3">
        <v>1.0</v>
      </c>
      <c r="J45" s="3">
        <v>1.0</v>
      </c>
      <c r="K45" s="3">
        <v>1.0</v>
      </c>
      <c r="L45" s="3">
        <v>7.0</v>
      </c>
      <c r="M45" s="3">
        <v>1.0</v>
      </c>
      <c r="N45" s="3">
        <v>1.0</v>
      </c>
      <c r="O45" s="3">
        <v>1.0</v>
      </c>
      <c r="P45" s="3">
        <v>1.0</v>
      </c>
      <c r="Q45" s="3">
        <v>7.0</v>
      </c>
      <c r="R45" s="3">
        <v>1.0</v>
      </c>
      <c r="S45" s="3">
        <v>1.0</v>
      </c>
      <c r="T45" s="3">
        <v>7.0</v>
      </c>
      <c r="U45" s="3">
        <v>1.0</v>
      </c>
      <c r="V45" s="3">
        <v>1.0</v>
      </c>
      <c r="W45" s="3">
        <v>7.0</v>
      </c>
      <c r="X45" s="3">
        <v>1.0</v>
      </c>
      <c r="Y45" s="3">
        <v>1.0</v>
      </c>
      <c r="Z45" s="3">
        <v>7.0</v>
      </c>
      <c r="AA45" s="3">
        <v>1.0</v>
      </c>
      <c r="AB45" s="3">
        <v>7.0</v>
      </c>
    </row>
    <row r="46">
      <c r="A46" s="2">
        <v>44651.44823538195</v>
      </c>
      <c r="B46" s="3">
        <v>80.0</v>
      </c>
      <c r="C46" s="3" t="s">
        <v>28</v>
      </c>
      <c r="D46" s="3">
        <v>1.0</v>
      </c>
      <c r="E46" s="3">
        <v>7.0</v>
      </c>
      <c r="F46" s="3">
        <v>1.0</v>
      </c>
      <c r="G46" s="3">
        <v>1.0</v>
      </c>
      <c r="H46" s="3">
        <v>1.0</v>
      </c>
      <c r="I46" s="3">
        <v>1.0</v>
      </c>
      <c r="J46" s="3">
        <v>7.0</v>
      </c>
      <c r="K46" s="3">
        <v>1.0</v>
      </c>
      <c r="L46" s="3">
        <v>7.0</v>
      </c>
      <c r="M46" s="3">
        <v>2.0</v>
      </c>
      <c r="N46" s="3">
        <v>1.0</v>
      </c>
      <c r="O46" s="3">
        <v>1.0</v>
      </c>
      <c r="P46" s="3">
        <v>7.0</v>
      </c>
      <c r="Q46" s="3">
        <v>7.0</v>
      </c>
      <c r="R46" s="3">
        <v>1.0</v>
      </c>
      <c r="S46" s="3">
        <v>7.0</v>
      </c>
      <c r="T46" s="3">
        <v>7.0</v>
      </c>
      <c r="U46" s="3">
        <v>1.0</v>
      </c>
      <c r="V46" s="3">
        <v>1.0</v>
      </c>
      <c r="W46" s="3">
        <v>7.0</v>
      </c>
      <c r="X46" s="3">
        <v>1.0</v>
      </c>
      <c r="Y46" s="3">
        <v>1.0</v>
      </c>
      <c r="Z46" s="3">
        <v>6.0</v>
      </c>
      <c r="AA46" s="3">
        <v>6.0</v>
      </c>
      <c r="AB46" s="3">
        <v>7.0</v>
      </c>
    </row>
    <row r="47">
      <c r="A47" s="2">
        <v>44651.456983553246</v>
      </c>
      <c r="B47" s="3">
        <v>53.0</v>
      </c>
      <c r="C47" s="3" t="s">
        <v>28</v>
      </c>
      <c r="D47" s="3">
        <v>1.0</v>
      </c>
      <c r="E47" s="3">
        <v>7.0</v>
      </c>
      <c r="F47" s="3">
        <v>1.0</v>
      </c>
      <c r="G47" s="3">
        <v>1.0</v>
      </c>
      <c r="H47" s="3">
        <v>1.0</v>
      </c>
      <c r="I47" s="3">
        <v>1.0</v>
      </c>
      <c r="J47" s="3">
        <v>7.0</v>
      </c>
      <c r="K47" s="3">
        <v>7.0</v>
      </c>
      <c r="L47" s="3">
        <v>7.0</v>
      </c>
      <c r="M47" s="3">
        <v>5.0</v>
      </c>
      <c r="N47" s="3">
        <v>1.0</v>
      </c>
      <c r="O47" s="3">
        <v>1.0</v>
      </c>
      <c r="P47" s="3">
        <v>1.0</v>
      </c>
      <c r="Q47" s="3">
        <v>7.0</v>
      </c>
      <c r="R47" s="3">
        <v>1.0</v>
      </c>
      <c r="S47" s="3">
        <v>7.0</v>
      </c>
      <c r="T47" s="3">
        <v>7.0</v>
      </c>
      <c r="U47" s="3">
        <v>1.0</v>
      </c>
      <c r="V47" s="3">
        <v>1.0</v>
      </c>
      <c r="W47" s="3">
        <v>7.0</v>
      </c>
      <c r="X47" s="3">
        <v>1.0</v>
      </c>
      <c r="Y47" s="3">
        <v>1.0</v>
      </c>
      <c r="Z47" s="3">
        <v>7.0</v>
      </c>
      <c r="AA47" s="3">
        <v>5.0</v>
      </c>
      <c r="AB47" s="3">
        <v>7.0</v>
      </c>
    </row>
    <row r="48">
      <c r="A48" s="2">
        <v>44651.473140358794</v>
      </c>
      <c r="B48" s="3">
        <v>58.0</v>
      </c>
      <c r="C48" s="3" t="s">
        <v>28</v>
      </c>
      <c r="D48" s="3">
        <v>6.0</v>
      </c>
      <c r="E48" s="3">
        <v>6.0</v>
      </c>
      <c r="F48" s="3">
        <v>2.0</v>
      </c>
      <c r="G48" s="3">
        <v>6.0</v>
      </c>
      <c r="H48" s="3">
        <v>2.0</v>
      </c>
      <c r="I48" s="3">
        <v>2.0</v>
      </c>
      <c r="J48" s="3">
        <v>2.0</v>
      </c>
      <c r="K48" s="3">
        <v>4.0</v>
      </c>
      <c r="L48" s="3">
        <v>2.0</v>
      </c>
      <c r="M48" s="3">
        <v>2.0</v>
      </c>
      <c r="N48" s="3">
        <v>2.0</v>
      </c>
      <c r="O48" s="3">
        <v>4.0</v>
      </c>
      <c r="P48" s="3">
        <v>1.0</v>
      </c>
      <c r="Q48" s="3">
        <v>5.0</v>
      </c>
      <c r="R48" s="3">
        <v>6.0</v>
      </c>
      <c r="S48" s="3">
        <v>6.0</v>
      </c>
      <c r="T48" s="3">
        <v>6.0</v>
      </c>
      <c r="U48" s="3">
        <v>1.0</v>
      </c>
      <c r="V48" s="3">
        <v>1.0</v>
      </c>
      <c r="W48" s="3">
        <v>5.0</v>
      </c>
      <c r="X48" s="3">
        <v>1.0</v>
      </c>
      <c r="Y48" s="3">
        <v>1.0</v>
      </c>
      <c r="Z48" s="3">
        <v>6.0</v>
      </c>
      <c r="AA48" s="3">
        <v>5.0</v>
      </c>
      <c r="AB48" s="3">
        <v>5.0</v>
      </c>
    </row>
    <row r="49">
      <c r="A49" s="2">
        <v>44651.504746770835</v>
      </c>
      <c r="B49" s="3">
        <v>28.0</v>
      </c>
      <c r="C49" s="3" t="s">
        <v>28</v>
      </c>
      <c r="D49" s="3">
        <v>1.0</v>
      </c>
      <c r="E49" s="3">
        <v>7.0</v>
      </c>
      <c r="F49" s="3">
        <v>1.0</v>
      </c>
      <c r="G49" s="3">
        <v>7.0</v>
      </c>
      <c r="H49" s="3">
        <v>1.0</v>
      </c>
      <c r="I49" s="3">
        <v>1.0</v>
      </c>
      <c r="J49" s="3">
        <v>6.0</v>
      </c>
      <c r="K49" s="3">
        <v>7.0</v>
      </c>
      <c r="L49" s="3">
        <v>7.0</v>
      </c>
      <c r="M49" s="3">
        <v>1.0</v>
      </c>
      <c r="N49" s="3">
        <v>1.0</v>
      </c>
      <c r="O49" s="3">
        <v>7.0</v>
      </c>
      <c r="P49" s="3">
        <v>1.0</v>
      </c>
      <c r="Q49" s="3">
        <v>7.0</v>
      </c>
      <c r="R49" s="3">
        <v>7.0</v>
      </c>
      <c r="S49" s="3">
        <v>7.0</v>
      </c>
      <c r="T49" s="3">
        <v>7.0</v>
      </c>
      <c r="U49" s="3">
        <v>1.0</v>
      </c>
      <c r="V49" s="3">
        <v>1.0</v>
      </c>
      <c r="W49" s="3">
        <v>6.0</v>
      </c>
      <c r="X49" s="3">
        <v>2.0</v>
      </c>
      <c r="Y49" s="3">
        <v>3.0</v>
      </c>
      <c r="Z49" s="3">
        <v>7.0</v>
      </c>
      <c r="AA49" s="3">
        <v>6.0</v>
      </c>
      <c r="AB49" s="3">
        <v>7.0</v>
      </c>
    </row>
    <row r="50">
      <c r="A50" s="2">
        <v>44651.55598988426</v>
      </c>
      <c r="B50" s="3">
        <v>70.0</v>
      </c>
      <c r="C50" s="3" t="s">
        <v>29</v>
      </c>
      <c r="D50" s="3">
        <v>1.0</v>
      </c>
      <c r="E50" s="3">
        <v>6.0</v>
      </c>
      <c r="F50" s="3">
        <v>1.0</v>
      </c>
      <c r="G50" s="3">
        <v>7.0</v>
      </c>
      <c r="H50" s="3">
        <v>2.0</v>
      </c>
      <c r="I50" s="3">
        <v>2.0</v>
      </c>
      <c r="J50" s="3">
        <v>5.0</v>
      </c>
      <c r="K50" s="3">
        <v>5.0</v>
      </c>
      <c r="L50" s="3">
        <v>7.0</v>
      </c>
      <c r="M50" s="3">
        <v>1.0</v>
      </c>
      <c r="N50" s="3">
        <v>2.0</v>
      </c>
      <c r="O50" s="3">
        <v>1.0</v>
      </c>
      <c r="P50" s="3">
        <v>5.0</v>
      </c>
      <c r="Q50" s="3">
        <v>7.0</v>
      </c>
      <c r="R50" s="3">
        <v>3.0</v>
      </c>
      <c r="S50" s="3">
        <v>6.0</v>
      </c>
      <c r="T50" s="3">
        <v>6.0</v>
      </c>
      <c r="U50" s="3">
        <v>1.0</v>
      </c>
      <c r="V50" s="3">
        <v>2.0</v>
      </c>
      <c r="W50" s="3">
        <v>5.0</v>
      </c>
      <c r="X50" s="3">
        <v>1.0</v>
      </c>
      <c r="Y50" s="3">
        <v>1.0</v>
      </c>
      <c r="Z50" s="3">
        <v>5.0</v>
      </c>
      <c r="AA50" s="3">
        <v>2.0</v>
      </c>
      <c r="AB50" s="3">
        <v>5.0</v>
      </c>
    </row>
    <row r="51">
      <c r="A51" s="2">
        <v>44651.58179216435</v>
      </c>
      <c r="B51" s="3">
        <v>59.0</v>
      </c>
      <c r="C51" s="3" t="s">
        <v>29</v>
      </c>
      <c r="D51" s="3">
        <v>1.0</v>
      </c>
      <c r="E51" s="3">
        <v>6.0</v>
      </c>
      <c r="F51" s="3">
        <v>5.0</v>
      </c>
      <c r="G51" s="3">
        <v>1.0</v>
      </c>
      <c r="H51" s="3">
        <v>1.0</v>
      </c>
      <c r="I51" s="3">
        <v>1.0</v>
      </c>
      <c r="J51" s="3">
        <v>7.0</v>
      </c>
      <c r="K51" s="3">
        <v>1.0</v>
      </c>
      <c r="L51" s="3">
        <v>7.0</v>
      </c>
      <c r="M51" s="3">
        <v>1.0</v>
      </c>
      <c r="N51" s="3">
        <v>1.0</v>
      </c>
      <c r="O51" s="3">
        <v>1.0</v>
      </c>
      <c r="P51" s="3">
        <v>1.0</v>
      </c>
      <c r="Q51" s="3">
        <v>7.0</v>
      </c>
      <c r="R51" s="3">
        <v>7.0</v>
      </c>
      <c r="S51" s="3">
        <v>6.0</v>
      </c>
      <c r="T51" s="3">
        <v>5.0</v>
      </c>
      <c r="U51" s="3">
        <v>1.0</v>
      </c>
      <c r="V51" s="3">
        <v>1.0</v>
      </c>
      <c r="W51" s="3">
        <v>7.0</v>
      </c>
      <c r="X51" s="3">
        <v>7.0</v>
      </c>
      <c r="Y51" s="3">
        <v>1.0</v>
      </c>
      <c r="Z51" s="3">
        <v>1.0</v>
      </c>
      <c r="AA51" s="3">
        <v>1.0</v>
      </c>
      <c r="AB51" s="3">
        <v>7.0</v>
      </c>
    </row>
    <row r="52">
      <c r="A52" s="2">
        <v>44651.62882346065</v>
      </c>
      <c r="B52" s="3">
        <v>66.0</v>
      </c>
      <c r="C52" s="3" t="s">
        <v>28</v>
      </c>
      <c r="D52" s="3">
        <v>1.0</v>
      </c>
      <c r="E52" s="3">
        <v>3.0</v>
      </c>
      <c r="F52" s="3">
        <v>1.0</v>
      </c>
      <c r="G52" s="3">
        <v>1.0</v>
      </c>
      <c r="H52" s="3">
        <v>1.0</v>
      </c>
      <c r="I52" s="3">
        <v>1.0</v>
      </c>
      <c r="J52" s="3">
        <v>5.0</v>
      </c>
      <c r="K52" s="3">
        <v>2.0</v>
      </c>
      <c r="L52" s="3">
        <v>6.0</v>
      </c>
      <c r="M52" s="3">
        <v>1.0</v>
      </c>
      <c r="N52" s="3">
        <v>1.0</v>
      </c>
      <c r="O52" s="3">
        <v>1.0</v>
      </c>
      <c r="P52" s="3">
        <v>1.0</v>
      </c>
      <c r="Q52" s="3">
        <v>6.0</v>
      </c>
      <c r="R52" s="3">
        <v>6.0</v>
      </c>
      <c r="S52" s="3">
        <v>1.0</v>
      </c>
      <c r="T52" s="3">
        <v>7.0</v>
      </c>
      <c r="U52" s="3">
        <v>1.0</v>
      </c>
      <c r="V52" s="3">
        <v>1.0</v>
      </c>
      <c r="W52" s="3">
        <v>1.0</v>
      </c>
      <c r="X52" s="3">
        <v>1.0</v>
      </c>
      <c r="Y52" s="3">
        <v>1.0</v>
      </c>
      <c r="Z52" s="3">
        <v>2.0</v>
      </c>
      <c r="AA52" s="3">
        <v>1.0</v>
      </c>
      <c r="AB52" s="3">
        <v>6.0</v>
      </c>
    </row>
    <row r="53">
      <c r="A53" s="2">
        <v>44651.65196188657</v>
      </c>
      <c r="B53" s="3">
        <v>67.0</v>
      </c>
      <c r="C53" s="3" t="s">
        <v>28</v>
      </c>
      <c r="D53" s="3">
        <v>6.0</v>
      </c>
      <c r="E53" s="3">
        <v>5.0</v>
      </c>
      <c r="F53" s="3">
        <v>1.0</v>
      </c>
      <c r="G53" s="3">
        <v>1.0</v>
      </c>
      <c r="H53" s="3">
        <v>2.0</v>
      </c>
      <c r="I53" s="3">
        <v>1.0</v>
      </c>
      <c r="J53" s="3">
        <v>3.0</v>
      </c>
      <c r="K53" s="3">
        <v>6.0</v>
      </c>
      <c r="L53" s="3">
        <v>1.0</v>
      </c>
      <c r="M53" s="3">
        <v>1.0</v>
      </c>
      <c r="N53" s="3">
        <v>2.0</v>
      </c>
      <c r="O53" s="3">
        <v>1.0</v>
      </c>
      <c r="P53" s="3">
        <v>2.0</v>
      </c>
      <c r="Q53" s="3">
        <v>7.0</v>
      </c>
      <c r="R53" s="3">
        <v>1.0</v>
      </c>
      <c r="S53" s="3">
        <v>2.0</v>
      </c>
      <c r="T53" s="3">
        <v>7.0</v>
      </c>
      <c r="U53" s="3">
        <v>1.0</v>
      </c>
      <c r="V53" s="3">
        <v>1.0</v>
      </c>
      <c r="W53" s="3">
        <v>7.0</v>
      </c>
      <c r="X53" s="3">
        <v>1.0</v>
      </c>
      <c r="Y53" s="3">
        <v>1.0</v>
      </c>
      <c r="Z53" s="3">
        <v>7.0</v>
      </c>
      <c r="AA53" s="3">
        <v>5.0</v>
      </c>
      <c r="AB53" s="3">
        <v>7.0</v>
      </c>
    </row>
    <row r="54">
      <c r="A54" s="2">
        <v>44651.6583596412</v>
      </c>
      <c r="B54" s="3">
        <v>54.0</v>
      </c>
      <c r="C54" s="3" t="s">
        <v>28</v>
      </c>
      <c r="D54" s="3">
        <v>1.0</v>
      </c>
      <c r="E54" s="3">
        <v>7.0</v>
      </c>
      <c r="F54" s="3">
        <v>1.0</v>
      </c>
      <c r="G54" s="3">
        <v>5.0</v>
      </c>
      <c r="H54" s="3">
        <v>1.0</v>
      </c>
      <c r="I54" s="3">
        <v>1.0</v>
      </c>
      <c r="J54" s="3">
        <v>7.0</v>
      </c>
      <c r="K54" s="3">
        <v>7.0</v>
      </c>
      <c r="L54" s="3">
        <v>7.0</v>
      </c>
      <c r="M54" s="3">
        <v>1.0</v>
      </c>
      <c r="N54" s="3">
        <v>1.0</v>
      </c>
      <c r="O54" s="3">
        <v>7.0</v>
      </c>
      <c r="P54" s="3">
        <v>7.0</v>
      </c>
      <c r="Q54" s="3">
        <v>7.0</v>
      </c>
      <c r="R54" s="3">
        <v>7.0</v>
      </c>
      <c r="S54" s="3">
        <v>1.0</v>
      </c>
      <c r="T54" s="3">
        <v>7.0</v>
      </c>
      <c r="U54" s="3">
        <v>1.0</v>
      </c>
      <c r="V54" s="3">
        <v>1.0</v>
      </c>
      <c r="W54" s="3">
        <v>7.0</v>
      </c>
      <c r="X54" s="3">
        <v>1.0</v>
      </c>
      <c r="Y54" s="3">
        <v>1.0</v>
      </c>
      <c r="Z54" s="3">
        <v>7.0</v>
      </c>
      <c r="AA54" s="3">
        <v>1.0</v>
      </c>
      <c r="AB54" s="3">
        <v>1.0</v>
      </c>
    </row>
    <row r="55">
      <c r="A55" s="2">
        <v>44651.67012056713</v>
      </c>
      <c r="B55" s="3">
        <v>66.0</v>
      </c>
      <c r="C55" s="3" t="s">
        <v>28</v>
      </c>
      <c r="D55" s="3">
        <v>1.0</v>
      </c>
      <c r="E55" s="3">
        <v>7.0</v>
      </c>
      <c r="F55" s="3">
        <v>7.0</v>
      </c>
      <c r="G55" s="3">
        <v>1.0</v>
      </c>
      <c r="H55" s="3">
        <v>4.0</v>
      </c>
      <c r="I55" s="3">
        <v>7.0</v>
      </c>
      <c r="J55" s="3">
        <v>7.0</v>
      </c>
      <c r="K55" s="3">
        <v>7.0</v>
      </c>
      <c r="L55" s="3">
        <v>7.0</v>
      </c>
      <c r="M55" s="3">
        <v>1.0</v>
      </c>
      <c r="N55" s="3">
        <v>4.0</v>
      </c>
      <c r="O55" s="3">
        <v>1.0</v>
      </c>
      <c r="P55" s="3">
        <v>7.0</v>
      </c>
      <c r="Q55" s="3">
        <v>7.0</v>
      </c>
      <c r="R55" s="3">
        <v>7.0</v>
      </c>
      <c r="S55" s="3">
        <v>7.0</v>
      </c>
      <c r="T55" s="3">
        <v>7.0</v>
      </c>
      <c r="U55" s="3">
        <v>1.0</v>
      </c>
      <c r="V55" s="3">
        <v>7.0</v>
      </c>
      <c r="W55" s="3">
        <v>4.0</v>
      </c>
      <c r="X55" s="3">
        <v>1.0</v>
      </c>
      <c r="Y55" s="3">
        <v>1.0</v>
      </c>
      <c r="Z55" s="3">
        <v>1.0</v>
      </c>
      <c r="AA55" s="3">
        <v>4.0</v>
      </c>
      <c r="AB55" s="3">
        <v>7.0</v>
      </c>
    </row>
    <row r="56">
      <c r="A56" s="2">
        <v>44651.737432974536</v>
      </c>
      <c r="B56" s="3">
        <v>34.0</v>
      </c>
      <c r="C56" s="3" t="s">
        <v>28</v>
      </c>
      <c r="D56" s="3">
        <v>3.0</v>
      </c>
      <c r="E56" s="3">
        <v>7.0</v>
      </c>
      <c r="F56" s="3">
        <v>1.0</v>
      </c>
      <c r="G56" s="3">
        <v>1.0</v>
      </c>
      <c r="H56" s="3">
        <v>1.0</v>
      </c>
      <c r="I56" s="3">
        <v>2.0</v>
      </c>
      <c r="J56" s="3">
        <v>2.0</v>
      </c>
      <c r="K56" s="3">
        <v>7.0</v>
      </c>
      <c r="L56" s="3">
        <v>7.0</v>
      </c>
      <c r="M56" s="3">
        <v>1.0</v>
      </c>
      <c r="N56" s="3">
        <v>1.0</v>
      </c>
      <c r="O56" s="3">
        <v>1.0</v>
      </c>
      <c r="P56" s="3">
        <v>1.0</v>
      </c>
      <c r="Q56" s="3">
        <v>7.0</v>
      </c>
      <c r="R56" s="3">
        <v>7.0</v>
      </c>
      <c r="S56" s="3">
        <v>6.0</v>
      </c>
      <c r="T56" s="3">
        <v>7.0</v>
      </c>
      <c r="U56" s="3">
        <v>1.0</v>
      </c>
      <c r="V56" s="3">
        <v>3.0</v>
      </c>
      <c r="W56" s="3">
        <v>6.0</v>
      </c>
      <c r="X56" s="3">
        <v>1.0</v>
      </c>
      <c r="Y56" s="3">
        <v>1.0</v>
      </c>
      <c r="Z56" s="3">
        <v>6.0</v>
      </c>
      <c r="AA56" s="3">
        <v>1.0</v>
      </c>
      <c r="AB56" s="3">
        <v>7.0</v>
      </c>
    </row>
    <row r="57">
      <c r="A57" s="2">
        <v>44651.82732708333</v>
      </c>
      <c r="B57" s="3">
        <v>72.0</v>
      </c>
      <c r="C57" s="3" t="s">
        <v>29</v>
      </c>
      <c r="D57" s="3">
        <v>7.0</v>
      </c>
      <c r="E57" s="3">
        <v>6.0</v>
      </c>
      <c r="F57" s="3">
        <v>1.0</v>
      </c>
      <c r="G57" s="3">
        <v>5.0</v>
      </c>
      <c r="H57" s="3">
        <v>2.0</v>
      </c>
      <c r="I57" s="3">
        <v>1.0</v>
      </c>
      <c r="J57" s="3">
        <v>6.0</v>
      </c>
      <c r="K57" s="3">
        <v>1.0</v>
      </c>
      <c r="L57" s="3">
        <v>3.0</v>
      </c>
      <c r="M57" s="3">
        <v>1.0</v>
      </c>
      <c r="N57" s="3">
        <v>2.0</v>
      </c>
      <c r="O57" s="3">
        <v>1.0</v>
      </c>
      <c r="P57" s="3">
        <v>7.0</v>
      </c>
      <c r="Q57" s="3">
        <v>2.0</v>
      </c>
      <c r="R57" s="3">
        <v>1.0</v>
      </c>
      <c r="S57" s="3">
        <v>6.0</v>
      </c>
      <c r="T57" s="3">
        <v>6.0</v>
      </c>
      <c r="U57" s="3">
        <v>1.0</v>
      </c>
      <c r="V57" s="3">
        <v>1.0</v>
      </c>
      <c r="W57" s="3">
        <v>6.0</v>
      </c>
      <c r="X57" s="3">
        <v>1.0</v>
      </c>
      <c r="Y57" s="3">
        <v>1.0</v>
      </c>
      <c r="Z57" s="3">
        <v>6.0</v>
      </c>
      <c r="AA57" s="3">
        <v>2.0</v>
      </c>
      <c r="AB57" s="3">
        <v>2.0</v>
      </c>
    </row>
    <row r="58">
      <c r="A58" s="2">
        <v>44651.88139731481</v>
      </c>
      <c r="B58" s="3">
        <v>63.0</v>
      </c>
      <c r="C58" s="3" t="s">
        <v>28</v>
      </c>
      <c r="D58" s="3">
        <v>7.0</v>
      </c>
      <c r="E58" s="3">
        <v>7.0</v>
      </c>
      <c r="F58" s="3">
        <v>1.0</v>
      </c>
      <c r="G58" s="3">
        <v>1.0</v>
      </c>
      <c r="H58" s="3">
        <v>1.0</v>
      </c>
      <c r="I58" s="3">
        <v>1.0</v>
      </c>
      <c r="J58" s="3">
        <v>7.0</v>
      </c>
      <c r="K58" s="3">
        <v>5.0</v>
      </c>
      <c r="L58" s="3">
        <v>7.0</v>
      </c>
      <c r="M58" s="3">
        <v>1.0</v>
      </c>
      <c r="N58" s="3">
        <v>1.0</v>
      </c>
      <c r="O58" s="3">
        <v>1.0</v>
      </c>
      <c r="P58" s="3">
        <v>1.0</v>
      </c>
      <c r="Q58" s="3">
        <v>7.0</v>
      </c>
      <c r="R58" s="3">
        <v>5.0</v>
      </c>
      <c r="S58" s="3">
        <v>7.0</v>
      </c>
      <c r="T58" s="3">
        <v>7.0</v>
      </c>
      <c r="U58" s="3">
        <v>1.0</v>
      </c>
      <c r="V58" s="3">
        <v>1.0</v>
      </c>
      <c r="W58" s="3">
        <v>6.0</v>
      </c>
      <c r="X58" s="3">
        <v>1.0</v>
      </c>
      <c r="Y58" s="3">
        <v>1.0</v>
      </c>
      <c r="Z58" s="3">
        <v>7.0</v>
      </c>
      <c r="AA58" s="3">
        <v>7.0</v>
      </c>
      <c r="AB58" s="3">
        <v>7.0</v>
      </c>
    </row>
    <row r="59">
      <c r="A59" s="2">
        <v>44725.90961461805</v>
      </c>
      <c r="B59" s="3">
        <v>69.0</v>
      </c>
      <c r="C59" s="3" t="s">
        <v>29</v>
      </c>
      <c r="D59" s="3">
        <v>7.0</v>
      </c>
      <c r="E59" s="3">
        <v>7.0</v>
      </c>
      <c r="F59" s="3">
        <v>6.0</v>
      </c>
      <c r="G59" s="3">
        <v>7.0</v>
      </c>
      <c r="H59" s="3">
        <v>7.0</v>
      </c>
      <c r="I59" s="3">
        <v>1.0</v>
      </c>
      <c r="J59" s="3">
        <v>7.0</v>
      </c>
      <c r="K59" s="3">
        <v>7.0</v>
      </c>
      <c r="L59" s="3">
        <v>7.0</v>
      </c>
      <c r="M59" s="3">
        <v>1.0</v>
      </c>
      <c r="N59" s="3">
        <v>1.0</v>
      </c>
      <c r="O59" s="3">
        <v>4.0</v>
      </c>
      <c r="P59" s="3">
        <v>7.0</v>
      </c>
      <c r="Q59" s="3">
        <v>1.0</v>
      </c>
      <c r="R59" s="3">
        <v>7.0</v>
      </c>
      <c r="S59" s="3">
        <v>6.0</v>
      </c>
      <c r="T59" s="3">
        <v>7.0</v>
      </c>
      <c r="U59" s="3">
        <v>1.0</v>
      </c>
      <c r="V59" s="3">
        <v>1.0</v>
      </c>
      <c r="W59" s="3">
        <v>7.0</v>
      </c>
      <c r="X59" s="3">
        <v>1.0</v>
      </c>
      <c r="Y59" s="3">
        <v>1.0</v>
      </c>
      <c r="Z59" s="3">
        <v>5.0</v>
      </c>
      <c r="AA59" s="3">
        <v>7.0</v>
      </c>
      <c r="AB59" s="3">
        <v>7.0</v>
      </c>
    </row>
    <row r="60">
      <c r="A60" s="2">
        <v>44725.91125604167</v>
      </c>
      <c r="B60" s="3">
        <v>10.0</v>
      </c>
      <c r="C60" s="3" t="s">
        <v>30</v>
      </c>
      <c r="D60" s="3">
        <v>1.0</v>
      </c>
      <c r="E60" s="3">
        <v>6.0</v>
      </c>
      <c r="F60" s="3">
        <v>1.0</v>
      </c>
      <c r="G60" s="3">
        <v>1.0</v>
      </c>
      <c r="H60" s="3">
        <v>1.0</v>
      </c>
      <c r="I60" s="3">
        <v>1.0</v>
      </c>
      <c r="J60" s="3">
        <v>1.0</v>
      </c>
      <c r="K60" s="3">
        <v>1.0</v>
      </c>
      <c r="L60" s="3">
        <v>4.0</v>
      </c>
      <c r="M60" s="3">
        <v>1.0</v>
      </c>
      <c r="N60" s="3">
        <v>1.0</v>
      </c>
      <c r="O60" s="3">
        <v>1.0</v>
      </c>
      <c r="P60" s="3">
        <v>1.0</v>
      </c>
      <c r="Q60" s="3">
        <v>5.0</v>
      </c>
      <c r="R60" s="3">
        <v>1.0</v>
      </c>
      <c r="S60" s="3">
        <v>6.0</v>
      </c>
      <c r="T60" s="3">
        <v>5.0</v>
      </c>
      <c r="U60" s="3">
        <v>1.0</v>
      </c>
      <c r="V60" s="3">
        <v>1.0</v>
      </c>
      <c r="W60" s="3">
        <v>4.0</v>
      </c>
      <c r="X60" s="3">
        <v>1.0</v>
      </c>
      <c r="Y60" s="3">
        <v>1.0</v>
      </c>
      <c r="Z60" s="3">
        <v>1.0</v>
      </c>
      <c r="AA60" s="3">
        <v>1.0</v>
      </c>
      <c r="AB60" s="3">
        <v>4.0</v>
      </c>
    </row>
    <row r="61">
      <c r="A61" s="2">
        <v>44725.91464275463</v>
      </c>
      <c r="B61" s="3">
        <v>47.0</v>
      </c>
      <c r="C61" s="3" t="s">
        <v>29</v>
      </c>
      <c r="D61" s="3">
        <v>1.0</v>
      </c>
      <c r="E61" s="3">
        <v>6.0</v>
      </c>
      <c r="F61" s="3">
        <v>6.0</v>
      </c>
      <c r="G61" s="3">
        <v>7.0</v>
      </c>
      <c r="H61" s="3">
        <v>6.0</v>
      </c>
      <c r="I61" s="3">
        <v>5.0</v>
      </c>
      <c r="J61" s="3">
        <v>5.0</v>
      </c>
      <c r="K61" s="3">
        <v>6.0</v>
      </c>
      <c r="L61" s="3">
        <v>6.0</v>
      </c>
      <c r="M61" s="3">
        <v>1.0</v>
      </c>
      <c r="N61" s="3">
        <v>1.0</v>
      </c>
      <c r="O61" s="3">
        <v>2.0</v>
      </c>
      <c r="P61" s="3">
        <v>2.0</v>
      </c>
      <c r="Q61" s="3">
        <v>5.0</v>
      </c>
      <c r="R61" s="3">
        <v>5.0</v>
      </c>
      <c r="S61" s="3">
        <v>4.0</v>
      </c>
      <c r="T61" s="3">
        <v>5.0</v>
      </c>
      <c r="U61" s="3">
        <v>5.0</v>
      </c>
      <c r="V61" s="3">
        <v>1.0</v>
      </c>
      <c r="W61" s="3">
        <v>5.0</v>
      </c>
      <c r="X61" s="3">
        <v>5.0</v>
      </c>
      <c r="Y61" s="3">
        <v>2.0</v>
      </c>
      <c r="Z61" s="3">
        <v>1.0</v>
      </c>
      <c r="AA61" s="3">
        <v>4.0</v>
      </c>
      <c r="AB61" s="3">
        <v>6.0</v>
      </c>
    </row>
    <row r="62">
      <c r="A62" s="2">
        <v>44725.91558054398</v>
      </c>
      <c r="B62" s="3">
        <v>71.0</v>
      </c>
      <c r="C62" s="3" t="s">
        <v>29</v>
      </c>
      <c r="D62" s="3">
        <v>4.0</v>
      </c>
      <c r="E62" s="3">
        <v>4.0</v>
      </c>
      <c r="F62" s="3">
        <v>1.0</v>
      </c>
      <c r="G62" s="3">
        <v>2.0</v>
      </c>
      <c r="H62" s="3">
        <v>2.0</v>
      </c>
      <c r="I62" s="3">
        <v>2.0</v>
      </c>
      <c r="J62" s="3">
        <v>1.0</v>
      </c>
      <c r="K62" s="3">
        <v>6.0</v>
      </c>
      <c r="L62" s="3">
        <v>6.0</v>
      </c>
      <c r="M62" s="3">
        <v>3.0</v>
      </c>
      <c r="N62" s="3">
        <v>2.0</v>
      </c>
      <c r="O62" s="3">
        <v>5.0</v>
      </c>
      <c r="P62" s="3">
        <v>3.0</v>
      </c>
      <c r="Q62" s="3">
        <v>7.0</v>
      </c>
      <c r="R62" s="3">
        <v>7.0</v>
      </c>
      <c r="S62" s="3">
        <v>7.0</v>
      </c>
      <c r="T62" s="3">
        <v>7.0</v>
      </c>
      <c r="U62" s="3">
        <v>5.0</v>
      </c>
      <c r="V62" s="3">
        <v>5.0</v>
      </c>
      <c r="W62" s="3">
        <v>7.0</v>
      </c>
      <c r="X62" s="3">
        <v>6.0</v>
      </c>
      <c r="Y62" s="3">
        <v>1.0</v>
      </c>
      <c r="Z62" s="3">
        <v>4.0</v>
      </c>
      <c r="AA62" s="3">
        <v>6.0</v>
      </c>
      <c r="AB62" s="3">
        <v>5.0</v>
      </c>
    </row>
    <row r="63">
      <c r="A63" s="2">
        <v>44725.923067916665</v>
      </c>
      <c r="B63" s="3">
        <v>72.0</v>
      </c>
      <c r="C63" s="3" t="s">
        <v>29</v>
      </c>
      <c r="D63" s="3">
        <v>1.0</v>
      </c>
      <c r="E63" s="3">
        <v>7.0</v>
      </c>
      <c r="F63" s="3">
        <v>1.0</v>
      </c>
      <c r="G63" s="3">
        <v>1.0</v>
      </c>
      <c r="H63" s="3">
        <v>1.0</v>
      </c>
      <c r="I63" s="3">
        <v>1.0</v>
      </c>
      <c r="J63" s="3">
        <v>7.0</v>
      </c>
      <c r="K63" s="3">
        <v>1.0</v>
      </c>
      <c r="L63" s="3">
        <v>7.0</v>
      </c>
      <c r="M63" s="3">
        <v>1.0</v>
      </c>
      <c r="N63" s="3">
        <v>1.0</v>
      </c>
      <c r="O63" s="3">
        <v>1.0</v>
      </c>
      <c r="P63" s="3">
        <v>7.0</v>
      </c>
      <c r="Q63" s="3">
        <v>7.0</v>
      </c>
      <c r="R63" s="3">
        <v>1.0</v>
      </c>
      <c r="S63" s="3">
        <v>7.0</v>
      </c>
      <c r="T63" s="3">
        <v>7.0</v>
      </c>
      <c r="U63" s="3">
        <v>1.0</v>
      </c>
      <c r="V63" s="3">
        <v>1.0</v>
      </c>
      <c r="W63" s="3">
        <v>7.0</v>
      </c>
      <c r="X63" s="3">
        <v>1.0</v>
      </c>
      <c r="Y63" s="3">
        <v>1.0</v>
      </c>
      <c r="Z63" s="3">
        <v>7.0</v>
      </c>
      <c r="AA63" s="3">
        <v>1.0</v>
      </c>
      <c r="AB63" s="3">
        <v>1.0</v>
      </c>
    </row>
    <row r="64">
      <c r="A64" s="2">
        <v>44725.92758609954</v>
      </c>
      <c r="B64" s="3">
        <v>63.0</v>
      </c>
      <c r="C64" s="3" t="s">
        <v>29</v>
      </c>
      <c r="D64" s="3">
        <v>2.0</v>
      </c>
      <c r="E64" s="3">
        <v>6.0</v>
      </c>
      <c r="F64" s="3">
        <v>2.0</v>
      </c>
      <c r="G64" s="3">
        <v>2.0</v>
      </c>
      <c r="H64" s="3">
        <v>2.0</v>
      </c>
      <c r="I64" s="3">
        <v>2.0</v>
      </c>
      <c r="J64" s="3">
        <v>6.0</v>
      </c>
      <c r="K64" s="3">
        <v>4.0</v>
      </c>
      <c r="L64" s="3">
        <v>6.0</v>
      </c>
      <c r="M64" s="3">
        <v>2.0</v>
      </c>
      <c r="N64" s="3">
        <v>2.0</v>
      </c>
      <c r="O64" s="3">
        <v>6.0</v>
      </c>
      <c r="P64" s="3">
        <v>6.0</v>
      </c>
      <c r="Q64" s="3">
        <v>6.0</v>
      </c>
      <c r="R64" s="3">
        <v>6.0</v>
      </c>
      <c r="S64" s="3">
        <v>2.0</v>
      </c>
      <c r="T64" s="3">
        <v>6.0</v>
      </c>
      <c r="U64" s="3">
        <v>2.0</v>
      </c>
      <c r="V64" s="3">
        <v>2.0</v>
      </c>
      <c r="W64" s="3">
        <v>6.0</v>
      </c>
      <c r="X64" s="3">
        <v>4.0</v>
      </c>
      <c r="Y64" s="3">
        <v>1.0</v>
      </c>
      <c r="Z64" s="3">
        <v>6.0</v>
      </c>
      <c r="AA64" s="3">
        <v>4.0</v>
      </c>
      <c r="AB64" s="3">
        <v>5.0</v>
      </c>
    </row>
    <row r="65">
      <c r="A65" s="2">
        <v>44725.936359942134</v>
      </c>
      <c r="B65" s="3">
        <v>60.0</v>
      </c>
      <c r="C65" s="3" t="s">
        <v>29</v>
      </c>
      <c r="D65" s="3">
        <v>1.0</v>
      </c>
      <c r="E65" s="3">
        <v>6.0</v>
      </c>
      <c r="F65" s="3">
        <v>1.0</v>
      </c>
      <c r="G65" s="3">
        <v>6.0</v>
      </c>
      <c r="H65" s="3">
        <v>1.0</v>
      </c>
      <c r="I65" s="3">
        <v>1.0</v>
      </c>
      <c r="J65" s="3">
        <v>3.0</v>
      </c>
      <c r="K65" s="3">
        <v>4.0</v>
      </c>
      <c r="L65" s="3">
        <v>7.0</v>
      </c>
      <c r="M65" s="3">
        <v>1.0</v>
      </c>
      <c r="N65" s="3">
        <v>1.0</v>
      </c>
      <c r="O65" s="3">
        <v>6.0</v>
      </c>
      <c r="P65" s="3">
        <v>1.0</v>
      </c>
      <c r="Q65" s="3">
        <v>6.0</v>
      </c>
      <c r="R65" s="3">
        <v>6.0</v>
      </c>
      <c r="S65" s="3">
        <v>1.0</v>
      </c>
      <c r="T65" s="3">
        <v>7.0</v>
      </c>
      <c r="U65" s="3">
        <v>1.0</v>
      </c>
      <c r="V65" s="3">
        <v>1.0</v>
      </c>
      <c r="W65" s="3">
        <v>6.0</v>
      </c>
      <c r="X65" s="3">
        <v>1.0</v>
      </c>
      <c r="Y65" s="3">
        <v>1.0</v>
      </c>
      <c r="Z65" s="3">
        <v>6.0</v>
      </c>
      <c r="AA65" s="3">
        <v>6.0</v>
      </c>
      <c r="AB65" s="3">
        <v>6.0</v>
      </c>
    </row>
    <row r="66">
      <c r="A66" s="2">
        <v>44725.957476145835</v>
      </c>
      <c r="B66" s="3">
        <v>66.0</v>
      </c>
      <c r="C66" s="3" t="s">
        <v>29</v>
      </c>
      <c r="D66" s="3">
        <v>7.0</v>
      </c>
      <c r="E66" s="3">
        <v>7.0</v>
      </c>
      <c r="F66" s="3">
        <v>1.0</v>
      </c>
      <c r="G66" s="3">
        <v>7.0</v>
      </c>
      <c r="H66" s="3">
        <v>7.0</v>
      </c>
      <c r="I66" s="3">
        <v>1.0</v>
      </c>
      <c r="J66" s="3">
        <v>7.0</v>
      </c>
      <c r="K66" s="3">
        <v>7.0</v>
      </c>
      <c r="L66" s="3">
        <v>7.0</v>
      </c>
      <c r="M66" s="3">
        <v>1.0</v>
      </c>
      <c r="N66" s="3">
        <v>7.0</v>
      </c>
      <c r="O66" s="3">
        <v>7.0</v>
      </c>
      <c r="P66" s="3">
        <v>7.0</v>
      </c>
      <c r="Q66" s="3">
        <v>7.0</v>
      </c>
      <c r="R66" s="3">
        <v>7.0</v>
      </c>
      <c r="S66" s="3">
        <v>7.0</v>
      </c>
      <c r="T66" s="3">
        <v>7.0</v>
      </c>
      <c r="U66" s="3">
        <v>7.0</v>
      </c>
      <c r="V66" s="3">
        <v>1.0</v>
      </c>
      <c r="W66" s="3">
        <v>7.0</v>
      </c>
      <c r="X66" s="3">
        <v>7.0</v>
      </c>
      <c r="Y66" s="3">
        <v>1.0</v>
      </c>
      <c r="Z66" s="3">
        <v>7.0</v>
      </c>
      <c r="AA66" s="3">
        <v>1.0</v>
      </c>
      <c r="AB66" s="3">
        <v>7.0</v>
      </c>
    </row>
    <row r="67">
      <c r="A67" s="2">
        <v>44725.98743166667</v>
      </c>
      <c r="B67" s="3">
        <v>64.0</v>
      </c>
      <c r="C67" s="3" t="s">
        <v>29</v>
      </c>
      <c r="D67" s="3">
        <v>6.0</v>
      </c>
      <c r="E67" s="3">
        <v>6.0</v>
      </c>
      <c r="F67" s="3">
        <v>1.0</v>
      </c>
      <c r="G67" s="3">
        <v>1.0</v>
      </c>
      <c r="H67" s="3">
        <v>6.0</v>
      </c>
      <c r="I67" s="3">
        <v>1.0</v>
      </c>
      <c r="J67" s="3">
        <v>1.0</v>
      </c>
      <c r="K67" s="3">
        <v>6.0</v>
      </c>
      <c r="L67" s="3">
        <v>7.0</v>
      </c>
      <c r="M67" s="3">
        <v>3.0</v>
      </c>
      <c r="N67" s="3">
        <v>2.0</v>
      </c>
      <c r="O67" s="3">
        <v>1.0</v>
      </c>
      <c r="P67" s="3">
        <v>7.0</v>
      </c>
      <c r="Q67" s="3">
        <v>7.0</v>
      </c>
      <c r="R67" s="3">
        <v>7.0</v>
      </c>
      <c r="S67" s="3">
        <v>7.0</v>
      </c>
      <c r="T67" s="3">
        <v>7.0</v>
      </c>
      <c r="U67" s="3">
        <v>1.0</v>
      </c>
      <c r="V67" s="3">
        <v>1.0</v>
      </c>
      <c r="W67" s="3">
        <v>7.0</v>
      </c>
      <c r="X67" s="3">
        <v>1.0</v>
      </c>
      <c r="Y67" s="3">
        <v>1.0</v>
      </c>
      <c r="Z67" s="3">
        <v>6.0</v>
      </c>
      <c r="AA67" s="3">
        <v>6.0</v>
      </c>
      <c r="AB67" s="3">
        <v>7.0</v>
      </c>
    </row>
    <row r="68">
      <c r="A68" s="2">
        <v>44726.024883136575</v>
      </c>
      <c r="B68" s="3">
        <v>65.0</v>
      </c>
      <c r="C68" s="3" t="s">
        <v>29</v>
      </c>
      <c r="D68" s="3">
        <v>1.0</v>
      </c>
      <c r="E68" s="3">
        <v>7.0</v>
      </c>
      <c r="F68" s="3">
        <v>1.0</v>
      </c>
      <c r="G68" s="3">
        <v>7.0</v>
      </c>
      <c r="H68" s="3">
        <v>1.0</v>
      </c>
      <c r="I68" s="3">
        <v>1.0</v>
      </c>
      <c r="J68" s="3">
        <v>5.0</v>
      </c>
      <c r="K68" s="3">
        <v>6.0</v>
      </c>
      <c r="L68" s="3">
        <v>7.0</v>
      </c>
      <c r="M68" s="3">
        <v>1.0</v>
      </c>
      <c r="N68" s="3">
        <v>5.0</v>
      </c>
      <c r="O68" s="3">
        <v>1.0</v>
      </c>
      <c r="P68" s="3">
        <v>1.0</v>
      </c>
      <c r="Q68" s="3">
        <v>7.0</v>
      </c>
      <c r="R68" s="3">
        <v>1.0</v>
      </c>
      <c r="S68" s="3">
        <v>7.0</v>
      </c>
      <c r="T68" s="3">
        <v>7.0</v>
      </c>
      <c r="U68" s="3">
        <v>1.0</v>
      </c>
      <c r="V68" s="3">
        <v>1.0</v>
      </c>
      <c r="W68" s="3">
        <v>7.0</v>
      </c>
      <c r="X68" s="3">
        <v>6.0</v>
      </c>
      <c r="Y68" s="3">
        <v>1.0</v>
      </c>
      <c r="Z68" s="3">
        <v>1.0</v>
      </c>
      <c r="AA68" s="3">
        <v>5.0</v>
      </c>
      <c r="AB68" s="3">
        <v>6.0</v>
      </c>
    </row>
    <row r="69">
      <c r="A69" s="2">
        <v>44726.433984930554</v>
      </c>
      <c r="B69" s="3">
        <v>71.0</v>
      </c>
      <c r="C69" s="3" t="s">
        <v>29</v>
      </c>
      <c r="D69" s="3">
        <v>3.0</v>
      </c>
      <c r="E69" s="3">
        <v>6.0</v>
      </c>
      <c r="F69" s="3">
        <v>1.0</v>
      </c>
      <c r="G69" s="3">
        <v>2.0</v>
      </c>
      <c r="H69" s="3">
        <v>2.0</v>
      </c>
      <c r="I69" s="3">
        <v>1.0</v>
      </c>
      <c r="J69" s="3">
        <v>1.0</v>
      </c>
      <c r="K69" s="3">
        <v>3.0</v>
      </c>
      <c r="L69" s="3">
        <v>7.0</v>
      </c>
      <c r="M69" s="3">
        <v>1.0</v>
      </c>
      <c r="N69" s="3">
        <v>3.0</v>
      </c>
      <c r="O69" s="3">
        <v>1.0</v>
      </c>
      <c r="P69" s="3">
        <v>7.0</v>
      </c>
      <c r="Q69" s="3">
        <v>6.0</v>
      </c>
      <c r="R69" s="3">
        <v>3.0</v>
      </c>
      <c r="S69" s="3">
        <v>2.0</v>
      </c>
      <c r="T69" s="3">
        <v>7.0</v>
      </c>
      <c r="U69" s="3">
        <v>3.0</v>
      </c>
      <c r="V69" s="3">
        <v>3.0</v>
      </c>
      <c r="W69" s="3">
        <v>7.0</v>
      </c>
      <c r="X69" s="3">
        <v>2.0</v>
      </c>
      <c r="Y69" s="3">
        <v>1.0</v>
      </c>
      <c r="Z69" s="3">
        <v>7.0</v>
      </c>
      <c r="AA69" s="3">
        <v>2.0</v>
      </c>
      <c r="AB69" s="3">
        <v>1.0</v>
      </c>
    </row>
    <row r="70">
      <c r="A70" s="2">
        <v>44726.72659799768</v>
      </c>
      <c r="B70" s="3">
        <v>73.0</v>
      </c>
      <c r="C70" s="3" t="s">
        <v>29</v>
      </c>
      <c r="D70" s="3">
        <v>7.0</v>
      </c>
      <c r="E70" s="3">
        <v>7.0</v>
      </c>
      <c r="F70" s="3">
        <v>1.0</v>
      </c>
      <c r="G70" s="3">
        <v>7.0</v>
      </c>
      <c r="H70" s="3">
        <v>3.0</v>
      </c>
      <c r="I70" s="3">
        <v>1.0</v>
      </c>
      <c r="J70" s="3">
        <v>1.0</v>
      </c>
      <c r="K70" s="3">
        <v>7.0</v>
      </c>
      <c r="L70" s="3">
        <v>7.0</v>
      </c>
      <c r="M70" s="3">
        <v>1.0</v>
      </c>
      <c r="N70" s="3">
        <v>1.0</v>
      </c>
      <c r="O70" s="3">
        <v>7.0</v>
      </c>
      <c r="P70" s="3">
        <v>7.0</v>
      </c>
      <c r="Q70" s="3">
        <v>7.0</v>
      </c>
      <c r="R70" s="3">
        <v>7.0</v>
      </c>
      <c r="S70" s="3">
        <v>7.0</v>
      </c>
      <c r="T70" s="3">
        <v>7.0</v>
      </c>
      <c r="U70" s="3">
        <v>1.0</v>
      </c>
      <c r="V70" s="3">
        <v>1.0</v>
      </c>
      <c r="W70" s="3">
        <v>7.0</v>
      </c>
      <c r="X70" s="3">
        <v>4.0</v>
      </c>
      <c r="Y70" s="3">
        <v>1.0</v>
      </c>
      <c r="Z70" s="3">
        <v>7.0</v>
      </c>
      <c r="AA70" s="3">
        <v>4.0</v>
      </c>
      <c r="AB70" s="3">
        <v>7.0</v>
      </c>
    </row>
  </sheetData>
  <autoFilter ref="$A$1:$AB$7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15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</row>
    <row r="2">
      <c r="A2" s="2">
        <v>44650.88966739584</v>
      </c>
      <c r="B2" s="3">
        <v>37.0</v>
      </c>
      <c r="C2" s="3" t="s">
        <v>28</v>
      </c>
      <c r="D2" s="3">
        <v>2.0</v>
      </c>
      <c r="E2" s="3">
        <v>7.0</v>
      </c>
      <c r="F2" s="3">
        <v>7.0</v>
      </c>
      <c r="G2" s="3">
        <v>1.0</v>
      </c>
      <c r="H2" s="3">
        <v>1.0</v>
      </c>
      <c r="I2" s="3">
        <v>7.0</v>
      </c>
      <c r="J2" s="3">
        <v>2.0</v>
      </c>
      <c r="K2" s="3">
        <v>1.0</v>
      </c>
      <c r="L2" s="3">
        <v>2.0</v>
      </c>
      <c r="M2" s="3">
        <v>1.0</v>
      </c>
      <c r="N2" s="3">
        <v>1.0</v>
      </c>
      <c r="O2" s="3">
        <v>7.0</v>
      </c>
      <c r="P2" s="3">
        <v>1.0</v>
      </c>
      <c r="Q2" s="3">
        <v>1.0</v>
      </c>
      <c r="R2" s="3">
        <v>7.0</v>
      </c>
      <c r="S2" s="3">
        <v>1.0</v>
      </c>
      <c r="T2" s="3">
        <v>6.0</v>
      </c>
      <c r="U2" s="3">
        <v>2.0</v>
      </c>
      <c r="V2" s="3">
        <v>7.0</v>
      </c>
      <c r="W2" s="3">
        <v>3.0</v>
      </c>
      <c r="X2" s="3">
        <v>7.0</v>
      </c>
      <c r="Y2" s="3">
        <v>1.0</v>
      </c>
      <c r="Z2" s="3">
        <v>1.0</v>
      </c>
      <c r="AA2" s="3">
        <v>7.0</v>
      </c>
      <c r="AB2" s="3">
        <v>6.0</v>
      </c>
    </row>
    <row r="3">
      <c r="A3" s="2">
        <v>44650.892059907404</v>
      </c>
      <c r="B3" s="3">
        <v>50.0</v>
      </c>
      <c r="C3" s="3" t="s">
        <v>28</v>
      </c>
      <c r="D3" s="3">
        <v>5.0</v>
      </c>
      <c r="E3" s="3">
        <v>2.0</v>
      </c>
      <c r="F3" s="3">
        <v>1.0</v>
      </c>
      <c r="G3" s="3">
        <v>1.0</v>
      </c>
      <c r="H3" s="3">
        <v>1.0</v>
      </c>
      <c r="I3" s="3">
        <v>5.0</v>
      </c>
      <c r="J3" s="3">
        <v>1.0</v>
      </c>
      <c r="K3" s="3">
        <v>1.0</v>
      </c>
      <c r="L3" s="3">
        <v>6.0</v>
      </c>
      <c r="M3" s="3">
        <v>1.0</v>
      </c>
      <c r="N3" s="3">
        <v>5.0</v>
      </c>
      <c r="O3" s="3">
        <v>2.0</v>
      </c>
      <c r="P3" s="3">
        <v>1.0</v>
      </c>
      <c r="Q3" s="3">
        <v>3.0</v>
      </c>
      <c r="R3" s="3">
        <v>6.0</v>
      </c>
      <c r="S3" s="3">
        <v>1.0</v>
      </c>
      <c r="T3" s="3">
        <v>1.0</v>
      </c>
      <c r="U3" s="3">
        <v>7.0</v>
      </c>
      <c r="V3" s="3">
        <v>6.0</v>
      </c>
      <c r="W3" s="3">
        <v>1.0</v>
      </c>
      <c r="X3" s="3">
        <v>7.0</v>
      </c>
      <c r="Y3" s="3">
        <v>1.0</v>
      </c>
      <c r="Z3" s="3">
        <v>1.0</v>
      </c>
      <c r="AA3" s="3">
        <v>2.0</v>
      </c>
      <c r="AB3" s="3">
        <v>2.0</v>
      </c>
    </row>
    <row r="4">
      <c r="A4" s="2">
        <v>44650.89593337963</v>
      </c>
      <c r="B4" s="3">
        <v>45.0</v>
      </c>
      <c r="C4" s="3" t="s">
        <v>28</v>
      </c>
      <c r="D4" s="3">
        <v>1.0</v>
      </c>
      <c r="E4" s="3">
        <v>7.0</v>
      </c>
      <c r="F4" s="3">
        <v>1.0</v>
      </c>
      <c r="G4" s="3">
        <v>1.0</v>
      </c>
      <c r="H4" s="3">
        <v>1.0</v>
      </c>
      <c r="I4" s="3">
        <v>7.0</v>
      </c>
      <c r="J4" s="3">
        <v>1.0</v>
      </c>
      <c r="K4" s="3">
        <v>1.0</v>
      </c>
      <c r="L4" s="3">
        <v>1.0</v>
      </c>
      <c r="M4" s="3">
        <v>1.0</v>
      </c>
      <c r="N4" s="3">
        <v>7.0</v>
      </c>
      <c r="O4" s="3">
        <v>7.0</v>
      </c>
      <c r="P4" s="3">
        <v>1.0</v>
      </c>
      <c r="Q4" s="3">
        <v>1.0</v>
      </c>
      <c r="R4" s="3">
        <v>7.0</v>
      </c>
      <c r="S4" s="3">
        <v>1.0</v>
      </c>
      <c r="T4" s="3">
        <v>7.0</v>
      </c>
      <c r="U4" s="3">
        <v>1.0</v>
      </c>
      <c r="V4" s="3">
        <v>1.0</v>
      </c>
      <c r="W4" s="3">
        <v>1.0</v>
      </c>
      <c r="X4" s="3">
        <v>7.0</v>
      </c>
      <c r="Y4" s="3">
        <v>7.0</v>
      </c>
      <c r="Z4" s="3">
        <v>1.0</v>
      </c>
      <c r="AA4" s="3">
        <v>1.0</v>
      </c>
      <c r="AB4" s="3">
        <v>7.0</v>
      </c>
    </row>
    <row r="5">
      <c r="A5" s="2">
        <v>44650.898415868054</v>
      </c>
      <c r="B5" s="3">
        <v>57.0</v>
      </c>
      <c r="C5" s="3" t="s">
        <v>28</v>
      </c>
      <c r="D5" s="3">
        <v>7.0</v>
      </c>
      <c r="E5" s="3">
        <v>7.0</v>
      </c>
      <c r="F5" s="3">
        <v>7.0</v>
      </c>
      <c r="G5" s="3">
        <v>1.0</v>
      </c>
      <c r="H5" s="3">
        <v>1.0</v>
      </c>
      <c r="I5" s="3">
        <v>7.0</v>
      </c>
      <c r="J5" s="3">
        <v>1.0</v>
      </c>
      <c r="K5" s="3">
        <v>1.0</v>
      </c>
      <c r="L5" s="3">
        <v>1.0</v>
      </c>
      <c r="M5" s="3">
        <v>1.0</v>
      </c>
      <c r="N5" s="3">
        <v>7.0</v>
      </c>
      <c r="O5" s="3">
        <v>7.0</v>
      </c>
      <c r="P5" s="3">
        <v>1.0</v>
      </c>
      <c r="Q5" s="3">
        <v>7.0</v>
      </c>
      <c r="R5" s="3">
        <v>4.0</v>
      </c>
      <c r="S5" s="3">
        <v>1.0</v>
      </c>
      <c r="T5" s="3">
        <v>2.0</v>
      </c>
      <c r="U5" s="3">
        <v>7.0</v>
      </c>
      <c r="V5" s="3">
        <v>1.0</v>
      </c>
      <c r="W5" s="3">
        <v>1.0</v>
      </c>
      <c r="X5" s="3">
        <v>7.0</v>
      </c>
      <c r="Y5" s="3">
        <v>1.0</v>
      </c>
      <c r="Z5" s="3">
        <v>1.0</v>
      </c>
      <c r="AA5" s="3">
        <v>7.0</v>
      </c>
      <c r="AB5" s="3">
        <v>7.0</v>
      </c>
    </row>
    <row r="6">
      <c r="A6" s="2">
        <v>44650.9008975926</v>
      </c>
      <c r="B6" s="3">
        <v>49.0</v>
      </c>
      <c r="C6" s="3" t="s">
        <v>28</v>
      </c>
      <c r="D6" s="3">
        <v>5.0</v>
      </c>
      <c r="E6" s="3">
        <v>6.0</v>
      </c>
      <c r="F6" s="3">
        <v>4.0</v>
      </c>
      <c r="G6" s="3">
        <v>1.0</v>
      </c>
      <c r="H6" s="3">
        <v>1.0</v>
      </c>
      <c r="I6" s="3">
        <v>7.0</v>
      </c>
      <c r="J6" s="3">
        <v>6.0</v>
      </c>
      <c r="K6" s="3">
        <v>1.0</v>
      </c>
      <c r="L6" s="3">
        <v>7.0</v>
      </c>
      <c r="M6" s="3">
        <v>1.0</v>
      </c>
      <c r="N6" s="3">
        <v>2.0</v>
      </c>
      <c r="O6" s="3">
        <v>2.0</v>
      </c>
      <c r="P6" s="3">
        <v>6.0</v>
      </c>
      <c r="Q6" s="3">
        <v>1.0</v>
      </c>
      <c r="R6" s="3">
        <v>3.0</v>
      </c>
      <c r="S6" s="3">
        <v>1.0</v>
      </c>
      <c r="T6" s="3">
        <v>1.0</v>
      </c>
      <c r="U6" s="3">
        <v>1.0</v>
      </c>
      <c r="V6" s="3">
        <v>6.0</v>
      </c>
      <c r="W6" s="3">
        <v>1.0</v>
      </c>
      <c r="X6" s="3">
        <v>7.0</v>
      </c>
      <c r="Y6" s="3">
        <v>7.0</v>
      </c>
      <c r="Z6" s="3">
        <v>1.0</v>
      </c>
      <c r="AA6" s="3">
        <v>3.0</v>
      </c>
      <c r="AB6" s="3">
        <v>7.0</v>
      </c>
    </row>
    <row r="7">
      <c r="A7" s="2">
        <v>44650.90159886574</v>
      </c>
      <c r="B7" s="3">
        <v>29.0</v>
      </c>
      <c r="C7" s="3" t="s">
        <v>28</v>
      </c>
      <c r="D7" s="3">
        <v>3.0</v>
      </c>
      <c r="E7" s="3">
        <v>5.0</v>
      </c>
      <c r="F7" s="3">
        <v>6.0</v>
      </c>
      <c r="G7" s="3">
        <v>1.0</v>
      </c>
      <c r="H7" s="3">
        <v>3.0</v>
      </c>
      <c r="I7" s="3">
        <v>7.0</v>
      </c>
      <c r="J7" s="3">
        <v>4.0</v>
      </c>
      <c r="K7" s="3">
        <v>1.0</v>
      </c>
      <c r="L7" s="3">
        <v>5.0</v>
      </c>
      <c r="M7" s="3">
        <v>2.0</v>
      </c>
      <c r="N7" s="3">
        <v>7.0</v>
      </c>
      <c r="O7" s="3">
        <v>2.0</v>
      </c>
      <c r="P7" s="3">
        <v>2.0</v>
      </c>
      <c r="Q7" s="3">
        <v>3.0</v>
      </c>
      <c r="R7" s="3">
        <v>7.0</v>
      </c>
      <c r="S7" s="3">
        <v>3.0</v>
      </c>
      <c r="T7" s="3">
        <v>3.0</v>
      </c>
      <c r="U7" s="3">
        <v>7.0</v>
      </c>
      <c r="V7" s="3">
        <v>6.0</v>
      </c>
      <c r="W7" s="3">
        <v>3.0</v>
      </c>
      <c r="X7" s="3">
        <v>6.0</v>
      </c>
      <c r="Y7" s="3">
        <v>7.0</v>
      </c>
      <c r="Z7" s="3">
        <v>2.0</v>
      </c>
      <c r="AA7" s="3">
        <v>3.0</v>
      </c>
      <c r="AB7" s="3">
        <v>6.0</v>
      </c>
    </row>
    <row r="8">
      <c r="A8" s="2">
        <v>44650.90236706019</v>
      </c>
      <c r="B8" s="3">
        <v>57.0</v>
      </c>
      <c r="C8" s="3" t="s">
        <v>28</v>
      </c>
      <c r="D8" s="3">
        <v>7.0</v>
      </c>
      <c r="E8" s="3">
        <v>7.0</v>
      </c>
      <c r="F8" s="3">
        <v>7.0</v>
      </c>
      <c r="G8" s="3">
        <v>1.0</v>
      </c>
      <c r="H8" s="3">
        <v>1.0</v>
      </c>
      <c r="I8" s="3">
        <v>7.0</v>
      </c>
      <c r="J8" s="3">
        <v>2.0</v>
      </c>
      <c r="K8" s="3">
        <v>1.0</v>
      </c>
      <c r="L8" s="3">
        <v>7.0</v>
      </c>
      <c r="M8" s="3">
        <v>6.0</v>
      </c>
      <c r="N8" s="3">
        <v>1.0</v>
      </c>
      <c r="O8" s="3">
        <v>2.0</v>
      </c>
      <c r="P8" s="3">
        <v>1.0</v>
      </c>
      <c r="Q8" s="3">
        <v>1.0</v>
      </c>
      <c r="R8" s="3">
        <v>7.0</v>
      </c>
      <c r="S8" s="3">
        <v>4.0</v>
      </c>
      <c r="T8" s="3">
        <v>4.0</v>
      </c>
      <c r="U8" s="3">
        <v>7.0</v>
      </c>
      <c r="V8" s="3">
        <v>7.0</v>
      </c>
      <c r="W8" s="3">
        <v>1.0</v>
      </c>
      <c r="X8" s="3">
        <v>7.0</v>
      </c>
      <c r="Y8" s="3">
        <v>7.0</v>
      </c>
      <c r="Z8" s="3">
        <v>1.0</v>
      </c>
      <c r="AA8" s="3">
        <v>7.0</v>
      </c>
      <c r="AB8" s="3">
        <v>7.0</v>
      </c>
    </row>
    <row r="9">
      <c r="A9" s="2">
        <v>44650.903037627315</v>
      </c>
      <c r="B9" s="3">
        <v>56.0</v>
      </c>
      <c r="C9" s="3" t="s">
        <v>28</v>
      </c>
      <c r="D9" s="3">
        <v>1.0</v>
      </c>
      <c r="E9" s="3">
        <v>5.0</v>
      </c>
      <c r="F9" s="3">
        <v>2.0</v>
      </c>
      <c r="G9" s="3">
        <v>1.0</v>
      </c>
      <c r="H9" s="3">
        <v>1.0</v>
      </c>
      <c r="I9" s="3">
        <v>4.0</v>
      </c>
      <c r="J9" s="3">
        <v>1.0</v>
      </c>
      <c r="K9" s="3">
        <v>1.0</v>
      </c>
      <c r="L9" s="3">
        <v>6.0</v>
      </c>
      <c r="M9" s="3">
        <v>2.0</v>
      </c>
      <c r="N9" s="3">
        <v>6.0</v>
      </c>
      <c r="O9" s="3">
        <v>1.0</v>
      </c>
      <c r="P9" s="3">
        <v>4.0</v>
      </c>
      <c r="Q9" s="3">
        <v>1.0</v>
      </c>
      <c r="R9" s="3">
        <v>4.0</v>
      </c>
      <c r="S9" s="3">
        <v>1.0</v>
      </c>
      <c r="T9" s="3">
        <v>4.0</v>
      </c>
      <c r="U9" s="3">
        <v>3.0</v>
      </c>
      <c r="V9" s="3">
        <v>4.0</v>
      </c>
      <c r="W9" s="3">
        <v>4.0</v>
      </c>
      <c r="X9" s="3">
        <v>5.0</v>
      </c>
      <c r="Y9" s="3">
        <v>5.0</v>
      </c>
      <c r="Z9" s="3">
        <v>1.0</v>
      </c>
      <c r="AA9" s="3">
        <v>4.0</v>
      </c>
      <c r="AB9" s="3">
        <v>1.0</v>
      </c>
    </row>
    <row r="10">
      <c r="A10" s="2">
        <v>44650.90525059028</v>
      </c>
      <c r="B10" s="3">
        <v>60.0</v>
      </c>
      <c r="C10" s="3" t="s">
        <v>28</v>
      </c>
      <c r="D10" s="3">
        <v>7.0</v>
      </c>
      <c r="E10" s="3">
        <v>7.0</v>
      </c>
      <c r="F10" s="3">
        <v>7.0</v>
      </c>
      <c r="G10" s="3">
        <v>1.0</v>
      </c>
      <c r="H10" s="3">
        <v>2.0</v>
      </c>
      <c r="I10" s="3">
        <v>6.0</v>
      </c>
      <c r="J10" s="3">
        <v>1.0</v>
      </c>
      <c r="K10" s="3">
        <v>5.0</v>
      </c>
      <c r="L10" s="3">
        <v>7.0</v>
      </c>
      <c r="M10" s="3">
        <v>6.0</v>
      </c>
      <c r="N10" s="3">
        <v>1.0</v>
      </c>
      <c r="O10" s="3">
        <v>6.0</v>
      </c>
      <c r="P10" s="3">
        <v>6.0</v>
      </c>
      <c r="Q10" s="3">
        <v>1.0</v>
      </c>
      <c r="R10" s="3">
        <v>6.0</v>
      </c>
      <c r="S10" s="3">
        <v>1.0</v>
      </c>
      <c r="T10" s="3">
        <v>6.0</v>
      </c>
      <c r="U10" s="3">
        <v>2.0</v>
      </c>
      <c r="V10" s="3">
        <v>2.0</v>
      </c>
      <c r="W10" s="3">
        <v>1.0</v>
      </c>
      <c r="X10" s="3">
        <v>2.0</v>
      </c>
      <c r="Y10" s="3">
        <v>1.0</v>
      </c>
      <c r="Z10" s="3">
        <v>1.0</v>
      </c>
      <c r="AA10" s="3">
        <v>6.0</v>
      </c>
      <c r="AB10" s="3">
        <v>7.0</v>
      </c>
    </row>
    <row r="11">
      <c r="A11" s="2">
        <v>44650.90630798611</v>
      </c>
      <c r="B11" s="3">
        <v>49.0</v>
      </c>
      <c r="C11" s="3" t="s">
        <v>28</v>
      </c>
      <c r="D11" s="3">
        <v>6.0</v>
      </c>
      <c r="E11" s="3">
        <v>7.0</v>
      </c>
      <c r="F11" s="3">
        <v>5.0</v>
      </c>
      <c r="G11" s="3">
        <v>1.0</v>
      </c>
      <c r="H11" s="3">
        <v>1.0</v>
      </c>
      <c r="I11" s="3">
        <v>6.0</v>
      </c>
      <c r="J11" s="3">
        <v>6.0</v>
      </c>
      <c r="K11" s="3">
        <v>1.0</v>
      </c>
      <c r="L11" s="3">
        <v>5.0</v>
      </c>
      <c r="M11" s="3">
        <v>4.0</v>
      </c>
      <c r="N11" s="3">
        <v>6.0</v>
      </c>
      <c r="O11" s="3">
        <v>4.0</v>
      </c>
      <c r="P11" s="3">
        <v>5.0</v>
      </c>
      <c r="Q11" s="3">
        <v>6.0</v>
      </c>
      <c r="R11" s="3">
        <v>6.0</v>
      </c>
      <c r="S11" s="3">
        <v>6.0</v>
      </c>
      <c r="T11" s="3">
        <v>6.0</v>
      </c>
      <c r="U11" s="3">
        <v>6.0</v>
      </c>
      <c r="V11" s="3">
        <v>6.0</v>
      </c>
      <c r="W11" s="3">
        <v>6.0</v>
      </c>
      <c r="X11" s="3">
        <v>6.0</v>
      </c>
      <c r="Y11" s="3">
        <v>6.0</v>
      </c>
      <c r="Z11" s="3">
        <v>4.0</v>
      </c>
      <c r="AA11" s="3">
        <v>6.0</v>
      </c>
      <c r="AB11" s="3">
        <v>6.0</v>
      </c>
    </row>
    <row r="12">
      <c r="A12" s="2">
        <v>44650.911061481485</v>
      </c>
      <c r="B12" s="3">
        <v>55.0</v>
      </c>
      <c r="C12" s="3" t="s">
        <v>28</v>
      </c>
      <c r="D12" s="3">
        <v>7.0</v>
      </c>
      <c r="E12" s="3">
        <v>1.0</v>
      </c>
      <c r="F12" s="3">
        <v>1.0</v>
      </c>
      <c r="G12" s="3">
        <v>1.0</v>
      </c>
      <c r="H12" s="3">
        <v>1.0</v>
      </c>
      <c r="I12" s="3">
        <v>4.0</v>
      </c>
      <c r="J12" s="3">
        <v>1.0</v>
      </c>
      <c r="K12" s="3">
        <v>2.0</v>
      </c>
      <c r="L12" s="3">
        <v>2.0</v>
      </c>
      <c r="M12" s="3">
        <v>2.0</v>
      </c>
      <c r="N12" s="3">
        <v>6.0</v>
      </c>
      <c r="O12" s="3">
        <v>6.0</v>
      </c>
      <c r="P12" s="3">
        <v>3.0</v>
      </c>
      <c r="Q12" s="3">
        <v>1.0</v>
      </c>
      <c r="R12" s="3">
        <v>6.0</v>
      </c>
      <c r="S12" s="3">
        <v>1.0</v>
      </c>
      <c r="T12" s="3">
        <v>6.0</v>
      </c>
      <c r="U12" s="3">
        <v>7.0</v>
      </c>
      <c r="V12" s="3">
        <v>1.0</v>
      </c>
      <c r="W12" s="3">
        <v>1.0</v>
      </c>
      <c r="X12" s="3">
        <v>3.0</v>
      </c>
      <c r="Y12" s="3">
        <v>5.0</v>
      </c>
      <c r="Z12" s="3">
        <v>2.0</v>
      </c>
      <c r="AA12" s="3">
        <v>5.0</v>
      </c>
      <c r="AB12" s="3">
        <v>7.0</v>
      </c>
    </row>
    <row r="13">
      <c r="A13" s="2">
        <v>44650.916760775464</v>
      </c>
      <c r="B13" s="3">
        <v>29.0</v>
      </c>
      <c r="C13" s="3" t="s">
        <v>29</v>
      </c>
      <c r="D13" s="3">
        <v>1.0</v>
      </c>
      <c r="E13" s="3">
        <v>7.0</v>
      </c>
      <c r="F13" s="3">
        <v>1.0</v>
      </c>
      <c r="G13" s="3">
        <v>1.0</v>
      </c>
      <c r="H13" s="3">
        <v>1.0</v>
      </c>
      <c r="I13" s="3">
        <v>7.0</v>
      </c>
      <c r="J13" s="3">
        <v>1.0</v>
      </c>
      <c r="K13" s="3">
        <v>1.0</v>
      </c>
      <c r="L13" s="3">
        <v>7.0</v>
      </c>
      <c r="M13" s="3">
        <v>7.0</v>
      </c>
      <c r="N13" s="3">
        <v>7.0</v>
      </c>
      <c r="O13" s="3">
        <v>1.0</v>
      </c>
      <c r="P13" s="3">
        <v>7.0</v>
      </c>
      <c r="Q13" s="3">
        <v>1.0</v>
      </c>
      <c r="R13" s="3">
        <v>1.0</v>
      </c>
      <c r="S13" s="3">
        <v>1.0</v>
      </c>
      <c r="T13" s="3">
        <v>7.0</v>
      </c>
      <c r="U13" s="3">
        <v>7.0</v>
      </c>
      <c r="V13" s="3">
        <v>1.0</v>
      </c>
      <c r="W13" s="3">
        <v>7.0</v>
      </c>
      <c r="X13" s="3">
        <v>7.0</v>
      </c>
      <c r="Y13" s="3">
        <v>7.0</v>
      </c>
      <c r="Z13" s="3">
        <v>1.0</v>
      </c>
      <c r="AA13" s="3">
        <v>1.0</v>
      </c>
      <c r="AB13" s="3">
        <v>7.0</v>
      </c>
    </row>
    <row r="14">
      <c r="A14" s="2">
        <v>44650.923869502316</v>
      </c>
      <c r="B14" s="3">
        <v>58.0</v>
      </c>
      <c r="C14" s="3" t="s">
        <v>28</v>
      </c>
      <c r="D14" s="3">
        <v>3.0</v>
      </c>
      <c r="E14" s="3">
        <v>7.0</v>
      </c>
      <c r="F14" s="3">
        <v>7.0</v>
      </c>
      <c r="G14" s="3">
        <v>1.0</v>
      </c>
      <c r="H14" s="3">
        <v>1.0</v>
      </c>
      <c r="I14" s="3">
        <v>7.0</v>
      </c>
      <c r="J14" s="3">
        <v>1.0</v>
      </c>
      <c r="K14" s="3">
        <v>1.0</v>
      </c>
      <c r="L14" s="3">
        <v>7.0</v>
      </c>
      <c r="M14" s="3">
        <v>7.0</v>
      </c>
      <c r="N14" s="3">
        <v>1.0</v>
      </c>
      <c r="O14" s="3">
        <v>3.0</v>
      </c>
      <c r="P14" s="3">
        <v>1.0</v>
      </c>
      <c r="Q14" s="3">
        <v>1.0</v>
      </c>
      <c r="R14" s="3">
        <v>7.0</v>
      </c>
      <c r="S14" s="3">
        <v>1.0</v>
      </c>
      <c r="T14" s="3">
        <v>7.0</v>
      </c>
      <c r="U14" s="3">
        <v>5.0</v>
      </c>
      <c r="V14" s="3">
        <v>7.0</v>
      </c>
      <c r="W14" s="3">
        <v>1.0</v>
      </c>
      <c r="X14" s="3">
        <v>7.0</v>
      </c>
      <c r="Y14" s="3">
        <v>1.0</v>
      </c>
      <c r="Z14" s="3">
        <v>1.0</v>
      </c>
      <c r="AA14" s="3">
        <v>6.0</v>
      </c>
      <c r="AB14" s="3">
        <v>7.0</v>
      </c>
    </row>
    <row r="15">
      <c r="A15" s="2">
        <v>44650.92592736111</v>
      </c>
      <c r="B15" s="3">
        <v>51.0</v>
      </c>
      <c r="C15" s="3" t="s">
        <v>28</v>
      </c>
      <c r="D15" s="3">
        <v>5.0</v>
      </c>
      <c r="E15" s="3">
        <v>4.0</v>
      </c>
      <c r="F15" s="3">
        <v>3.0</v>
      </c>
      <c r="G15" s="3">
        <v>1.0</v>
      </c>
      <c r="H15" s="3">
        <v>1.0</v>
      </c>
      <c r="I15" s="3">
        <v>7.0</v>
      </c>
      <c r="J15" s="3">
        <v>1.0</v>
      </c>
      <c r="K15" s="3">
        <v>1.0</v>
      </c>
      <c r="L15" s="3">
        <v>1.0</v>
      </c>
      <c r="M15" s="3">
        <v>1.0</v>
      </c>
      <c r="N15" s="3">
        <v>7.0</v>
      </c>
      <c r="O15" s="3">
        <v>1.0</v>
      </c>
      <c r="P15" s="3">
        <v>1.0</v>
      </c>
      <c r="Q15" s="3">
        <v>7.0</v>
      </c>
      <c r="R15" s="3">
        <v>7.0</v>
      </c>
      <c r="S15" s="3">
        <v>1.0</v>
      </c>
      <c r="T15" s="3">
        <v>1.0</v>
      </c>
      <c r="U15" s="3">
        <v>1.0</v>
      </c>
      <c r="V15" s="3">
        <v>2.0</v>
      </c>
      <c r="W15" s="3">
        <v>1.0</v>
      </c>
      <c r="X15" s="3">
        <v>7.0</v>
      </c>
      <c r="Y15" s="3">
        <v>7.0</v>
      </c>
      <c r="Z15" s="3">
        <v>1.0</v>
      </c>
      <c r="AA15" s="3">
        <v>7.0</v>
      </c>
      <c r="AB15" s="3">
        <v>7.0</v>
      </c>
    </row>
    <row r="16">
      <c r="A16" s="2">
        <v>44650.93534458333</v>
      </c>
      <c r="B16" s="3">
        <v>34.0</v>
      </c>
      <c r="C16" s="3" t="s">
        <v>28</v>
      </c>
      <c r="D16" s="3">
        <v>6.0</v>
      </c>
      <c r="E16" s="3">
        <v>1.0</v>
      </c>
      <c r="F16" s="3">
        <v>7.0</v>
      </c>
      <c r="G16" s="3">
        <v>1.0</v>
      </c>
      <c r="H16" s="3">
        <v>7.0</v>
      </c>
      <c r="I16" s="3">
        <v>5.0</v>
      </c>
      <c r="J16" s="3">
        <v>7.0</v>
      </c>
      <c r="K16" s="3">
        <v>1.0</v>
      </c>
      <c r="L16" s="3">
        <v>7.0</v>
      </c>
      <c r="M16" s="3">
        <v>4.0</v>
      </c>
      <c r="N16" s="3">
        <v>7.0</v>
      </c>
      <c r="O16" s="3">
        <v>1.0</v>
      </c>
      <c r="P16" s="3">
        <v>7.0</v>
      </c>
      <c r="Q16" s="3">
        <v>5.0</v>
      </c>
      <c r="R16" s="3">
        <v>7.0</v>
      </c>
      <c r="S16" s="3">
        <v>2.0</v>
      </c>
      <c r="T16" s="3">
        <v>7.0</v>
      </c>
      <c r="U16" s="3">
        <v>6.0</v>
      </c>
      <c r="V16" s="3">
        <v>5.0</v>
      </c>
      <c r="W16" s="3">
        <v>7.0</v>
      </c>
      <c r="X16" s="3">
        <v>7.0</v>
      </c>
      <c r="Y16" s="3">
        <v>6.0</v>
      </c>
      <c r="Z16" s="3">
        <v>6.0</v>
      </c>
      <c r="AA16" s="3">
        <v>7.0</v>
      </c>
      <c r="AB16" s="3">
        <v>7.0</v>
      </c>
    </row>
    <row r="17">
      <c r="A17" s="2">
        <v>44650.974638009255</v>
      </c>
      <c r="B17" s="3">
        <v>63.0</v>
      </c>
      <c r="C17" s="3" t="s">
        <v>28</v>
      </c>
      <c r="D17" s="3">
        <v>6.0</v>
      </c>
      <c r="E17" s="3">
        <v>4.0</v>
      </c>
      <c r="F17" s="3">
        <v>6.0</v>
      </c>
      <c r="G17" s="3">
        <v>1.0</v>
      </c>
      <c r="H17" s="3">
        <v>2.0</v>
      </c>
      <c r="I17" s="3">
        <v>6.0</v>
      </c>
      <c r="J17" s="3">
        <v>5.0</v>
      </c>
      <c r="K17" s="3">
        <v>2.0</v>
      </c>
      <c r="L17" s="3">
        <v>5.0</v>
      </c>
      <c r="M17" s="3">
        <v>4.0</v>
      </c>
      <c r="N17" s="3">
        <v>5.0</v>
      </c>
      <c r="O17" s="3">
        <v>3.0</v>
      </c>
      <c r="P17" s="3">
        <v>5.0</v>
      </c>
      <c r="Q17" s="3">
        <v>2.0</v>
      </c>
      <c r="R17" s="3">
        <v>5.0</v>
      </c>
      <c r="S17" s="3">
        <v>1.0</v>
      </c>
      <c r="T17" s="3">
        <v>6.0</v>
      </c>
      <c r="U17" s="3">
        <v>6.0</v>
      </c>
      <c r="V17" s="3">
        <v>6.0</v>
      </c>
      <c r="W17" s="3">
        <v>2.0</v>
      </c>
      <c r="X17" s="3">
        <v>6.0</v>
      </c>
      <c r="Y17" s="3">
        <v>6.0</v>
      </c>
      <c r="Z17" s="3">
        <v>5.0</v>
      </c>
      <c r="AA17" s="3">
        <v>6.0</v>
      </c>
      <c r="AB17" s="3">
        <v>6.0</v>
      </c>
    </row>
    <row r="18">
      <c r="A18" s="2">
        <v>44650.980568541665</v>
      </c>
      <c r="B18" s="3">
        <v>42.0</v>
      </c>
      <c r="C18" s="3" t="s">
        <v>28</v>
      </c>
      <c r="D18" s="3">
        <v>6.0</v>
      </c>
      <c r="E18" s="3">
        <v>7.0</v>
      </c>
      <c r="F18" s="3">
        <v>5.0</v>
      </c>
      <c r="G18" s="3">
        <v>1.0</v>
      </c>
      <c r="H18" s="3">
        <v>1.0</v>
      </c>
      <c r="I18" s="3">
        <v>7.0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6.0</v>
      </c>
      <c r="S18" s="3">
        <v>1.0</v>
      </c>
      <c r="T18" s="3">
        <v>1.0</v>
      </c>
      <c r="U18" s="3">
        <v>1.0</v>
      </c>
      <c r="V18" s="3">
        <v>2.0</v>
      </c>
      <c r="W18" s="3">
        <v>1.0</v>
      </c>
      <c r="X18" s="3">
        <v>7.0</v>
      </c>
      <c r="Y18" s="3">
        <v>1.0</v>
      </c>
      <c r="Z18" s="3">
        <v>1.0</v>
      </c>
      <c r="AA18" s="3">
        <v>6.0</v>
      </c>
      <c r="AB18" s="3">
        <v>2.0</v>
      </c>
    </row>
    <row r="19">
      <c r="A19" s="2">
        <v>44651.02434451389</v>
      </c>
      <c r="B19" s="3">
        <v>51.0</v>
      </c>
      <c r="C19" s="3" t="s">
        <v>28</v>
      </c>
      <c r="D19" s="3">
        <v>5.0</v>
      </c>
      <c r="E19" s="3">
        <v>7.0</v>
      </c>
      <c r="F19" s="3">
        <v>7.0</v>
      </c>
      <c r="G19" s="3">
        <v>1.0</v>
      </c>
      <c r="H19" s="3">
        <v>1.0</v>
      </c>
      <c r="I19" s="3">
        <v>5.0</v>
      </c>
      <c r="J19" s="3">
        <v>1.0</v>
      </c>
      <c r="K19" s="3">
        <v>1.0</v>
      </c>
      <c r="L19" s="3">
        <v>2.0</v>
      </c>
      <c r="M19" s="3">
        <v>5.0</v>
      </c>
      <c r="N19" s="3">
        <v>3.0</v>
      </c>
      <c r="O19" s="3">
        <v>6.0</v>
      </c>
      <c r="P19" s="3">
        <v>1.0</v>
      </c>
      <c r="Q19" s="3">
        <v>1.0</v>
      </c>
      <c r="R19" s="3">
        <v>3.0</v>
      </c>
      <c r="S19" s="3">
        <v>1.0</v>
      </c>
      <c r="T19" s="3">
        <v>1.0</v>
      </c>
      <c r="U19" s="3">
        <v>5.0</v>
      </c>
      <c r="V19" s="3">
        <v>1.0</v>
      </c>
      <c r="W19" s="3">
        <v>1.0</v>
      </c>
      <c r="X19" s="3">
        <v>6.0</v>
      </c>
      <c r="Y19" s="3">
        <v>1.0</v>
      </c>
      <c r="Z19" s="3">
        <v>1.0</v>
      </c>
      <c r="AA19" s="3">
        <v>2.0</v>
      </c>
      <c r="AB19" s="3">
        <v>1.0</v>
      </c>
    </row>
    <row r="20">
      <c r="A20" s="2">
        <v>44651.03027372685</v>
      </c>
      <c r="B20" s="3">
        <v>63.0</v>
      </c>
      <c r="C20" s="3" t="s">
        <v>28</v>
      </c>
      <c r="D20" s="3">
        <v>7.0</v>
      </c>
      <c r="E20" s="3">
        <v>7.0</v>
      </c>
      <c r="F20" s="3">
        <v>7.0</v>
      </c>
      <c r="G20" s="3">
        <v>1.0</v>
      </c>
      <c r="H20" s="3">
        <v>1.0</v>
      </c>
      <c r="I20" s="3">
        <v>7.0</v>
      </c>
      <c r="J20" s="3">
        <v>1.0</v>
      </c>
      <c r="K20" s="3">
        <v>1.0</v>
      </c>
      <c r="L20" s="3">
        <v>7.0</v>
      </c>
      <c r="M20" s="3">
        <v>1.0</v>
      </c>
      <c r="N20" s="3">
        <v>7.0</v>
      </c>
      <c r="O20" s="3">
        <v>7.0</v>
      </c>
      <c r="P20" s="3">
        <v>7.0</v>
      </c>
      <c r="Q20" s="3">
        <v>1.0</v>
      </c>
      <c r="R20" s="3">
        <v>7.0</v>
      </c>
      <c r="S20" s="3">
        <v>1.0</v>
      </c>
      <c r="T20" s="3">
        <v>1.0</v>
      </c>
      <c r="U20" s="3">
        <v>7.0</v>
      </c>
      <c r="V20" s="3">
        <v>7.0</v>
      </c>
      <c r="W20" s="3">
        <v>1.0</v>
      </c>
      <c r="X20" s="3">
        <v>7.0</v>
      </c>
      <c r="Y20" s="3">
        <v>7.0</v>
      </c>
      <c r="Z20" s="3">
        <v>1.0</v>
      </c>
      <c r="AA20" s="3">
        <v>7.0</v>
      </c>
      <c r="AB20" s="3">
        <v>7.0</v>
      </c>
    </row>
    <row r="21">
      <c r="A21" s="2">
        <v>44651.0612921412</v>
      </c>
      <c r="B21" s="3">
        <v>39.0</v>
      </c>
      <c r="C21" s="3" t="s">
        <v>28</v>
      </c>
      <c r="D21" s="3">
        <v>7.0</v>
      </c>
      <c r="E21" s="3">
        <v>3.0</v>
      </c>
      <c r="F21" s="3">
        <v>2.0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L21" s="3">
        <v>7.0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7.0</v>
      </c>
      <c r="U21" s="3">
        <v>1.0</v>
      </c>
      <c r="V21" s="3">
        <v>4.0</v>
      </c>
      <c r="W21" s="3">
        <v>1.0</v>
      </c>
      <c r="X21" s="3">
        <v>7.0</v>
      </c>
      <c r="Y21" s="3">
        <v>7.0</v>
      </c>
      <c r="Z21" s="3">
        <v>1.0</v>
      </c>
      <c r="AA21" s="3">
        <v>7.0</v>
      </c>
      <c r="AB21" s="3">
        <v>1.0</v>
      </c>
    </row>
    <row r="22">
      <c r="A22" s="2">
        <v>44651.082355046296</v>
      </c>
      <c r="B22" s="3">
        <v>53.0</v>
      </c>
      <c r="C22" s="3" t="s">
        <v>28</v>
      </c>
      <c r="D22" s="3">
        <v>4.0</v>
      </c>
      <c r="E22" s="3">
        <v>7.0</v>
      </c>
      <c r="F22" s="3">
        <v>3.0</v>
      </c>
      <c r="G22" s="3">
        <v>1.0</v>
      </c>
      <c r="H22" s="3">
        <v>1.0</v>
      </c>
      <c r="I22" s="3">
        <v>7.0</v>
      </c>
      <c r="J22" s="3">
        <v>1.0</v>
      </c>
      <c r="K22" s="3">
        <v>1.0</v>
      </c>
      <c r="L22" s="3">
        <v>7.0</v>
      </c>
      <c r="M22" s="3">
        <v>1.0</v>
      </c>
      <c r="N22" s="3">
        <v>7.0</v>
      </c>
      <c r="O22" s="3">
        <v>4.0</v>
      </c>
      <c r="P22" s="3">
        <v>5.0</v>
      </c>
      <c r="Q22" s="3">
        <v>2.0</v>
      </c>
      <c r="R22" s="3">
        <v>4.0</v>
      </c>
      <c r="S22" s="3">
        <v>1.0</v>
      </c>
      <c r="T22" s="3">
        <v>2.0</v>
      </c>
      <c r="U22" s="3">
        <v>3.0</v>
      </c>
      <c r="V22" s="3">
        <v>4.0</v>
      </c>
      <c r="W22" s="3">
        <v>1.0</v>
      </c>
      <c r="X22" s="3">
        <v>7.0</v>
      </c>
      <c r="Y22" s="3">
        <v>7.0</v>
      </c>
      <c r="Z22" s="3">
        <v>2.0</v>
      </c>
      <c r="AA22" s="3">
        <v>5.0</v>
      </c>
      <c r="AB22" s="3">
        <v>2.0</v>
      </c>
    </row>
    <row r="23">
      <c r="A23" s="2">
        <v>44651.396638819446</v>
      </c>
      <c r="B23" s="3">
        <v>40.0</v>
      </c>
      <c r="C23" s="3" t="s">
        <v>28</v>
      </c>
      <c r="D23" s="3">
        <v>7.0</v>
      </c>
      <c r="E23" s="3">
        <v>7.0</v>
      </c>
      <c r="F23" s="3">
        <v>6.0</v>
      </c>
      <c r="G23" s="3">
        <v>1.0</v>
      </c>
      <c r="H23" s="3">
        <v>2.0</v>
      </c>
      <c r="I23" s="3">
        <v>7.0</v>
      </c>
      <c r="J23" s="3">
        <v>6.0</v>
      </c>
      <c r="K23" s="3">
        <v>1.0</v>
      </c>
      <c r="L23" s="3">
        <v>7.0</v>
      </c>
      <c r="M23" s="3">
        <v>5.0</v>
      </c>
      <c r="N23" s="3">
        <v>2.0</v>
      </c>
      <c r="O23" s="3">
        <v>7.0</v>
      </c>
      <c r="P23" s="3">
        <v>6.0</v>
      </c>
      <c r="Q23" s="3">
        <v>6.0</v>
      </c>
      <c r="R23" s="3">
        <v>7.0</v>
      </c>
      <c r="S23" s="3">
        <v>1.0</v>
      </c>
      <c r="T23" s="3">
        <v>7.0</v>
      </c>
      <c r="U23" s="3">
        <v>7.0</v>
      </c>
      <c r="V23" s="3">
        <v>6.0</v>
      </c>
      <c r="W23" s="3">
        <v>1.0</v>
      </c>
      <c r="X23" s="3">
        <v>7.0</v>
      </c>
      <c r="Y23" s="3">
        <v>6.0</v>
      </c>
      <c r="Z23" s="3">
        <v>1.0</v>
      </c>
      <c r="AA23" s="3">
        <v>7.0</v>
      </c>
      <c r="AB23" s="3">
        <v>6.0</v>
      </c>
    </row>
    <row r="24">
      <c r="A24" s="2">
        <v>44651.42937880787</v>
      </c>
      <c r="B24" s="3">
        <v>49.0</v>
      </c>
      <c r="C24" s="3" t="s">
        <v>28</v>
      </c>
      <c r="D24" s="3">
        <v>3.0</v>
      </c>
      <c r="E24" s="3">
        <v>5.0</v>
      </c>
      <c r="F24" s="3">
        <v>5.0</v>
      </c>
      <c r="G24" s="3">
        <v>1.0</v>
      </c>
      <c r="H24" s="3">
        <v>2.0</v>
      </c>
      <c r="I24" s="3">
        <v>6.0</v>
      </c>
      <c r="J24" s="3">
        <v>3.0</v>
      </c>
      <c r="K24" s="3">
        <v>1.0</v>
      </c>
      <c r="L24" s="3">
        <v>7.0</v>
      </c>
      <c r="M24" s="3">
        <v>4.0</v>
      </c>
      <c r="N24" s="3">
        <v>6.0</v>
      </c>
      <c r="O24" s="3">
        <v>3.0</v>
      </c>
      <c r="P24" s="3">
        <v>2.0</v>
      </c>
      <c r="Q24" s="3">
        <v>6.0</v>
      </c>
      <c r="R24" s="3">
        <v>7.0</v>
      </c>
      <c r="S24" s="3">
        <v>4.0</v>
      </c>
      <c r="T24" s="3">
        <v>6.0</v>
      </c>
      <c r="U24" s="3">
        <v>6.0</v>
      </c>
      <c r="V24" s="3">
        <v>1.0</v>
      </c>
      <c r="W24" s="3">
        <v>1.0</v>
      </c>
      <c r="X24" s="3">
        <v>6.0</v>
      </c>
      <c r="Y24" s="3">
        <v>1.0</v>
      </c>
      <c r="Z24" s="3">
        <v>1.0</v>
      </c>
      <c r="AA24" s="3">
        <v>6.0</v>
      </c>
      <c r="AB24" s="3">
        <v>6.0</v>
      </c>
    </row>
    <row r="25">
      <c r="A25" s="2">
        <v>44651.45199136574</v>
      </c>
      <c r="B25" s="3">
        <v>47.0</v>
      </c>
      <c r="C25" s="3" t="s">
        <v>28</v>
      </c>
      <c r="D25" s="3">
        <v>7.0</v>
      </c>
      <c r="E25" s="3">
        <v>7.0</v>
      </c>
      <c r="F25" s="3">
        <v>3.0</v>
      </c>
      <c r="G25" s="3">
        <v>1.0</v>
      </c>
      <c r="H25" s="3">
        <v>7.0</v>
      </c>
      <c r="I25" s="3">
        <v>2.0</v>
      </c>
      <c r="J25" s="3">
        <v>5.0</v>
      </c>
      <c r="K25" s="3">
        <v>1.0</v>
      </c>
      <c r="L25" s="3">
        <v>2.0</v>
      </c>
      <c r="M25" s="3">
        <v>1.0</v>
      </c>
      <c r="N25" s="3">
        <v>7.0</v>
      </c>
      <c r="O25" s="3">
        <v>6.0</v>
      </c>
      <c r="P25" s="3">
        <v>1.0</v>
      </c>
      <c r="Q25" s="3">
        <v>3.0</v>
      </c>
      <c r="R25" s="3">
        <v>7.0</v>
      </c>
      <c r="S25" s="3">
        <v>2.0</v>
      </c>
      <c r="T25" s="3">
        <v>1.0</v>
      </c>
      <c r="U25" s="3">
        <v>7.0</v>
      </c>
      <c r="V25" s="3">
        <v>6.0</v>
      </c>
      <c r="W25" s="3">
        <v>1.0</v>
      </c>
      <c r="X25" s="3">
        <v>7.0</v>
      </c>
      <c r="Y25" s="3">
        <v>5.0</v>
      </c>
      <c r="Z25" s="3">
        <v>1.0</v>
      </c>
      <c r="AA25" s="3">
        <v>2.0</v>
      </c>
      <c r="AB25" s="3">
        <v>1.0</v>
      </c>
    </row>
    <row r="26">
      <c r="A26" s="2">
        <v>44651.48547165509</v>
      </c>
      <c r="B26" s="3">
        <v>46.0</v>
      </c>
      <c r="C26" s="3" t="s">
        <v>28</v>
      </c>
      <c r="D26" s="3">
        <v>3.0</v>
      </c>
      <c r="E26" s="3">
        <v>7.0</v>
      </c>
      <c r="F26" s="3">
        <v>7.0</v>
      </c>
      <c r="G26" s="3">
        <v>1.0</v>
      </c>
      <c r="H26" s="3">
        <v>1.0</v>
      </c>
      <c r="I26" s="3">
        <v>7.0</v>
      </c>
      <c r="J26" s="3">
        <v>3.0</v>
      </c>
      <c r="K26" s="3">
        <v>1.0</v>
      </c>
      <c r="L26" s="3">
        <v>7.0</v>
      </c>
      <c r="M26" s="3">
        <v>1.0</v>
      </c>
      <c r="N26" s="3">
        <v>6.0</v>
      </c>
      <c r="O26" s="3">
        <v>1.0</v>
      </c>
      <c r="P26" s="3">
        <v>6.0</v>
      </c>
      <c r="Q26" s="3">
        <v>1.0</v>
      </c>
      <c r="R26" s="3">
        <v>7.0</v>
      </c>
      <c r="S26" s="3">
        <v>1.0</v>
      </c>
      <c r="T26" s="3">
        <v>1.0</v>
      </c>
      <c r="U26" s="3">
        <v>1.0</v>
      </c>
      <c r="V26" s="3">
        <v>2.0</v>
      </c>
      <c r="W26" s="3">
        <v>1.0</v>
      </c>
      <c r="X26" s="3">
        <v>7.0</v>
      </c>
      <c r="Y26" s="3">
        <v>6.0</v>
      </c>
      <c r="Z26" s="3">
        <v>1.0</v>
      </c>
      <c r="AA26" s="3">
        <v>6.0</v>
      </c>
      <c r="AB26" s="3">
        <v>6.0</v>
      </c>
    </row>
    <row r="27">
      <c r="A27" s="2">
        <v>44651.48743491898</v>
      </c>
      <c r="B27" s="3">
        <v>45.0</v>
      </c>
      <c r="C27" s="3" t="s">
        <v>28</v>
      </c>
      <c r="D27" s="3">
        <v>7.0</v>
      </c>
      <c r="E27" s="3">
        <v>7.0</v>
      </c>
      <c r="F27" s="3">
        <v>7.0</v>
      </c>
      <c r="G27" s="3">
        <v>1.0</v>
      </c>
      <c r="H27" s="3">
        <v>1.0</v>
      </c>
      <c r="I27" s="3">
        <v>7.0</v>
      </c>
      <c r="J27" s="3">
        <v>1.0</v>
      </c>
      <c r="K27" s="3">
        <v>1.0</v>
      </c>
      <c r="L27" s="3">
        <v>7.0</v>
      </c>
      <c r="M27" s="3">
        <v>7.0</v>
      </c>
      <c r="N27" s="3">
        <v>7.0</v>
      </c>
      <c r="O27" s="3">
        <v>7.0</v>
      </c>
      <c r="P27" s="3">
        <v>1.0</v>
      </c>
      <c r="Q27" s="3">
        <v>1.0</v>
      </c>
      <c r="R27" s="3">
        <v>7.0</v>
      </c>
      <c r="S27" s="3">
        <v>5.0</v>
      </c>
      <c r="T27" s="3">
        <v>7.0</v>
      </c>
      <c r="U27" s="3">
        <v>7.0</v>
      </c>
      <c r="V27" s="3">
        <v>7.0</v>
      </c>
      <c r="W27" s="3">
        <v>1.0</v>
      </c>
      <c r="X27" s="3">
        <v>7.0</v>
      </c>
      <c r="Y27" s="3">
        <v>1.0</v>
      </c>
      <c r="Z27" s="3">
        <v>1.0</v>
      </c>
      <c r="AA27" s="3">
        <v>7.0</v>
      </c>
      <c r="AB27" s="3">
        <v>4.0</v>
      </c>
    </row>
    <row r="28">
      <c r="A28" s="2">
        <v>44651.49447903935</v>
      </c>
      <c r="B28" s="3">
        <v>54.0</v>
      </c>
      <c r="C28" s="3" t="s">
        <v>28</v>
      </c>
      <c r="D28" s="3">
        <v>1.0</v>
      </c>
      <c r="E28" s="3">
        <v>5.0</v>
      </c>
      <c r="F28" s="3">
        <v>6.0</v>
      </c>
      <c r="G28" s="3">
        <v>1.0</v>
      </c>
      <c r="H28" s="3">
        <v>5.0</v>
      </c>
      <c r="I28" s="3">
        <v>6.0</v>
      </c>
      <c r="J28" s="3">
        <v>7.0</v>
      </c>
      <c r="K28" s="3">
        <v>1.0</v>
      </c>
      <c r="L28" s="3">
        <v>2.0</v>
      </c>
      <c r="M28" s="3">
        <v>2.0</v>
      </c>
      <c r="N28" s="3">
        <v>7.0</v>
      </c>
      <c r="O28" s="3">
        <v>7.0</v>
      </c>
      <c r="P28" s="3">
        <v>1.0</v>
      </c>
      <c r="Q28" s="3">
        <v>7.0</v>
      </c>
      <c r="R28" s="3">
        <v>5.0</v>
      </c>
      <c r="S28" s="3">
        <v>1.0</v>
      </c>
      <c r="T28" s="3">
        <v>1.0</v>
      </c>
      <c r="U28" s="3">
        <v>7.0</v>
      </c>
      <c r="V28" s="3">
        <v>2.0</v>
      </c>
      <c r="W28" s="3">
        <v>1.0</v>
      </c>
      <c r="X28" s="3">
        <v>6.0</v>
      </c>
      <c r="Y28" s="3">
        <v>1.0</v>
      </c>
      <c r="Z28" s="3">
        <v>6.0</v>
      </c>
      <c r="AA28" s="3">
        <v>6.0</v>
      </c>
      <c r="AB28" s="3">
        <v>1.0</v>
      </c>
    </row>
    <row r="29">
      <c r="A29" s="2">
        <v>44651.52384072916</v>
      </c>
      <c r="B29" s="3">
        <v>46.0</v>
      </c>
      <c r="C29" s="3" t="s">
        <v>28</v>
      </c>
      <c r="D29" s="3">
        <v>7.0</v>
      </c>
      <c r="E29" s="3">
        <v>7.0</v>
      </c>
      <c r="F29" s="3">
        <v>5.0</v>
      </c>
      <c r="G29" s="3">
        <v>1.0</v>
      </c>
      <c r="H29" s="3">
        <v>1.0</v>
      </c>
      <c r="I29" s="3">
        <v>7.0</v>
      </c>
      <c r="J29" s="3">
        <v>5.0</v>
      </c>
      <c r="K29" s="3">
        <v>1.0</v>
      </c>
      <c r="L29" s="3">
        <v>7.0</v>
      </c>
      <c r="M29" s="3">
        <v>1.0</v>
      </c>
      <c r="N29" s="3">
        <v>7.0</v>
      </c>
      <c r="O29" s="3">
        <v>1.0</v>
      </c>
      <c r="P29" s="3">
        <v>5.0</v>
      </c>
      <c r="Q29" s="3">
        <v>6.0</v>
      </c>
      <c r="R29" s="3">
        <v>7.0</v>
      </c>
      <c r="S29" s="3">
        <v>1.0</v>
      </c>
      <c r="T29" s="3">
        <v>7.0</v>
      </c>
      <c r="U29" s="3">
        <v>7.0</v>
      </c>
      <c r="V29" s="3">
        <v>5.0</v>
      </c>
      <c r="W29" s="3">
        <v>1.0</v>
      </c>
      <c r="X29" s="3">
        <v>7.0</v>
      </c>
      <c r="Y29" s="3">
        <v>7.0</v>
      </c>
      <c r="Z29" s="3">
        <v>1.0</v>
      </c>
      <c r="AA29" s="3">
        <v>7.0</v>
      </c>
      <c r="AB29" s="3">
        <v>7.0</v>
      </c>
    </row>
    <row r="30">
      <c r="A30" s="2">
        <v>44651.549033981486</v>
      </c>
      <c r="B30" s="3">
        <v>58.0</v>
      </c>
      <c r="C30" s="3" t="s">
        <v>28</v>
      </c>
      <c r="D30" s="3">
        <v>7.0</v>
      </c>
      <c r="E30" s="3">
        <v>7.0</v>
      </c>
      <c r="F30" s="3">
        <v>7.0</v>
      </c>
      <c r="G30" s="3">
        <v>1.0</v>
      </c>
      <c r="H30" s="3">
        <v>5.0</v>
      </c>
      <c r="I30" s="3">
        <v>7.0</v>
      </c>
      <c r="J30" s="3">
        <v>1.0</v>
      </c>
      <c r="K30" s="3">
        <v>1.0</v>
      </c>
      <c r="L30" s="3">
        <v>6.0</v>
      </c>
      <c r="M30" s="3">
        <v>3.0</v>
      </c>
      <c r="N30" s="3">
        <v>7.0</v>
      </c>
      <c r="O30" s="3">
        <v>2.0</v>
      </c>
      <c r="P30" s="3">
        <v>1.0</v>
      </c>
      <c r="Q30" s="3">
        <v>7.0</v>
      </c>
      <c r="R30" s="3">
        <v>7.0</v>
      </c>
      <c r="S30" s="3">
        <v>1.0</v>
      </c>
      <c r="T30" s="3">
        <v>1.0</v>
      </c>
      <c r="U30" s="3">
        <v>7.0</v>
      </c>
      <c r="V30" s="3">
        <v>7.0</v>
      </c>
      <c r="W30" s="3">
        <v>7.0</v>
      </c>
      <c r="X30" s="3">
        <v>7.0</v>
      </c>
      <c r="Y30" s="3">
        <v>1.0</v>
      </c>
      <c r="Z30" s="3">
        <v>1.0</v>
      </c>
      <c r="AA30" s="3">
        <v>2.0</v>
      </c>
      <c r="AB30" s="3">
        <v>1.0</v>
      </c>
    </row>
    <row r="31">
      <c r="A31" s="2">
        <v>44651.57769546296</v>
      </c>
      <c r="B31" s="3">
        <v>63.0</v>
      </c>
      <c r="C31" s="3" t="s">
        <v>28</v>
      </c>
      <c r="D31" s="3">
        <v>7.0</v>
      </c>
      <c r="E31" s="3">
        <v>7.0</v>
      </c>
      <c r="F31" s="3">
        <v>7.0</v>
      </c>
      <c r="G31" s="3">
        <v>1.0</v>
      </c>
      <c r="H31" s="3">
        <v>1.0</v>
      </c>
      <c r="I31" s="3">
        <v>7.0</v>
      </c>
      <c r="J31" s="3">
        <v>1.0</v>
      </c>
      <c r="K31" s="3">
        <v>1.0</v>
      </c>
      <c r="L31" s="3">
        <v>7.0</v>
      </c>
      <c r="M31" s="3">
        <v>7.0</v>
      </c>
      <c r="N31" s="3">
        <v>2.0</v>
      </c>
      <c r="O31" s="3">
        <v>7.0</v>
      </c>
      <c r="P31" s="3">
        <v>7.0</v>
      </c>
      <c r="Q31" s="3">
        <v>1.0</v>
      </c>
      <c r="R31" s="3">
        <v>7.0</v>
      </c>
      <c r="S31" s="3">
        <v>1.0</v>
      </c>
      <c r="T31" s="3">
        <v>7.0</v>
      </c>
      <c r="U31" s="3">
        <v>3.0</v>
      </c>
      <c r="V31" s="3">
        <v>7.0</v>
      </c>
      <c r="W31" s="3">
        <v>1.0</v>
      </c>
      <c r="X31" s="3">
        <v>7.0</v>
      </c>
      <c r="Y31" s="3">
        <v>1.0</v>
      </c>
      <c r="Z31" s="3">
        <v>1.0</v>
      </c>
      <c r="AA31" s="3">
        <v>7.0</v>
      </c>
      <c r="AB31" s="3">
        <v>7.0</v>
      </c>
    </row>
    <row r="32">
      <c r="A32" s="2">
        <v>44651.58597025463</v>
      </c>
      <c r="B32" s="3">
        <v>49.0</v>
      </c>
      <c r="C32" s="3" t="s">
        <v>28</v>
      </c>
      <c r="D32" s="3">
        <v>1.0</v>
      </c>
      <c r="E32" s="3">
        <v>7.0</v>
      </c>
      <c r="F32" s="3">
        <v>1.0</v>
      </c>
      <c r="G32" s="3">
        <v>1.0</v>
      </c>
      <c r="H32" s="3">
        <v>5.0</v>
      </c>
      <c r="I32" s="3">
        <v>7.0</v>
      </c>
      <c r="J32" s="3">
        <v>1.0</v>
      </c>
      <c r="K32" s="3">
        <v>1.0</v>
      </c>
      <c r="L32" s="3">
        <v>2.0</v>
      </c>
      <c r="M32" s="3">
        <v>1.0</v>
      </c>
      <c r="N32" s="3">
        <v>1.0</v>
      </c>
      <c r="O32" s="3">
        <v>1.0</v>
      </c>
      <c r="P32" s="3">
        <v>1.0</v>
      </c>
      <c r="Q32" s="3">
        <v>1.0</v>
      </c>
      <c r="R32" s="3">
        <v>4.0</v>
      </c>
      <c r="S32" s="3">
        <v>1.0</v>
      </c>
      <c r="T32" s="3">
        <v>1.0</v>
      </c>
      <c r="U32" s="3">
        <v>1.0</v>
      </c>
      <c r="V32" s="3">
        <v>1.0</v>
      </c>
      <c r="W32" s="3">
        <v>1.0</v>
      </c>
      <c r="X32" s="3">
        <v>6.0</v>
      </c>
      <c r="Y32" s="3">
        <v>7.0</v>
      </c>
      <c r="Z32" s="3">
        <v>1.0</v>
      </c>
      <c r="AA32" s="3">
        <v>1.0</v>
      </c>
      <c r="AB32" s="3">
        <v>3.0</v>
      </c>
    </row>
    <row r="33">
      <c r="A33" s="2">
        <v>44651.61554309027</v>
      </c>
      <c r="B33" s="3">
        <v>48.0</v>
      </c>
      <c r="C33" s="3" t="s">
        <v>28</v>
      </c>
      <c r="D33" s="3">
        <v>5.0</v>
      </c>
      <c r="E33" s="3">
        <v>6.0</v>
      </c>
      <c r="F33" s="3">
        <v>7.0</v>
      </c>
      <c r="G33" s="3">
        <v>1.0</v>
      </c>
      <c r="H33" s="3">
        <v>1.0</v>
      </c>
      <c r="I33" s="3">
        <v>7.0</v>
      </c>
      <c r="J33" s="3">
        <v>4.0</v>
      </c>
      <c r="K33" s="3">
        <v>1.0</v>
      </c>
      <c r="L33" s="3">
        <v>7.0</v>
      </c>
      <c r="M33" s="3">
        <v>1.0</v>
      </c>
      <c r="N33" s="3">
        <v>7.0</v>
      </c>
      <c r="O33" s="3">
        <v>7.0</v>
      </c>
      <c r="P33" s="3">
        <v>6.0</v>
      </c>
      <c r="Q33" s="3">
        <v>7.0</v>
      </c>
      <c r="R33" s="3">
        <v>7.0</v>
      </c>
      <c r="S33" s="3">
        <v>1.0</v>
      </c>
      <c r="T33" s="3">
        <v>4.0</v>
      </c>
      <c r="U33" s="3">
        <v>7.0</v>
      </c>
      <c r="V33" s="3">
        <v>4.0</v>
      </c>
      <c r="W33" s="3">
        <v>1.0</v>
      </c>
      <c r="X33" s="3">
        <v>6.0</v>
      </c>
      <c r="Y33" s="3">
        <v>6.0</v>
      </c>
      <c r="Z33" s="3">
        <v>2.0</v>
      </c>
      <c r="AA33" s="3">
        <v>7.0</v>
      </c>
      <c r="AB33" s="3">
        <v>2.0</v>
      </c>
    </row>
    <row r="34">
      <c r="A34" s="2">
        <v>44651.67646686343</v>
      </c>
      <c r="B34" s="3">
        <v>36.0</v>
      </c>
      <c r="C34" s="3" t="s">
        <v>28</v>
      </c>
      <c r="D34" s="3">
        <v>7.0</v>
      </c>
      <c r="E34" s="3">
        <v>7.0</v>
      </c>
      <c r="F34" s="3">
        <v>7.0</v>
      </c>
      <c r="G34" s="3">
        <v>1.0</v>
      </c>
      <c r="H34" s="3">
        <v>7.0</v>
      </c>
      <c r="I34" s="3">
        <v>1.0</v>
      </c>
      <c r="J34" s="3">
        <v>7.0</v>
      </c>
      <c r="K34" s="3">
        <v>1.0</v>
      </c>
      <c r="L34" s="3">
        <v>7.0</v>
      </c>
      <c r="M34" s="3">
        <v>4.0</v>
      </c>
      <c r="N34" s="3">
        <v>7.0</v>
      </c>
      <c r="O34" s="3">
        <v>7.0</v>
      </c>
      <c r="P34" s="3">
        <v>7.0</v>
      </c>
      <c r="Q34" s="3">
        <v>1.0</v>
      </c>
      <c r="R34" s="3">
        <v>7.0</v>
      </c>
      <c r="S34" s="3">
        <v>1.0</v>
      </c>
      <c r="T34" s="3">
        <v>5.0</v>
      </c>
      <c r="U34" s="3">
        <v>7.0</v>
      </c>
      <c r="V34" s="3">
        <v>7.0</v>
      </c>
      <c r="W34" s="3">
        <v>1.0</v>
      </c>
      <c r="X34" s="3">
        <v>7.0</v>
      </c>
      <c r="Y34" s="3">
        <v>7.0</v>
      </c>
      <c r="Z34" s="3">
        <v>7.0</v>
      </c>
      <c r="AA34" s="3">
        <v>7.0</v>
      </c>
      <c r="AB34" s="3">
        <v>7.0</v>
      </c>
    </row>
    <row r="35">
      <c r="A35" s="2">
        <v>44651.68980765046</v>
      </c>
      <c r="B35" s="3">
        <v>60.0</v>
      </c>
      <c r="C35" s="3" t="s">
        <v>28</v>
      </c>
      <c r="D35" s="3">
        <v>7.0</v>
      </c>
      <c r="E35" s="3">
        <v>7.0</v>
      </c>
      <c r="F35" s="3">
        <v>7.0</v>
      </c>
      <c r="G35" s="3">
        <v>1.0</v>
      </c>
      <c r="H35" s="3">
        <v>1.0</v>
      </c>
      <c r="I35" s="3">
        <v>6.0</v>
      </c>
      <c r="J35" s="3">
        <v>1.0</v>
      </c>
      <c r="K35" s="3">
        <v>1.0</v>
      </c>
      <c r="L35" s="3">
        <v>5.0</v>
      </c>
      <c r="M35" s="3">
        <v>1.0</v>
      </c>
      <c r="N35" s="3">
        <v>7.0</v>
      </c>
      <c r="O35" s="3">
        <v>2.0</v>
      </c>
      <c r="P35" s="3">
        <v>1.0</v>
      </c>
      <c r="Q35" s="3">
        <v>5.0</v>
      </c>
      <c r="R35" s="3">
        <v>6.0</v>
      </c>
      <c r="S35" s="3">
        <v>1.0</v>
      </c>
      <c r="T35" s="3">
        <v>1.0</v>
      </c>
      <c r="U35" s="3">
        <v>2.0</v>
      </c>
      <c r="V35" s="3">
        <v>1.0</v>
      </c>
      <c r="W35" s="3">
        <v>1.0</v>
      </c>
      <c r="X35" s="3">
        <v>3.0</v>
      </c>
      <c r="Y35" s="3">
        <v>5.0</v>
      </c>
      <c r="Z35" s="3">
        <v>1.0</v>
      </c>
      <c r="AA35" s="3">
        <v>1.0</v>
      </c>
      <c r="AB35" s="3">
        <v>1.0</v>
      </c>
    </row>
    <row r="36">
      <c r="A36" s="2">
        <v>44651.70528498843</v>
      </c>
      <c r="B36" s="3">
        <v>38.0</v>
      </c>
      <c r="C36" s="3" t="s">
        <v>28</v>
      </c>
      <c r="D36" s="3">
        <v>2.0</v>
      </c>
      <c r="E36" s="3">
        <v>6.0</v>
      </c>
      <c r="F36" s="3">
        <v>5.0</v>
      </c>
      <c r="G36" s="3">
        <v>1.0</v>
      </c>
      <c r="H36" s="3">
        <v>1.0</v>
      </c>
      <c r="I36" s="3">
        <v>7.0</v>
      </c>
      <c r="J36" s="3">
        <v>2.0</v>
      </c>
      <c r="K36" s="3">
        <v>1.0</v>
      </c>
      <c r="L36" s="3">
        <v>3.0</v>
      </c>
      <c r="M36" s="3">
        <v>1.0</v>
      </c>
      <c r="N36" s="3">
        <v>2.0</v>
      </c>
      <c r="O36" s="3">
        <v>3.0</v>
      </c>
      <c r="P36" s="3">
        <v>1.0</v>
      </c>
      <c r="Q36" s="3">
        <v>3.0</v>
      </c>
      <c r="R36" s="3">
        <v>7.0</v>
      </c>
      <c r="S36" s="3">
        <v>4.0</v>
      </c>
      <c r="T36" s="3">
        <v>1.0</v>
      </c>
      <c r="U36" s="3">
        <v>6.0</v>
      </c>
      <c r="V36" s="3">
        <v>1.0</v>
      </c>
      <c r="W36" s="3">
        <v>1.0</v>
      </c>
      <c r="X36" s="3">
        <v>6.0</v>
      </c>
      <c r="Y36" s="3">
        <v>6.0</v>
      </c>
      <c r="Z36" s="3">
        <v>3.0</v>
      </c>
      <c r="AA36" s="3">
        <v>6.0</v>
      </c>
      <c r="AB36" s="3">
        <v>5.0</v>
      </c>
    </row>
    <row r="37">
      <c r="A37" s="2">
        <v>44651.82382538194</v>
      </c>
      <c r="B37" s="3">
        <v>52.0</v>
      </c>
      <c r="C37" s="3" t="s">
        <v>28</v>
      </c>
      <c r="D37" s="3">
        <v>3.0</v>
      </c>
      <c r="E37" s="3">
        <v>6.0</v>
      </c>
      <c r="F37" s="3">
        <v>6.0</v>
      </c>
      <c r="G37" s="3">
        <v>1.0</v>
      </c>
      <c r="H37" s="3">
        <v>1.0</v>
      </c>
      <c r="I37" s="3">
        <v>6.0</v>
      </c>
      <c r="J37" s="3">
        <v>7.0</v>
      </c>
      <c r="K37" s="3">
        <v>1.0</v>
      </c>
      <c r="L37" s="3">
        <v>7.0</v>
      </c>
      <c r="M37" s="3">
        <v>1.0</v>
      </c>
      <c r="N37" s="3">
        <v>5.0</v>
      </c>
      <c r="O37" s="3">
        <v>6.0</v>
      </c>
      <c r="P37" s="3">
        <v>1.0</v>
      </c>
      <c r="Q37" s="3">
        <v>2.0</v>
      </c>
      <c r="R37" s="3">
        <v>7.0</v>
      </c>
      <c r="S37" s="3">
        <v>1.0</v>
      </c>
      <c r="T37" s="3">
        <v>1.0</v>
      </c>
      <c r="U37" s="3">
        <v>6.0</v>
      </c>
      <c r="V37" s="3">
        <v>4.0</v>
      </c>
      <c r="W37" s="3">
        <v>1.0</v>
      </c>
      <c r="X37" s="3">
        <v>7.0</v>
      </c>
      <c r="Y37" s="3">
        <v>1.0</v>
      </c>
      <c r="Z37" s="3">
        <v>1.0</v>
      </c>
      <c r="AA37" s="3">
        <v>6.0</v>
      </c>
      <c r="AB37" s="3">
        <v>7.0</v>
      </c>
    </row>
    <row r="38">
      <c r="A38" s="2">
        <v>44651.882556122684</v>
      </c>
      <c r="B38" s="3">
        <v>39.0</v>
      </c>
      <c r="C38" s="3" t="s">
        <v>28</v>
      </c>
      <c r="D38" s="3">
        <v>3.0</v>
      </c>
      <c r="E38" s="3">
        <v>6.0</v>
      </c>
      <c r="F38" s="3">
        <v>3.0</v>
      </c>
      <c r="G38" s="3">
        <v>1.0</v>
      </c>
      <c r="H38" s="3">
        <v>1.0</v>
      </c>
      <c r="I38" s="3">
        <v>6.0</v>
      </c>
      <c r="J38" s="3">
        <v>5.0</v>
      </c>
      <c r="K38" s="3">
        <v>1.0</v>
      </c>
      <c r="L38" s="3">
        <v>3.0</v>
      </c>
      <c r="M38" s="3">
        <v>2.0</v>
      </c>
      <c r="N38" s="3">
        <v>6.0</v>
      </c>
      <c r="O38" s="3">
        <v>2.0</v>
      </c>
      <c r="P38" s="3">
        <v>4.0</v>
      </c>
      <c r="Q38" s="3">
        <v>6.0</v>
      </c>
      <c r="R38" s="3">
        <v>2.0</v>
      </c>
      <c r="S38" s="3">
        <v>2.0</v>
      </c>
      <c r="T38" s="3">
        <v>5.0</v>
      </c>
      <c r="U38" s="3">
        <v>6.0</v>
      </c>
      <c r="V38" s="3">
        <v>4.0</v>
      </c>
      <c r="W38" s="3">
        <v>1.0</v>
      </c>
      <c r="X38" s="3">
        <v>6.0</v>
      </c>
      <c r="Y38" s="3">
        <v>6.0</v>
      </c>
      <c r="Z38" s="3">
        <v>1.0</v>
      </c>
      <c r="AA38" s="3">
        <v>3.0</v>
      </c>
      <c r="AB38" s="3">
        <v>6.0</v>
      </c>
    </row>
    <row r="39">
      <c r="A39" s="2">
        <v>44652.43611722223</v>
      </c>
      <c r="B39" s="3">
        <v>49.0</v>
      </c>
      <c r="C39" s="3" t="s">
        <v>29</v>
      </c>
      <c r="D39" s="3">
        <v>3.0</v>
      </c>
      <c r="E39" s="3">
        <v>6.0</v>
      </c>
      <c r="F39" s="3">
        <v>6.0</v>
      </c>
      <c r="G39" s="3">
        <v>1.0</v>
      </c>
      <c r="H39" s="3">
        <v>1.0</v>
      </c>
      <c r="I39" s="3">
        <v>6.0</v>
      </c>
      <c r="J39" s="3">
        <v>2.0</v>
      </c>
      <c r="K39" s="3">
        <v>1.0</v>
      </c>
      <c r="L39" s="3">
        <v>7.0</v>
      </c>
      <c r="M39" s="3">
        <v>2.0</v>
      </c>
      <c r="N39" s="3">
        <v>3.0</v>
      </c>
      <c r="O39" s="3">
        <v>3.0</v>
      </c>
      <c r="P39" s="3">
        <v>6.0</v>
      </c>
      <c r="Q39" s="3">
        <v>3.0</v>
      </c>
      <c r="R39" s="3">
        <v>2.0</v>
      </c>
      <c r="S39" s="3">
        <v>1.0</v>
      </c>
      <c r="T39" s="3">
        <v>2.0</v>
      </c>
      <c r="U39" s="3">
        <v>5.0</v>
      </c>
      <c r="V39" s="3">
        <v>3.0</v>
      </c>
      <c r="W39" s="3">
        <v>1.0</v>
      </c>
      <c r="X39" s="3">
        <v>6.0</v>
      </c>
      <c r="Y39" s="3">
        <v>6.0</v>
      </c>
      <c r="Z39" s="3">
        <v>1.0</v>
      </c>
      <c r="AA39" s="3">
        <v>6.0</v>
      </c>
      <c r="AB39" s="3">
        <v>4.0</v>
      </c>
    </row>
    <row r="40">
      <c r="A40" s="2">
        <v>44652.70975894676</v>
      </c>
      <c r="B40" s="3">
        <v>65.0</v>
      </c>
      <c r="C40" s="3" t="s">
        <v>28</v>
      </c>
      <c r="D40" s="3">
        <v>7.0</v>
      </c>
      <c r="E40" s="3">
        <v>7.0</v>
      </c>
      <c r="F40" s="3">
        <v>5.0</v>
      </c>
      <c r="G40" s="3">
        <v>1.0</v>
      </c>
      <c r="H40" s="3">
        <v>1.0</v>
      </c>
      <c r="I40" s="3">
        <v>7.0</v>
      </c>
      <c r="J40" s="3">
        <v>1.0</v>
      </c>
      <c r="K40" s="3">
        <v>1.0</v>
      </c>
      <c r="L40" s="3">
        <v>7.0</v>
      </c>
      <c r="M40" s="3">
        <v>3.0</v>
      </c>
      <c r="N40" s="3">
        <v>1.0</v>
      </c>
      <c r="O40" s="3">
        <v>1.0</v>
      </c>
      <c r="P40" s="3">
        <v>1.0</v>
      </c>
      <c r="Q40" s="3">
        <v>1.0</v>
      </c>
      <c r="R40" s="3">
        <v>7.0</v>
      </c>
      <c r="S40" s="3">
        <v>1.0</v>
      </c>
      <c r="T40" s="3">
        <v>5.0</v>
      </c>
      <c r="U40" s="3">
        <v>1.0</v>
      </c>
      <c r="V40" s="3">
        <v>6.0</v>
      </c>
      <c r="W40" s="3">
        <v>1.0</v>
      </c>
      <c r="X40" s="3">
        <v>7.0</v>
      </c>
      <c r="Y40" s="3">
        <v>1.0</v>
      </c>
      <c r="Z40" s="3">
        <v>1.0</v>
      </c>
      <c r="AA40" s="3">
        <v>7.0</v>
      </c>
      <c r="AB40" s="3">
        <v>7.0</v>
      </c>
    </row>
    <row r="41">
      <c r="A41" s="2">
        <v>44652.74190680556</v>
      </c>
      <c r="B41" s="3">
        <v>57.0</v>
      </c>
      <c r="C41" s="3" t="s">
        <v>28</v>
      </c>
      <c r="D41" s="3">
        <v>5.0</v>
      </c>
      <c r="E41" s="3">
        <v>5.0</v>
      </c>
      <c r="F41" s="3">
        <v>6.0</v>
      </c>
      <c r="G41" s="3">
        <v>1.0</v>
      </c>
      <c r="H41" s="3">
        <v>2.0</v>
      </c>
      <c r="I41" s="3">
        <v>6.0</v>
      </c>
      <c r="J41" s="3">
        <v>1.0</v>
      </c>
      <c r="K41" s="3">
        <v>1.0</v>
      </c>
      <c r="L41" s="3">
        <v>2.0</v>
      </c>
      <c r="M41" s="3">
        <v>1.0</v>
      </c>
      <c r="N41" s="3">
        <v>6.0</v>
      </c>
      <c r="O41" s="3">
        <v>6.0</v>
      </c>
      <c r="P41" s="3">
        <v>1.0</v>
      </c>
      <c r="Q41" s="3">
        <v>6.0</v>
      </c>
      <c r="R41" s="3">
        <v>6.0</v>
      </c>
      <c r="S41" s="3">
        <v>2.0</v>
      </c>
      <c r="T41" s="3">
        <v>6.0</v>
      </c>
      <c r="U41" s="3">
        <v>6.0</v>
      </c>
      <c r="V41" s="3">
        <v>1.0</v>
      </c>
      <c r="W41" s="3">
        <v>1.0</v>
      </c>
      <c r="X41" s="3">
        <v>6.0</v>
      </c>
      <c r="Y41" s="3">
        <v>1.0</v>
      </c>
      <c r="Z41" s="3">
        <v>1.0</v>
      </c>
      <c r="AA41" s="3">
        <v>1.0</v>
      </c>
      <c r="AB41" s="3">
        <v>6.0</v>
      </c>
    </row>
    <row r="42">
      <c r="A42" s="2">
        <v>44653.53447109954</v>
      </c>
      <c r="B42" s="3">
        <v>67.0</v>
      </c>
      <c r="C42" s="3" t="s">
        <v>28</v>
      </c>
      <c r="D42" s="3">
        <v>2.0</v>
      </c>
      <c r="E42" s="3">
        <v>3.0</v>
      </c>
      <c r="F42" s="3">
        <v>2.0</v>
      </c>
      <c r="G42" s="3">
        <v>1.0</v>
      </c>
      <c r="H42" s="3">
        <v>1.0</v>
      </c>
      <c r="I42" s="3">
        <v>6.0</v>
      </c>
      <c r="J42" s="3">
        <v>3.0</v>
      </c>
      <c r="K42" s="3">
        <v>1.0</v>
      </c>
      <c r="L42" s="3">
        <v>3.0</v>
      </c>
      <c r="M42" s="3">
        <v>3.0</v>
      </c>
      <c r="N42" s="3">
        <v>7.0</v>
      </c>
      <c r="O42" s="3">
        <v>7.0</v>
      </c>
      <c r="P42" s="3">
        <v>5.0</v>
      </c>
      <c r="Q42" s="3">
        <v>1.0</v>
      </c>
      <c r="R42" s="3">
        <v>6.0</v>
      </c>
      <c r="S42" s="3">
        <v>1.0</v>
      </c>
      <c r="T42" s="3">
        <v>1.0</v>
      </c>
      <c r="U42" s="3">
        <v>7.0</v>
      </c>
      <c r="V42" s="3">
        <v>1.0</v>
      </c>
      <c r="W42" s="3">
        <v>1.0</v>
      </c>
      <c r="X42" s="3">
        <v>7.0</v>
      </c>
      <c r="Y42" s="3">
        <v>1.0</v>
      </c>
      <c r="Z42" s="3">
        <v>1.0</v>
      </c>
      <c r="AA42" s="3">
        <v>7.0</v>
      </c>
      <c r="AB42" s="3">
        <v>7.0</v>
      </c>
    </row>
    <row r="43">
      <c r="A43" s="2">
        <v>44653.69419976852</v>
      </c>
      <c r="B43" s="3">
        <v>39.0</v>
      </c>
      <c r="C43" s="3" t="s">
        <v>28</v>
      </c>
      <c r="D43" s="3">
        <v>2.0</v>
      </c>
      <c r="E43" s="3">
        <v>3.0</v>
      </c>
      <c r="F43" s="3">
        <v>7.0</v>
      </c>
      <c r="G43" s="3">
        <v>1.0</v>
      </c>
      <c r="H43" s="3">
        <v>1.0</v>
      </c>
      <c r="I43" s="3">
        <v>7.0</v>
      </c>
      <c r="J43" s="3">
        <v>2.0</v>
      </c>
      <c r="K43" s="3">
        <v>1.0</v>
      </c>
      <c r="L43" s="3">
        <v>1.0</v>
      </c>
      <c r="M43" s="3">
        <v>1.0</v>
      </c>
      <c r="N43" s="3">
        <v>6.0</v>
      </c>
      <c r="O43" s="3">
        <v>6.0</v>
      </c>
      <c r="P43" s="3">
        <v>1.0</v>
      </c>
      <c r="Q43" s="3">
        <v>6.0</v>
      </c>
      <c r="R43" s="3">
        <v>6.0</v>
      </c>
      <c r="S43" s="3">
        <v>1.0</v>
      </c>
      <c r="T43" s="3">
        <v>1.0</v>
      </c>
      <c r="U43" s="3">
        <v>5.0</v>
      </c>
      <c r="V43" s="3">
        <v>6.0</v>
      </c>
      <c r="W43" s="3">
        <v>1.0</v>
      </c>
      <c r="X43" s="3">
        <v>6.0</v>
      </c>
      <c r="Y43" s="3">
        <v>3.0</v>
      </c>
      <c r="Z43" s="3">
        <v>1.0</v>
      </c>
      <c r="AA43" s="3">
        <v>6.0</v>
      </c>
      <c r="AB43" s="3">
        <v>7.0</v>
      </c>
    </row>
    <row r="44">
      <c r="A44" s="2">
        <v>44653.737546793986</v>
      </c>
      <c r="B44" s="3">
        <v>46.0</v>
      </c>
      <c r="C44" s="3" t="s">
        <v>28</v>
      </c>
      <c r="D44" s="3">
        <v>7.0</v>
      </c>
      <c r="E44" s="3">
        <v>7.0</v>
      </c>
      <c r="F44" s="3">
        <v>7.0</v>
      </c>
      <c r="G44" s="3">
        <v>1.0</v>
      </c>
      <c r="H44" s="3">
        <v>1.0</v>
      </c>
      <c r="I44" s="3">
        <v>7.0</v>
      </c>
      <c r="J44" s="3">
        <v>1.0</v>
      </c>
      <c r="K44" s="3">
        <v>1.0</v>
      </c>
      <c r="L44" s="3">
        <v>7.0</v>
      </c>
      <c r="M44" s="3">
        <v>4.0</v>
      </c>
      <c r="N44" s="3">
        <v>7.0</v>
      </c>
      <c r="O44" s="3">
        <v>5.0</v>
      </c>
      <c r="P44" s="3">
        <v>2.0</v>
      </c>
      <c r="Q44" s="3">
        <v>1.0</v>
      </c>
      <c r="R44" s="3">
        <v>7.0</v>
      </c>
      <c r="S44" s="3">
        <v>1.0</v>
      </c>
      <c r="T44" s="3">
        <v>5.0</v>
      </c>
      <c r="U44" s="3">
        <v>7.0</v>
      </c>
      <c r="V44" s="3">
        <v>6.0</v>
      </c>
      <c r="W44" s="3">
        <v>1.0</v>
      </c>
      <c r="X44" s="3">
        <v>7.0</v>
      </c>
      <c r="Y44" s="3">
        <v>7.0</v>
      </c>
      <c r="Z44" s="3">
        <v>1.0</v>
      </c>
      <c r="AA44" s="3">
        <v>6.0</v>
      </c>
      <c r="AB44" s="3">
        <v>4.0</v>
      </c>
    </row>
    <row r="45">
      <c r="A45" s="2">
        <v>44653.74038377315</v>
      </c>
      <c r="B45" s="3">
        <v>86.0</v>
      </c>
      <c r="C45" s="3" t="s">
        <v>28</v>
      </c>
      <c r="D45" s="3">
        <v>7.0</v>
      </c>
      <c r="E45" s="3">
        <v>7.0</v>
      </c>
      <c r="F45" s="3">
        <v>1.0</v>
      </c>
      <c r="G45" s="3">
        <v>1.0</v>
      </c>
      <c r="H45" s="3">
        <v>4.0</v>
      </c>
      <c r="I45" s="3">
        <v>7.0</v>
      </c>
      <c r="J45" s="3">
        <v>1.0</v>
      </c>
      <c r="K45" s="3">
        <v>1.0</v>
      </c>
      <c r="L45" s="3">
        <v>7.0</v>
      </c>
      <c r="M45" s="3">
        <v>4.0</v>
      </c>
      <c r="N45" s="3">
        <v>1.0</v>
      </c>
      <c r="O45" s="3">
        <v>4.0</v>
      </c>
      <c r="P45" s="3">
        <v>1.0</v>
      </c>
      <c r="Q45" s="3">
        <v>1.0</v>
      </c>
      <c r="R45" s="3">
        <v>7.0</v>
      </c>
      <c r="S45" s="3">
        <v>1.0</v>
      </c>
      <c r="T45" s="3">
        <v>4.0</v>
      </c>
      <c r="U45" s="3">
        <v>3.0</v>
      </c>
      <c r="V45" s="3">
        <v>1.0</v>
      </c>
      <c r="W45" s="3">
        <v>3.0</v>
      </c>
      <c r="X45" s="3">
        <v>7.0</v>
      </c>
      <c r="Y45" s="3">
        <v>1.0</v>
      </c>
      <c r="Z45" s="3">
        <v>1.0</v>
      </c>
      <c r="AA45" s="3">
        <v>7.0</v>
      </c>
      <c r="AB45" s="3">
        <v>7.0</v>
      </c>
    </row>
    <row r="46">
      <c r="A46" s="2">
        <v>44653.741590289355</v>
      </c>
      <c r="B46" s="3">
        <v>75.0</v>
      </c>
      <c r="C46" s="3" t="s">
        <v>28</v>
      </c>
      <c r="D46" s="3">
        <v>7.0</v>
      </c>
      <c r="E46" s="3">
        <v>7.0</v>
      </c>
      <c r="F46" s="3">
        <v>7.0</v>
      </c>
      <c r="G46" s="3">
        <v>1.0</v>
      </c>
      <c r="H46" s="3">
        <v>1.0</v>
      </c>
      <c r="I46" s="3">
        <v>7.0</v>
      </c>
      <c r="J46" s="3">
        <v>1.0</v>
      </c>
      <c r="K46" s="3">
        <v>1.0</v>
      </c>
      <c r="L46" s="3">
        <v>6.0</v>
      </c>
      <c r="M46" s="3">
        <v>1.0</v>
      </c>
      <c r="N46" s="3">
        <v>1.0</v>
      </c>
      <c r="O46" s="3">
        <v>1.0</v>
      </c>
      <c r="P46" s="3">
        <v>1.0</v>
      </c>
      <c r="Q46" s="3">
        <v>1.0</v>
      </c>
      <c r="R46" s="3">
        <v>7.0</v>
      </c>
      <c r="S46" s="3">
        <v>1.0</v>
      </c>
      <c r="T46" s="3">
        <v>1.0</v>
      </c>
      <c r="U46" s="3">
        <v>7.0</v>
      </c>
      <c r="V46" s="3">
        <v>7.0</v>
      </c>
      <c r="W46" s="3">
        <v>1.0</v>
      </c>
      <c r="X46" s="3">
        <v>7.0</v>
      </c>
      <c r="Y46" s="3">
        <v>1.0</v>
      </c>
      <c r="Z46" s="3">
        <v>1.0</v>
      </c>
      <c r="AA46" s="3">
        <v>2.0</v>
      </c>
      <c r="AB46" s="3">
        <v>7.0</v>
      </c>
    </row>
    <row r="47">
      <c r="A47" s="2">
        <v>44653.758575</v>
      </c>
      <c r="B47" s="3">
        <v>66.0</v>
      </c>
      <c r="C47" s="3" t="s">
        <v>28</v>
      </c>
      <c r="D47" s="3">
        <v>6.0</v>
      </c>
      <c r="E47" s="3">
        <v>7.0</v>
      </c>
      <c r="F47" s="3">
        <v>7.0</v>
      </c>
      <c r="G47" s="3">
        <v>1.0</v>
      </c>
      <c r="H47" s="3">
        <v>1.0</v>
      </c>
      <c r="I47" s="3">
        <v>7.0</v>
      </c>
      <c r="J47" s="3">
        <v>7.0</v>
      </c>
      <c r="K47" s="3">
        <v>1.0</v>
      </c>
      <c r="L47" s="3">
        <v>7.0</v>
      </c>
      <c r="M47" s="3">
        <v>1.0</v>
      </c>
      <c r="N47" s="3">
        <v>1.0</v>
      </c>
      <c r="O47" s="3">
        <v>1.0</v>
      </c>
      <c r="P47" s="3">
        <v>2.0</v>
      </c>
      <c r="Q47" s="3">
        <v>1.0</v>
      </c>
      <c r="R47" s="3">
        <v>7.0</v>
      </c>
      <c r="S47" s="3">
        <v>1.0</v>
      </c>
      <c r="T47" s="3">
        <v>1.0</v>
      </c>
      <c r="U47" s="3">
        <v>7.0</v>
      </c>
      <c r="V47" s="3">
        <v>1.0</v>
      </c>
      <c r="W47" s="3">
        <v>1.0</v>
      </c>
      <c r="X47" s="3">
        <v>7.0</v>
      </c>
      <c r="Y47" s="3">
        <v>1.0</v>
      </c>
      <c r="Z47" s="3">
        <v>1.0</v>
      </c>
      <c r="AA47" s="3">
        <v>7.0</v>
      </c>
      <c r="AB47" s="3">
        <v>1.0</v>
      </c>
    </row>
    <row r="48">
      <c r="A48" s="2">
        <v>44653.76067077546</v>
      </c>
      <c r="B48" s="3">
        <v>50.0</v>
      </c>
      <c r="C48" s="3" t="s">
        <v>28</v>
      </c>
      <c r="D48" s="3">
        <v>7.0</v>
      </c>
      <c r="E48" s="3">
        <v>7.0</v>
      </c>
      <c r="F48" s="3">
        <v>6.0</v>
      </c>
      <c r="G48" s="3">
        <v>1.0</v>
      </c>
      <c r="H48" s="3">
        <v>3.0</v>
      </c>
      <c r="I48" s="3">
        <v>6.0</v>
      </c>
      <c r="J48" s="3">
        <v>6.0</v>
      </c>
      <c r="K48" s="3">
        <v>2.0</v>
      </c>
      <c r="L48" s="3">
        <v>4.0</v>
      </c>
      <c r="M48" s="3">
        <v>4.0</v>
      </c>
      <c r="N48" s="3">
        <v>1.0</v>
      </c>
      <c r="O48" s="3">
        <v>5.0</v>
      </c>
      <c r="P48" s="3">
        <v>1.0</v>
      </c>
      <c r="Q48" s="3">
        <v>6.0</v>
      </c>
      <c r="R48" s="3">
        <v>2.0</v>
      </c>
      <c r="S48" s="3">
        <v>2.0</v>
      </c>
      <c r="T48" s="3">
        <v>3.0</v>
      </c>
      <c r="U48" s="3">
        <v>3.0</v>
      </c>
      <c r="V48" s="3">
        <v>1.0</v>
      </c>
      <c r="W48" s="3">
        <v>1.0</v>
      </c>
      <c r="X48" s="3">
        <v>2.0</v>
      </c>
      <c r="Y48" s="3">
        <v>2.0</v>
      </c>
      <c r="Z48" s="3">
        <v>4.0</v>
      </c>
      <c r="AA48" s="3">
        <v>5.0</v>
      </c>
      <c r="AB48" s="3">
        <v>2.0</v>
      </c>
    </row>
    <row r="49">
      <c r="A49" s="2">
        <v>44653.776039502314</v>
      </c>
      <c r="B49" s="3">
        <v>75.0</v>
      </c>
      <c r="C49" s="3" t="s">
        <v>28</v>
      </c>
      <c r="D49" s="3">
        <v>3.0</v>
      </c>
      <c r="E49" s="3">
        <v>7.0</v>
      </c>
      <c r="F49" s="3">
        <v>4.0</v>
      </c>
      <c r="G49" s="3">
        <v>1.0</v>
      </c>
      <c r="H49" s="3">
        <v>1.0</v>
      </c>
      <c r="I49" s="3">
        <v>7.0</v>
      </c>
      <c r="J49" s="3">
        <v>1.0</v>
      </c>
      <c r="K49" s="3">
        <v>1.0</v>
      </c>
      <c r="L49" s="3">
        <v>7.0</v>
      </c>
      <c r="M49" s="3">
        <v>2.0</v>
      </c>
      <c r="N49" s="3">
        <v>5.0</v>
      </c>
      <c r="O49" s="3">
        <v>7.0</v>
      </c>
      <c r="P49" s="3">
        <v>1.0</v>
      </c>
      <c r="Q49" s="3">
        <v>1.0</v>
      </c>
      <c r="R49" s="3">
        <v>5.0</v>
      </c>
      <c r="S49" s="3">
        <v>1.0</v>
      </c>
      <c r="T49" s="3">
        <v>1.0</v>
      </c>
      <c r="U49" s="3">
        <v>2.0</v>
      </c>
      <c r="V49" s="3">
        <v>1.0</v>
      </c>
      <c r="W49" s="3">
        <v>1.0</v>
      </c>
      <c r="X49" s="3">
        <v>6.0</v>
      </c>
      <c r="Y49" s="3">
        <v>1.0</v>
      </c>
      <c r="Z49" s="3">
        <v>1.0</v>
      </c>
      <c r="AA49" s="3">
        <v>6.0</v>
      </c>
      <c r="AB49" s="3">
        <v>3.0</v>
      </c>
    </row>
    <row r="50">
      <c r="A50" s="2">
        <v>44653.7841096412</v>
      </c>
      <c r="B50" s="3">
        <v>45.0</v>
      </c>
      <c r="C50" s="3" t="s">
        <v>28</v>
      </c>
      <c r="D50" s="3">
        <v>7.0</v>
      </c>
      <c r="E50" s="3">
        <v>6.0</v>
      </c>
      <c r="F50" s="3">
        <v>5.0</v>
      </c>
      <c r="G50" s="3">
        <v>1.0</v>
      </c>
      <c r="H50" s="3">
        <v>1.0</v>
      </c>
      <c r="I50" s="3">
        <v>6.0</v>
      </c>
      <c r="J50" s="3">
        <v>5.0</v>
      </c>
      <c r="K50" s="3">
        <v>1.0</v>
      </c>
      <c r="L50" s="3">
        <v>6.0</v>
      </c>
      <c r="M50" s="3">
        <v>1.0</v>
      </c>
      <c r="N50" s="3">
        <v>1.0</v>
      </c>
      <c r="O50" s="3">
        <v>1.0</v>
      </c>
      <c r="P50" s="3">
        <v>1.0</v>
      </c>
      <c r="Q50" s="3">
        <v>1.0</v>
      </c>
      <c r="R50" s="3">
        <v>4.0</v>
      </c>
      <c r="S50" s="3">
        <v>1.0</v>
      </c>
      <c r="T50" s="3">
        <v>4.0</v>
      </c>
      <c r="U50" s="3">
        <v>2.0</v>
      </c>
      <c r="V50" s="3">
        <v>6.0</v>
      </c>
      <c r="W50" s="3">
        <v>1.0</v>
      </c>
      <c r="X50" s="3">
        <v>7.0</v>
      </c>
      <c r="Y50" s="3">
        <v>7.0</v>
      </c>
      <c r="Z50" s="3">
        <v>1.0</v>
      </c>
      <c r="AA50" s="3">
        <v>7.0</v>
      </c>
      <c r="AB50" s="3">
        <v>1.0</v>
      </c>
    </row>
    <row r="51">
      <c r="A51" s="2">
        <v>44653.784288298615</v>
      </c>
      <c r="B51" s="3">
        <v>44.0</v>
      </c>
      <c r="C51" s="3" t="s">
        <v>29</v>
      </c>
      <c r="D51" s="3">
        <v>7.0</v>
      </c>
      <c r="E51" s="3">
        <v>7.0</v>
      </c>
      <c r="F51" s="3">
        <v>7.0</v>
      </c>
      <c r="G51" s="3">
        <v>1.0</v>
      </c>
      <c r="H51" s="3">
        <v>1.0</v>
      </c>
      <c r="I51" s="3">
        <v>7.0</v>
      </c>
      <c r="J51" s="3">
        <v>1.0</v>
      </c>
      <c r="K51" s="3">
        <v>1.0</v>
      </c>
      <c r="L51" s="3">
        <v>7.0</v>
      </c>
      <c r="M51" s="3">
        <v>5.0</v>
      </c>
      <c r="N51" s="3">
        <v>2.0</v>
      </c>
      <c r="O51" s="3">
        <v>2.0</v>
      </c>
      <c r="P51" s="3">
        <v>1.0</v>
      </c>
      <c r="Q51" s="3">
        <v>1.0</v>
      </c>
      <c r="R51" s="3">
        <v>7.0</v>
      </c>
      <c r="S51" s="3">
        <v>1.0</v>
      </c>
      <c r="T51" s="3">
        <v>3.0</v>
      </c>
      <c r="U51" s="3">
        <v>6.0</v>
      </c>
      <c r="V51" s="3">
        <v>5.0</v>
      </c>
      <c r="W51" s="3">
        <v>1.0</v>
      </c>
      <c r="X51" s="3">
        <v>7.0</v>
      </c>
      <c r="Y51" s="3">
        <v>7.0</v>
      </c>
      <c r="Z51" s="3">
        <v>1.0</v>
      </c>
      <c r="AA51" s="3">
        <v>3.0</v>
      </c>
      <c r="AB51" s="3">
        <v>3.0</v>
      </c>
    </row>
    <row r="52">
      <c r="A52" s="2">
        <v>44653.784932511575</v>
      </c>
      <c r="B52" s="3">
        <v>53.0</v>
      </c>
      <c r="C52" s="3" t="s">
        <v>29</v>
      </c>
      <c r="D52" s="3">
        <v>7.0</v>
      </c>
      <c r="E52" s="3">
        <v>7.0</v>
      </c>
      <c r="F52" s="3">
        <v>7.0</v>
      </c>
      <c r="G52" s="3">
        <v>2.0</v>
      </c>
      <c r="H52" s="3">
        <v>2.0</v>
      </c>
      <c r="I52" s="3">
        <v>6.0</v>
      </c>
      <c r="J52" s="3">
        <v>4.0</v>
      </c>
      <c r="K52" s="3">
        <v>2.0</v>
      </c>
      <c r="L52" s="3">
        <v>7.0</v>
      </c>
      <c r="M52" s="3">
        <v>3.0</v>
      </c>
      <c r="N52" s="3">
        <v>6.0</v>
      </c>
      <c r="O52" s="3">
        <v>4.0</v>
      </c>
      <c r="P52" s="3">
        <v>6.0</v>
      </c>
      <c r="Q52" s="3">
        <v>3.0</v>
      </c>
      <c r="R52" s="3">
        <v>7.0</v>
      </c>
      <c r="S52" s="3">
        <v>2.0</v>
      </c>
      <c r="T52" s="3">
        <v>2.0</v>
      </c>
      <c r="U52" s="3">
        <v>5.0</v>
      </c>
      <c r="V52" s="3">
        <v>5.0</v>
      </c>
      <c r="W52" s="3">
        <v>7.0</v>
      </c>
      <c r="X52" s="3">
        <v>7.0</v>
      </c>
      <c r="Y52" s="3">
        <v>3.0</v>
      </c>
      <c r="Z52" s="3">
        <v>1.0</v>
      </c>
      <c r="AA52" s="3">
        <v>7.0</v>
      </c>
      <c r="AB52" s="3">
        <v>7.0</v>
      </c>
    </row>
    <row r="53">
      <c r="A53" s="2">
        <v>44653.78507079861</v>
      </c>
      <c r="B53" s="3">
        <v>31.0</v>
      </c>
      <c r="C53" s="3" t="s">
        <v>28</v>
      </c>
      <c r="D53" s="3">
        <v>6.0</v>
      </c>
      <c r="E53" s="3">
        <v>7.0</v>
      </c>
      <c r="F53" s="3">
        <v>7.0</v>
      </c>
      <c r="G53" s="3">
        <v>1.0</v>
      </c>
      <c r="H53" s="3">
        <v>5.0</v>
      </c>
      <c r="I53" s="3">
        <v>7.0</v>
      </c>
      <c r="J53" s="3">
        <v>7.0</v>
      </c>
      <c r="K53" s="3">
        <v>1.0</v>
      </c>
      <c r="L53" s="3">
        <v>7.0</v>
      </c>
      <c r="M53" s="3">
        <v>5.0</v>
      </c>
      <c r="N53" s="3">
        <v>1.0</v>
      </c>
      <c r="O53" s="3">
        <v>1.0</v>
      </c>
      <c r="P53" s="3">
        <v>7.0</v>
      </c>
      <c r="Q53" s="3">
        <v>1.0</v>
      </c>
      <c r="R53" s="3">
        <v>7.0</v>
      </c>
      <c r="S53" s="3">
        <v>2.0</v>
      </c>
      <c r="T53" s="3">
        <v>7.0</v>
      </c>
      <c r="U53" s="3">
        <v>7.0</v>
      </c>
      <c r="V53" s="3">
        <v>7.0</v>
      </c>
      <c r="W53" s="3">
        <v>1.0</v>
      </c>
      <c r="X53" s="3">
        <v>7.0</v>
      </c>
      <c r="Y53" s="3">
        <v>7.0</v>
      </c>
      <c r="Z53" s="3">
        <v>1.0</v>
      </c>
      <c r="AA53" s="3">
        <v>5.0</v>
      </c>
      <c r="AB53" s="3">
        <v>7.0</v>
      </c>
    </row>
    <row r="54">
      <c r="A54" s="2">
        <v>44653.7890816088</v>
      </c>
      <c r="B54" s="3">
        <v>50.0</v>
      </c>
      <c r="C54" s="3" t="s">
        <v>29</v>
      </c>
      <c r="D54" s="3">
        <v>7.0</v>
      </c>
      <c r="E54" s="3">
        <v>7.0</v>
      </c>
      <c r="F54" s="3">
        <v>7.0</v>
      </c>
      <c r="G54" s="3">
        <v>1.0</v>
      </c>
      <c r="H54" s="3">
        <v>1.0</v>
      </c>
      <c r="I54" s="3">
        <v>7.0</v>
      </c>
      <c r="J54" s="3">
        <v>3.0</v>
      </c>
      <c r="K54" s="3">
        <v>1.0</v>
      </c>
      <c r="L54" s="3">
        <v>3.0</v>
      </c>
      <c r="M54" s="3">
        <v>3.0</v>
      </c>
      <c r="N54" s="3">
        <v>6.0</v>
      </c>
      <c r="O54" s="3">
        <v>7.0</v>
      </c>
      <c r="P54" s="3">
        <v>6.0</v>
      </c>
      <c r="Q54" s="3">
        <v>2.0</v>
      </c>
      <c r="R54" s="3">
        <v>5.0</v>
      </c>
      <c r="S54" s="3">
        <v>2.0</v>
      </c>
      <c r="T54" s="3">
        <v>2.0</v>
      </c>
      <c r="U54" s="3">
        <v>5.0</v>
      </c>
      <c r="V54" s="3">
        <v>7.0</v>
      </c>
      <c r="W54" s="3">
        <v>2.0</v>
      </c>
      <c r="X54" s="3">
        <v>5.0</v>
      </c>
      <c r="Y54" s="3">
        <v>6.0</v>
      </c>
      <c r="Z54" s="3">
        <v>2.0</v>
      </c>
      <c r="AA54" s="3">
        <v>7.0</v>
      </c>
      <c r="AB54" s="3">
        <v>1.0</v>
      </c>
    </row>
    <row r="55">
      <c r="A55" s="2">
        <v>44653.792174131944</v>
      </c>
      <c r="B55" s="3">
        <v>84.0</v>
      </c>
      <c r="C55" s="3" t="s">
        <v>29</v>
      </c>
      <c r="D55" s="3">
        <v>7.0</v>
      </c>
      <c r="E55" s="3">
        <v>7.0</v>
      </c>
      <c r="F55" s="3">
        <v>6.0</v>
      </c>
      <c r="G55" s="3">
        <v>1.0</v>
      </c>
      <c r="H55" s="3">
        <v>1.0</v>
      </c>
      <c r="I55" s="3">
        <v>7.0</v>
      </c>
      <c r="J55" s="3">
        <v>2.0</v>
      </c>
      <c r="K55" s="3">
        <v>1.0</v>
      </c>
      <c r="L55" s="3">
        <v>7.0</v>
      </c>
      <c r="M55" s="3">
        <v>2.0</v>
      </c>
      <c r="N55" s="3">
        <v>1.0</v>
      </c>
      <c r="O55" s="3">
        <v>6.0</v>
      </c>
      <c r="P55" s="3">
        <v>6.0</v>
      </c>
      <c r="Q55" s="3">
        <v>1.0</v>
      </c>
      <c r="R55" s="3">
        <v>5.0</v>
      </c>
      <c r="S55" s="3">
        <v>1.0</v>
      </c>
      <c r="T55" s="3">
        <v>1.0</v>
      </c>
      <c r="U55" s="3">
        <v>7.0</v>
      </c>
      <c r="V55" s="3">
        <v>1.0</v>
      </c>
      <c r="W55" s="3">
        <v>1.0</v>
      </c>
      <c r="X55" s="3">
        <v>7.0</v>
      </c>
      <c r="Y55" s="3">
        <v>4.0</v>
      </c>
      <c r="Z55" s="3">
        <v>1.0</v>
      </c>
      <c r="AA55" s="3">
        <v>7.0</v>
      </c>
      <c r="AB55" s="3">
        <v>7.0</v>
      </c>
    </row>
    <row r="56">
      <c r="A56" s="2">
        <v>44653.80271685185</v>
      </c>
      <c r="B56" s="3">
        <v>23.0</v>
      </c>
      <c r="C56" s="3" t="s">
        <v>29</v>
      </c>
      <c r="D56" s="3">
        <v>3.0</v>
      </c>
      <c r="E56" s="3">
        <v>7.0</v>
      </c>
      <c r="F56" s="3">
        <v>7.0</v>
      </c>
      <c r="G56" s="3">
        <v>1.0</v>
      </c>
      <c r="H56" s="3">
        <v>1.0</v>
      </c>
      <c r="I56" s="3">
        <v>7.0</v>
      </c>
      <c r="J56" s="3">
        <v>5.0</v>
      </c>
      <c r="K56" s="3">
        <v>1.0</v>
      </c>
      <c r="L56" s="3">
        <v>1.0</v>
      </c>
      <c r="M56" s="3">
        <v>7.0</v>
      </c>
      <c r="N56" s="3">
        <v>7.0</v>
      </c>
      <c r="O56" s="3">
        <v>1.0</v>
      </c>
      <c r="P56" s="3">
        <v>7.0</v>
      </c>
      <c r="Q56" s="3">
        <v>7.0</v>
      </c>
      <c r="R56" s="3">
        <v>7.0</v>
      </c>
      <c r="S56" s="3">
        <v>1.0</v>
      </c>
      <c r="T56" s="3">
        <v>2.0</v>
      </c>
      <c r="U56" s="3">
        <v>7.0</v>
      </c>
      <c r="V56" s="3">
        <v>7.0</v>
      </c>
      <c r="W56" s="3">
        <v>1.0</v>
      </c>
      <c r="X56" s="3">
        <v>7.0</v>
      </c>
      <c r="Y56" s="3">
        <v>7.0</v>
      </c>
      <c r="Z56" s="3">
        <v>7.0</v>
      </c>
      <c r="AA56" s="3">
        <v>7.0</v>
      </c>
      <c r="AB56" s="3">
        <v>2.0</v>
      </c>
    </row>
    <row r="57">
      <c r="A57" s="2">
        <v>44653.80768585648</v>
      </c>
      <c r="B57" s="3">
        <v>63.0</v>
      </c>
      <c r="C57" s="3" t="s">
        <v>28</v>
      </c>
      <c r="D57" s="3">
        <v>1.0</v>
      </c>
      <c r="E57" s="3">
        <v>5.0</v>
      </c>
      <c r="F57" s="3">
        <v>5.0</v>
      </c>
      <c r="G57" s="3">
        <v>1.0</v>
      </c>
      <c r="H57" s="3">
        <v>1.0</v>
      </c>
      <c r="I57" s="3">
        <v>7.0</v>
      </c>
      <c r="J57" s="3">
        <v>1.0</v>
      </c>
      <c r="K57" s="3">
        <v>1.0</v>
      </c>
      <c r="L57" s="3">
        <v>7.0</v>
      </c>
      <c r="M57" s="3">
        <v>1.0</v>
      </c>
      <c r="N57" s="3">
        <v>7.0</v>
      </c>
      <c r="O57" s="3">
        <v>3.0</v>
      </c>
      <c r="P57" s="3">
        <v>1.0</v>
      </c>
      <c r="Q57" s="3">
        <v>7.0</v>
      </c>
      <c r="R57" s="3">
        <v>7.0</v>
      </c>
      <c r="S57" s="3">
        <v>1.0</v>
      </c>
      <c r="T57" s="3">
        <v>7.0</v>
      </c>
      <c r="U57" s="3">
        <v>1.0</v>
      </c>
      <c r="V57" s="3">
        <v>7.0</v>
      </c>
      <c r="W57" s="3">
        <v>1.0</v>
      </c>
      <c r="X57" s="3">
        <v>7.0</v>
      </c>
      <c r="Y57" s="3">
        <v>1.0</v>
      </c>
      <c r="Z57" s="3">
        <v>1.0</v>
      </c>
      <c r="AA57" s="3">
        <v>7.0</v>
      </c>
      <c r="AB57" s="3">
        <v>1.0</v>
      </c>
    </row>
    <row r="58">
      <c r="A58" s="2">
        <v>44653.818110057866</v>
      </c>
      <c r="B58" s="3">
        <v>79.0</v>
      </c>
      <c r="C58" s="3" t="s">
        <v>28</v>
      </c>
      <c r="D58" s="3">
        <v>7.0</v>
      </c>
      <c r="E58" s="3">
        <v>7.0</v>
      </c>
      <c r="F58" s="3">
        <v>7.0</v>
      </c>
      <c r="G58" s="3">
        <v>1.0</v>
      </c>
      <c r="H58" s="3">
        <v>1.0</v>
      </c>
      <c r="I58" s="3">
        <v>7.0</v>
      </c>
      <c r="J58" s="3">
        <v>7.0</v>
      </c>
      <c r="K58" s="3">
        <v>1.0</v>
      </c>
      <c r="L58" s="3">
        <v>7.0</v>
      </c>
      <c r="M58" s="3">
        <v>1.0</v>
      </c>
      <c r="N58" s="3">
        <v>7.0</v>
      </c>
      <c r="O58" s="3">
        <v>7.0</v>
      </c>
      <c r="P58" s="3">
        <v>7.0</v>
      </c>
      <c r="Q58" s="3">
        <v>1.0</v>
      </c>
      <c r="R58" s="3">
        <v>7.0</v>
      </c>
      <c r="S58" s="3">
        <v>5.0</v>
      </c>
      <c r="T58" s="3">
        <v>4.0</v>
      </c>
      <c r="U58" s="3">
        <v>7.0</v>
      </c>
      <c r="V58" s="3">
        <v>7.0</v>
      </c>
      <c r="W58" s="3">
        <v>3.0</v>
      </c>
      <c r="X58" s="3">
        <v>7.0</v>
      </c>
      <c r="Y58" s="3">
        <v>7.0</v>
      </c>
      <c r="Z58" s="3">
        <v>1.0</v>
      </c>
      <c r="AA58" s="3">
        <v>7.0</v>
      </c>
      <c r="AB58" s="3">
        <v>1.0</v>
      </c>
    </row>
    <row r="59">
      <c r="A59" s="2">
        <v>44653.81966540509</v>
      </c>
      <c r="B59" s="3">
        <v>76.0</v>
      </c>
      <c r="C59" s="3" t="s">
        <v>28</v>
      </c>
      <c r="D59" s="3">
        <v>6.0</v>
      </c>
      <c r="E59" s="3">
        <v>7.0</v>
      </c>
      <c r="F59" s="3">
        <v>4.0</v>
      </c>
      <c r="G59" s="3">
        <v>1.0</v>
      </c>
      <c r="H59" s="3">
        <v>1.0</v>
      </c>
      <c r="I59" s="3">
        <v>5.0</v>
      </c>
      <c r="J59" s="3">
        <v>1.0</v>
      </c>
      <c r="K59" s="3">
        <v>1.0</v>
      </c>
      <c r="L59" s="3">
        <v>4.0</v>
      </c>
      <c r="M59" s="3">
        <v>2.0</v>
      </c>
      <c r="N59" s="3">
        <v>1.0</v>
      </c>
      <c r="O59" s="3">
        <v>2.0</v>
      </c>
      <c r="P59" s="3">
        <v>1.0</v>
      </c>
      <c r="Q59" s="3">
        <v>1.0</v>
      </c>
      <c r="R59" s="3">
        <v>7.0</v>
      </c>
      <c r="S59" s="3">
        <v>1.0</v>
      </c>
      <c r="T59" s="3">
        <v>3.0</v>
      </c>
      <c r="U59" s="3">
        <v>5.0</v>
      </c>
      <c r="V59" s="3">
        <v>1.0</v>
      </c>
      <c r="W59" s="3">
        <v>7.0</v>
      </c>
      <c r="X59" s="3">
        <v>7.0</v>
      </c>
      <c r="Y59" s="3">
        <v>7.0</v>
      </c>
      <c r="Z59" s="3">
        <v>7.0</v>
      </c>
      <c r="AA59" s="3">
        <v>6.0</v>
      </c>
      <c r="AB59" s="3">
        <v>7.0</v>
      </c>
    </row>
    <row r="60">
      <c r="A60" s="2">
        <v>44653.830015914355</v>
      </c>
      <c r="B60" s="3">
        <v>54.0</v>
      </c>
      <c r="C60" s="3" t="s">
        <v>28</v>
      </c>
      <c r="D60" s="3">
        <v>1.0</v>
      </c>
      <c r="E60" s="3">
        <v>5.0</v>
      </c>
      <c r="F60" s="3">
        <v>6.0</v>
      </c>
      <c r="G60" s="3">
        <v>1.0</v>
      </c>
      <c r="H60" s="3">
        <v>1.0</v>
      </c>
      <c r="I60" s="3">
        <v>2.0</v>
      </c>
      <c r="J60" s="3">
        <v>1.0</v>
      </c>
      <c r="K60" s="3">
        <v>1.0</v>
      </c>
      <c r="L60" s="3">
        <v>6.0</v>
      </c>
      <c r="M60" s="3">
        <v>1.0</v>
      </c>
      <c r="N60" s="3">
        <v>1.0</v>
      </c>
      <c r="O60" s="3">
        <v>1.0</v>
      </c>
      <c r="P60" s="3">
        <v>1.0</v>
      </c>
      <c r="Q60" s="3">
        <v>1.0</v>
      </c>
      <c r="R60" s="3">
        <v>2.0</v>
      </c>
      <c r="S60" s="3">
        <v>1.0</v>
      </c>
      <c r="T60" s="3">
        <v>3.0</v>
      </c>
      <c r="U60" s="3">
        <v>6.0</v>
      </c>
      <c r="V60" s="3">
        <v>4.0</v>
      </c>
      <c r="W60" s="3">
        <v>1.0</v>
      </c>
      <c r="X60" s="3">
        <v>5.0</v>
      </c>
      <c r="Y60" s="3">
        <v>1.0</v>
      </c>
      <c r="Z60" s="3">
        <v>1.0</v>
      </c>
      <c r="AA60" s="3">
        <v>3.0</v>
      </c>
      <c r="AB60" s="3">
        <v>4.0</v>
      </c>
    </row>
    <row r="61">
      <c r="A61" s="2">
        <v>44653.83034784722</v>
      </c>
      <c r="B61" s="3">
        <v>62.0</v>
      </c>
      <c r="C61" s="3" t="s">
        <v>29</v>
      </c>
      <c r="D61" s="3">
        <v>1.0</v>
      </c>
      <c r="E61" s="3">
        <v>1.0</v>
      </c>
      <c r="F61" s="3">
        <v>1.0</v>
      </c>
      <c r="G61" s="3">
        <v>1.0</v>
      </c>
      <c r="H61" s="3">
        <v>1.0</v>
      </c>
      <c r="I61" s="3">
        <v>1.0</v>
      </c>
      <c r="J61" s="3">
        <v>1.0</v>
      </c>
      <c r="K61" s="3">
        <v>1.0</v>
      </c>
      <c r="L61" s="3">
        <v>1.0</v>
      </c>
      <c r="M61" s="3">
        <v>1.0</v>
      </c>
      <c r="N61" s="3">
        <v>1.0</v>
      </c>
      <c r="O61" s="3">
        <v>1.0</v>
      </c>
      <c r="P61" s="3">
        <v>1.0</v>
      </c>
      <c r="Q61" s="3">
        <v>1.0</v>
      </c>
      <c r="R61" s="3">
        <v>1.0</v>
      </c>
      <c r="S61" s="3">
        <v>1.0</v>
      </c>
      <c r="T61" s="3">
        <v>1.0</v>
      </c>
      <c r="U61" s="3">
        <v>1.0</v>
      </c>
      <c r="V61" s="3">
        <v>2.0</v>
      </c>
      <c r="W61" s="3">
        <v>1.0</v>
      </c>
      <c r="X61" s="3">
        <v>1.0</v>
      </c>
      <c r="Y61" s="3">
        <v>1.0</v>
      </c>
      <c r="Z61" s="3">
        <v>1.0</v>
      </c>
      <c r="AA61" s="3">
        <v>1.0</v>
      </c>
      <c r="AB61" s="3">
        <v>1.0</v>
      </c>
    </row>
    <row r="62">
      <c r="A62" s="2">
        <v>44653.847639722226</v>
      </c>
      <c r="B62" s="3">
        <v>34.0</v>
      </c>
      <c r="C62" s="3" t="s">
        <v>28</v>
      </c>
      <c r="D62" s="3">
        <v>5.0</v>
      </c>
      <c r="E62" s="3">
        <v>6.0</v>
      </c>
      <c r="F62" s="3">
        <v>3.0</v>
      </c>
      <c r="G62" s="3">
        <v>1.0</v>
      </c>
      <c r="H62" s="3">
        <v>1.0</v>
      </c>
      <c r="I62" s="3">
        <v>2.0</v>
      </c>
      <c r="J62" s="3">
        <v>1.0</v>
      </c>
      <c r="K62" s="3">
        <v>1.0</v>
      </c>
      <c r="L62" s="3">
        <v>7.0</v>
      </c>
      <c r="M62" s="3">
        <v>5.0</v>
      </c>
      <c r="N62" s="3">
        <v>1.0</v>
      </c>
      <c r="O62" s="3">
        <v>2.0</v>
      </c>
      <c r="P62" s="3">
        <v>1.0</v>
      </c>
      <c r="Q62" s="3">
        <v>1.0</v>
      </c>
      <c r="R62" s="3">
        <v>7.0</v>
      </c>
      <c r="S62" s="3">
        <v>1.0</v>
      </c>
      <c r="T62" s="3">
        <v>7.0</v>
      </c>
      <c r="U62" s="3">
        <v>2.0</v>
      </c>
      <c r="V62" s="3">
        <v>1.0</v>
      </c>
      <c r="W62" s="3">
        <v>1.0</v>
      </c>
      <c r="X62" s="3">
        <v>7.0</v>
      </c>
      <c r="Y62" s="3">
        <v>7.0</v>
      </c>
      <c r="Z62" s="3">
        <v>1.0</v>
      </c>
      <c r="AA62" s="3">
        <v>2.0</v>
      </c>
      <c r="AB62" s="3">
        <v>7.0</v>
      </c>
    </row>
    <row r="63">
      <c r="A63" s="2">
        <v>44653.84769019676</v>
      </c>
      <c r="B63" s="3">
        <v>20.0</v>
      </c>
      <c r="C63" s="3" t="s">
        <v>28</v>
      </c>
      <c r="D63" s="3">
        <v>6.0</v>
      </c>
      <c r="E63" s="3">
        <v>6.0</v>
      </c>
      <c r="F63" s="3">
        <v>5.0</v>
      </c>
      <c r="G63" s="3">
        <v>1.0</v>
      </c>
      <c r="H63" s="3">
        <v>7.0</v>
      </c>
      <c r="I63" s="3">
        <v>5.0</v>
      </c>
      <c r="J63" s="3">
        <v>4.0</v>
      </c>
      <c r="K63" s="3">
        <v>1.0</v>
      </c>
      <c r="L63" s="3">
        <v>7.0</v>
      </c>
      <c r="M63" s="3">
        <v>6.0</v>
      </c>
      <c r="N63" s="3">
        <v>7.0</v>
      </c>
      <c r="O63" s="3">
        <v>7.0</v>
      </c>
      <c r="P63" s="3">
        <v>2.0</v>
      </c>
      <c r="Q63" s="3">
        <v>5.0</v>
      </c>
      <c r="R63" s="3">
        <v>3.0</v>
      </c>
      <c r="S63" s="3">
        <v>2.0</v>
      </c>
      <c r="T63" s="3">
        <v>7.0</v>
      </c>
      <c r="U63" s="3">
        <v>7.0</v>
      </c>
      <c r="V63" s="3">
        <v>4.0</v>
      </c>
      <c r="W63" s="3">
        <v>1.0</v>
      </c>
      <c r="X63" s="3">
        <v>7.0</v>
      </c>
      <c r="Y63" s="3">
        <v>1.0</v>
      </c>
      <c r="Z63" s="3">
        <v>3.0</v>
      </c>
      <c r="AA63" s="3">
        <v>7.0</v>
      </c>
      <c r="AB63" s="3">
        <v>3.0</v>
      </c>
    </row>
    <row r="64">
      <c r="A64" s="2">
        <v>44653.850328506946</v>
      </c>
      <c r="B64" s="3">
        <v>58.0</v>
      </c>
      <c r="C64" s="3" t="s">
        <v>28</v>
      </c>
      <c r="D64" s="3">
        <v>3.0</v>
      </c>
      <c r="E64" s="3">
        <v>5.0</v>
      </c>
      <c r="F64" s="3">
        <v>2.0</v>
      </c>
      <c r="G64" s="3">
        <v>1.0</v>
      </c>
      <c r="H64" s="3">
        <v>1.0</v>
      </c>
      <c r="I64" s="3">
        <v>7.0</v>
      </c>
      <c r="J64" s="3">
        <v>3.0</v>
      </c>
      <c r="K64" s="3">
        <v>1.0</v>
      </c>
      <c r="L64" s="3">
        <v>7.0</v>
      </c>
      <c r="M64" s="3">
        <v>1.0</v>
      </c>
      <c r="N64" s="3">
        <v>5.0</v>
      </c>
      <c r="O64" s="3">
        <v>7.0</v>
      </c>
      <c r="P64" s="3">
        <v>5.0</v>
      </c>
      <c r="Q64" s="3">
        <v>1.0</v>
      </c>
      <c r="R64" s="3">
        <v>4.0</v>
      </c>
      <c r="S64" s="3">
        <v>1.0</v>
      </c>
      <c r="T64" s="3">
        <v>7.0</v>
      </c>
      <c r="U64" s="3">
        <v>6.0</v>
      </c>
      <c r="V64" s="3">
        <v>6.0</v>
      </c>
      <c r="W64" s="3">
        <v>3.0</v>
      </c>
      <c r="X64" s="3">
        <v>7.0</v>
      </c>
      <c r="Y64" s="3">
        <v>1.0</v>
      </c>
      <c r="Z64" s="3">
        <v>6.0</v>
      </c>
      <c r="AA64" s="3">
        <v>5.0</v>
      </c>
      <c r="AB64" s="3">
        <v>7.0</v>
      </c>
    </row>
    <row r="65">
      <c r="A65" s="2">
        <v>44653.8519074537</v>
      </c>
      <c r="B65" s="3">
        <v>66.0</v>
      </c>
      <c r="C65" s="3" t="s">
        <v>29</v>
      </c>
      <c r="D65" s="3">
        <v>4.0</v>
      </c>
      <c r="E65" s="3">
        <v>7.0</v>
      </c>
      <c r="F65" s="3">
        <v>7.0</v>
      </c>
      <c r="G65" s="3">
        <v>1.0</v>
      </c>
      <c r="H65" s="3">
        <v>3.0</v>
      </c>
      <c r="I65" s="3">
        <v>7.0</v>
      </c>
      <c r="J65" s="3">
        <v>4.0</v>
      </c>
      <c r="K65" s="3">
        <v>1.0</v>
      </c>
      <c r="L65" s="3">
        <v>7.0</v>
      </c>
      <c r="M65" s="3">
        <v>7.0</v>
      </c>
      <c r="N65" s="3">
        <v>1.0</v>
      </c>
      <c r="O65" s="3">
        <v>6.0</v>
      </c>
      <c r="P65" s="3">
        <v>2.0</v>
      </c>
      <c r="Q65" s="3">
        <v>1.0</v>
      </c>
      <c r="R65" s="3">
        <v>7.0</v>
      </c>
      <c r="S65" s="3">
        <v>7.0</v>
      </c>
      <c r="T65" s="3">
        <v>7.0</v>
      </c>
      <c r="U65" s="3">
        <v>5.0</v>
      </c>
      <c r="V65" s="3">
        <v>7.0</v>
      </c>
      <c r="W65" s="3">
        <v>1.0</v>
      </c>
      <c r="X65" s="3">
        <v>7.0</v>
      </c>
      <c r="Y65" s="3">
        <v>7.0</v>
      </c>
      <c r="Z65" s="3">
        <v>1.0</v>
      </c>
      <c r="AA65" s="3">
        <v>7.0</v>
      </c>
      <c r="AB65" s="3">
        <v>7.0</v>
      </c>
    </row>
    <row r="66">
      <c r="A66" s="2">
        <v>44653.85654527778</v>
      </c>
      <c r="B66" s="3">
        <v>23.0</v>
      </c>
      <c r="C66" s="3" t="s">
        <v>28</v>
      </c>
      <c r="D66" s="3">
        <v>6.0</v>
      </c>
      <c r="E66" s="3">
        <v>3.0</v>
      </c>
      <c r="F66" s="3">
        <v>5.0</v>
      </c>
      <c r="G66" s="3">
        <v>2.0</v>
      </c>
      <c r="H66" s="3">
        <v>7.0</v>
      </c>
      <c r="I66" s="3">
        <v>2.0</v>
      </c>
      <c r="J66" s="3">
        <v>1.0</v>
      </c>
      <c r="K66" s="3">
        <v>1.0</v>
      </c>
      <c r="L66" s="3">
        <v>3.0</v>
      </c>
      <c r="M66" s="3">
        <v>2.0</v>
      </c>
      <c r="N66" s="3">
        <v>5.0</v>
      </c>
      <c r="O66" s="3">
        <v>7.0</v>
      </c>
      <c r="P66" s="3">
        <v>6.0</v>
      </c>
      <c r="Q66" s="3">
        <v>6.0</v>
      </c>
      <c r="R66" s="3">
        <v>1.0</v>
      </c>
      <c r="S66" s="3">
        <v>1.0</v>
      </c>
      <c r="T66" s="3">
        <v>1.0</v>
      </c>
      <c r="U66" s="3">
        <v>5.0</v>
      </c>
      <c r="V66" s="3">
        <v>1.0</v>
      </c>
      <c r="W66" s="3">
        <v>1.0</v>
      </c>
      <c r="X66" s="3">
        <v>1.0</v>
      </c>
      <c r="Y66" s="3">
        <v>7.0</v>
      </c>
      <c r="Z66" s="3">
        <v>1.0</v>
      </c>
      <c r="AA66" s="3">
        <v>1.0</v>
      </c>
      <c r="AB66" s="3">
        <v>3.0</v>
      </c>
    </row>
    <row r="67">
      <c r="A67" s="2">
        <v>44653.865519583334</v>
      </c>
      <c r="B67" s="3">
        <v>70.0</v>
      </c>
      <c r="C67" s="3" t="s">
        <v>28</v>
      </c>
      <c r="D67" s="3">
        <v>6.0</v>
      </c>
      <c r="E67" s="3">
        <v>6.0</v>
      </c>
      <c r="F67" s="3">
        <v>2.0</v>
      </c>
      <c r="G67" s="3">
        <v>1.0</v>
      </c>
      <c r="H67" s="3">
        <v>2.0</v>
      </c>
      <c r="I67" s="3">
        <v>6.0</v>
      </c>
      <c r="J67" s="3">
        <v>3.0</v>
      </c>
      <c r="K67" s="3">
        <v>2.0</v>
      </c>
      <c r="L67" s="3">
        <v>6.0</v>
      </c>
      <c r="M67" s="3">
        <v>3.0</v>
      </c>
      <c r="N67" s="3">
        <v>2.0</v>
      </c>
      <c r="O67" s="3">
        <v>6.0</v>
      </c>
      <c r="P67" s="3">
        <v>2.0</v>
      </c>
      <c r="Q67" s="3">
        <v>2.0</v>
      </c>
      <c r="R67" s="3">
        <v>6.0</v>
      </c>
      <c r="S67" s="3">
        <v>2.0</v>
      </c>
      <c r="T67" s="3">
        <v>6.0</v>
      </c>
      <c r="U67" s="3">
        <v>6.0</v>
      </c>
      <c r="V67" s="3">
        <v>5.0</v>
      </c>
      <c r="W67" s="3">
        <v>2.0</v>
      </c>
      <c r="X67" s="3">
        <v>6.0</v>
      </c>
      <c r="Y67" s="3">
        <v>2.0</v>
      </c>
      <c r="Z67" s="3">
        <v>2.0</v>
      </c>
      <c r="AA67" s="3">
        <v>6.0</v>
      </c>
      <c r="AB67" s="3">
        <v>6.0</v>
      </c>
    </row>
    <row r="68">
      <c r="A68" s="2">
        <v>44653.87086642361</v>
      </c>
      <c r="B68" s="3">
        <v>72.0</v>
      </c>
      <c r="C68" s="3" t="s">
        <v>28</v>
      </c>
      <c r="D68" s="3">
        <v>7.0</v>
      </c>
      <c r="E68" s="3">
        <v>7.0</v>
      </c>
      <c r="F68" s="3">
        <v>1.0</v>
      </c>
      <c r="G68" s="3">
        <v>1.0</v>
      </c>
      <c r="H68" s="3">
        <v>1.0</v>
      </c>
      <c r="I68" s="3">
        <v>7.0</v>
      </c>
      <c r="J68" s="3">
        <v>1.0</v>
      </c>
      <c r="K68" s="3">
        <v>1.0</v>
      </c>
      <c r="L68" s="3">
        <v>7.0</v>
      </c>
      <c r="M68" s="3">
        <v>1.0</v>
      </c>
      <c r="N68" s="3">
        <v>7.0</v>
      </c>
      <c r="O68" s="3">
        <v>4.0</v>
      </c>
      <c r="P68" s="3">
        <v>1.0</v>
      </c>
      <c r="Q68" s="3">
        <v>1.0</v>
      </c>
      <c r="R68" s="3">
        <v>4.0</v>
      </c>
      <c r="S68" s="3">
        <v>1.0</v>
      </c>
      <c r="T68" s="3">
        <v>1.0</v>
      </c>
      <c r="U68" s="3">
        <v>3.0</v>
      </c>
      <c r="V68" s="3">
        <v>3.0</v>
      </c>
      <c r="W68" s="3">
        <v>1.0</v>
      </c>
      <c r="X68" s="3">
        <v>7.0</v>
      </c>
      <c r="Y68" s="3">
        <v>1.0</v>
      </c>
      <c r="Z68" s="3">
        <v>1.0</v>
      </c>
      <c r="AA68" s="3">
        <v>7.0</v>
      </c>
      <c r="AB68" s="3">
        <v>6.0</v>
      </c>
    </row>
    <row r="69">
      <c r="A69" s="2">
        <v>44653.872896782406</v>
      </c>
      <c r="B69" s="3">
        <v>62.0</v>
      </c>
      <c r="C69" s="3" t="s">
        <v>28</v>
      </c>
      <c r="D69" s="3">
        <v>7.0</v>
      </c>
      <c r="E69" s="3">
        <v>7.0</v>
      </c>
      <c r="F69" s="3">
        <v>7.0</v>
      </c>
      <c r="G69" s="3">
        <v>1.0</v>
      </c>
      <c r="H69" s="3">
        <v>7.0</v>
      </c>
      <c r="I69" s="3">
        <v>7.0</v>
      </c>
      <c r="J69" s="3">
        <v>7.0</v>
      </c>
      <c r="K69" s="3">
        <v>1.0</v>
      </c>
      <c r="L69" s="3">
        <v>7.0</v>
      </c>
      <c r="M69" s="3">
        <v>7.0</v>
      </c>
      <c r="N69" s="3">
        <v>7.0</v>
      </c>
      <c r="O69" s="3">
        <v>7.0</v>
      </c>
      <c r="P69" s="3">
        <v>4.0</v>
      </c>
      <c r="Q69" s="3">
        <v>7.0</v>
      </c>
      <c r="R69" s="3">
        <v>7.0</v>
      </c>
      <c r="S69" s="3">
        <v>3.0</v>
      </c>
      <c r="T69" s="3">
        <v>7.0</v>
      </c>
      <c r="U69" s="3">
        <v>2.0</v>
      </c>
      <c r="V69" s="3">
        <v>7.0</v>
      </c>
      <c r="W69" s="3">
        <v>1.0</v>
      </c>
      <c r="X69" s="3">
        <v>7.0</v>
      </c>
      <c r="Y69" s="3">
        <v>7.0</v>
      </c>
      <c r="Z69" s="3">
        <v>4.0</v>
      </c>
      <c r="AA69" s="3">
        <v>7.0</v>
      </c>
      <c r="AB69" s="3">
        <v>7.0</v>
      </c>
    </row>
    <row r="70">
      <c r="A70" s="2">
        <v>44653.87693246528</v>
      </c>
      <c r="B70" s="3">
        <v>24.0</v>
      </c>
      <c r="C70" s="3" t="s">
        <v>28</v>
      </c>
      <c r="D70" s="3">
        <v>6.0</v>
      </c>
      <c r="E70" s="3">
        <v>7.0</v>
      </c>
      <c r="F70" s="3">
        <v>3.0</v>
      </c>
      <c r="G70" s="3">
        <v>1.0</v>
      </c>
      <c r="H70" s="3">
        <v>7.0</v>
      </c>
      <c r="I70" s="3">
        <v>6.0</v>
      </c>
      <c r="J70" s="3">
        <v>4.0</v>
      </c>
      <c r="K70" s="3">
        <v>7.0</v>
      </c>
      <c r="L70" s="3">
        <v>7.0</v>
      </c>
      <c r="M70" s="3">
        <v>6.0</v>
      </c>
      <c r="N70" s="3">
        <v>7.0</v>
      </c>
      <c r="O70" s="3">
        <v>7.0</v>
      </c>
      <c r="P70" s="3">
        <v>6.0</v>
      </c>
      <c r="Q70" s="3">
        <v>6.0</v>
      </c>
      <c r="R70" s="3">
        <v>4.0</v>
      </c>
      <c r="S70" s="3">
        <v>1.0</v>
      </c>
      <c r="T70" s="3">
        <v>6.0</v>
      </c>
      <c r="U70" s="3">
        <v>7.0</v>
      </c>
      <c r="V70" s="3">
        <v>3.0</v>
      </c>
      <c r="W70" s="3">
        <v>5.0</v>
      </c>
      <c r="X70" s="3">
        <v>7.0</v>
      </c>
      <c r="Y70" s="3">
        <v>2.0</v>
      </c>
      <c r="Z70" s="3">
        <v>4.0</v>
      </c>
      <c r="AA70" s="3">
        <v>7.0</v>
      </c>
      <c r="AB70" s="3">
        <v>7.0</v>
      </c>
    </row>
    <row r="71">
      <c r="A71" s="2">
        <v>44653.87877814815</v>
      </c>
      <c r="B71" s="3">
        <v>43.0</v>
      </c>
      <c r="C71" s="3" t="s">
        <v>28</v>
      </c>
      <c r="D71" s="3">
        <v>6.0</v>
      </c>
      <c r="E71" s="3">
        <v>7.0</v>
      </c>
      <c r="F71" s="3">
        <v>1.0</v>
      </c>
      <c r="G71" s="3">
        <v>1.0</v>
      </c>
      <c r="H71" s="3">
        <v>7.0</v>
      </c>
      <c r="I71" s="3">
        <v>7.0</v>
      </c>
      <c r="J71" s="3">
        <v>7.0</v>
      </c>
      <c r="K71" s="3">
        <v>1.0</v>
      </c>
      <c r="L71" s="3">
        <v>3.0</v>
      </c>
      <c r="M71" s="3">
        <v>1.0</v>
      </c>
      <c r="N71" s="3">
        <v>6.0</v>
      </c>
      <c r="O71" s="3">
        <v>2.0</v>
      </c>
      <c r="P71" s="3">
        <v>1.0</v>
      </c>
      <c r="Q71" s="3">
        <v>7.0</v>
      </c>
      <c r="R71" s="3">
        <v>6.0</v>
      </c>
      <c r="S71" s="3">
        <v>1.0</v>
      </c>
      <c r="T71" s="3">
        <v>3.0</v>
      </c>
      <c r="U71" s="3">
        <v>4.0</v>
      </c>
      <c r="V71" s="3">
        <v>7.0</v>
      </c>
      <c r="W71" s="3">
        <v>1.0</v>
      </c>
      <c r="X71" s="3">
        <v>7.0</v>
      </c>
      <c r="Y71" s="3">
        <v>2.0</v>
      </c>
      <c r="Z71" s="3">
        <v>1.0</v>
      </c>
      <c r="AA71" s="3">
        <v>5.0</v>
      </c>
      <c r="AB71" s="3">
        <v>6.0</v>
      </c>
    </row>
    <row r="72">
      <c r="A72" s="2">
        <v>44653.8938580324</v>
      </c>
      <c r="B72" s="3">
        <v>76.0</v>
      </c>
      <c r="C72" s="3" t="s">
        <v>29</v>
      </c>
      <c r="D72" s="3">
        <v>3.0</v>
      </c>
      <c r="E72" s="3">
        <v>7.0</v>
      </c>
      <c r="F72" s="3">
        <v>7.0</v>
      </c>
      <c r="G72" s="3">
        <v>1.0</v>
      </c>
      <c r="H72" s="3">
        <v>1.0</v>
      </c>
      <c r="I72" s="3">
        <v>7.0</v>
      </c>
      <c r="J72" s="3">
        <v>1.0</v>
      </c>
      <c r="K72" s="3">
        <v>1.0</v>
      </c>
      <c r="L72" s="3">
        <v>5.0</v>
      </c>
      <c r="M72" s="3">
        <v>5.0</v>
      </c>
      <c r="N72" s="3">
        <v>7.0</v>
      </c>
      <c r="O72" s="3">
        <v>7.0</v>
      </c>
      <c r="P72" s="3">
        <v>1.0</v>
      </c>
      <c r="Q72" s="3">
        <v>6.0</v>
      </c>
      <c r="R72" s="3">
        <v>7.0</v>
      </c>
      <c r="S72" s="3">
        <v>1.0</v>
      </c>
      <c r="T72" s="3">
        <v>5.0</v>
      </c>
      <c r="U72" s="3">
        <v>1.0</v>
      </c>
      <c r="V72" s="3">
        <v>4.0</v>
      </c>
      <c r="W72" s="3">
        <v>1.0</v>
      </c>
      <c r="X72" s="3">
        <v>7.0</v>
      </c>
      <c r="Y72" s="3">
        <v>1.0</v>
      </c>
      <c r="Z72" s="3">
        <v>1.0</v>
      </c>
      <c r="AA72" s="3">
        <v>7.0</v>
      </c>
      <c r="AB72" s="3">
        <v>7.0</v>
      </c>
    </row>
    <row r="73">
      <c r="A73" s="2">
        <v>44653.898880243054</v>
      </c>
      <c r="B73" s="3">
        <v>44.0</v>
      </c>
      <c r="C73" s="3" t="s">
        <v>28</v>
      </c>
      <c r="D73" s="3">
        <v>5.0</v>
      </c>
      <c r="E73" s="3">
        <v>6.0</v>
      </c>
      <c r="F73" s="3">
        <v>5.0</v>
      </c>
      <c r="G73" s="3">
        <v>1.0</v>
      </c>
      <c r="H73" s="3">
        <v>1.0</v>
      </c>
      <c r="I73" s="3">
        <v>4.0</v>
      </c>
      <c r="J73" s="3">
        <v>1.0</v>
      </c>
      <c r="K73" s="3">
        <v>1.0</v>
      </c>
      <c r="L73" s="3">
        <v>5.0</v>
      </c>
      <c r="M73" s="3">
        <v>4.0</v>
      </c>
      <c r="N73" s="3">
        <v>5.0</v>
      </c>
      <c r="O73" s="3">
        <v>1.0</v>
      </c>
      <c r="P73" s="3">
        <v>1.0</v>
      </c>
      <c r="Q73" s="3">
        <v>1.0</v>
      </c>
      <c r="R73" s="3">
        <v>6.0</v>
      </c>
      <c r="S73" s="3">
        <v>1.0</v>
      </c>
      <c r="T73" s="3">
        <v>6.0</v>
      </c>
      <c r="U73" s="3">
        <v>7.0</v>
      </c>
      <c r="V73" s="3">
        <v>5.0</v>
      </c>
      <c r="W73" s="3">
        <v>3.0</v>
      </c>
      <c r="X73" s="3">
        <v>6.0</v>
      </c>
      <c r="Y73" s="3">
        <v>1.0</v>
      </c>
      <c r="Z73" s="3">
        <v>1.0</v>
      </c>
      <c r="AA73" s="3">
        <v>1.0</v>
      </c>
      <c r="AB73" s="3">
        <v>6.0</v>
      </c>
    </row>
    <row r="74">
      <c r="A74" s="2">
        <v>44653.900343726855</v>
      </c>
      <c r="B74" s="3">
        <v>64.0</v>
      </c>
      <c r="C74" s="3" t="s">
        <v>29</v>
      </c>
      <c r="D74" s="3">
        <v>7.0</v>
      </c>
      <c r="E74" s="3">
        <v>7.0</v>
      </c>
      <c r="F74" s="3">
        <v>4.0</v>
      </c>
      <c r="G74" s="3">
        <v>1.0</v>
      </c>
      <c r="H74" s="3">
        <v>1.0</v>
      </c>
      <c r="I74" s="3">
        <v>7.0</v>
      </c>
      <c r="J74" s="3">
        <v>1.0</v>
      </c>
      <c r="K74" s="3">
        <v>1.0</v>
      </c>
      <c r="L74" s="3">
        <v>7.0</v>
      </c>
      <c r="M74" s="3">
        <v>6.0</v>
      </c>
      <c r="N74" s="3">
        <v>6.0</v>
      </c>
      <c r="O74" s="3">
        <v>1.0</v>
      </c>
      <c r="P74" s="3">
        <v>1.0</v>
      </c>
      <c r="Q74" s="3">
        <v>1.0</v>
      </c>
      <c r="R74" s="3">
        <v>6.0</v>
      </c>
      <c r="S74" s="3">
        <v>1.0</v>
      </c>
      <c r="T74" s="3">
        <v>2.0</v>
      </c>
      <c r="U74" s="3">
        <v>6.0</v>
      </c>
      <c r="V74" s="3">
        <v>5.0</v>
      </c>
      <c r="W74" s="3">
        <v>1.0</v>
      </c>
      <c r="X74" s="3">
        <v>7.0</v>
      </c>
      <c r="Y74" s="3">
        <v>7.0</v>
      </c>
      <c r="Z74" s="3">
        <v>1.0</v>
      </c>
      <c r="AA74" s="3">
        <v>3.0</v>
      </c>
      <c r="AB74" s="3">
        <v>6.0</v>
      </c>
    </row>
    <row r="75">
      <c r="A75" s="2">
        <v>44653.900759895834</v>
      </c>
      <c r="B75" s="3">
        <v>64.0</v>
      </c>
      <c r="C75" s="3" t="s">
        <v>28</v>
      </c>
      <c r="D75" s="3">
        <v>3.0</v>
      </c>
      <c r="E75" s="3">
        <v>7.0</v>
      </c>
      <c r="F75" s="3">
        <v>1.0</v>
      </c>
      <c r="G75" s="3">
        <v>1.0</v>
      </c>
      <c r="H75" s="3">
        <v>1.0</v>
      </c>
      <c r="I75" s="3">
        <v>4.0</v>
      </c>
      <c r="J75" s="3">
        <v>7.0</v>
      </c>
      <c r="K75" s="3">
        <v>1.0</v>
      </c>
      <c r="L75" s="3">
        <v>7.0</v>
      </c>
      <c r="M75" s="3">
        <v>1.0</v>
      </c>
      <c r="N75" s="3">
        <v>7.0</v>
      </c>
      <c r="O75" s="3">
        <v>7.0</v>
      </c>
      <c r="P75" s="3">
        <v>1.0</v>
      </c>
      <c r="Q75" s="3">
        <v>1.0</v>
      </c>
      <c r="R75" s="3">
        <v>7.0</v>
      </c>
      <c r="S75" s="3">
        <v>1.0</v>
      </c>
      <c r="T75" s="3">
        <v>4.0</v>
      </c>
      <c r="U75" s="3">
        <v>7.0</v>
      </c>
      <c r="V75" s="3">
        <v>7.0</v>
      </c>
      <c r="W75" s="3">
        <v>1.0</v>
      </c>
      <c r="X75" s="3">
        <v>7.0</v>
      </c>
      <c r="Y75" s="3">
        <v>1.0</v>
      </c>
      <c r="Z75" s="3">
        <v>1.0</v>
      </c>
      <c r="AA75" s="3">
        <v>7.0</v>
      </c>
      <c r="AB75" s="3">
        <v>7.0</v>
      </c>
    </row>
    <row r="76">
      <c r="A76" s="2">
        <v>44653.92643850694</v>
      </c>
      <c r="B76" s="3">
        <v>70.0</v>
      </c>
      <c r="C76" s="3" t="s">
        <v>29</v>
      </c>
      <c r="D76" s="3">
        <v>6.0</v>
      </c>
      <c r="E76" s="3">
        <v>6.0</v>
      </c>
      <c r="F76" s="3">
        <v>6.0</v>
      </c>
      <c r="G76" s="3">
        <v>1.0</v>
      </c>
      <c r="H76" s="3">
        <v>1.0</v>
      </c>
      <c r="I76" s="3">
        <v>7.0</v>
      </c>
      <c r="J76" s="3">
        <v>1.0</v>
      </c>
      <c r="K76" s="3">
        <v>1.0</v>
      </c>
      <c r="L76" s="3">
        <v>7.0</v>
      </c>
      <c r="M76" s="3">
        <v>5.0</v>
      </c>
      <c r="N76" s="3">
        <v>2.0</v>
      </c>
      <c r="O76" s="3">
        <v>4.0</v>
      </c>
      <c r="P76" s="3">
        <v>6.0</v>
      </c>
      <c r="Q76" s="3">
        <v>1.0</v>
      </c>
      <c r="R76" s="3">
        <v>7.0</v>
      </c>
      <c r="S76" s="3">
        <v>1.0</v>
      </c>
      <c r="T76" s="3">
        <v>7.0</v>
      </c>
      <c r="U76" s="3">
        <v>1.0</v>
      </c>
      <c r="V76" s="3">
        <v>7.0</v>
      </c>
      <c r="W76" s="3">
        <v>1.0</v>
      </c>
      <c r="X76" s="3">
        <v>7.0</v>
      </c>
      <c r="Y76" s="3">
        <v>1.0</v>
      </c>
      <c r="Z76" s="3">
        <v>1.0</v>
      </c>
      <c r="AA76" s="3">
        <v>6.0</v>
      </c>
      <c r="AB76" s="3">
        <v>7.0</v>
      </c>
    </row>
    <row r="77">
      <c r="A77" s="2">
        <v>44653.93452185185</v>
      </c>
      <c r="B77" s="3">
        <v>42.0</v>
      </c>
      <c r="C77" s="3" t="s">
        <v>28</v>
      </c>
      <c r="D77" s="3">
        <v>6.0</v>
      </c>
      <c r="E77" s="3">
        <v>6.0</v>
      </c>
      <c r="F77" s="3">
        <v>6.0</v>
      </c>
      <c r="G77" s="3">
        <v>1.0</v>
      </c>
      <c r="H77" s="3">
        <v>1.0</v>
      </c>
      <c r="I77" s="3">
        <v>5.0</v>
      </c>
      <c r="J77" s="3">
        <v>1.0</v>
      </c>
      <c r="K77" s="3">
        <v>1.0</v>
      </c>
      <c r="L77" s="3">
        <v>5.0</v>
      </c>
      <c r="M77" s="3">
        <v>1.0</v>
      </c>
      <c r="N77" s="3">
        <v>5.0</v>
      </c>
      <c r="O77" s="3">
        <v>1.0</v>
      </c>
      <c r="P77" s="3">
        <v>1.0</v>
      </c>
      <c r="Q77" s="3">
        <v>1.0</v>
      </c>
      <c r="R77" s="3">
        <v>5.0</v>
      </c>
      <c r="S77" s="3">
        <v>1.0</v>
      </c>
      <c r="T77" s="3">
        <v>6.0</v>
      </c>
      <c r="U77" s="3">
        <v>5.0</v>
      </c>
      <c r="V77" s="3">
        <v>3.0</v>
      </c>
      <c r="W77" s="3">
        <v>1.0</v>
      </c>
      <c r="X77" s="3">
        <v>7.0</v>
      </c>
      <c r="Y77" s="3">
        <v>1.0</v>
      </c>
      <c r="Z77" s="3">
        <v>1.0</v>
      </c>
      <c r="AA77" s="3">
        <v>6.0</v>
      </c>
      <c r="AB77" s="3">
        <v>6.0</v>
      </c>
    </row>
    <row r="78">
      <c r="A78" s="2">
        <v>44653.944845543985</v>
      </c>
      <c r="B78" s="3">
        <v>65.0</v>
      </c>
      <c r="C78" s="3" t="s">
        <v>28</v>
      </c>
      <c r="D78" s="3">
        <v>6.0</v>
      </c>
      <c r="E78" s="3">
        <v>7.0</v>
      </c>
      <c r="F78" s="3">
        <v>7.0</v>
      </c>
      <c r="G78" s="3">
        <v>1.0</v>
      </c>
      <c r="H78" s="3">
        <v>1.0</v>
      </c>
      <c r="I78" s="3">
        <v>7.0</v>
      </c>
      <c r="J78" s="3">
        <v>5.0</v>
      </c>
      <c r="K78" s="3">
        <v>1.0</v>
      </c>
      <c r="L78" s="3">
        <v>6.0</v>
      </c>
      <c r="M78" s="3">
        <v>5.0</v>
      </c>
      <c r="N78" s="3">
        <v>1.0</v>
      </c>
      <c r="O78" s="3">
        <v>1.0</v>
      </c>
      <c r="P78" s="3">
        <v>1.0</v>
      </c>
      <c r="Q78" s="3">
        <v>1.0</v>
      </c>
      <c r="R78" s="3">
        <v>7.0</v>
      </c>
      <c r="S78" s="3">
        <v>1.0</v>
      </c>
      <c r="T78" s="3">
        <v>7.0</v>
      </c>
      <c r="U78" s="3">
        <v>1.0</v>
      </c>
      <c r="V78" s="3">
        <v>1.0</v>
      </c>
      <c r="W78" s="3">
        <v>1.0</v>
      </c>
      <c r="X78" s="3">
        <v>7.0</v>
      </c>
      <c r="Y78" s="3">
        <v>1.0</v>
      </c>
      <c r="Z78" s="3">
        <v>1.0</v>
      </c>
      <c r="AA78" s="3">
        <v>7.0</v>
      </c>
      <c r="AB78" s="3">
        <v>7.0</v>
      </c>
    </row>
    <row r="79">
      <c r="A79" s="2">
        <v>44653.95635765046</v>
      </c>
      <c r="B79" s="3">
        <v>71.0</v>
      </c>
      <c r="C79" s="3" t="s">
        <v>28</v>
      </c>
      <c r="D79" s="3">
        <v>1.0</v>
      </c>
      <c r="E79" s="3">
        <v>6.0</v>
      </c>
      <c r="F79" s="3">
        <v>2.0</v>
      </c>
      <c r="G79" s="3">
        <v>1.0</v>
      </c>
      <c r="H79" s="3">
        <v>1.0</v>
      </c>
      <c r="I79" s="3">
        <v>3.0</v>
      </c>
      <c r="J79" s="3">
        <v>1.0</v>
      </c>
      <c r="K79" s="3">
        <v>1.0</v>
      </c>
      <c r="L79" s="3">
        <v>6.0</v>
      </c>
      <c r="M79" s="3">
        <v>2.0</v>
      </c>
      <c r="N79" s="3">
        <v>2.0</v>
      </c>
      <c r="O79" s="3">
        <v>2.0</v>
      </c>
      <c r="P79" s="3">
        <v>1.0</v>
      </c>
      <c r="Q79" s="3">
        <v>1.0</v>
      </c>
      <c r="R79" s="3">
        <v>1.0</v>
      </c>
      <c r="S79" s="3">
        <v>1.0</v>
      </c>
      <c r="T79" s="3">
        <v>3.0</v>
      </c>
      <c r="U79" s="3">
        <v>2.0</v>
      </c>
      <c r="V79" s="3">
        <v>1.0</v>
      </c>
      <c r="W79" s="3">
        <v>3.0</v>
      </c>
      <c r="X79" s="3">
        <v>6.0</v>
      </c>
      <c r="Y79" s="3">
        <v>1.0</v>
      </c>
      <c r="Z79" s="3">
        <v>1.0</v>
      </c>
      <c r="AA79" s="3">
        <v>4.0</v>
      </c>
      <c r="AB79" s="3">
        <v>4.0</v>
      </c>
    </row>
    <row r="80">
      <c r="A80" s="2">
        <v>44653.96963381945</v>
      </c>
      <c r="B80" s="3">
        <v>25.0</v>
      </c>
      <c r="C80" s="3" t="s">
        <v>28</v>
      </c>
      <c r="D80" s="3">
        <v>7.0</v>
      </c>
      <c r="E80" s="3">
        <v>5.0</v>
      </c>
      <c r="F80" s="3">
        <v>5.0</v>
      </c>
      <c r="G80" s="3">
        <v>2.0</v>
      </c>
      <c r="H80" s="3">
        <v>7.0</v>
      </c>
      <c r="I80" s="3">
        <v>7.0</v>
      </c>
      <c r="J80" s="3">
        <v>3.0</v>
      </c>
      <c r="K80" s="3">
        <v>1.0</v>
      </c>
      <c r="L80" s="3">
        <v>7.0</v>
      </c>
      <c r="M80" s="3">
        <v>4.0</v>
      </c>
      <c r="N80" s="3">
        <v>7.0</v>
      </c>
      <c r="O80" s="3">
        <v>5.0</v>
      </c>
      <c r="P80" s="3">
        <v>4.0</v>
      </c>
      <c r="Q80" s="3">
        <v>6.0</v>
      </c>
      <c r="R80" s="3">
        <v>5.0</v>
      </c>
      <c r="S80" s="3">
        <v>5.0</v>
      </c>
      <c r="T80" s="3">
        <v>5.0</v>
      </c>
      <c r="U80" s="3">
        <v>6.0</v>
      </c>
      <c r="V80" s="3">
        <v>7.0</v>
      </c>
      <c r="W80" s="3">
        <v>4.0</v>
      </c>
      <c r="X80" s="3">
        <v>7.0</v>
      </c>
      <c r="Y80" s="3">
        <v>3.0</v>
      </c>
      <c r="Z80" s="3">
        <v>2.0</v>
      </c>
      <c r="AA80" s="3">
        <v>7.0</v>
      </c>
      <c r="AB80" s="3">
        <v>3.0</v>
      </c>
    </row>
    <row r="81">
      <c r="A81" s="2">
        <v>44653.97827238426</v>
      </c>
      <c r="B81" s="3">
        <v>47.0</v>
      </c>
      <c r="C81" s="3" t="s">
        <v>29</v>
      </c>
      <c r="D81" s="3">
        <v>6.0</v>
      </c>
      <c r="E81" s="3">
        <v>6.0</v>
      </c>
      <c r="F81" s="3">
        <v>6.0</v>
      </c>
      <c r="G81" s="3">
        <v>1.0</v>
      </c>
      <c r="H81" s="3">
        <v>1.0</v>
      </c>
      <c r="I81" s="3">
        <v>6.0</v>
      </c>
      <c r="J81" s="3">
        <v>1.0</v>
      </c>
      <c r="K81" s="3">
        <v>1.0</v>
      </c>
      <c r="L81" s="3">
        <v>6.0</v>
      </c>
      <c r="M81" s="3">
        <v>1.0</v>
      </c>
      <c r="N81" s="3">
        <v>1.0</v>
      </c>
      <c r="O81" s="3">
        <v>6.0</v>
      </c>
      <c r="P81" s="3">
        <v>6.0</v>
      </c>
      <c r="Q81" s="3">
        <v>6.0</v>
      </c>
      <c r="R81" s="3">
        <v>6.0</v>
      </c>
      <c r="S81" s="3">
        <v>2.0</v>
      </c>
      <c r="T81" s="3">
        <v>2.0</v>
      </c>
      <c r="U81" s="3">
        <v>4.0</v>
      </c>
      <c r="V81" s="3">
        <v>2.0</v>
      </c>
      <c r="W81" s="3">
        <v>1.0</v>
      </c>
      <c r="X81" s="3">
        <v>6.0</v>
      </c>
      <c r="Y81" s="3">
        <v>1.0</v>
      </c>
      <c r="Z81" s="3">
        <v>4.0</v>
      </c>
      <c r="AA81" s="3">
        <v>6.0</v>
      </c>
      <c r="AB81" s="3">
        <v>6.0</v>
      </c>
    </row>
    <row r="82">
      <c r="A82" s="2">
        <v>44653.97947976852</v>
      </c>
      <c r="B82" s="3">
        <v>56.0</v>
      </c>
      <c r="C82" s="3" t="s">
        <v>28</v>
      </c>
      <c r="D82" s="3">
        <v>7.0</v>
      </c>
      <c r="E82" s="3">
        <v>7.0</v>
      </c>
      <c r="F82" s="3">
        <v>7.0</v>
      </c>
      <c r="G82" s="3">
        <v>1.0</v>
      </c>
      <c r="H82" s="3">
        <v>1.0</v>
      </c>
      <c r="I82" s="3">
        <v>7.0</v>
      </c>
      <c r="J82" s="3">
        <v>1.0</v>
      </c>
      <c r="K82" s="3">
        <v>1.0</v>
      </c>
      <c r="L82" s="3">
        <v>7.0</v>
      </c>
      <c r="M82" s="3">
        <v>1.0</v>
      </c>
      <c r="N82" s="3">
        <v>1.0</v>
      </c>
      <c r="O82" s="3">
        <v>1.0</v>
      </c>
      <c r="P82" s="3">
        <v>1.0</v>
      </c>
      <c r="Q82" s="3">
        <v>1.0</v>
      </c>
      <c r="R82" s="3">
        <v>7.0</v>
      </c>
      <c r="S82" s="3">
        <v>7.0</v>
      </c>
      <c r="T82" s="3">
        <v>7.0</v>
      </c>
      <c r="U82" s="3">
        <v>7.0</v>
      </c>
      <c r="V82" s="3">
        <v>7.0</v>
      </c>
      <c r="W82" s="3">
        <v>1.0</v>
      </c>
      <c r="X82" s="3">
        <v>7.0</v>
      </c>
      <c r="Y82" s="3">
        <v>7.0</v>
      </c>
      <c r="Z82" s="3">
        <v>1.0</v>
      </c>
      <c r="AA82" s="3">
        <v>7.0</v>
      </c>
      <c r="AB82" s="3">
        <v>7.0</v>
      </c>
    </row>
    <row r="83">
      <c r="A83" s="2">
        <v>44653.98513100695</v>
      </c>
      <c r="B83" s="3">
        <v>71.0</v>
      </c>
      <c r="C83" s="3" t="s">
        <v>29</v>
      </c>
      <c r="D83" s="3">
        <v>7.0</v>
      </c>
      <c r="E83" s="3">
        <v>7.0</v>
      </c>
      <c r="F83" s="3">
        <v>7.0</v>
      </c>
      <c r="G83" s="3">
        <v>2.0</v>
      </c>
      <c r="H83" s="3">
        <v>4.0</v>
      </c>
      <c r="I83" s="3">
        <v>7.0</v>
      </c>
      <c r="J83" s="3">
        <v>4.0</v>
      </c>
      <c r="K83" s="3">
        <v>1.0</v>
      </c>
      <c r="L83" s="3">
        <v>7.0</v>
      </c>
      <c r="M83" s="3">
        <v>4.0</v>
      </c>
      <c r="N83" s="3">
        <v>2.0</v>
      </c>
      <c r="O83" s="3">
        <v>2.0</v>
      </c>
      <c r="P83" s="3">
        <v>7.0</v>
      </c>
      <c r="Q83" s="3">
        <v>2.0</v>
      </c>
      <c r="R83" s="3">
        <v>7.0</v>
      </c>
      <c r="S83" s="3">
        <v>2.0</v>
      </c>
      <c r="T83" s="3">
        <v>3.0</v>
      </c>
      <c r="U83" s="3">
        <v>7.0</v>
      </c>
      <c r="V83" s="3">
        <v>6.0</v>
      </c>
      <c r="W83" s="3">
        <v>1.0</v>
      </c>
      <c r="X83" s="3">
        <v>7.0</v>
      </c>
      <c r="Y83" s="3">
        <v>2.0</v>
      </c>
      <c r="Z83" s="3">
        <v>2.0</v>
      </c>
      <c r="AA83" s="3">
        <v>7.0</v>
      </c>
      <c r="AB83" s="3">
        <v>7.0</v>
      </c>
    </row>
    <row r="84">
      <c r="A84" s="2">
        <v>44653.98645940972</v>
      </c>
      <c r="B84" s="3">
        <v>21.0</v>
      </c>
      <c r="C84" s="3" t="s">
        <v>28</v>
      </c>
      <c r="D84" s="3">
        <v>4.0</v>
      </c>
      <c r="E84" s="3">
        <v>3.0</v>
      </c>
      <c r="F84" s="3">
        <v>1.0</v>
      </c>
      <c r="G84" s="3">
        <v>1.0</v>
      </c>
      <c r="H84" s="3">
        <v>1.0</v>
      </c>
      <c r="I84" s="3">
        <v>1.0</v>
      </c>
      <c r="J84" s="3">
        <v>2.0</v>
      </c>
      <c r="K84" s="3">
        <v>1.0</v>
      </c>
      <c r="L84" s="3">
        <v>2.0</v>
      </c>
      <c r="M84" s="3">
        <v>1.0</v>
      </c>
      <c r="N84" s="3">
        <v>3.0</v>
      </c>
      <c r="O84" s="3">
        <v>2.0</v>
      </c>
      <c r="P84" s="3">
        <v>1.0</v>
      </c>
      <c r="Q84" s="3">
        <v>1.0</v>
      </c>
      <c r="R84" s="3">
        <v>5.0</v>
      </c>
      <c r="S84" s="3">
        <v>1.0</v>
      </c>
      <c r="T84" s="3">
        <v>3.0</v>
      </c>
      <c r="U84" s="3">
        <v>5.0</v>
      </c>
      <c r="V84" s="3">
        <v>4.0</v>
      </c>
      <c r="W84" s="3">
        <v>1.0</v>
      </c>
      <c r="X84" s="3">
        <v>1.0</v>
      </c>
      <c r="Y84" s="3">
        <v>1.0</v>
      </c>
      <c r="Z84" s="3">
        <v>1.0</v>
      </c>
      <c r="AA84" s="3">
        <v>1.0</v>
      </c>
      <c r="AB84" s="3">
        <v>4.0</v>
      </c>
    </row>
    <row r="85">
      <c r="A85" s="2">
        <v>44653.995199259254</v>
      </c>
      <c r="B85" s="3">
        <v>69.0</v>
      </c>
      <c r="C85" s="3" t="s">
        <v>28</v>
      </c>
      <c r="D85" s="3">
        <v>6.0</v>
      </c>
      <c r="E85" s="3">
        <v>7.0</v>
      </c>
      <c r="F85" s="3">
        <v>2.0</v>
      </c>
      <c r="G85" s="3">
        <v>1.0</v>
      </c>
      <c r="H85" s="3">
        <v>1.0</v>
      </c>
      <c r="I85" s="3">
        <v>7.0</v>
      </c>
      <c r="J85" s="3">
        <v>3.0</v>
      </c>
      <c r="K85" s="3">
        <v>1.0</v>
      </c>
      <c r="L85" s="3">
        <v>7.0</v>
      </c>
      <c r="M85" s="3">
        <v>3.0</v>
      </c>
      <c r="N85" s="3">
        <v>1.0</v>
      </c>
      <c r="O85" s="3">
        <v>3.0</v>
      </c>
      <c r="P85" s="3">
        <v>1.0</v>
      </c>
      <c r="Q85" s="3">
        <v>1.0</v>
      </c>
      <c r="R85" s="3">
        <v>7.0</v>
      </c>
      <c r="S85" s="3">
        <v>4.0</v>
      </c>
      <c r="T85" s="3">
        <v>7.0</v>
      </c>
      <c r="U85" s="3">
        <v>7.0</v>
      </c>
      <c r="V85" s="3">
        <v>4.0</v>
      </c>
      <c r="W85" s="3">
        <v>1.0</v>
      </c>
      <c r="X85" s="3">
        <v>7.0</v>
      </c>
      <c r="Y85" s="3">
        <v>1.0</v>
      </c>
      <c r="Z85" s="3">
        <v>1.0</v>
      </c>
      <c r="AA85" s="3">
        <v>7.0</v>
      </c>
      <c r="AB85" s="3">
        <v>7.0</v>
      </c>
    </row>
    <row r="86">
      <c r="A86" s="2">
        <v>44654.01201372685</v>
      </c>
      <c r="B86" s="3">
        <v>76.0</v>
      </c>
      <c r="C86" s="3" t="s">
        <v>29</v>
      </c>
      <c r="D86" s="3">
        <v>3.0</v>
      </c>
      <c r="E86" s="3">
        <v>6.0</v>
      </c>
      <c r="F86" s="3">
        <v>5.0</v>
      </c>
      <c r="G86" s="3">
        <v>1.0</v>
      </c>
      <c r="H86" s="3">
        <v>1.0</v>
      </c>
      <c r="I86" s="3">
        <v>6.0</v>
      </c>
      <c r="J86" s="3">
        <v>1.0</v>
      </c>
      <c r="K86" s="3">
        <v>1.0</v>
      </c>
      <c r="L86" s="3">
        <v>7.0</v>
      </c>
      <c r="M86" s="3">
        <v>6.0</v>
      </c>
      <c r="N86" s="3">
        <v>7.0</v>
      </c>
      <c r="O86" s="3">
        <v>6.0</v>
      </c>
      <c r="P86" s="3">
        <v>1.0</v>
      </c>
      <c r="Q86" s="3">
        <v>1.0</v>
      </c>
      <c r="R86" s="3">
        <v>7.0</v>
      </c>
      <c r="S86" s="3">
        <v>1.0</v>
      </c>
      <c r="T86" s="3">
        <v>5.0</v>
      </c>
      <c r="U86" s="3">
        <v>2.0</v>
      </c>
      <c r="V86" s="3">
        <v>7.0</v>
      </c>
      <c r="W86" s="3">
        <v>4.0</v>
      </c>
      <c r="X86" s="3">
        <v>7.0</v>
      </c>
      <c r="Y86" s="3">
        <v>2.0</v>
      </c>
      <c r="Z86" s="3">
        <v>1.0</v>
      </c>
      <c r="AA86" s="3">
        <v>7.0</v>
      </c>
      <c r="AB86" s="3">
        <v>6.0</v>
      </c>
    </row>
    <row r="87">
      <c r="A87" s="2">
        <v>44654.01662684028</v>
      </c>
      <c r="B87" s="3">
        <v>57.0</v>
      </c>
      <c r="C87" s="3" t="s">
        <v>28</v>
      </c>
      <c r="D87" s="3">
        <v>5.0</v>
      </c>
      <c r="E87" s="3">
        <v>7.0</v>
      </c>
      <c r="F87" s="3">
        <v>7.0</v>
      </c>
      <c r="G87" s="3">
        <v>1.0</v>
      </c>
      <c r="H87" s="3">
        <v>1.0</v>
      </c>
      <c r="I87" s="3">
        <v>7.0</v>
      </c>
      <c r="J87" s="3">
        <v>3.0</v>
      </c>
      <c r="K87" s="3">
        <v>1.0</v>
      </c>
      <c r="L87" s="3">
        <v>2.0</v>
      </c>
      <c r="M87" s="3">
        <v>1.0</v>
      </c>
      <c r="N87" s="3">
        <v>1.0</v>
      </c>
      <c r="O87" s="3">
        <v>1.0</v>
      </c>
      <c r="P87" s="3">
        <v>1.0</v>
      </c>
      <c r="Q87" s="3">
        <v>1.0</v>
      </c>
      <c r="R87" s="3">
        <v>6.0</v>
      </c>
      <c r="S87" s="3">
        <v>1.0</v>
      </c>
      <c r="T87" s="3">
        <v>1.0</v>
      </c>
      <c r="U87" s="3">
        <v>6.0</v>
      </c>
      <c r="V87" s="3">
        <v>6.0</v>
      </c>
      <c r="W87" s="3">
        <v>1.0</v>
      </c>
      <c r="X87" s="3">
        <v>7.0</v>
      </c>
      <c r="Y87" s="3">
        <v>1.0</v>
      </c>
      <c r="Z87" s="3">
        <v>1.0</v>
      </c>
      <c r="AA87" s="3">
        <v>6.0</v>
      </c>
      <c r="AB87" s="3">
        <v>1.0</v>
      </c>
    </row>
    <row r="88">
      <c r="A88" s="2">
        <v>44654.1999358912</v>
      </c>
      <c r="B88" s="3">
        <v>41.0</v>
      </c>
      <c r="C88" s="3" t="s">
        <v>29</v>
      </c>
      <c r="D88" s="3">
        <v>2.0</v>
      </c>
      <c r="E88" s="3">
        <v>1.0</v>
      </c>
      <c r="F88" s="3">
        <v>4.0</v>
      </c>
      <c r="G88" s="3">
        <v>1.0</v>
      </c>
      <c r="H88" s="3">
        <v>2.0</v>
      </c>
      <c r="I88" s="3">
        <v>2.0</v>
      </c>
      <c r="J88" s="3">
        <v>1.0</v>
      </c>
      <c r="K88" s="3">
        <v>2.0</v>
      </c>
      <c r="L88" s="3">
        <v>1.0</v>
      </c>
      <c r="M88" s="3">
        <v>1.0</v>
      </c>
      <c r="N88" s="3">
        <v>1.0</v>
      </c>
      <c r="O88" s="3">
        <v>2.0</v>
      </c>
      <c r="P88" s="3">
        <v>1.0</v>
      </c>
      <c r="Q88" s="3">
        <v>3.0</v>
      </c>
      <c r="R88" s="3">
        <v>3.0</v>
      </c>
      <c r="S88" s="3">
        <v>1.0</v>
      </c>
      <c r="T88" s="3">
        <v>1.0</v>
      </c>
      <c r="U88" s="3">
        <v>2.0</v>
      </c>
      <c r="V88" s="3">
        <v>1.0</v>
      </c>
      <c r="W88" s="3">
        <v>2.0</v>
      </c>
      <c r="X88" s="3">
        <v>3.0</v>
      </c>
      <c r="Y88" s="3">
        <v>4.0</v>
      </c>
      <c r="Z88" s="3">
        <v>1.0</v>
      </c>
      <c r="AA88" s="3">
        <v>1.0</v>
      </c>
      <c r="AB88" s="3">
        <v>1.0</v>
      </c>
    </row>
    <row r="89">
      <c r="A89" s="2">
        <v>44654.21480878472</v>
      </c>
      <c r="B89" s="3">
        <v>39.0</v>
      </c>
      <c r="C89" s="3" t="s">
        <v>29</v>
      </c>
      <c r="D89" s="3">
        <v>6.0</v>
      </c>
      <c r="E89" s="3">
        <v>7.0</v>
      </c>
      <c r="F89" s="3">
        <v>7.0</v>
      </c>
      <c r="G89" s="3">
        <v>1.0</v>
      </c>
      <c r="H89" s="3">
        <v>1.0</v>
      </c>
      <c r="I89" s="3">
        <v>6.0</v>
      </c>
      <c r="J89" s="3">
        <v>4.0</v>
      </c>
      <c r="K89" s="3">
        <v>1.0</v>
      </c>
      <c r="L89" s="3">
        <v>7.0</v>
      </c>
      <c r="M89" s="3">
        <v>7.0</v>
      </c>
      <c r="N89" s="3">
        <v>7.0</v>
      </c>
      <c r="O89" s="3">
        <v>1.0</v>
      </c>
      <c r="P89" s="3">
        <v>7.0</v>
      </c>
      <c r="Q89" s="3">
        <v>7.0</v>
      </c>
      <c r="R89" s="3">
        <v>7.0</v>
      </c>
      <c r="S89" s="3">
        <v>3.0</v>
      </c>
      <c r="T89" s="3">
        <v>4.0</v>
      </c>
      <c r="U89" s="3">
        <v>7.0</v>
      </c>
      <c r="V89" s="3">
        <v>4.0</v>
      </c>
      <c r="W89" s="3">
        <v>1.0</v>
      </c>
      <c r="X89" s="3">
        <v>5.0</v>
      </c>
      <c r="Y89" s="3">
        <v>7.0</v>
      </c>
      <c r="Z89" s="3">
        <v>1.0</v>
      </c>
      <c r="AA89" s="3">
        <v>7.0</v>
      </c>
      <c r="AB89" s="3">
        <v>6.0</v>
      </c>
    </row>
    <row r="90">
      <c r="A90" s="2">
        <v>44654.264044386575</v>
      </c>
      <c r="B90" s="3">
        <v>61.0</v>
      </c>
      <c r="C90" s="3" t="s">
        <v>28</v>
      </c>
      <c r="D90" s="3">
        <v>1.0</v>
      </c>
      <c r="E90" s="3">
        <v>7.0</v>
      </c>
      <c r="F90" s="3">
        <v>7.0</v>
      </c>
      <c r="G90" s="3">
        <v>1.0</v>
      </c>
      <c r="H90" s="3">
        <v>1.0</v>
      </c>
      <c r="I90" s="3">
        <v>7.0</v>
      </c>
      <c r="J90" s="3">
        <v>1.0</v>
      </c>
      <c r="K90" s="3">
        <v>1.0</v>
      </c>
      <c r="L90" s="3">
        <v>7.0</v>
      </c>
      <c r="M90" s="3">
        <v>2.0</v>
      </c>
      <c r="N90" s="3">
        <v>1.0</v>
      </c>
      <c r="O90" s="3">
        <v>5.0</v>
      </c>
      <c r="P90" s="3">
        <v>6.0</v>
      </c>
      <c r="Q90" s="3">
        <v>7.0</v>
      </c>
      <c r="R90" s="3">
        <v>7.0</v>
      </c>
      <c r="S90" s="3">
        <v>1.0</v>
      </c>
      <c r="T90" s="3">
        <v>2.0</v>
      </c>
      <c r="U90" s="3">
        <v>1.0</v>
      </c>
      <c r="V90" s="3">
        <v>7.0</v>
      </c>
      <c r="W90" s="3">
        <v>1.0</v>
      </c>
      <c r="X90" s="3">
        <v>7.0</v>
      </c>
      <c r="Y90" s="3">
        <v>1.0</v>
      </c>
      <c r="Z90" s="3">
        <v>1.0</v>
      </c>
      <c r="AA90" s="3">
        <v>7.0</v>
      </c>
      <c r="AB90" s="3">
        <v>7.0</v>
      </c>
    </row>
    <row r="91">
      <c r="A91" s="2">
        <v>44654.28772390046</v>
      </c>
      <c r="B91" s="3">
        <v>67.0</v>
      </c>
      <c r="C91" s="3" t="s">
        <v>28</v>
      </c>
      <c r="D91" s="3">
        <v>6.0</v>
      </c>
      <c r="E91" s="3">
        <v>7.0</v>
      </c>
      <c r="F91" s="3">
        <v>7.0</v>
      </c>
      <c r="G91" s="3">
        <v>1.0</v>
      </c>
      <c r="H91" s="3">
        <v>1.0</v>
      </c>
      <c r="I91" s="3">
        <v>6.0</v>
      </c>
      <c r="J91" s="3">
        <v>2.0</v>
      </c>
      <c r="K91" s="3">
        <v>1.0</v>
      </c>
      <c r="L91" s="3">
        <v>5.0</v>
      </c>
      <c r="M91" s="3">
        <v>1.0</v>
      </c>
      <c r="N91" s="3">
        <v>1.0</v>
      </c>
      <c r="O91" s="3">
        <v>3.0</v>
      </c>
      <c r="P91" s="3">
        <v>3.0</v>
      </c>
      <c r="Q91" s="3">
        <v>1.0</v>
      </c>
      <c r="R91" s="3">
        <v>6.0</v>
      </c>
      <c r="S91" s="3">
        <v>1.0</v>
      </c>
      <c r="T91" s="3">
        <v>1.0</v>
      </c>
      <c r="U91" s="3">
        <v>2.0</v>
      </c>
      <c r="V91" s="3">
        <v>1.0</v>
      </c>
      <c r="W91" s="3">
        <v>2.0</v>
      </c>
      <c r="X91" s="3">
        <v>6.0</v>
      </c>
      <c r="Y91" s="3">
        <v>1.0</v>
      </c>
      <c r="Z91" s="3">
        <v>1.0</v>
      </c>
      <c r="AA91" s="3">
        <v>7.0</v>
      </c>
      <c r="AB91" s="3">
        <v>7.0</v>
      </c>
    </row>
    <row r="92">
      <c r="A92" s="2">
        <v>44654.30018431713</v>
      </c>
      <c r="B92" s="3">
        <v>80.0</v>
      </c>
      <c r="C92" s="3" t="s">
        <v>28</v>
      </c>
      <c r="D92" s="3">
        <v>7.0</v>
      </c>
      <c r="E92" s="3">
        <v>7.0</v>
      </c>
      <c r="F92" s="3">
        <v>7.0</v>
      </c>
      <c r="G92" s="3">
        <v>1.0</v>
      </c>
      <c r="H92" s="3">
        <v>1.0</v>
      </c>
      <c r="I92" s="3">
        <v>6.0</v>
      </c>
      <c r="J92" s="3">
        <v>6.0</v>
      </c>
      <c r="K92" s="3">
        <v>1.0</v>
      </c>
      <c r="L92" s="3">
        <v>7.0</v>
      </c>
      <c r="M92" s="3">
        <v>1.0</v>
      </c>
      <c r="N92" s="3">
        <v>1.0</v>
      </c>
      <c r="O92" s="3">
        <v>7.0</v>
      </c>
      <c r="P92" s="3">
        <v>6.0</v>
      </c>
      <c r="Q92" s="3">
        <v>1.0</v>
      </c>
      <c r="R92" s="3">
        <v>7.0</v>
      </c>
      <c r="S92" s="3">
        <v>1.0</v>
      </c>
      <c r="T92" s="3">
        <v>1.0</v>
      </c>
      <c r="U92" s="3">
        <v>6.0</v>
      </c>
      <c r="V92" s="3">
        <v>6.0</v>
      </c>
      <c r="W92" s="3">
        <v>1.0</v>
      </c>
      <c r="X92" s="3">
        <v>6.0</v>
      </c>
      <c r="Y92" s="3">
        <v>1.0</v>
      </c>
      <c r="Z92" s="3">
        <v>6.0</v>
      </c>
      <c r="AA92" s="3">
        <v>6.0</v>
      </c>
      <c r="AB92" s="3">
        <v>6.0</v>
      </c>
    </row>
    <row r="93">
      <c r="A93" s="2">
        <v>44654.32558118056</v>
      </c>
      <c r="B93" s="3">
        <v>54.0</v>
      </c>
      <c r="C93" s="3" t="s">
        <v>28</v>
      </c>
      <c r="D93" s="3">
        <v>5.0</v>
      </c>
      <c r="E93" s="3">
        <v>7.0</v>
      </c>
      <c r="F93" s="3">
        <v>6.0</v>
      </c>
      <c r="G93" s="3">
        <v>1.0</v>
      </c>
      <c r="H93" s="3">
        <v>1.0</v>
      </c>
      <c r="I93" s="3">
        <v>3.0</v>
      </c>
      <c r="J93" s="3">
        <v>1.0</v>
      </c>
      <c r="K93" s="3">
        <v>1.0</v>
      </c>
      <c r="L93" s="3">
        <v>5.0</v>
      </c>
      <c r="M93" s="3">
        <v>1.0</v>
      </c>
      <c r="N93" s="3">
        <v>2.0</v>
      </c>
      <c r="O93" s="3">
        <v>1.0</v>
      </c>
      <c r="P93" s="3">
        <v>1.0</v>
      </c>
      <c r="Q93" s="3">
        <v>1.0</v>
      </c>
      <c r="R93" s="3">
        <v>6.0</v>
      </c>
      <c r="S93" s="3">
        <v>1.0</v>
      </c>
      <c r="T93" s="3">
        <v>7.0</v>
      </c>
      <c r="U93" s="3">
        <v>4.0</v>
      </c>
      <c r="V93" s="3">
        <v>1.0</v>
      </c>
      <c r="W93" s="3">
        <v>1.0</v>
      </c>
      <c r="X93" s="3">
        <v>7.0</v>
      </c>
      <c r="Y93" s="3">
        <v>1.0</v>
      </c>
      <c r="Z93" s="3">
        <v>1.0</v>
      </c>
      <c r="AA93" s="3">
        <v>5.0</v>
      </c>
      <c r="AB93" s="3">
        <v>7.0</v>
      </c>
    </row>
    <row r="94">
      <c r="A94" s="2">
        <v>44654.33462137732</v>
      </c>
      <c r="B94" s="3">
        <v>69.0</v>
      </c>
      <c r="C94" s="3" t="s">
        <v>28</v>
      </c>
      <c r="D94" s="3">
        <v>7.0</v>
      </c>
      <c r="E94" s="3">
        <v>7.0</v>
      </c>
      <c r="F94" s="3">
        <v>1.0</v>
      </c>
      <c r="G94" s="3">
        <v>1.0</v>
      </c>
      <c r="H94" s="3">
        <v>1.0</v>
      </c>
      <c r="I94" s="3">
        <v>1.0</v>
      </c>
      <c r="J94" s="3">
        <v>1.0</v>
      </c>
      <c r="K94" s="3">
        <v>1.0</v>
      </c>
      <c r="L94" s="3">
        <v>1.0</v>
      </c>
      <c r="M94" s="3">
        <v>1.0</v>
      </c>
      <c r="N94" s="3">
        <v>1.0</v>
      </c>
      <c r="O94" s="3">
        <v>1.0</v>
      </c>
      <c r="P94" s="3">
        <v>1.0</v>
      </c>
      <c r="Q94" s="3">
        <v>1.0</v>
      </c>
      <c r="R94" s="3">
        <v>7.0</v>
      </c>
      <c r="S94" s="3">
        <v>1.0</v>
      </c>
      <c r="T94" s="3">
        <v>7.0</v>
      </c>
      <c r="U94" s="3">
        <v>1.0</v>
      </c>
      <c r="V94" s="3">
        <v>7.0</v>
      </c>
      <c r="W94" s="3">
        <v>1.0</v>
      </c>
      <c r="X94" s="3">
        <v>7.0</v>
      </c>
      <c r="Y94" s="3">
        <v>1.0</v>
      </c>
      <c r="Z94" s="3">
        <v>1.0</v>
      </c>
      <c r="AA94" s="3">
        <v>5.0</v>
      </c>
      <c r="AB94" s="3">
        <v>7.0</v>
      </c>
    </row>
    <row r="95">
      <c r="A95" s="2">
        <v>44654.33978440972</v>
      </c>
      <c r="B95" s="3">
        <v>78.0</v>
      </c>
      <c r="C95" s="3" t="s">
        <v>28</v>
      </c>
      <c r="D95" s="3">
        <v>6.0</v>
      </c>
      <c r="E95" s="3">
        <v>6.0</v>
      </c>
      <c r="F95" s="3">
        <v>3.0</v>
      </c>
      <c r="G95" s="3">
        <v>1.0</v>
      </c>
      <c r="H95" s="3">
        <v>1.0</v>
      </c>
      <c r="I95" s="3">
        <v>7.0</v>
      </c>
      <c r="J95" s="3">
        <v>1.0</v>
      </c>
      <c r="K95" s="3">
        <v>1.0</v>
      </c>
      <c r="L95" s="3">
        <v>6.0</v>
      </c>
      <c r="M95" s="3">
        <v>6.0</v>
      </c>
      <c r="N95" s="3">
        <v>6.0</v>
      </c>
      <c r="O95" s="3">
        <v>4.0</v>
      </c>
      <c r="P95" s="3">
        <v>1.0</v>
      </c>
      <c r="Q95" s="3">
        <v>1.0</v>
      </c>
      <c r="R95" s="3">
        <v>4.0</v>
      </c>
      <c r="S95" s="3">
        <v>6.0</v>
      </c>
      <c r="T95" s="3">
        <v>2.0</v>
      </c>
      <c r="U95" s="3">
        <v>1.0</v>
      </c>
      <c r="V95" s="3">
        <v>2.0</v>
      </c>
      <c r="W95" s="3">
        <v>2.0</v>
      </c>
      <c r="X95" s="3">
        <v>5.0</v>
      </c>
      <c r="Y95" s="3">
        <v>1.0</v>
      </c>
      <c r="Z95" s="3">
        <v>1.0</v>
      </c>
      <c r="AA95" s="3">
        <v>1.0</v>
      </c>
      <c r="AB95" s="3">
        <v>1.0</v>
      </c>
    </row>
    <row r="96">
      <c r="A96" s="2">
        <v>44654.37198480324</v>
      </c>
      <c r="B96" s="3">
        <v>44.0</v>
      </c>
      <c r="C96" s="3" t="s">
        <v>29</v>
      </c>
      <c r="D96" s="3">
        <v>6.0</v>
      </c>
      <c r="E96" s="3">
        <v>5.0</v>
      </c>
      <c r="F96" s="3">
        <v>6.0</v>
      </c>
      <c r="G96" s="3">
        <v>1.0</v>
      </c>
      <c r="H96" s="3">
        <v>1.0</v>
      </c>
      <c r="I96" s="3">
        <v>4.0</v>
      </c>
      <c r="J96" s="3">
        <v>1.0</v>
      </c>
      <c r="K96" s="3">
        <v>1.0</v>
      </c>
      <c r="L96" s="3">
        <v>6.0</v>
      </c>
      <c r="M96" s="3">
        <v>5.0</v>
      </c>
      <c r="N96" s="3">
        <v>1.0</v>
      </c>
      <c r="O96" s="3">
        <v>1.0</v>
      </c>
      <c r="P96" s="3">
        <v>1.0</v>
      </c>
      <c r="Q96" s="3">
        <v>1.0</v>
      </c>
      <c r="R96" s="3">
        <v>6.0</v>
      </c>
      <c r="S96" s="3">
        <v>6.0</v>
      </c>
      <c r="T96" s="3">
        <v>3.0</v>
      </c>
      <c r="U96" s="3">
        <v>1.0</v>
      </c>
      <c r="V96" s="3">
        <v>4.0</v>
      </c>
      <c r="W96" s="3">
        <v>1.0</v>
      </c>
      <c r="X96" s="3">
        <v>6.0</v>
      </c>
      <c r="Y96" s="3">
        <v>1.0</v>
      </c>
      <c r="Z96" s="3">
        <v>1.0</v>
      </c>
      <c r="AA96" s="3">
        <v>7.0</v>
      </c>
      <c r="AB96" s="3">
        <v>1.0</v>
      </c>
    </row>
    <row r="97">
      <c r="A97" s="2">
        <v>44654.39311107639</v>
      </c>
      <c r="B97" s="3">
        <v>73.0</v>
      </c>
      <c r="C97" s="3" t="s">
        <v>28</v>
      </c>
      <c r="D97" s="3">
        <v>6.0</v>
      </c>
      <c r="E97" s="3">
        <v>7.0</v>
      </c>
      <c r="F97" s="3">
        <v>7.0</v>
      </c>
      <c r="G97" s="3">
        <v>1.0</v>
      </c>
      <c r="H97" s="3">
        <v>1.0</v>
      </c>
      <c r="I97" s="3">
        <v>7.0</v>
      </c>
      <c r="J97" s="3">
        <v>2.0</v>
      </c>
      <c r="K97" s="3">
        <v>1.0</v>
      </c>
      <c r="L97" s="3">
        <v>3.0</v>
      </c>
      <c r="M97" s="3">
        <v>2.0</v>
      </c>
      <c r="N97" s="3">
        <v>7.0</v>
      </c>
      <c r="O97" s="3">
        <v>2.0</v>
      </c>
      <c r="P97" s="3">
        <v>1.0</v>
      </c>
      <c r="Q97" s="3">
        <v>1.0</v>
      </c>
      <c r="R97" s="3">
        <v>3.0</v>
      </c>
      <c r="S97" s="3">
        <v>1.0</v>
      </c>
      <c r="T97" s="3">
        <v>6.0</v>
      </c>
      <c r="U97" s="3">
        <v>7.0</v>
      </c>
      <c r="V97" s="3">
        <v>4.0</v>
      </c>
      <c r="W97" s="3">
        <v>1.0</v>
      </c>
      <c r="X97" s="3">
        <v>7.0</v>
      </c>
      <c r="Y97" s="3">
        <v>1.0</v>
      </c>
      <c r="Z97" s="3">
        <v>1.0</v>
      </c>
      <c r="AA97" s="3">
        <v>2.0</v>
      </c>
      <c r="AB97" s="3">
        <v>6.0</v>
      </c>
    </row>
    <row r="98">
      <c r="A98" s="2">
        <v>44654.40968777778</v>
      </c>
      <c r="B98" s="3">
        <v>57.0</v>
      </c>
      <c r="C98" s="3" t="s">
        <v>28</v>
      </c>
      <c r="D98" s="3">
        <v>5.0</v>
      </c>
      <c r="E98" s="3">
        <v>6.0</v>
      </c>
      <c r="F98" s="3">
        <v>6.0</v>
      </c>
      <c r="G98" s="3">
        <v>1.0</v>
      </c>
      <c r="H98" s="3">
        <v>1.0</v>
      </c>
      <c r="I98" s="3">
        <v>5.0</v>
      </c>
      <c r="J98" s="3">
        <v>2.0</v>
      </c>
      <c r="K98" s="3">
        <v>1.0</v>
      </c>
      <c r="L98" s="3">
        <v>6.0</v>
      </c>
      <c r="M98" s="3">
        <v>2.0</v>
      </c>
      <c r="N98" s="3">
        <v>6.0</v>
      </c>
      <c r="O98" s="3">
        <v>3.0</v>
      </c>
      <c r="P98" s="3">
        <v>1.0</v>
      </c>
      <c r="Q98" s="3">
        <v>6.0</v>
      </c>
      <c r="R98" s="3">
        <v>3.0</v>
      </c>
      <c r="S98" s="3">
        <v>2.0</v>
      </c>
      <c r="T98" s="3">
        <v>3.0</v>
      </c>
      <c r="U98" s="3">
        <v>6.0</v>
      </c>
      <c r="V98" s="3">
        <v>6.0</v>
      </c>
      <c r="W98" s="3">
        <v>1.0</v>
      </c>
      <c r="X98" s="3">
        <v>5.0</v>
      </c>
      <c r="Y98" s="3">
        <v>1.0</v>
      </c>
      <c r="Z98" s="3">
        <v>4.0</v>
      </c>
      <c r="AA98" s="3">
        <v>6.0</v>
      </c>
      <c r="AB98" s="3">
        <v>6.0</v>
      </c>
    </row>
    <row r="99">
      <c r="A99" s="2">
        <v>44654.42632454861</v>
      </c>
      <c r="B99" s="3">
        <v>58.0</v>
      </c>
      <c r="C99" s="3" t="s">
        <v>29</v>
      </c>
      <c r="D99" s="3">
        <v>7.0</v>
      </c>
      <c r="E99" s="3">
        <v>7.0</v>
      </c>
      <c r="F99" s="3">
        <v>7.0</v>
      </c>
      <c r="G99" s="3">
        <v>1.0</v>
      </c>
      <c r="H99" s="3">
        <v>1.0</v>
      </c>
      <c r="I99" s="3">
        <v>6.0</v>
      </c>
      <c r="J99" s="3">
        <v>5.0</v>
      </c>
      <c r="K99" s="3">
        <v>1.0</v>
      </c>
      <c r="L99" s="3">
        <v>7.0</v>
      </c>
      <c r="M99" s="3">
        <v>5.0</v>
      </c>
      <c r="N99" s="3">
        <v>6.0</v>
      </c>
      <c r="O99" s="3">
        <v>5.0</v>
      </c>
      <c r="P99" s="3">
        <v>1.0</v>
      </c>
      <c r="Q99" s="3">
        <v>5.0</v>
      </c>
      <c r="R99" s="3">
        <v>7.0</v>
      </c>
      <c r="S99" s="3">
        <v>5.0</v>
      </c>
      <c r="T99" s="3">
        <v>5.0</v>
      </c>
      <c r="U99" s="3">
        <v>7.0</v>
      </c>
      <c r="V99" s="3">
        <v>7.0</v>
      </c>
      <c r="W99" s="3">
        <v>1.0</v>
      </c>
      <c r="X99" s="3">
        <v>7.0</v>
      </c>
      <c r="Y99" s="3">
        <v>7.0</v>
      </c>
      <c r="Z99" s="3">
        <v>1.0</v>
      </c>
      <c r="AA99" s="3">
        <v>7.0</v>
      </c>
      <c r="AB99" s="3">
        <v>5.0</v>
      </c>
    </row>
    <row r="100">
      <c r="A100" s="2">
        <v>44654.452095925924</v>
      </c>
      <c r="B100" s="3">
        <v>64.0</v>
      </c>
      <c r="C100" s="3" t="s">
        <v>28</v>
      </c>
      <c r="D100" s="3">
        <v>1.0</v>
      </c>
      <c r="E100" s="3">
        <v>7.0</v>
      </c>
      <c r="F100" s="3">
        <v>2.0</v>
      </c>
      <c r="G100" s="3">
        <v>1.0</v>
      </c>
      <c r="H100" s="3">
        <v>1.0</v>
      </c>
      <c r="I100" s="3">
        <v>4.0</v>
      </c>
      <c r="J100" s="3">
        <v>1.0</v>
      </c>
      <c r="K100" s="3">
        <v>1.0</v>
      </c>
      <c r="L100" s="3">
        <v>7.0</v>
      </c>
      <c r="M100" s="3">
        <v>1.0</v>
      </c>
      <c r="N100" s="3">
        <v>1.0</v>
      </c>
      <c r="O100" s="3">
        <v>2.0</v>
      </c>
      <c r="P100" s="3">
        <v>4.0</v>
      </c>
      <c r="Q100" s="3">
        <v>1.0</v>
      </c>
      <c r="R100" s="3">
        <v>7.0</v>
      </c>
      <c r="S100" s="3">
        <v>7.0</v>
      </c>
      <c r="T100" s="3">
        <v>2.0</v>
      </c>
      <c r="U100" s="3">
        <v>7.0</v>
      </c>
      <c r="V100" s="3">
        <v>1.0</v>
      </c>
      <c r="W100" s="3">
        <v>1.0</v>
      </c>
      <c r="X100" s="3">
        <v>7.0</v>
      </c>
      <c r="Y100" s="3">
        <v>1.0</v>
      </c>
      <c r="Z100" s="3">
        <v>1.0</v>
      </c>
      <c r="AA100" s="3">
        <v>6.0</v>
      </c>
      <c r="AB100" s="3">
        <v>1.0</v>
      </c>
    </row>
    <row r="101">
      <c r="A101" s="2">
        <v>44654.45368618055</v>
      </c>
      <c r="B101" s="3">
        <v>21.0</v>
      </c>
      <c r="C101" s="3" t="s">
        <v>28</v>
      </c>
      <c r="D101" s="3">
        <v>6.0</v>
      </c>
      <c r="E101" s="3">
        <v>7.0</v>
      </c>
      <c r="F101" s="3">
        <v>5.0</v>
      </c>
      <c r="G101" s="3">
        <v>2.0</v>
      </c>
      <c r="H101" s="3">
        <v>6.0</v>
      </c>
      <c r="I101" s="3">
        <v>1.0</v>
      </c>
      <c r="J101" s="3">
        <v>7.0</v>
      </c>
      <c r="K101" s="3">
        <v>1.0</v>
      </c>
      <c r="L101" s="3">
        <v>7.0</v>
      </c>
      <c r="M101" s="3">
        <v>1.0</v>
      </c>
      <c r="N101" s="3">
        <v>7.0</v>
      </c>
      <c r="O101" s="3">
        <v>7.0</v>
      </c>
      <c r="P101" s="3">
        <v>6.0</v>
      </c>
      <c r="Q101" s="3">
        <v>7.0</v>
      </c>
      <c r="R101" s="3">
        <v>7.0</v>
      </c>
      <c r="S101" s="3">
        <v>2.0</v>
      </c>
      <c r="T101" s="3">
        <v>2.0</v>
      </c>
      <c r="U101" s="3">
        <v>7.0</v>
      </c>
      <c r="V101" s="3">
        <v>5.0</v>
      </c>
      <c r="W101" s="3">
        <v>7.0</v>
      </c>
      <c r="X101" s="3">
        <v>7.0</v>
      </c>
      <c r="Y101" s="3">
        <v>7.0</v>
      </c>
      <c r="Z101" s="3">
        <v>2.0</v>
      </c>
      <c r="AA101" s="3">
        <v>7.0</v>
      </c>
      <c r="AB101" s="3">
        <v>5.0</v>
      </c>
    </row>
    <row r="102">
      <c r="A102" s="2">
        <v>44654.46394261574</v>
      </c>
      <c r="B102" s="3">
        <v>64.0</v>
      </c>
      <c r="C102" s="3" t="s">
        <v>29</v>
      </c>
      <c r="D102" s="3">
        <v>7.0</v>
      </c>
      <c r="E102" s="3">
        <v>7.0</v>
      </c>
      <c r="F102" s="3">
        <v>7.0</v>
      </c>
      <c r="G102" s="3">
        <v>1.0</v>
      </c>
      <c r="H102" s="3">
        <v>6.0</v>
      </c>
      <c r="I102" s="3">
        <v>7.0</v>
      </c>
      <c r="J102" s="3">
        <v>7.0</v>
      </c>
      <c r="K102" s="3">
        <v>1.0</v>
      </c>
      <c r="L102" s="3">
        <v>7.0</v>
      </c>
      <c r="M102" s="3">
        <v>7.0</v>
      </c>
      <c r="N102" s="3">
        <v>6.0</v>
      </c>
      <c r="O102" s="3">
        <v>7.0</v>
      </c>
      <c r="P102" s="3">
        <v>7.0</v>
      </c>
      <c r="Q102" s="3">
        <v>1.0</v>
      </c>
      <c r="R102" s="3">
        <v>7.0</v>
      </c>
      <c r="S102" s="3">
        <v>1.0</v>
      </c>
      <c r="T102" s="3">
        <v>7.0</v>
      </c>
      <c r="U102" s="3">
        <v>7.0</v>
      </c>
      <c r="V102" s="3">
        <v>7.0</v>
      </c>
      <c r="W102" s="3">
        <v>2.0</v>
      </c>
      <c r="X102" s="3">
        <v>7.0</v>
      </c>
      <c r="Y102" s="3">
        <v>2.0</v>
      </c>
      <c r="Z102" s="3">
        <v>1.0</v>
      </c>
      <c r="AA102" s="3">
        <v>7.0</v>
      </c>
      <c r="AB102" s="3">
        <v>7.0</v>
      </c>
    </row>
    <row r="103">
      <c r="A103" s="2">
        <v>44654.50444440972</v>
      </c>
      <c r="B103" s="3">
        <v>64.0</v>
      </c>
      <c r="C103" s="3" t="s">
        <v>28</v>
      </c>
      <c r="D103" s="3">
        <v>7.0</v>
      </c>
      <c r="E103" s="3">
        <v>7.0</v>
      </c>
      <c r="F103" s="3">
        <v>7.0</v>
      </c>
      <c r="G103" s="3">
        <v>1.0</v>
      </c>
      <c r="H103" s="3">
        <v>4.0</v>
      </c>
      <c r="I103" s="3">
        <v>7.0</v>
      </c>
      <c r="J103" s="3">
        <v>1.0</v>
      </c>
      <c r="K103" s="3">
        <v>1.0</v>
      </c>
      <c r="L103" s="3">
        <v>7.0</v>
      </c>
      <c r="M103" s="3">
        <v>4.0</v>
      </c>
      <c r="N103" s="3">
        <v>1.0</v>
      </c>
      <c r="O103" s="3">
        <v>7.0</v>
      </c>
      <c r="P103" s="3">
        <v>1.0</v>
      </c>
      <c r="Q103" s="3">
        <v>1.0</v>
      </c>
      <c r="R103" s="3">
        <v>7.0</v>
      </c>
      <c r="S103" s="3">
        <v>1.0</v>
      </c>
      <c r="T103" s="3">
        <v>7.0</v>
      </c>
      <c r="U103" s="3">
        <v>1.0</v>
      </c>
      <c r="V103" s="3">
        <v>1.0</v>
      </c>
      <c r="W103" s="3">
        <v>1.0</v>
      </c>
      <c r="X103" s="3">
        <v>7.0</v>
      </c>
      <c r="Y103" s="3">
        <v>1.0</v>
      </c>
      <c r="Z103" s="3">
        <v>1.0</v>
      </c>
      <c r="AA103" s="3">
        <v>7.0</v>
      </c>
      <c r="AB103" s="3">
        <v>7.0</v>
      </c>
    </row>
    <row r="104">
      <c r="A104" s="2">
        <v>44654.593451608795</v>
      </c>
      <c r="B104" s="3">
        <v>45.0</v>
      </c>
      <c r="C104" s="3" t="s">
        <v>28</v>
      </c>
      <c r="D104" s="3">
        <v>1.0</v>
      </c>
      <c r="E104" s="3">
        <v>6.0</v>
      </c>
      <c r="F104" s="3">
        <v>5.0</v>
      </c>
      <c r="G104" s="3">
        <v>1.0</v>
      </c>
      <c r="H104" s="3">
        <v>3.0</v>
      </c>
      <c r="I104" s="3">
        <v>6.0</v>
      </c>
      <c r="J104" s="3">
        <v>2.0</v>
      </c>
      <c r="K104" s="3">
        <v>1.0</v>
      </c>
      <c r="L104" s="3">
        <v>7.0</v>
      </c>
      <c r="M104" s="3">
        <v>1.0</v>
      </c>
      <c r="N104" s="3">
        <v>7.0</v>
      </c>
      <c r="O104" s="3">
        <v>1.0</v>
      </c>
      <c r="P104" s="3">
        <v>1.0</v>
      </c>
      <c r="Q104" s="3">
        <v>1.0</v>
      </c>
      <c r="R104" s="3">
        <v>7.0</v>
      </c>
      <c r="S104" s="3">
        <v>5.0</v>
      </c>
      <c r="T104" s="3">
        <v>1.0</v>
      </c>
      <c r="U104" s="3">
        <v>1.0</v>
      </c>
      <c r="V104" s="3">
        <v>7.0</v>
      </c>
      <c r="W104" s="3">
        <v>1.0</v>
      </c>
      <c r="X104" s="3">
        <v>7.0</v>
      </c>
      <c r="Y104" s="3">
        <v>7.0</v>
      </c>
      <c r="Z104" s="3">
        <v>1.0</v>
      </c>
      <c r="AA104" s="3">
        <v>1.0</v>
      </c>
      <c r="AB104" s="3">
        <v>1.0</v>
      </c>
    </row>
    <row r="105">
      <c r="A105" s="2">
        <v>44654.63495194445</v>
      </c>
      <c r="B105" s="3">
        <v>72.0</v>
      </c>
      <c r="C105" s="3" t="s">
        <v>29</v>
      </c>
      <c r="D105" s="3">
        <v>7.0</v>
      </c>
      <c r="E105" s="3">
        <v>7.0</v>
      </c>
      <c r="F105" s="3">
        <v>7.0</v>
      </c>
      <c r="G105" s="3">
        <v>1.0</v>
      </c>
      <c r="H105" s="3">
        <v>1.0</v>
      </c>
      <c r="I105" s="3">
        <v>7.0</v>
      </c>
      <c r="J105" s="3">
        <v>1.0</v>
      </c>
      <c r="K105" s="3">
        <v>1.0</v>
      </c>
      <c r="L105" s="3">
        <v>7.0</v>
      </c>
      <c r="M105" s="3">
        <v>1.0</v>
      </c>
      <c r="N105" s="3">
        <v>7.0</v>
      </c>
      <c r="O105" s="3">
        <v>1.0</v>
      </c>
      <c r="P105" s="3">
        <v>7.0</v>
      </c>
      <c r="Q105" s="3">
        <v>1.0</v>
      </c>
      <c r="R105" s="3">
        <v>7.0</v>
      </c>
      <c r="S105" s="3">
        <v>1.0</v>
      </c>
      <c r="T105" s="3">
        <v>1.0</v>
      </c>
      <c r="U105" s="3">
        <v>7.0</v>
      </c>
      <c r="V105" s="3">
        <v>1.0</v>
      </c>
      <c r="W105" s="3">
        <v>1.0</v>
      </c>
      <c r="X105" s="3">
        <v>7.0</v>
      </c>
      <c r="Y105" s="3">
        <v>1.0</v>
      </c>
      <c r="Z105" s="3">
        <v>1.0</v>
      </c>
      <c r="AA105" s="3">
        <v>1.0</v>
      </c>
      <c r="AB105" s="3">
        <v>7.0</v>
      </c>
    </row>
    <row r="106">
      <c r="A106" s="2">
        <v>44654.68718033565</v>
      </c>
      <c r="B106" s="3">
        <v>27.0</v>
      </c>
      <c r="C106" s="3" t="s">
        <v>28</v>
      </c>
      <c r="D106" s="3">
        <v>2.0</v>
      </c>
      <c r="E106" s="3">
        <v>4.0</v>
      </c>
      <c r="F106" s="3">
        <v>1.0</v>
      </c>
      <c r="G106" s="3">
        <v>1.0</v>
      </c>
      <c r="H106" s="3">
        <v>1.0</v>
      </c>
      <c r="I106" s="3">
        <v>6.0</v>
      </c>
      <c r="J106" s="3">
        <v>2.0</v>
      </c>
      <c r="K106" s="3">
        <v>1.0</v>
      </c>
      <c r="L106" s="3">
        <v>7.0</v>
      </c>
      <c r="M106" s="3">
        <v>6.0</v>
      </c>
      <c r="N106" s="3">
        <v>7.0</v>
      </c>
      <c r="O106" s="3">
        <v>2.0</v>
      </c>
      <c r="P106" s="3">
        <v>6.0</v>
      </c>
      <c r="Q106" s="3">
        <v>1.0</v>
      </c>
      <c r="R106" s="3">
        <v>7.0</v>
      </c>
      <c r="S106" s="3">
        <v>1.0</v>
      </c>
      <c r="T106" s="3">
        <v>5.0</v>
      </c>
      <c r="U106" s="3">
        <v>5.0</v>
      </c>
      <c r="V106" s="3">
        <v>5.0</v>
      </c>
      <c r="W106" s="3">
        <v>1.0</v>
      </c>
      <c r="X106" s="3">
        <v>7.0</v>
      </c>
      <c r="Y106" s="3">
        <v>5.0</v>
      </c>
      <c r="Z106" s="3">
        <v>1.0</v>
      </c>
      <c r="AA106" s="3">
        <v>6.0</v>
      </c>
      <c r="AB106" s="3">
        <v>6.0</v>
      </c>
    </row>
    <row r="107">
      <c r="A107" s="2">
        <v>44654.74574587963</v>
      </c>
      <c r="B107" s="3">
        <v>21.0</v>
      </c>
      <c r="C107" s="3" t="s">
        <v>29</v>
      </c>
      <c r="D107" s="3">
        <v>7.0</v>
      </c>
      <c r="E107" s="3">
        <v>5.0</v>
      </c>
      <c r="F107" s="3">
        <v>6.0</v>
      </c>
      <c r="G107" s="3">
        <v>3.0</v>
      </c>
      <c r="H107" s="3">
        <v>7.0</v>
      </c>
      <c r="I107" s="3">
        <v>7.0</v>
      </c>
      <c r="J107" s="3">
        <v>6.0</v>
      </c>
      <c r="K107" s="3">
        <v>1.0</v>
      </c>
      <c r="L107" s="3">
        <v>7.0</v>
      </c>
      <c r="M107" s="3">
        <v>7.0</v>
      </c>
      <c r="N107" s="3">
        <v>7.0</v>
      </c>
      <c r="O107" s="3">
        <v>6.0</v>
      </c>
      <c r="P107" s="3">
        <v>7.0</v>
      </c>
      <c r="Q107" s="3">
        <v>6.0</v>
      </c>
      <c r="R107" s="3">
        <v>7.0</v>
      </c>
      <c r="S107" s="3">
        <v>1.0</v>
      </c>
      <c r="T107" s="3">
        <v>7.0</v>
      </c>
      <c r="U107" s="3">
        <v>1.0</v>
      </c>
      <c r="V107" s="3">
        <v>4.0</v>
      </c>
      <c r="W107" s="3">
        <v>1.0</v>
      </c>
      <c r="X107" s="3">
        <v>5.0</v>
      </c>
      <c r="Y107" s="3">
        <v>7.0</v>
      </c>
      <c r="Z107" s="3">
        <v>4.0</v>
      </c>
      <c r="AA107" s="3">
        <v>7.0</v>
      </c>
      <c r="AB107" s="3">
        <v>7.0</v>
      </c>
    </row>
    <row r="108">
      <c r="A108" s="2">
        <v>44654.759753356484</v>
      </c>
      <c r="B108" s="3">
        <v>61.0</v>
      </c>
      <c r="C108" s="3" t="s">
        <v>28</v>
      </c>
      <c r="D108" s="3">
        <v>3.0</v>
      </c>
      <c r="E108" s="3">
        <v>6.0</v>
      </c>
      <c r="F108" s="3">
        <v>1.0</v>
      </c>
      <c r="G108" s="3">
        <v>1.0</v>
      </c>
      <c r="H108" s="3">
        <v>1.0</v>
      </c>
      <c r="I108" s="3">
        <v>3.0</v>
      </c>
      <c r="J108" s="3">
        <v>5.0</v>
      </c>
      <c r="K108" s="3">
        <v>1.0</v>
      </c>
      <c r="L108" s="3">
        <v>7.0</v>
      </c>
      <c r="M108" s="3">
        <v>5.0</v>
      </c>
      <c r="N108" s="3">
        <v>5.0</v>
      </c>
      <c r="O108" s="3">
        <v>3.0</v>
      </c>
      <c r="P108" s="3">
        <v>2.0</v>
      </c>
      <c r="Q108" s="3">
        <v>3.0</v>
      </c>
      <c r="R108" s="3">
        <v>6.0</v>
      </c>
      <c r="S108" s="3">
        <v>5.0</v>
      </c>
      <c r="T108" s="3">
        <v>5.0</v>
      </c>
      <c r="U108" s="3">
        <v>6.0</v>
      </c>
      <c r="V108" s="3">
        <v>3.0</v>
      </c>
      <c r="W108" s="3">
        <v>1.0</v>
      </c>
      <c r="X108" s="3">
        <v>3.0</v>
      </c>
      <c r="Y108" s="3">
        <v>5.0</v>
      </c>
      <c r="Z108" s="3">
        <v>3.0</v>
      </c>
      <c r="AA108" s="3">
        <v>5.0</v>
      </c>
      <c r="AB108" s="3">
        <v>3.0</v>
      </c>
    </row>
    <row r="109">
      <c r="A109" s="2">
        <v>44654.983013819445</v>
      </c>
      <c r="B109" s="3">
        <v>54.0</v>
      </c>
      <c r="C109" s="3" t="s">
        <v>28</v>
      </c>
      <c r="D109" s="3">
        <v>7.0</v>
      </c>
      <c r="E109" s="3">
        <v>7.0</v>
      </c>
      <c r="F109" s="3">
        <v>7.0</v>
      </c>
      <c r="G109" s="3">
        <v>1.0</v>
      </c>
      <c r="H109" s="3">
        <v>1.0</v>
      </c>
      <c r="I109" s="3">
        <v>7.0</v>
      </c>
      <c r="J109" s="3">
        <v>2.0</v>
      </c>
      <c r="K109" s="3">
        <v>1.0</v>
      </c>
      <c r="L109" s="3">
        <v>7.0</v>
      </c>
      <c r="M109" s="3">
        <v>7.0</v>
      </c>
      <c r="N109" s="3">
        <v>1.0</v>
      </c>
      <c r="O109" s="3">
        <v>1.0</v>
      </c>
      <c r="P109" s="3">
        <v>1.0</v>
      </c>
      <c r="Q109" s="3">
        <v>1.0</v>
      </c>
      <c r="R109" s="3">
        <v>7.0</v>
      </c>
      <c r="S109" s="3">
        <v>1.0</v>
      </c>
      <c r="T109" s="3">
        <v>7.0</v>
      </c>
      <c r="U109" s="3">
        <v>1.0</v>
      </c>
      <c r="V109" s="3">
        <v>3.0</v>
      </c>
      <c r="W109" s="3">
        <v>1.0</v>
      </c>
      <c r="X109" s="3">
        <v>6.0</v>
      </c>
      <c r="Y109" s="3">
        <v>7.0</v>
      </c>
      <c r="Z109" s="3">
        <v>1.0</v>
      </c>
      <c r="AA109" s="3">
        <v>7.0</v>
      </c>
      <c r="AB109" s="3">
        <v>6.0</v>
      </c>
    </row>
    <row r="110">
      <c r="A110" s="2">
        <v>44654.98386530092</v>
      </c>
      <c r="B110" s="3">
        <v>32.0</v>
      </c>
      <c r="C110" s="3" t="s">
        <v>28</v>
      </c>
      <c r="D110" s="3">
        <v>5.0</v>
      </c>
      <c r="E110" s="3">
        <v>6.0</v>
      </c>
      <c r="F110" s="3">
        <v>5.0</v>
      </c>
      <c r="G110" s="3">
        <v>1.0</v>
      </c>
      <c r="H110" s="3">
        <v>1.0</v>
      </c>
      <c r="I110" s="3">
        <v>6.0</v>
      </c>
      <c r="J110" s="3">
        <v>2.0</v>
      </c>
      <c r="K110" s="3">
        <v>1.0</v>
      </c>
      <c r="L110" s="3">
        <v>3.0</v>
      </c>
      <c r="M110" s="3">
        <v>3.0</v>
      </c>
      <c r="N110" s="3">
        <v>1.0</v>
      </c>
      <c r="O110" s="3">
        <v>2.0</v>
      </c>
      <c r="P110" s="3">
        <v>1.0</v>
      </c>
      <c r="Q110" s="3">
        <v>1.0</v>
      </c>
      <c r="R110" s="3">
        <v>3.0</v>
      </c>
      <c r="S110" s="3">
        <v>1.0</v>
      </c>
      <c r="T110" s="3">
        <v>5.0</v>
      </c>
      <c r="U110" s="3">
        <v>1.0</v>
      </c>
      <c r="V110" s="3">
        <v>2.0</v>
      </c>
      <c r="W110" s="3">
        <v>1.0</v>
      </c>
      <c r="X110" s="3">
        <v>6.0</v>
      </c>
      <c r="Y110" s="3">
        <v>7.0</v>
      </c>
      <c r="Z110" s="3">
        <v>1.0</v>
      </c>
      <c r="AA110" s="3">
        <v>5.0</v>
      </c>
      <c r="AB110" s="3">
        <v>1.0</v>
      </c>
    </row>
    <row r="111">
      <c r="A111" s="2">
        <v>44654.995718101854</v>
      </c>
      <c r="B111" s="3">
        <v>58.0</v>
      </c>
      <c r="C111" s="3" t="s">
        <v>28</v>
      </c>
      <c r="D111" s="3">
        <v>1.0</v>
      </c>
      <c r="E111" s="3">
        <v>6.0</v>
      </c>
      <c r="F111" s="3">
        <v>6.0</v>
      </c>
      <c r="G111" s="3">
        <v>1.0</v>
      </c>
      <c r="H111" s="3">
        <v>1.0</v>
      </c>
      <c r="I111" s="3">
        <v>6.0</v>
      </c>
      <c r="J111" s="3">
        <v>5.0</v>
      </c>
      <c r="K111" s="3">
        <v>1.0</v>
      </c>
      <c r="L111" s="3">
        <v>1.0</v>
      </c>
      <c r="M111" s="3">
        <v>6.0</v>
      </c>
      <c r="N111" s="3">
        <v>6.0</v>
      </c>
      <c r="O111" s="3">
        <v>2.0</v>
      </c>
      <c r="P111" s="3">
        <v>6.0</v>
      </c>
      <c r="Q111" s="3">
        <v>1.0</v>
      </c>
      <c r="R111" s="3">
        <v>6.0</v>
      </c>
      <c r="S111" s="3">
        <v>1.0</v>
      </c>
      <c r="T111" s="3">
        <v>1.0</v>
      </c>
      <c r="U111" s="3">
        <v>6.0</v>
      </c>
      <c r="V111" s="3">
        <v>6.0</v>
      </c>
      <c r="W111" s="3">
        <v>1.0</v>
      </c>
      <c r="X111" s="3">
        <v>6.0</v>
      </c>
      <c r="Y111" s="3">
        <v>6.0</v>
      </c>
      <c r="Z111" s="3">
        <v>1.0</v>
      </c>
      <c r="AA111" s="3">
        <v>6.0</v>
      </c>
      <c r="AB111" s="3">
        <v>6.0</v>
      </c>
    </row>
    <row r="112">
      <c r="A112" s="2">
        <v>44655.27167998842</v>
      </c>
      <c r="B112" s="3">
        <v>55.0</v>
      </c>
      <c r="C112" s="3" t="s">
        <v>28</v>
      </c>
      <c r="D112" s="3">
        <v>7.0</v>
      </c>
      <c r="E112" s="3">
        <v>6.0</v>
      </c>
      <c r="F112" s="3">
        <v>6.0</v>
      </c>
      <c r="G112" s="3">
        <v>1.0</v>
      </c>
      <c r="H112" s="3">
        <v>1.0</v>
      </c>
      <c r="I112" s="3">
        <v>6.0</v>
      </c>
      <c r="J112" s="3">
        <v>5.0</v>
      </c>
      <c r="K112" s="3">
        <v>1.0</v>
      </c>
      <c r="L112" s="3">
        <v>3.0</v>
      </c>
      <c r="M112" s="3">
        <v>4.0</v>
      </c>
      <c r="N112" s="3">
        <v>1.0</v>
      </c>
      <c r="O112" s="3">
        <v>1.0</v>
      </c>
      <c r="P112" s="3">
        <v>1.0</v>
      </c>
      <c r="Q112" s="3">
        <v>1.0</v>
      </c>
      <c r="R112" s="3">
        <v>7.0</v>
      </c>
      <c r="S112" s="3">
        <v>1.0</v>
      </c>
      <c r="T112" s="3">
        <v>1.0</v>
      </c>
      <c r="U112" s="3">
        <v>2.0</v>
      </c>
      <c r="V112" s="3">
        <v>3.0</v>
      </c>
      <c r="W112" s="3">
        <v>1.0</v>
      </c>
      <c r="X112" s="3">
        <v>6.0</v>
      </c>
      <c r="Y112" s="3">
        <v>1.0</v>
      </c>
      <c r="Z112" s="3">
        <v>1.0</v>
      </c>
      <c r="AA112" s="3">
        <v>3.0</v>
      </c>
      <c r="AB112" s="3">
        <v>7.0</v>
      </c>
    </row>
    <row r="113">
      <c r="A113" s="2">
        <v>44655.35164825231</v>
      </c>
      <c r="B113" s="3">
        <v>67.0</v>
      </c>
      <c r="C113" s="3" t="s">
        <v>28</v>
      </c>
      <c r="D113" s="3">
        <v>7.0</v>
      </c>
      <c r="E113" s="3">
        <v>7.0</v>
      </c>
      <c r="F113" s="3">
        <v>7.0</v>
      </c>
      <c r="G113" s="3">
        <v>1.0</v>
      </c>
      <c r="H113" s="3">
        <v>1.0</v>
      </c>
      <c r="I113" s="3">
        <v>7.0</v>
      </c>
      <c r="J113" s="3">
        <v>1.0</v>
      </c>
      <c r="K113" s="3">
        <v>1.0</v>
      </c>
      <c r="L113" s="3">
        <v>6.0</v>
      </c>
      <c r="M113" s="3">
        <v>1.0</v>
      </c>
      <c r="N113" s="3">
        <v>1.0</v>
      </c>
      <c r="O113" s="3">
        <v>6.0</v>
      </c>
      <c r="P113" s="3">
        <v>1.0</v>
      </c>
      <c r="Q113" s="3">
        <v>1.0</v>
      </c>
      <c r="R113" s="3">
        <v>7.0</v>
      </c>
      <c r="S113" s="3">
        <v>2.0</v>
      </c>
      <c r="T113" s="3">
        <v>2.0</v>
      </c>
      <c r="U113" s="3">
        <v>4.0</v>
      </c>
      <c r="V113" s="3">
        <v>6.0</v>
      </c>
      <c r="W113" s="3">
        <v>2.0</v>
      </c>
      <c r="X113" s="3">
        <v>7.0</v>
      </c>
      <c r="Y113" s="3">
        <v>2.0</v>
      </c>
      <c r="Z113" s="3">
        <v>1.0</v>
      </c>
      <c r="AA113" s="3">
        <v>5.0</v>
      </c>
      <c r="AB113" s="3">
        <v>7.0</v>
      </c>
    </row>
    <row r="114">
      <c r="A114" s="2">
        <v>44655.43688152778</v>
      </c>
      <c r="B114" s="3">
        <v>70.0</v>
      </c>
      <c r="C114" s="3" t="s">
        <v>29</v>
      </c>
      <c r="D114" s="3">
        <v>2.0</v>
      </c>
      <c r="E114" s="3">
        <v>2.0</v>
      </c>
      <c r="F114" s="3">
        <v>6.0</v>
      </c>
      <c r="G114" s="3">
        <v>1.0</v>
      </c>
      <c r="H114" s="3">
        <v>1.0</v>
      </c>
      <c r="I114" s="3">
        <v>6.0</v>
      </c>
      <c r="J114" s="3">
        <v>1.0</v>
      </c>
      <c r="K114" s="3">
        <v>1.0</v>
      </c>
      <c r="L114" s="3">
        <v>6.0</v>
      </c>
      <c r="M114" s="3">
        <v>2.0</v>
      </c>
      <c r="N114" s="3">
        <v>1.0</v>
      </c>
      <c r="O114" s="3">
        <v>6.0</v>
      </c>
      <c r="P114" s="3">
        <v>1.0</v>
      </c>
      <c r="Q114" s="3">
        <v>2.0</v>
      </c>
      <c r="R114" s="3">
        <v>6.0</v>
      </c>
      <c r="S114" s="3">
        <v>1.0</v>
      </c>
      <c r="T114" s="3">
        <v>2.0</v>
      </c>
      <c r="U114" s="3">
        <v>6.0</v>
      </c>
      <c r="V114" s="3">
        <v>1.0</v>
      </c>
      <c r="W114" s="3">
        <v>1.0</v>
      </c>
      <c r="X114" s="3">
        <v>6.0</v>
      </c>
      <c r="Y114" s="3">
        <v>6.0</v>
      </c>
      <c r="Z114" s="3">
        <v>1.0</v>
      </c>
      <c r="AA114" s="3">
        <v>6.0</v>
      </c>
      <c r="AB114" s="3">
        <v>6.0</v>
      </c>
    </row>
    <row r="115">
      <c r="A115" s="2">
        <v>44655.58831896991</v>
      </c>
      <c r="B115" s="3">
        <v>27.0</v>
      </c>
      <c r="C115" s="3" t="s">
        <v>28</v>
      </c>
      <c r="D115" s="3">
        <v>5.0</v>
      </c>
      <c r="E115" s="3">
        <v>7.0</v>
      </c>
      <c r="F115" s="3">
        <v>7.0</v>
      </c>
      <c r="G115" s="3">
        <v>1.0</v>
      </c>
      <c r="H115" s="3">
        <v>1.0</v>
      </c>
      <c r="I115" s="3">
        <v>6.0</v>
      </c>
      <c r="J115" s="3">
        <v>2.0</v>
      </c>
      <c r="K115" s="3">
        <v>1.0</v>
      </c>
      <c r="L115" s="3">
        <v>7.0</v>
      </c>
      <c r="M115" s="3">
        <v>2.0</v>
      </c>
      <c r="N115" s="3">
        <v>3.0</v>
      </c>
      <c r="O115" s="3">
        <v>6.0</v>
      </c>
      <c r="P115" s="3">
        <v>6.0</v>
      </c>
      <c r="Q115" s="3">
        <v>1.0</v>
      </c>
      <c r="R115" s="3">
        <v>7.0</v>
      </c>
      <c r="S115" s="3">
        <v>2.0</v>
      </c>
      <c r="T115" s="3">
        <v>7.0</v>
      </c>
      <c r="U115" s="3">
        <v>6.0</v>
      </c>
      <c r="V115" s="3">
        <v>7.0</v>
      </c>
      <c r="W115" s="3">
        <v>2.0</v>
      </c>
      <c r="X115" s="3">
        <v>7.0</v>
      </c>
      <c r="Y115" s="3">
        <v>7.0</v>
      </c>
      <c r="Z115" s="3">
        <v>1.0</v>
      </c>
      <c r="AA115" s="3">
        <v>7.0</v>
      </c>
      <c r="AB115" s="3">
        <v>2.0</v>
      </c>
    </row>
    <row r="116">
      <c r="A116" s="2">
        <v>44655.67740266204</v>
      </c>
      <c r="B116" s="3">
        <v>52.0</v>
      </c>
      <c r="C116" s="3" t="s">
        <v>29</v>
      </c>
      <c r="D116" s="3">
        <v>7.0</v>
      </c>
      <c r="E116" s="3">
        <v>7.0</v>
      </c>
      <c r="F116" s="3">
        <v>7.0</v>
      </c>
      <c r="G116" s="3">
        <v>1.0</v>
      </c>
      <c r="H116" s="3">
        <v>1.0</v>
      </c>
      <c r="I116" s="3">
        <v>7.0</v>
      </c>
      <c r="J116" s="3">
        <v>1.0</v>
      </c>
      <c r="K116" s="3">
        <v>1.0</v>
      </c>
      <c r="L116" s="3">
        <v>7.0</v>
      </c>
      <c r="M116" s="3">
        <v>2.0</v>
      </c>
      <c r="N116" s="3">
        <v>3.0</v>
      </c>
      <c r="O116" s="3">
        <v>3.0</v>
      </c>
      <c r="P116" s="3">
        <v>1.0</v>
      </c>
      <c r="Q116" s="3">
        <v>7.0</v>
      </c>
      <c r="R116" s="3">
        <v>7.0</v>
      </c>
      <c r="S116" s="3">
        <v>1.0</v>
      </c>
      <c r="T116" s="3">
        <v>3.0</v>
      </c>
      <c r="U116" s="3">
        <v>2.0</v>
      </c>
      <c r="V116" s="3">
        <v>6.0</v>
      </c>
      <c r="W116" s="3">
        <v>1.0</v>
      </c>
      <c r="X116" s="3">
        <v>7.0</v>
      </c>
      <c r="Y116" s="3">
        <v>7.0</v>
      </c>
      <c r="Z116" s="3">
        <v>1.0</v>
      </c>
      <c r="AA116" s="3">
        <v>7.0</v>
      </c>
      <c r="AB116" s="3">
        <v>7.0</v>
      </c>
    </row>
    <row r="117">
      <c r="A117" s="2">
        <v>44655.91648266204</v>
      </c>
      <c r="B117" s="3">
        <v>21.0</v>
      </c>
      <c r="C117" s="3" t="s">
        <v>28</v>
      </c>
      <c r="D117" s="3">
        <v>4.0</v>
      </c>
      <c r="E117" s="3">
        <v>5.0</v>
      </c>
      <c r="F117" s="3">
        <v>2.0</v>
      </c>
      <c r="G117" s="3">
        <v>1.0</v>
      </c>
      <c r="H117" s="3">
        <v>7.0</v>
      </c>
      <c r="I117" s="3">
        <v>5.0</v>
      </c>
      <c r="J117" s="3">
        <v>3.0</v>
      </c>
      <c r="K117" s="3">
        <v>1.0</v>
      </c>
      <c r="L117" s="3">
        <v>7.0</v>
      </c>
      <c r="M117" s="3">
        <v>7.0</v>
      </c>
      <c r="N117" s="3">
        <v>7.0</v>
      </c>
      <c r="O117" s="3">
        <v>7.0</v>
      </c>
      <c r="P117" s="3">
        <v>1.0</v>
      </c>
      <c r="Q117" s="3">
        <v>2.0</v>
      </c>
      <c r="R117" s="3">
        <v>7.0</v>
      </c>
      <c r="S117" s="3">
        <v>1.0</v>
      </c>
      <c r="T117" s="3">
        <v>7.0</v>
      </c>
      <c r="U117" s="3">
        <v>2.0</v>
      </c>
      <c r="V117" s="3">
        <v>1.0</v>
      </c>
      <c r="W117" s="3">
        <v>1.0</v>
      </c>
      <c r="X117" s="3">
        <v>6.0</v>
      </c>
      <c r="Y117" s="3">
        <v>7.0</v>
      </c>
      <c r="Z117" s="3">
        <v>1.0</v>
      </c>
      <c r="AA117" s="3">
        <v>3.0</v>
      </c>
      <c r="AB117" s="3">
        <v>6.0</v>
      </c>
    </row>
    <row r="118">
      <c r="A118" s="2">
        <v>44656.09257258102</v>
      </c>
      <c r="B118" s="3">
        <v>65.0</v>
      </c>
      <c r="C118" s="3" t="s">
        <v>29</v>
      </c>
      <c r="D118" s="3">
        <v>7.0</v>
      </c>
      <c r="E118" s="3">
        <v>7.0</v>
      </c>
      <c r="F118" s="3">
        <v>7.0</v>
      </c>
      <c r="G118" s="3">
        <v>1.0</v>
      </c>
      <c r="H118" s="3">
        <v>1.0</v>
      </c>
      <c r="I118" s="3">
        <v>7.0</v>
      </c>
      <c r="J118" s="3">
        <v>1.0</v>
      </c>
      <c r="K118" s="3">
        <v>1.0</v>
      </c>
      <c r="L118" s="3">
        <v>6.0</v>
      </c>
      <c r="M118" s="3">
        <v>4.0</v>
      </c>
      <c r="N118" s="3">
        <v>1.0</v>
      </c>
      <c r="O118" s="3">
        <v>3.0</v>
      </c>
      <c r="P118" s="3">
        <v>7.0</v>
      </c>
      <c r="Q118" s="3">
        <v>1.0</v>
      </c>
      <c r="R118" s="3">
        <v>5.0</v>
      </c>
      <c r="S118" s="3">
        <v>1.0</v>
      </c>
      <c r="T118" s="3">
        <v>2.0</v>
      </c>
      <c r="U118" s="3">
        <v>2.0</v>
      </c>
      <c r="V118" s="3">
        <v>7.0</v>
      </c>
      <c r="W118" s="3">
        <v>1.0</v>
      </c>
      <c r="X118" s="3">
        <v>7.0</v>
      </c>
      <c r="Y118" s="3">
        <v>2.0</v>
      </c>
      <c r="Z118" s="3">
        <v>1.0</v>
      </c>
      <c r="AA118" s="3">
        <v>7.0</v>
      </c>
      <c r="AB118" s="3">
        <v>7.0</v>
      </c>
    </row>
    <row r="119">
      <c r="A119" s="2">
        <v>44656.09616461805</v>
      </c>
      <c r="B119" s="3">
        <v>64.0</v>
      </c>
      <c r="C119" s="3" t="s">
        <v>29</v>
      </c>
      <c r="D119" s="3">
        <v>7.0</v>
      </c>
      <c r="E119" s="3">
        <v>7.0</v>
      </c>
      <c r="F119" s="3">
        <v>7.0</v>
      </c>
      <c r="G119" s="3">
        <v>1.0</v>
      </c>
      <c r="H119" s="3">
        <v>1.0</v>
      </c>
      <c r="I119" s="3">
        <v>7.0</v>
      </c>
      <c r="J119" s="3">
        <v>1.0</v>
      </c>
      <c r="K119" s="3">
        <v>1.0</v>
      </c>
      <c r="L119" s="3">
        <v>7.0</v>
      </c>
      <c r="M119" s="3">
        <v>6.0</v>
      </c>
      <c r="N119" s="3">
        <v>1.0</v>
      </c>
      <c r="O119" s="3">
        <v>7.0</v>
      </c>
      <c r="P119" s="3">
        <v>7.0</v>
      </c>
      <c r="Q119" s="3">
        <v>1.0</v>
      </c>
      <c r="R119" s="3">
        <v>7.0</v>
      </c>
      <c r="S119" s="3">
        <v>1.0</v>
      </c>
      <c r="T119" s="3">
        <v>7.0</v>
      </c>
      <c r="U119" s="3">
        <v>2.0</v>
      </c>
      <c r="V119" s="3">
        <v>7.0</v>
      </c>
      <c r="W119" s="3">
        <v>1.0</v>
      </c>
      <c r="X119" s="3">
        <v>7.0</v>
      </c>
      <c r="Y119" s="3">
        <v>1.0</v>
      </c>
      <c r="Z119" s="3">
        <v>1.0</v>
      </c>
      <c r="AA119" s="3">
        <v>7.0</v>
      </c>
      <c r="AB119" s="3">
        <v>7.0</v>
      </c>
    </row>
    <row r="120">
      <c r="A120" s="2">
        <v>44656.445522002316</v>
      </c>
      <c r="B120" s="3">
        <v>65.0</v>
      </c>
      <c r="C120" s="3" t="s">
        <v>28</v>
      </c>
      <c r="D120" s="3">
        <v>5.0</v>
      </c>
      <c r="E120" s="3">
        <v>7.0</v>
      </c>
      <c r="F120" s="3">
        <v>7.0</v>
      </c>
      <c r="G120" s="3">
        <v>1.0</v>
      </c>
      <c r="H120" s="3">
        <v>3.0</v>
      </c>
      <c r="I120" s="3">
        <v>7.0</v>
      </c>
      <c r="J120" s="3">
        <v>6.0</v>
      </c>
      <c r="K120" s="3">
        <v>1.0</v>
      </c>
      <c r="L120" s="3">
        <v>7.0</v>
      </c>
      <c r="M120" s="3">
        <v>1.0</v>
      </c>
      <c r="N120" s="3">
        <v>1.0</v>
      </c>
      <c r="O120" s="3">
        <v>3.0</v>
      </c>
      <c r="P120" s="3">
        <v>1.0</v>
      </c>
      <c r="Q120" s="3">
        <v>1.0</v>
      </c>
      <c r="R120" s="3">
        <v>5.0</v>
      </c>
      <c r="S120" s="3">
        <v>1.0</v>
      </c>
      <c r="T120" s="3">
        <v>3.0</v>
      </c>
      <c r="U120" s="3">
        <v>3.0</v>
      </c>
      <c r="V120" s="3">
        <v>7.0</v>
      </c>
      <c r="W120" s="3">
        <v>1.0</v>
      </c>
      <c r="X120" s="3">
        <v>7.0</v>
      </c>
      <c r="Y120" s="3">
        <v>7.0</v>
      </c>
      <c r="Z120" s="3">
        <v>1.0</v>
      </c>
      <c r="AA120" s="3">
        <v>7.0</v>
      </c>
      <c r="AB120" s="3">
        <v>7.0</v>
      </c>
    </row>
    <row r="121">
      <c r="A121" s="2">
        <v>44656.672361875</v>
      </c>
      <c r="B121" s="3">
        <v>51.0</v>
      </c>
      <c r="C121" s="3" t="s">
        <v>29</v>
      </c>
      <c r="D121" s="3">
        <v>7.0</v>
      </c>
      <c r="E121" s="3">
        <v>7.0</v>
      </c>
      <c r="F121" s="3">
        <v>7.0</v>
      </c>
      <c r="G121" s="3">
        <v>1.0</v>
      </c>
      <c r="H121" s="3">
        <v>1.0</v>
      </c>
      <c r="I121" s="3">
        <v>7.0</v>
      </c>
      <c r="J121" s="3">
        <v>7.0</v>
      </c>
      <c r="K121" s="3">
        <v>1.0</v>
      </c>
      <c r="L121" s="3">
        <v>5.0</v>
      </c>
      <c r="M121" s="3">
        <v>5.0</v>
      </c>
      <c r="N121" s="3">
        <v>6.0</v>
      </c>
      <c r="O121" s="3">
        <v>2.0</v>
      </c>
      <c r="P121" s="3">
        <v>1.0</v>
      </c>
      <c r="Q121" s="3">
        <v>2.0</v>
      </c>
      <c r="R121" s="3">
        <v>7.0</v>
      </c>
      <c r="S121" s="3">
        <v>1.0</v>
      </c>
      <c r="T121" s="3">
        <v>2.0</v>
      </c>
      <c r="U121" s="3">
        <v>2.0</v>
      </c>
      <c r="V121" s="3">
        <v>7.0</v>
      </c>
      <c r="W121" s="3">
        <v>2.0</v>
      </c>
      <c r="X121" s="3">
        <v>7.0</v>
      </c>
      <c r="Y121" s="3">
        <v>1.0</v>
      </c>
      <c r="Z121" s="3">
        <v>1.0</v>
      </c>
      <c r="AA121" s="3">
        <v>7.0</v>
      </c>
      <c r="AB121" s="3">
        <v>6.0</v>
      </c>
    </row>
    <row r="122">
      <c r="A122" s="2">
        <v>44656.93777307871</v>
      </c>
      <c r="B122" s="3">
        <v>72.0</v>
      </c>
      <c r="C122" s="3" t="s">
        <v>28</v>
      </c>
      <c r="D122" s="3">
        <v>6.0</v>
      </c>
      <c r="E122" s="3">
        <v>7.0</v>
      </c>
      <c r="F122" s="3">
        <v>7.0</v>
      </c>
      <c r="G122" s="3">
        <v>1.0</v>
      </c>
      <c r="H122" s="3">
        <v>1.0</v>
      </c>
      <c r="I122" s="3">
        <v>7.0</v>
      </c>
      <c r="J122" s="3">
        <v>1.0</v>
      </c>
      <c r="K122" s="3">
        <v>1.0</v>
      </c>
      <c r="L122" s="3">
        <v>7.0</v>
      </c>
      <c r="M122" s="3">
        <v>5.0</v>
      </c>
      <c r="N122" s="3">
        <v>7.0</v>
      </c>
      <c r="O122" s="3">
        <v>5.0</v>
      </c>
      <c r="P122" s="3">
        <v>6.0</v>
      </c>
      <c r="Q122" s="3">
        <v>1.0</v>
      </c>
      <c r="R122" s="3">
        <v>7.0</v>
      </c>
      <c r="S122" s="3">
        <v>1.0</v>
      </c>
      <c r="T122" s="3">
        <v>7.0</v>
      </c>
      <c r="U122" s="3">
        <v>6.0</v>
      </c>
      <c r="V122" s="3">
        <v>7.0</v>
      </c>
      <c r="W122" s="3">
        <v>2.0</v>
      </c>
      <c r="X122" s="3">
        <v>7.0</v>
      </c>
      <c r="Y122" s="3">
        <v>1.0</v>
      </c>
      <c r="Z122" s="3">
        <v>1.0</v>
      </c>
      <c r="AA122" s="3">
        <v>7.0</v>
      </c>
      <c r="AB122" s="3">
        <v>7.0</v>
      </c>
    </row>
    <row r="123">
      <c r="A123" s="2">
        <v>44657.388282604166</v>
      </c>
      <c r="B123" s="3">
        <v>77.0</v>
      </c>
      <c r="C123" s="3" t="s">
        <v>28</v>
      </c>
      <c r="D123" s="3">
        <v>7.0</v>
      </c>
      <c r="E123" s="3">
        <v>7.0</v>
      </c>
      <c r="F123" s="3">
        <v>7.0</v>
      </c>
      <c r="G123" s="3">
        <v>1.0</v>
      </c>
      <c r="H123" s="3">
        <v>1.0</v>
      </c>
      <c r="I123" s="3">
        <v>7.0</v>
      </c>
      <c r="J123" s="3">
        <v>1.0</v>
      </c>
      <c r="K123" s="3">
        <v>1.0</v>
      </c>
      <c r="L123" s="3">
        <v>7.0</v>
      </c>
      <c r="M123" s="3">
        <v>5.0</v>
      </c>
      <c r="N123" s="3">
        <v>6.0</v>
      </c>
      <c r="O123" s="3">
        <v>1.0</v>
      </c>
      <c r="P123" s="3">
        <v>6.0</v>
      </c>
      <c r="Q123" s="3">
        <v>1.0</v>
      </c>
      <c r="R123" s="3">
        <v>6.0</v>
      </c>
      <c r="S123" s="3">
        <v>1.0</v>
      </c>
      <c r="T123" s="3">
        <v>1.0</v>
      </c>
      <c r="U123" s="3">
        <v>6.0</v>
      </c>
      <c r="V123" s="3">
        <v>7.0</v>
      </c>
      <c r="W123" s="3">
        <v>1.0</v>
      </c>
      <c r="X123" s="3">
        <v>7.0</v>
      </c>
      <c r="Y123" s="3">
        <v>1.0</v>
      </c>
      <c r="Z123" s="3">
        <v>1.0</v>
      </c>
      <c r="AA123" s="3">
        <v>7.0</v>
      </c>
      <c r="AB123" s="3">
        <v>6.0</v>
      </c>
    </row>
    <row r="124">
      <c r="A124" s="2">
        <v>44657.587463159725</v>
      </c>
      <c r="B124" s="3">
        <v>66.0</v>
      </c>
      <c r="C124" s="3" t="s">
        <v>28</v>
      </c>
      <c r="D124" s="3">
        <v>7.0</v>
      </c>
      <c r="E124" s="3">
        <v>7.0</v>
      </c>
      <c r="F124" s="3">
        <v>7.0</v>
      </c>
      <c r="G124" s="3">
        <v>1.0</v>
      </c>
      <c r="H124" s="3">
        <v>1.0</v>
      </c>
      <c r="I124" s="3">
        <v>5.0</v>
      </c>
      <c r="J124" s="3">
        <v>1.0</v>
      </c>
      <c r="K124" s="3">
        <v>1.0</v>
      </c>
      <c r="L124" s="3">
        <v>7.0</v>
      </c>
      <c r="M124" s="3">
        <v>1.0</v>
      </c>
      <c r="N124" s="3">
        <v>7.0</v>
      </c>
      <c r="O124" s="3">
        <v>3.0</v>
      </c>
      <c r="P124" s="3">
        <v>1.0</v>
      </c>
      <c r="Q124" s="3">
        <v>7.0</v>
      </c>
      <c r="R124" s="3">
        <v>7.0</v>
      </c>
      <c r="S124" s="3">
        <v>2.0</v>
      </c>
      <c r="T124" s="3">
        <v>1.0</v>
      </c>
      <c r="U124" s="3">
        <v>7.0</v>
      </c>
      <c r="V124" s="3">
        <v>1.0</v>
      </c>
      <c r="W124" s="3">
        <v>1.0</v>
      </c>
      <c r="X124" s="3">
        <v>7.0</v>
      </c>
      <c r="Y124" s="3">
        <v>1.0</v>
      </c>
      <c r="Z124" s="3">
        <v>1.0</v>
      </c>
      <c r="AA124" s="3">
        <v>7.0</v>
      </c>
      <c r="AB124" s="3">
        <v>4.0</v>
      </c>
    </row>
    <row r="125">
      <c r="A125" s="2">
        <v>44657.678874606485</v>
      </c>
      <c r="B125" s="3">
        <v>60.0</v>
      </c>
      <c r="C125" s="3" t="s">
        <v>28</v>
      </c>
      <c r="D125" s="3">
        <v>2.0</v>
      </c>
      <c r="E125" s="3">
        <v>7.0</v>
      </c>
      <c r="F125" s="3">
        <v>6.0</v>
      </c>
      <c r="G125" s="3">
        <v>1.0</v>
      </c>
      <c r="H125" s="3">
        <v>1.0</v>
      </c>
      <c r="I125" s="3">
        <v>6.0</v>
      </c>
      <c r="J125" s="3">
        <v>1.0</v>
      </c>
      <c r="K125" s="3">
        <v>1.0</v>
      </c>
      <c r="L125" s="3">
        <v>1.0</v>
      </c>
      <c r="M125" s="3">
        <v>2.0</v>
      </c>
      <c r="N125" s="3">
        <v>1.0</v>
      </c>
      <c r="O125" s="3">
        <v>6.0</v>
      </c>
      <c r="P125" s="3">
        <v>1.0</v>
      </c>
      <c r="Q125" s="3">
        <v>1.0</v>
      </c>
      <c r="R125" s="3">
        <v>7.0</v>
      </c>
      <c r="S125" s="3">
        <v>1.0</v>
      </c>
      <c r="T125" s="3">
        <v>1.0</v>
      </c>
      <c r="U125" s="3">
        <v>1.0</v>
      </c>
      <c r="V125" s="3">
        <v>1.0</v>
      </c>
      <c r="W125" s="3">
        <v>1.0</v>
      </c>
      <c r="X125" s="3">
        <v>7.0</v>
      </c>
      <c r="Y125" s="3">
        <v>1.0</v>
      </c>
      <c r="Z125" s="3">
        <v>1.0</v>
      </c>
      <c r="AA125" s="3">
        <v>7.0</v>
      </c>
      <c r="AB125" s="3">
        <v>1.0</v>
      </c>
    </row>
    <row r="126">
      <c r="A126" s="2">
        <v>44658.709818958334</v>
      </c>
      <c r="B126" s="3">
        <v>73.0</v>
      </c>
      <c r="C126" s="3" t="s">
        <v>28</v>
      </c>
      <c r="D126" s="3">
        <v>1.0</v>
      </c>
      <c r="E126" s="3">
        <v>6.0</v>
      </c>
      <c r="F126" s="3">
        <v>6.0</v>
      </c>
      <c r="G126" s="3">
        <v>1.0</v>
      </c>
      <c r="H126" s="3">
        <v>1.0</v>
      </c>
      <c r="I126" s="3">
        <v>7.0</v>
      </c>
      <c r="J126" s="3">
        <v>1.0</v>
      </c>
      <c r="K126" s="3">
        <v>1.0</v>
      </c>
      <c r="L126" s="3">
        <v>7.0</v>
      </c>
      <c r="M126" s="3">
        <v>1.0</v>
      </c>
      <c r="N126" s="3">
        <v>7.0</v>
      </c>
      <c r="O126" s="3">
        <v>3.0</v>
      </c>
      <c r="P126" s="3">
        <v>2.0</v>
      </c>
      <c r="Q126" s="3">
        <v>1.0</v>
      </c>
      <c r="R126" s="3">
        <v>7.0</v>
      </c>
      <c r="S126" s="3">
        <v>1.0</v>
      </c>
      <c r="T126" s="3">
        <v>2.0</v>
      </c>
      <c r="U126" s="3">
        <v>6.0</v>
      </c>
      <c r="V126" s="3">
        <v>5.0</v>
      </c>
      <c r="W126" s="3">
        <v>1.0</v>
      </c>
      <c r="X126" s="3">
        <v>6.0</v>
      </c>
      <c r="Y126" s="3">
        <v>1.0</v>
      </c>
      <c r="Z126" s="3">
        <v>1.0</v>
      </c>
      <c r="AA126" s="3">
        <v>6.0</v>
      </c>
      <c r="AB126" s="3">
        <v>6.0</v>
      </c>
    </row>
    <row r="127">
      <c r="A127" s="2">
        <v>44659.653259189814</v>
      </c>
      <c r="B127" s="3">
        <v>35.0</v>
      </c>
      <c r="C127" s="3" t="s">
        <v>29</v>
      </c>
      <c r="D127" s="3">
        <v>3.0</v>
      </c>
      <c r="E127" s="3">
        <v>6.0</v>
      </c>
      <c r="F127" s="3">
        <v>1.0</v>
      </c>
      <c r="G127" s="3">
        <v>2.0</v>
      </c>
      <c r="H127" s="3">
        <v>5.0</v>
      </c>
      <c r="I127" s="3">
        <v>7.0</v>
      </c>
      <c r="J127" s="3">
        <v>1.0</v>
      </c>
      <c r="K127" s="3">
        <v>1.0</v>
      </c>
      <c r="L127" s="3">
        <v>7.0</v>
      </c>
      <c r="M127" s="3">
        <v>1.0</v>
      </c>
      <c r="N127" s="3">
        <v>6.0</v>
      </c>
      <c r="O127" s="3">
        <v>6.0</v>
      </c>
      <c r="P127" s="3">
        <v>1.0</v>
      </c>
      <c r="Q127" s="3">
        <v>1.0</v>
      </c>
      <c r="R127" s="3">
        <v>6.0</v>
      </c>
      <c r="S127" s="3">
        <v>1.0</v>
      </c>
      <c r="T127" s="3">
        <v>1.0</v>
      </c>
      <c r="U127" s="3">
        <v>7.0</v>
      </c>
      <c r="V127" s="3">
        <v>1.0</v>
      </c>
      <c r="W127" s="3">
        <v>7.0</v>
      </c>
      <c r="X127" s="3">
        <v>6.0</v>
      </c>
      <c r="Y127" s="3">
        <v>6.0</v>
      </c>
      <c r="Z127" s="3">
        <v>6.0</v>
      </c>
      <c r="AA127" s="3">
        <v>3.0</v>
      </c>
      <c r="AB127" s="3">
        <v>6.0</v>
      </c>
    </row>
  </sheetData>
  <autoFilter ref="$A$1:$AB$1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5" t="s">
        <v>59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66</v>
      </c>
      <c r="AS1" s="4"/>
      <c r="AT1" s="4"/>
      <c r="AU1" s="4" t="s">
        <v>67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68</v>
      </c>
      <c r="BK1" s="4" t="s">
        <v>69</v>
      </c>
      <c r="BL1" s="4" t="s">
        <v>70</v>
      </c>
      <c r="BM1" s="4" t="s">
        <v>71</v>
      </c>
      <c r="BR1" s="4" t="s">
        <v>67</v>
      </c>
    </row>
    <row r="2">
      <c r="A2" s="3">
        <v>1.0</v>
      </c>
      <c r="B2" s="1" t="s">
        <v>3</v>
      </c>
      <c r="C2" s="1">
        <f>countif('1A'!$D$2:$D$522, C$1)</f>
        <v>37</v>
      </c>
      <c r="D2" s="1">
        <f>countif('1A'!$D$2:$D$522, D$1)</f>
        <v>10</v>
      </c>
      <c r="E2" s="1">
        <f>countif('1A'!$D$2:$D$522, E$1)</f>
        <v>5</v>
      </c>
      <c r="F2" s="1">
        <f>countif('1A'!$D$2:$D$522, F$1)</f>
        <v>1</v>
      </c>
      <c r="G2" s="1">
        <f>countif('1A'!$D$2:$D$522, G$1)</f>
        <v>2</v>
      </c>
      <c r="H2" s="1">
        <f>countif('1A'!$D$2:$D$522, H$1)</f>
        <v>7</v>
      </c>
      <c r="I2" s="1">
        <f>countif('1A'!$D$2:$D$522, I$1)</f>
        <v>7</v>
      </c>
      <c r="J2" s="1">
        <f t="shared" ref="J2:J3" si="5">SUM(C2:I2)</f>
        <v>69</v>
      </c>
      <c r="K2" s="6">
        <f t="shared" ref="K2:K26" si="6">((C2*1)+(D2*2)+(E2*3)+(F2*4)+(G2*5)+(H2*6)+(I2*7))/J2</f>
        <v>2.565217391</v>
      </c>
      <c r="L2" s="1" t="str">
        <f t="shared" ref="L2:M2" si="1">'Average comparison (age groups)'!L2</f>
        <v>#REF!</v>
      </c>
      <c r="M2" s="1" t="str">
        <f t="shared" si="1"/>
        <v>#REF!</v>
      </c>
      <c r="N2" s="1">
        <f>countifs('1A'!$D$2:$D$522, N$1, '1A'!$B$2:$B$522, "&gt;"&amp;$L$2, '1A'!$B$2:$B$522, "&lt;"&amp;$M$2)</f>
        <v>0</v>
      </c>
      <c r="O2" s="1">
        <f>countifs('1A'!$D$2:$D$522, O$1, '1A'!$B$2:$B$522, "&gt;"&amp;$L$2, '1A'!$B$2:$B$522, "&lt;"&amp;$M$2)</f>
        <v>0</v>
      </c>
      <c r="P2" s="1">
        <f>countifs('1A'!$D$2:$D$522, P$1, '1A'!$B$2:$B$522, "&gt;"&amp;$L$2, '1A'!$B$2:$B$522, "&lt;"&amp;$M$2)</f>
        <v>0</v>
      </c>
      <c r="Q2" s="1">
        <f>countifs('1A'!$D$2:$D$522, Q$1, '1A'!$B$2:$B$522, "&gt;"&amp;$L$2, '1A'!$B$2:$B$522, "&lt;"&amp;$M$2)</f>
        <v>0</v>
      </c>
      <c r="R2" s="1">
        <f>countifs('1A'!$D$2:$D$522, R$1, '1A'!$B$2:$B$522, "&gt;"&amp;$L$2, '1A'!$B$2:$B$522, "&lt;"&amp;$M$2)</f>
        <v>0</v>
      </c>
      <c r="S2" s="1">
        <f>countifs('1A'!$D$2:$D$522, S$1, '1A'!$B$2:$B$522, "&gt;"&amp;$L$2, '1A'!$B$2:$B$522, "&lt;"&amp;$M$2)</f>
        <v>0</v>
      </c>
      <c r="T2" s="1">
        <f>countifs('1A'!$D$2:$D$522, T$1, '1A'!$B$2:$B$522, "&gt;"&amp;$L$2, '1A'!$B$2:$B$522, "&lt;"&amp;$M$2)</f>
        <v>0</v>
      </c>
      <c r="U2" s="1">
        <f>countifs('1A'!$D$2:$D$522, U$1, '1A'!$B$2:$B$522, "&gt;"&amp;$L$3, '1A'!$B$2:$B$522, "&lt;"&amp;$M$3)</f>
        <v>0</v>
      </c>
      <c r="V2" s="1">
        <f>countifs('1A'!$D$2:$D$522, V$1, '1A'!$B$2:$B$522, "&gt;"&amp;$L$3, '1A'!$B$2:$B$522, "&lt;"&amp;$M$3)</f>
        <v>0</v>
      </c>
      <c r="W2" s="1">
        <f>countifs('1A'!$D$2:$D$522, W$1, '1A'!$B$2:$B$522, "&gt;"&amp;$L$3, '1A'!$B$2:$B$522, "&lt;"&amp;$M$3)</f>
        <v>0</v>
      </c>
      <c r="X2" s="1">
        <f>countifs('1A'!$D$2:$D$522, X$1, '1A'!$B$2:$B$522, "&gt;"&amp;$L$3, '1A'!$B$2:$B$522, "&lt;"&amp;$M$3)</f>
        <v>0</v>
      </c>
      <c r="Y2" s="1">
        <f>countifs('1A'!$D$2:$D$522, Y$1, '1A'!$B$2:$B$522, "&gt;"&amp;$L$3, '1A'!$B$2:$B$522, "&lt;"&amp;$M$3)</f>
        <v>0</v>
      </c>
      <c r="Z2" s="1">
        <f>countifs('1A'!$D$2:$D$522, Z$1, '1A'!$B$2:$B$522, "&gt;"&amp;$L$3, '1A'!$B$2:$B$522, "&lt;"&amp;$M$3)</f>
        <v>0</v>
      </c>
      <c r="AA2" s="1">
        <f>countifs('1A'!$D$2:$D$522, AA$1, '1A'!$B$2:$B$522, "&gt;"&amp;$L$3, '1A'!$B$2:$B$522, "&lt;"&amp;$M$3)</f>
        <v>0</v>
      </c>
      <c r="AB2" s="1">
        <f>countifs('1A'!$D$2:$D$522, AB$1, '1A'!$B$2:$B$522, "&gt;"&amp;$L$4, '1A'!$B$2:$B$522, "&lt;"&amp;$M$4)</f>
        <v>0</v>
      </c>
      <c r="AC2" s="1">
        <f>countifs('1A'!$D$2:$D$522, AC$1, '1A'!$B$2:$B$522, "&gt;"&amp;$L$4, '1A'!$B$2:$B$522, "&lt;"&amp;$M$4)</f>
        <v>0</v>
      </c>
      <c r="AD2" s="1">
        <f>countifs('1A'!$D$2:$D$522, AD$1, '1A'!$B$2:$B$522, "&gt;"&amp;$L$4, '1A'!$B$2:$B$522, "&lt;"&amp;$M$4)</f>
        <v>0</v>
      </c>
      <c r="AE2" s="1">
        <f>countifs('1A'!$D$2:$D$522, AE$1, '1A'!$B$2:$B$522, "&gt;"&amp;$L$4, '1A'!$B$2:$B$522, "&lt;"&amp;$M$4)</f>
        <v>0</v>
      </c>
      <c r="AF2" s="1">
        <f>countifs('1A'!$D$2:$D$522, AF$1, '1A'!$B$2:$B$522, "&gt;"&amp;$L$4, '1A'!$B$2:$B$522, "&lt;"&amp;$M$4)</f>
        <v>0</v>
      </c>
      <c r="AG2" s="1">
        <f>countifs('1A'!$D$2:$D$522, AG$1, '1A'!$B$2:$B$522, "&gt;"&amp;$L$4, '1A'!$B$2:$B$522, "&lt;"&amp;$M$4)</f>
        <v>0</v>
      </c>
      <c r="AH2" s="1">
        <f>countifs('1A'!$D$2:$D$522, AH$1, '1A'!$B$2:$B$522, "&gt;"&amp;$L$4, '1A'!$B$2:$B$522, "&lt;"&amp;$M$4)</f>
        <v>0</v>
      </c>
      <c r="AI2" s="3">
        <v>3.0</v>
      </c>
      <c r="AJ2" s="3">
        <v>6.0</v>
      </c>
      <c r="AK2" s="3">
        <v>21.0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6" t="str">
        <f>IFERROR(__xludf.DUMMYFUNCTION("AVERAGE.WEIGHTED($AB$1:$AH$1, AB2:AH2)"),"#DIV/0!")</f>
        <v>#DIV/0!</v>
      </c>
      <c r="AO2" s="6" t="str">
        <f t="shared" ref="AO2:AQ2" si="2">(AL2-1)*100/6</f>
        <v>#DIV/0!</v>
      </c>
      <c r="AP2" s="6" t="str">
        <f t="shared" si="2"/>
        <v>#DIV/0!</v>
      </c>
      <c r="AQ2" s="6" t="str">
        <f t="shared" si="2"/>
        <v>#DIV/0!</v>
      </c>
      <c r="AR2" s="7" t="str">
        <f t="shared" ref="AR2:AT2" si="3">average($AO2:$AQ2)</f>
        <v>#DIV/0!</v>
      </c>
      <c r="AS2" s="7" t="str">
        <f t="shared" si="3"/>
        <v>#DIV/0!</v>
      </c>
      <c r="AT2" s="7" t="str">
        <f t="shared" si="3"/>
        <v>#DIV/0!</v>
      </c>
      <c r="AU2" s="7" t="str">
        <f t="shared" ref="AU2:AU26" si="10">_xlfn.CHISQ.TEST(AO2:AQ2,AR2:AT2)</f>
        <v>#DIV/0!</v>
      </c>
      <c r="AV2" s="1">
        <f>countifs('1A'!$D$2:$D$522, AV$1, '1A'!$C$2:$C$522, "Karl")</f>
        <v>8</v>
      </c>
      <c r="AW2" s="1">
        <f>countifs('1A'!$D$2:$D$522, AW$1, '1A'!$C$2:$C$522, "Karl")</f>
        <v>5</v>
      </c>
      <c r="AX2" s="1">
        <f>countifs('1A'!$D$2:$D$522, AX$1, '1A'!$C$2:$C$522, "Karl")</f>
        <v>2</v>
      </c>
      <c r="AY2" s="1">
        <f>countifs('1A'!$D$2:$D$522, AY$1, '1A'!$C$2:$C$522, "Karl")</f>
        <v>1</v>
      </c>
      <c r="AZ2" s="1">
        <f>countifs('1A'!$D$2:$D$522, AZ$1, '1A'!$C$2:$C$522, "Karl")</f>
        <v>1</v>
      </c>
      <c r="BA2" s="1">
        <f>countifs('1A'!$D$2:$D$522, BA$1, '1A'!$C$2:$C$522, "Karl")</f>
        <v>3</v>
      </c>
      <c r="BB2" s="1">
        <f>countifs('1A'!$D$2:$D$522, BB$1, '1A'!$C$2:$C$522, "Karl")</f>
        <v>5</v>
      </c>
      <c r="BC2" s="1">
        <f>countifs('1A'!$D$2:$D$522, BC$1, '1A'!$C$2:$C$522, "Kona")</f>
        <v>28</v>
      </c>
      <c r="BD2" s="1">
        <f>countifs('1A'!$D$2:$D$522, BD$1, '1A'!$C$2:$C$522, "Kona")</f>
        <v>5</v>
      </c>
      <c r="BE2" s="1">
        <f>countifs('1A'!$D$2:$D$522, BE$1, '1A'!$C$2:$C$522, "Kona")</f>
        <v>3</v>
      </c>
      <c r="BF2" s="1">
        <f>countifs('1A'!$D$2:$D$522, BF$1, '1A'!$C$2:$C$522, "Kona")</f>
        <v>0</v>
      </c>
      <c r="BG2" s="1">
        <f>countifs('1A'!$D$2:$D$522, BG$1, '1A'!$C$2:$C$522, "Kona")</f>
        <v>1</v>
      </c>
      <c r="BH2" s="1">
        <f>countifs('1A'!$D$2:$D$522, BH$1, '1A'!$C$2:$C$522, "Kona")</f>
        <v>4</v>
      </c>
      <c r="BI2" s="1">
        <f>countifs('1A'!$D$2:$D$522, BI$1, '1A'!$C$2:$C$522, "Kona")</f>
        <v>2</v>
      </c>
      <c r="BJ2" s="8">
        <f t="shared" ref="BJ2:BJ26" si="11">sum(AV2:BB2)</f>
        <v>25</v>
      </c>
      <c r="BK2" s="8">
        <f t="shared" ref="BK2:BK26" si="12">sum(BC2:BI2)</f>
        <v>43</v>
      </c>
      <c r="BL2" s="6">
        <f>IFERROR(__xludf.DUMMYFUNCTION("AVERAGE.WEIGHTED($AV$1:$BB$1,AV2:BB2)"),3.44)</f>
        <v>3.44</v>
      </c>
      <c r="BM2" s="6">
        <f>IFERROR(__xludf.DUMMYFUNCTION("AVERAGE.WEIGHTED($BC$1:$BI$1,BC2:BI2)"),2.0930232558139537)</f>
        <v>2.093023256</v>
      </c>
      <c r="BN2" s="6">
        <f t="shared" ref="BN2:BO2" si="4">(BL2-1)*100/6</f>
        <v>40.66666667</v>
      </c>
      <c r="BO2" s="6">
        <f t="shared" si="4"/>
        <v>18.21705426</v>
      </c>
      <c r="BP2" s="6">
        <f t="shared" ref="BP2:BP26" si="14">AVERAGE(BN2:BO2)</f>
        <v>29.44186047</v>
      </c>
      <c r="BQ2" s="6">
        <f t="shared" ref="BQ2:BQ26" si="15">AVERAGE(BN2:BO2)</f>
        <v>29.44186047</v>
      </c>
      <c r="BR2" s="7">
        <f t="shared" ref="BR2:BR26" si="16">_xlfn.CHISQ.TEST(BN2:BO2,BP2:BQ2)</f>
        <v>0.003438203767</v>
      </c>
    </row>
    <row r="3">
      <c r="A3" s="3">
        <v>2.0</v>
      </c>
      <c r="B3" s="1" t="s">
        <v>4</v>
      </c>
      <c r="C3" s="1">
        <f>countif('1A'!$E$2:$E$522, C$1)</f>
        <v>1</v>
      </c>
      <c r="D3" s="1">
        <f>countif('1A'!$E$2:$E$522, D$1)</f>
        <v>1</v>
      </c>
      <c r="E3" s="1">
        <f>countif('1A'!$E$2:$E$522, E$1)</f>
        <v>2</v>
      </c>
      <c r="F3" s="1">
        <f>countif('1A'!$E$2:$E$522, F$1)</f>
        <v>3</v>
      </c>
      <c r="G3" s="1">
        <f>countif('1A'!$E$2:$E$522, G$1)</f>
        <v>7</v>
      </c>
      <c r="H3" s="1">
        <f>countif('1A'!$E$2:$E$522, H$1)</f>
        <v>22</v>
      </c>
      <c r="I3" s="1">
        <f>countif('1A'!$E$2:$E$522, I$1)</f>
        <v>33</v>
      </c>
      <c r="J3" s="1">
        <f t="shared" si="5"/>
        <v>69</v>
      </c>
      <c r="K3" s="6">
        <f t="shared" si="6"/>
        <v>6.072463768</v>
      </c>
      <c r="L3" s="1" t="str">
        <f t="shared" ref="L3:M3" si="7">'Average comparison (age groups)'!L3</f>
        <v>#REF!</v>
      </c>
      <c r="M3" s="1" t="str">
        <f t="shared" si="7"/>
        <v>#REF!</v>
      </c>
      <c r="N3" s="1">
        <f>countifs('1A'!$E$2:$E$522, N$1, '1A'!$B$2:$B$522, "&gt;"&amp;$L$2, '1A'!$B$2:$B$522, "&lt;"&amp;$M$2)</f>
        <v>0</v>
      </c>
      <c r="O3" s="1">
        <f>countifs('1A'!$E$2:$E$522, O$1, '1A'!$B$2:$B$522, "&gt;"&amp;$L$2, '1A'!$B$2:$B$522, "&lt;"&amp;$M$2)</f>
        <v>0</v>
      </c>
      <c r="P3" s="1">
        <f>countifs('1A'!$E$2:$E$522, P$1, '1A'!$B$2:$B$522, "&gt;"&amp;$L$2, '1A'!$B$2:$B$522, "&lt;"&amp;$M$2)</f>
        <v>0</v>
      </c>
      <c r="Q3" s="1">
        <f>countifs('1A'!$E$2:$E$522, Q$1, '1A'!$B$2:$B$522, "&gt;"&amp;$L$2, '1A'!$B$2:$B$522, "&lt;"&amp;$M$2)</f>
        <v>0</v>
      </c>
      <c r="R3" s="1">
        <f>countifs('1A'!$E$2:$E$522, R$1, '1A'!$B$2:$B$522, "&gt;"&amp;$L$2, '1A'!$B$2:$B$522, "&lt;"&amp;$M$2)</f>
        <v>0</v>
      </c>
      <c r="S3" s="1">
        <f>countifs('1A'!$E$2:$E$522, S$1, '1A'!$B$2:$B$522, "&gt;"&amp;$L$2, '1A'!$B$2:$B$522, "&lt;"&amp;$M$2)</f>
        <v>0</v>
      </c>
      <c r="T3" s="1">
        <f>countifs('1A'!$E$2:$E$522, T$1, '1A'!$B$2:$B$522, "&gt;"&amp;$L$2, '1A'!$B$2:$B$522, "&lt;"&amp;$M$2)</f>
        <v>0</v>
      </c>
      <c r="U3" s="1">
        <f>countifs('1A'!$E$2:$E$522, U$1, '1A'!$B$2:$B$522, "&gt;"&amp;$L$3, '1A'!$B$2:$B$522, "&lt;"&amp;$M$3)</f>
        <v>0</v>
      </c>
      <c r="V3" s="1">
        <f>countifs('1A'!$E$2:$E$522, V$1, '1A'!$B$2:$B$522, "&gt;"&amp;$L$3, '1A'!$B$2:$B$522, "&lt;"&amp;$M$3)</f>
        <v>0</v>
      </c>
      <c r="W3" s="1">
        <f>countifs('1A'!$E$2:$E$522, W$1, '1A'!$B$2:$B$522, "&gt;"&amp;$L$3, '1A'!$B$2:$B$522, "&lt;"&amp;$M$3)</f>
        <v>0</v>
      </c>
      <c r="X3" s="1">
        <f>countifs('1A'!$E$2:$E$522, X$1, '1A'!$B$2:$B$522, "&gt;"&amp;$L$3, '1A'!$B$2:$B$522, "&lt;"&amp;$M$3)</f>
        <v>0</v>
      </c>
      <c r="Y3" s="1">
        <f>countifs('1A'!$E$2:$E$522, Y$1, '1A'!$B$2:$B$522, "&gt;"&amp;$L$3, '1A'!$B$2:$B$522, "&lt;"&amp;$M$3)</f>
        <v>0</v>
      </c>
      <c r="Z3" s="1">
        <f>countifs('1A'!$E$2:$E$522, Z$1, '1A'!$B$2:$B$522, "&gt;"&amp;$L$3, '1A'!$B$2:$B$522, "&lt;"&amp;$M$3)</f>
        <v>0</v>
      </c>
      <c r="AA3" s="1">
        <f>countifs('1A'!$E$2:$E$522, AA$1, '1A'!$B$2:$B$522, "&gt;"&amp;$L$3, '1A'!$B$2:$B$522, "&lt;"&amp;$M$3)</f>
        <v>0</v>
      </c>
      <c r="AB3" s="1">
        <f>countifs('1A'!$E$2:$E$522, AB$1, '1A'!$B$2:$B$522, "&gt;"&amp;$L$4, '1A'!$B$2:$B$522, "&lt;"&amp;$M$4)</f>
        <v>0</v>
      </c>
      <c r="AC3" s="1">
        <f>countifs('1A'!$E$2:$E$522, AC$1, '1A'!$B$2:$B$522, "&gt;"&amp;$L$4, '1A'!$B$2:$B$522, "&lt;"&amp;$M$4)</f>
        <v>0</v>
      </c>
      <c r="AD3" s="1">
        <f>countifs('1A'!$E$2:$E$522, AD$1, '1A'!$B$2:$B$522, "&gt;"&amp;$L$4, '1A'!$B$2:$B$522, "&lt;"&amp;$M$4)</f>
        <v>0</v>
      </c>
      <c r="AE3" s="1">
        <f>countifs('1A'!$E$2:$E$522, AE$1, '1A'!$B$2:$B$522, "&gt;"&amp;$L$4, '1A'!$B$2:$B$522, "&lt;"&amp;$M$4)</f>
        <v>0</v>
      </c>
      <c r="AF3" s="1">
        <f>countifs('1A'!$E$2:$E$522, AF$1, '1A'!$B$2:$B$522, "&gt;"&amp;$L$4, '1A'!$B$2:$B$522, "&lt;"&amp;$M$4)</f>
        <v>0</v>
      </c>
      <c r="AG3" s="1">
        <f>countifs('1A'!$E$2:$E$522, AG$1, '1A'!$B$2:$B$522, "&gt;"&amp;$L$4, '1A'!$B$2:$B$522, "&lt;"&amp;$M$4)</f>
        <v>0</v>
      </c>
      <c r="AH3" s="1">
        <f>countifs('1A'!$E$2:$E$522, AH$1, '1A'!$B$2:$B$522, "&gt;"&amp;$L$4, '1A'!$B$2:$B$522, "&lt;"&amp;$M$4)</f>
        <v>0</v>
      </c>
      <c r="AI3" s="3">
        <v>3.0</v>
      </c>
      <c r="AJ3" s="3">
        <v>6.0</v>
      </c>
      <c r="AK3" s="3">
        <v>21.0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6" t="str">
        <f>IFERROR(__xludf.DUMMYFUNCTION("AVERAGE.WEIGHTED($AB$1:$AH$1, AB3:AH3)"),"#DIV/0!")</f>
        <v>#DIV/0!</v>
      </c>
      <c r="AO3" s="6" t="str">
        <f t="shared" ref="AO3:AQ3" si="8">(AL3-1)*100/6</f>
        <v>#DIV/0!</v>
      </c>
      <c r="AP3" s="6" t="str">
        <f t="shared" si="8"/>
        <v>#DIV/0!</v>
      </c>
      <c r="AQ3" s="6" t="str">
        <f t="shared" si="8"/>
        <v>#DIV/0!</v>
      </c>
      <c r="AR3" s="7" t="str">
        <f t="shared" ref="AR3:AT3" si="9">average($AO3:$AQ3)</f>
        <v>#DIV/0!</v>
      </c>
      <c r="AS3" s="7" t="str">
        <f t="shared" si="9"/>
        <v>#DIV/0!</v>
      </c>
      <c r="AT3" s="7" t="str">
        <f t="shared" si="9"/>
        <v>#DIV/0!</v>
      </c>
      <c r="AU3" s="7" t="str">
        <f t="shared" si="10"/>
        <v>#DIV/0!</v>
      </c>
      <c r="AV3" s="1">
        <f>countifs('1A'!$E$2:$E$522, AV$1, '1A'!$C$2:$C$522, "Karl")</f>
        <v>0</v>
      </c>
      <c r="AW3" s="1">
        <f>countifs('1A'!$E$2:$E$522, AW$1, '1A'!$C$2:$C$522, "Karl")</f>
        <v>1</v>
      </c>
      <c r="AX3" s="1">
        <f>countifs('1A'!$E$2:$E$522, AX$1, '1A'!$C$2:$C$522, "Karl")</f>
        <v>1</v>
      </c>
      <c r="AY3" s="1">
        <f>countifs('1A'!$E$2:$E$522, AY$1, '1A'!$C$2:$C$522, "Karl")</f>
        <v>2</v>
      </c>
      <c r="AZ3" s="1">
        <f>countifs('1A'!$E$2:$E$522, AZ$1, '1A'!$C$2:$C$522, "Karl")</f>
        <v>1</v>
      </c>
      <c r="BA3" s="1">
        <f>countifs('1A'!$E$2:$E$522, BA$1, '1A'!$C$2:$C$522, "Karl")</f>
        <v>11</v>
      </c>
      <c r="BB3" s="1">
        <f>countifs('1A'!$E$2:$E$522, BB$1, '1A'!$C$2:$C$522, "Karl")</f>
        <v>9</v>
      </c>
      <c r="BC3" s="1">
        <f>countifs('1A'!$E$2:$E$522, BC$1, '1A'!$C$2:$C$522, "Kona")</f>
        <v>1</v>
      </c>
      <c r="BD3" s="1">
        <f>countifs('1A'!$E$2:$E$522, BD$1, '1A'!$C$2:$C$522, "Kona")</f>
        <v>0</v>
      </c>
      <c r="BE3" s="1">
        <f>countifs('1A'!$E$2:$E$522, BE$1, '1A'!$C$2:$C$522, "Kona")</f>
        <v>1</v>
      </c>
      <c r="BF3" s="1">
        <f>countifs('1A'!$E$2:$E$522, BF$1, '1A'!$C$2:$C$522, "Kona")</f>
        <v>1</v>
      </c>
      <c r="BG3" s="1">
        <f>countifs('1A'!$E$2:$E$522, BG$1, '1A'!$C$2:$C$522, "Kona")</f>
        <v>6</v>
      </c>
      <c r="BH3" s="1">
        <f>countifs('1A'!$E$2:$E$522, BH$1, '1A'!$C$2:$C$522, "Kona")</f>
        <v>10</v>
      </c>
      <c r="BI3" s="1">
        <f>countifs('1A'!$E$2:$E$522, BI$1, '1A'!$C$2:$C$522, "Kona")</f>
        <v>24</v>
      </c>
      <c r="BJ3" s="8">
        <f t="shared" si="11"/>
        <v>25</v>
      </c>
      <c r="BK3" s="8">
        <f t="shared" si="12"/>
        <v>43</v>
      </c>
      <c r="BL3" s="6">
        <f>IFERROR(__xludf.DUMMYFUNCTION("AVERAGE.WEIGHTED($AV$1:$BB$1,AV3:BB3)"),5.88)</f>
        <v>5.88</v>
      </c>
      <c r="BM3" s="6">
        <f>IFERROR(__xludf.DUMMYFUNCTION("AVERAGE.WEIGHTED($BC$1:$BI$1,BC3:BI3)"),6.186046511627907)</f>
        <v>6.186046512</v>
      </c>
      <c r="BN3" s="6">
        <f t="shared" ref="BN3:BO3" si="13">(BL3-1)*100/6</f>
        <v>81.33333333</v>
      </c>
      <c r="BO3" s="6">
        <f t="shared" si="13"/>
        <v>86.43410853</v>
      </c>
      <c r="BP3" s="6">
        <f t="shared" si="14"/>
        <v>83.88372093</v>
      </c>
      <c r="BQ3" s="6">
        <f t="shared" si="15"/>
        <v>83.88372093</v>
      </c>
      <c r="BR3" s="7">
        <f t="shared" si="16"/>
        <v>0.6937242653</v>
      </c>
    </row>
    <row r="4">
      <c r="A4" s="3">
        <v>3.0</v>
      </c>
      <c r="B4" s="1" t="s">
        <v>5</v>
      </c>
      <c r="C4" s="1">
        <f>countif('1A'!$F$2:$F$522, C$1)</f>
        <v>57</v>
      </c>
      <c r="D4" s="1">
        <f>countif('1A'!$F$2:$F$522, D$1)</f>
        <v>6</v>
      </c>
      <c r="E4" s="1">
        <f>countif('1A'!$F$2:$F$522, E$1)</f>
        <v>0</v>
      </c>
      <c r="F4" s="1">
        <f>countif('1A'!$F$2:$F$522, F$1)</f>
        <v>0</v>
      </c>
      <c r="G4" s="1">
        <f>countif('1A'!$F$2:$F$522, G$1)</f>
        <v>1</v>
      </c>
      <c r="H4" s="1">
        <f>countif('1A'!$F$2:$F$522, H$1)</f>
        <v>2</v>
      </c>
      <c r="I4" s="1">
        <f>countif('1A'!$F$2:$F$522, I$1)</f>
        <v>3</v>
      </c>
      <c r="J4" s="1">
        <f t="shared" ref="J4:J16" si="21">SUM(C3:I3)</f>
        <v>69</v>
      </c>
      <c r="K4" s="6">
        <f t="shared" si="6"/>
        <v>1.550724638</v>
      </c>
      <c r="L4" s="1" t="str">
        <f t="shared" ref="L4:M4" si="17">'Average comparison (age groups)'!L4</f>
        <v>#REF!</v>
      </c>
      <c r="M4" s="1" t="str">
        <f t="shared" si="17"/>
        <v>#REF!</v>
      </c>
      <c r="N4" s="1">
        <f>countifs('1A'!$F$2:$F$522, N$1, '1A'!$B$2:$B$522, "&gt;"&amp;$L$2, '1A'!$B$2:$B$522, "&lt;"&amp;$M$2)</f>
        <v>0</v>
      </c>
      <c r="O4" s="1">
        <f>countifs('1A'!$F$2:$F$522, O$1, '1A'!$B$2:$B$522, "&gt;"&amp;$L$2, '1A'!$B$2:$B$522, "&lt;"&amp;$M$2)</f>
        <v>0</v>
      </c>
      <c r="P4" s="1">
        <f>countifs('1A'!$F$2:$F$522, P$1, '1A'!$B$2:$B$522, "&gt;"&amp;$L$2, '1A'!$B$2:$B$522, "&lt;"&amp;$M$2)</f>
        <v>0</v>
      </c>
      <c r="Q4" s="1">
        <f>countifs('1A'!$F$2:$F$522, Q$1, '1A'!$B$2:$B$522, "&gt;"&amp;$L$2, '1A'!$B$2:$B$522, "&lt;"&amp;$M$2)</f>
        <v>0</v>
      </c>
      <c r="R4" s="1">
        <f>countifs('1A'!$F$2:$F$522, R$1, '1A'!$B$2:$B$522, "&gt;"&amp;$L$2, '1A'!$B$2:$B$522, "&lt;"&amp;$M$2)</f>
        <v>0</v>
      </c>
      <c r="S4" s="1">
        <f>countifs('1A'!$F$2:$F$522, S$1, '1A'!$B$2:$B$522, "&gt;"&amp;$L$2, '1A'!$B$2:$B$522, "&lt;"&amp;$M$2)</f>
        <v>0</v>
      </c>
      <c r="T4" s="1">
        <f>countifs('1A'!$F$2:$F$522, T$1, '1A'!$B$2:$B$522, "&gt;"&amp;$L$2, '1A'!$B$2:$B$522, "&lt;"&amp;$M$2)</f>
        <v>0</v>
      </c>
      <c r="U4" s="1">
        <f>countifs('1A'!$F$2:$F$522, U$1, '1A'!$B$2:$B$522, "&gt;"&amp;$L$3, '1A'!$B$2:$B$522, "&lt;"&amp;$M$3)</f>
        <v>0</v>
      </c>
      <c r="V4" s="1">
        <f>countifs('1A'!$F$2:$F$522, V$1, '1A'!$B$2:$B$522, "&gt;"&amp;$L$3, '1A'!$B$2:$B$522, "&lt;"&amp;$M$3)</f>
        <v>0</v>
      </c>
      <c r="W4" s="1">
        <f>countifs('1A'!$F$2:$F$522, W$1, '1A'!$B$2:$B$522, "&gt;"&amp;$L$3, '1A'!$B$2:$B$522, "&lt;"&amp;$M$3)</f>
        <v>0</v>
      </c>
      <c r="X4" s="1">
        <f>countifs('1A'!$F$2:$F$522, X$1, '1A'!$B$2:$B$522, "&gt;"&amp;$L$3, '1A'!$B$2:$B$522, "&lt;"&amp;$M$3)</f>
        <v>0</v>
      </c>
      <c r="Y4" s="1">
        <f>countifs('1A'!$F$2:$F$522, Y$1, '1A'!$B$2:$B$522, "&gt;"&amp;$L$3, '1A'!$B$2:$B$522, "&lt;"&amp;$M$3)</f>
        <v>0</v>
      </c>
      <c r="Z4" s="1">
        <f>countifs('1A'!$F$2:$F$522, Z$1, '1A'!$B$2:$B$522, "&gt;"&amp;$L$3, '1A'!$B$2:$B$522, "&lt;"&amp;$M$3)</f>
        <v>0</v>
      </c>
      <c r="AA4" s="1">
        <f>countifs('1A'!$F$2:$F$522, AA$1, '1A'!$B$2:$B$522, "&gt;"&amp;$L$3, '1A'!$B$2:$B$522, "&lt;"&amp;$M$3)</f>
        <v>0</v>
      </c>
      <c r="AB4" s="1">
        <f>countifs('1A'!$F$2:$F$522, AB$1, '1A'!$B$2:$B$522, "&gt;"&amp;$L$4, '1A'!$B$2:$B$522, "&lt;"&amp;$M$4)</f>
        <v>0</v>
      </c>
      <c r="AC4" s="1">
        <f>countifs('1A'!$F$2:$F$522, AC$1, '1A'!$B$2:$B$522, "&gt;"&amp;$L$4, '1A'!$B$2:$B$522, "&lt;"&amp;$M$4)</f>
        <v>0</v>
      </c>
      <c r="AD4" s="1">
        <f>countifs('1A'!$F$2:$F$522, AD$1, '1A'!$B$2:$B$522, "&gt;"&amp;$L$4, '1A'!$B$2:$B$522, "&lt;"&amp;$M$4)</f>
        <v>0</v>
      </c>
      <c r="AE4" s="1">
        <f>countifs('1A'!$F$2:$F$522, AE$1, '1A'!$B$2:$B$522, "&gt;"&amp;$L$4, '1A'!$B$2:$B$522, "&lt;"&amp;$M$4)</f>
        <v>0</v>
      </c>
      <c r="AF4" s="1">
        <f>countifs('1A'!$F$2:$F$522, AF$1, '1A'!$B$2:$B$522, "&gt;"&amp;$L$4, '1A'!$B$2:$B$522, "&lt;"&amp;$M$4)</f>
        <v>0</v>
      </c>
      <c r="AG4" s="1">
        <f>countifs('1A'!$F$2:$F$522, AG$1, '1A'!$B$2:$B$522, "&gt;"&amp;$L$4, '1A'!$B$2:$B$522, "&lt;"&amp;$M$4)</f>
        <v>0</v>
      </c>
      <c r="AH4" s="1">
        <f>countifs('1A'!$F$2:$F$522, AH$1, '1A'!$B$2:$B$522, "&gt;"&amp;$L$4, '1A'!$B$2:$B$522, "&lt;"&amp;$M$4)</f>
        <v>0</v>
      </c>
      <c r="AI4" s="3">
        <v>3.0</v>
      </c>
      <c r="AJ4" s="3">
        <v>6.0</v>
      </c>
      <c r="AK4" s="3">
        <v>21.0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6" t="str">
        <f>IFERROR(__xludf.DUMMYFUNCTION("AVERAGE.WEIGHTED($AB$1:$AH$1, AB4:AH4)"),"#DIV/0!")</f>
        <v>#DIV/0!</v>
      </c>
      <c r="AO4" s="6" t="str">
        <f t="shared" ref="AO4:AQ4" si="18">(AL4-1)*100/6</f>
        <v>#DIV/0!</v>
      </c>
      <c r="AP4" s="6" t="str">
        <f t="shared" si="18"/>
        <v>#DIV/0!</v>
      </c>
      <c r="AQ4" s="6" t="str">
        <f t="shared" si="18"/>
        <v>#DIV/0!</v>
      </c>
      <c r="AR4" s="7" t="str">
        <f t="shared" ref="AR4:AT4" si="19">average($AO4:$AQ4)</f>
        <v>#DIV/0!</v>
      </c>
      <c r="AS4" s="7" t="str">
        <f t="shared" si="19"/>
        <v>#DIV/0!</v>
      </c>
      <c r="AT4" s="7" t="str">
        <f t="shared" si="19"/>
        <v>#DIV/0!</v>
      </c>
      <c r="AU4" s="7" t="str">
        <f t="shared" si="10"/>
        <v>#DIV/0!</v>
      </c>
      <c r="AV4" s="1">
        <f>countifs('1A'!$F$2:$F$522, AV$1, '1A'!$C$2:$C$522, "Karl")</f>
        <v>17</v>
      </c>
      <c r="AW4" s="1">
        <f>countifs('1A'!$F$2:$F$522, AW$1, '1A'!$C$2:$C$522, "Karl")</f>
        <v>4</v>
      </c>
      <c r="AX4" s="1">
        <f>countifs('1A'!$F$2:$F$522, AX$1, '1A'!$C$2:$C$522, "Karl")</f>
        <v>0</v>
      </c>
      <c r="AY4" s="1">
        <f>countifs('1A'!$F$2:$F$522, AY$1, '1A'!$C$2:$C$522, "Karl")</f>
        <v>0</v>
      </c>
      <c r="AZ4" s="1">
        <f>countifs('1A'!$F$2:$F$522, AZ$1, '1A'!$C$2:$C$522, "Karl")</f>
        <v>1</v>
      </c>
      <c r="BA4" s="1">
        <f>countifs('1A'!$F$2:$F$522, BA$1, '1A'!$C$2:$C$522, "Karl")</f>
        <v>2</v>
      </c>
      <c r="BB4" s="1">
        <f>countifs('1A'!$F$2:$F$522, BB$1, '1A'!$C$2:$C$522, "Karl")</f>
        <v>1</v>
      </c>
      <c r="BC4" s="1">
        <f>countifs('1A'!$F$2:$F$522, BC$1, '1A'!$C$2:$C$522, "Kona")</f>
        <v>39</v>
      </c>
      <c r="BD4" s="1">
        <f>countifs('1A'!$F$2:$F$522, BD$1, '1A'!$C$2:$C$522, "Kona")</f>
        <v>2</v>
      </c>
      <c r="BE4" s="1">
        <f>countifs('1A'!$F$2:$F$522, BE$1, '1A'!$C$2:$C$522, "Kona")</f>
        <v>0</v>
      </c>
      <c r="BF4" s="1">
        <f>countifs('1A'!$F$2:$F$522, BF$1, '1A'!$C$2:$C$522, "Kona")</f>
        <v>0</v>
      </c>
      <c r="BG4" s="1">
        <f>countifs('1A'!$F$2:$F$522, BG$1, '1A'!$C$2:$C$522, "Kona")</f>
        <v>0</v>
      </c>
      <c r="BH4" s="1">
        <f>countifs('1A'!$F$2:$F$522, BH$1, '1A'!$C$2:$C$522, "Kona")</f>
        <v>0</v>
      </c>
      <c r="BI4" s="1">
        <f>countifs('1A'!$F$2:$F$522, BI$1, '1A'!$C$2:$C$522, "Kona")</f>
        <v>2</v>
      </c>
      <c r="BJ4" s="8">
        <f t="shared" si="11"/>
        <v>25</v>
      </c>
      <c r="BK4" s="8">
        <f t="shared" si="12"/>
        <v>43</v>
      </c>
      <c r="BL4" s="6">
        <f>IFERROR(__xludf.DUMMYFUNCTION("AVERAGE.WEIGHTED($AV$1:$BB$1,AV4:BB4)"),1.96)</f>
        <v>1.96</v>
      </c>
      <c r="BM4" s="6">
        <f>IFERROR(__xludf.DUMMYFUNCTION("AVERAGE.WEIGHTED($BC$1:$BI$1,BC4:BI4)"),1.3255813953488373)</f>
        <v>1.325581395</v>
      </c>
      <c r="BN4" s="6">
        <f t="shared" ref="BN4:BO4" si="20">(BL4-1)*100/6</f>
        <v>16</v>
      </c>
      <c r="BO4" s="6">
        <f t="shared" si="20"/>
        <v>5.426356589</v>
      </c>
      <c r="BP4" s="6">
        <f t="shared" si="14"/>
        <v>10.71317829</v>
      </c>
      <c r="BQ4" s="6">
        <f t="shared" si="15"/>
        <v>10.71317829</v>
      </c>
      <c r="BR4" s="7">
        <f t="shared" si="16"/>
        <v>0.02235472265</v>
      </c>
    </row>
    <row r="5">
      <c r="A5" s="3">
        <v>4.0</v>
      </c>
      <c r="B5" s="1" t="s">
        <v>6</v>
      </c>
      <c r="C5" s="1">
        <f>countif('1A'!$G$2:$G$522, C$1)</f>
        <v>37</v>
      </c>
      <c r="D5" s="1">
        <f>countif('1A'!$G$2:$G$522, D$1)</f>
        <v>7</v>
      </c>
      <c r="E5" s="1">
        <f>countif('1A'!$G$2:$G$522, E$1)</f>
        <v>0</v>
      </c>
      <c r="F5" s="1">
        <f>countif('1A'!$G$2:$G$522, F$1)</f>
        <v>0</v>
      </c>
      <c r="G5" s="1">
        <f>countif('1A'!$G$2:$G$522, G$1)</f>
        <v>2</v>
      </c>
      <c r="H5" s="1">
        <f>countif('1A'!$G$2:$G$522, H$1)</f>
        <v>5</v>
      </c>
      <c r="I5" s="1">
        <f>countif('1A'!$G$2:$G$522, I$1)</f>
        <v>18</v>
      </c>
      <c r="J5" s="1">
        <f t="shared" si="21"/>
        <v>69</v>
      </c>
      <c r="K5" s="6">
        <f t="shared" si="6"/>
        <v>3.144927536</v>
      </c>
      <c r="N5" s="1">
        <f>countifs('1A'!$G$2:$G$522, N$1, '1A'!$B$2:$B$522, "&gt;"&amp;$L$2, '1A'!$B$2:$B$522, "&lt;"&amp;$M$2)</f>
        <v>0</v>
      </c>
      <c r="O5" s="1">
        <f>countifs('1A'!$G$2:$G$522, O$1, '1A'!$B$2:$B$522, "&gt;"&amp;$L$2, '1A'!$B$2:$B$522, "&lt;"&amp;$M$2)</f>
        <v>0</v>
      </c>
      <c r="P5" s="1">
        <f>countifs('1A'!$G$2:$G$522, P$1, '1A'!$B$2:$B$522, "&gt;"&amp;$L$2, '1A'!$B$2:$B$522, "&lt;"&amp;$M$2)</f>
        <v>0</v>
      </c>
      <c r="Q5" s="1">
        <f>countifs('1A'!$G$2:$G$522, Q$1, '1A'!$B$2:$B$522, "&gt;"&amp;$L$2, '1A'!$B$2:$B$522, "&lt;"&amp;$M$2)</f>
        <v>0</v>
      </c>
      <c r="R5" s="1">
        <f>countifs('1A'!$G$2:$G$522, R$1, '1A'!$B$2:$B$522, "&gt;"&amp;$L$2, '1A'!$B$2:$B$522, "&lt;"&amp;$M$2)</f>
        <v>0</v>
      </c>
      <c r="S5" s="1">
        <f>countifs('1A'!$G$2:$G$522, S$1, '1A'!$B$2:$B$522, "&gt;"&amp;$L$2, '1A'!$B$2:$B$522, "&lt;"&amp;$M$2)</f>
        <v>0</v>
      </c>
      <c r="T5" s="1">
        <f>countifs('1A'!$G$2:$G$522, T$1, '1A'!$B$2:$B$522, "&gt;"&amp;$L$2, '1A'!$B$2:$B$522, "&lt;"&amp;$M$2)</f>
        <v>0</v>
      </c>
      <c r="U5" s="1">
        <f>countifs('1A'!$G$2:$G$522, U$1, '1A'!$B$2:$B$522, "&gt;"&amp;$L$3, '1A'!$B$2:$B$522, "&lt;"&amp;$M$3)</f>
        <v>0</v>
      </c>
      <c r="V5" s="1">
        <f>countifs('1A'!$G$2:$G$522, V$1, '1A'!$B$2:$B$522, "&gt;"&amp;$L$3, '1A'!$B$2:$B$522, "&lt;"&amp;$M$3)</f>
        <v>0</v>
      </c>
      <c r="W5" s="1">
        <f>countifs('1A'!$G$2:$G$522, W$1, '1A'!$B$2:$B$522, "&gt;"&amp;$L$3, '1A'!$B$2:$B$522, "&lt;"&amp;$M$3)</f>
        <v>0</v>
      </c>
      <c r="X5" s="1">
        <f>countifs('1A'!$G$2:$G$522, X$1, '1A'!$B$2:$B$522, "&gt;"&amp;$L$3, '1A'!$B$2:$B$522, "&lt;"&amp;$M$3)</f>
        <v>0</v>
      </c>
      <c r="Y5" s="1">
        <f>countifs('1A'!$G$2:$G$522, Y$1, '1A'!$B$2:$B$522, "&gt;"&amp;$L$3, '1A'!$B$2:$B$522, "&lt;"&amp;$M$3)</f>
        <v>0</v>
      </c>
      <c r="Z5" s="1">
        <f>countifs('1A'!$G$2:$G$522, Z$1, '1A'!$B$2:$B$522, "&gt;"&amp;$L$3, '1A'!$B$2:$B$522, "&lt;"&amp;$M$3)</f>
        <v>0</v>
      </c>
      <c r="AA5" s="1">
        <f>countifs('1A'!$G$2:$G$522, AA$1, '1A'!$B$2:$B$522, "&gt;"&amp;$L$3, '1A'!$B$2:$B$522, "&lt;"&amp;$M$3)</f>
        <v>0</v>
      </c>
      <c r="AB5" s="1">
        <f>countifs('1A'!$G$2:$G$522, AB$1, '1A'!$B$2:$B$522, "&gt;"&amp;$L$4, '1A'!$B$2:$B$522, "&lt;"&amp;$M$4)</f>
        <v>0</v>
      </c>
      <c r="AC5" s="1">
        <f>countifs('1A'!$G$2:$G$522, AC$1, '1A'!$B$2:$B$522, "&gt;"&amp;$L$4, '1A'!$B$2:$B$522, "&lt;"&amp;$M$4)</f>
        <v>0</v>
      </c>
      <c r="AD5" s="1">
        <f>countifs('1A'!$G$2:$G$522, AD$1, '1A'!$B$2:$B$522, "&gt;"&amp;$L$4, '1A'!$B$2:$B$522, "&lt;"&amp;$M$4)</f>
        <v>0</v>
      </c>
      <c r="AE5" s="1">
        <f>countifs('1A'!$G$2:$G$522, AE$1, '1A'!$B$2:$B$522, "&gt;"&amp;$L$4, '1A'!$B$2:$B$522, "&lt;"&amp;$M$4)</f>
        <v>0</v>
      </c>
      <c r="AF5" s="1">
        <f>countifs('1A'!$G$2:$G$522, AF$1, '1A'!$B$2:$B$522, "&gt;"&amp;$L$4, '1A'!$B$2:$B$522, "&lt;"&amp;$M$4)</f>
        <v>0</v>
      </c>
      <c r="AG5" s="1">
        <f>countifs('1A'!$G$2:$G$522, AG$1, '1A'!$B$2:$B$522, "&gt;"&amp;$L$4, '1A'!$B$2:$B$522, "&lt;"&amp;$M$4)</f>
        <v>0</v>
      </c>
      <c r="AH5" s="1">
        <f>countifs('1A'!$G$2:$G$522, AH$1, '1A'!$B$2:$B$522, "&gt;"&amp;$L$4, '1A'!$B$2:$B$522, "&lt;"&amp;$M$4)</f>
        <v>0</v>
      </c>
      <c r="AI5" s="3">
        <v>3.0</v>
      </c>
      <c r="AJ5" s="3">
        <v>6.0</v>
      </c>
      <c r="AK5" s="3">
        <v>21.0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6" t="str">
        <f>IFERROR(__xludf.DUMMYFUNCTION("AVERAGE.WEIGHTED($AB$1:$AH$1, AB5:AH5)"),"#DIV/0!")</f>
        <v>#DIV/0!</v>
      </c>
      <c r="AO5" s="6" t="str">
        <f t="shared" ref="AO5:AQ5" si="22">(AL5-1)*100/6</f>
        <v>#DIV/0!</v>
      </c>
      <c r="AP5" s="6" t="str">
        <f t="shared" si="22"/>
        <v>#DIV/0!</v>
      </c>
      <c r="AQ5" s="6" t="str">
        <f t="shared" si="22"/>
        <v>#DIV/0!</v>
      </c>
      <c r="AR5" s="7" t="str">
        <f t="shared" ref="AR5:AT5" si="23">average($AO5:$AQ5)</f>
        <v>#DIV/0!</v>
      </c>
      <c r="AS5" s="7" t="str">
        <f t="shared" si="23"/>
        <v>#DIV/0!</v>
      </c>
      <c r="AT5" s="7" t="str">
        <f t="shared" si="23"/>
        <v>#DIV/0!</v>
      </c>
      <c r="AU5" s="7" t="str">
        <f t="shared" si="10"/>
        <v>#DIV/0!</v>
      </c>
      <c r="AV5" s="1">
        <f>countifs('1A'!$G$2:$G$522, AV$1, '1A'!$C$2:$C$522, "Karl")</f>
        <v>9</v>
      </c>
      <c r="AW5" s="1">
        <f>countifs('1A'!$G$2:$G$522, AW$1, '1A'!$C$2:$C$522, "Karl")</f>
        <v>3</v>
      </c>
      <c r="AX5" s="1">
        <f>countifs('1A'!$G$2:$G$522, AX$1, '1A'!$C$2:$C$522, "Karl")</f>
        <v>0</v>
      </c>
      <c r="AY5" s="1">
        <f>countifs('1A'!$G$2:$G$522, AY$1, '1A'!$C$2:$C$522, "Karl")</f>
        <v>0</v>
      </c>
      <c r="AZ5" s="1">
        <f>countifs('1A'!$G$2:$G$522, AZ$1, '1A'!$C$2:$C$522, "Karl")</f>
        <v>1</v>
      </c>
      <c r="BA5" s="1">
        <f>countifs('1A'!$G$2:$G$522, BA$1, '1A'!$C$2:$C$522, "Karl")</f>
        <v>2</v>
      </c>
      <c r="BB5" s="1">
        <f>countifs('1A'!$G$2:$G$522, BB$1, '1A'!$C$2:$C$522, "Karl")</f>
        <v>10</v>
      </c>
      <c r="BC5" s="1">
        <f>countifs('1A'!$G$2:$G$522, BC$1, '1A'!$C$2:$C$522, "Kona")</f>
        <v>27</v>
      </c>
      <c r="BD5" s="1">
        <f>countifs('1A'!$G$2:$G$522, BD$1, '1A'!$C$2:$C$522, "Kona")</f>
        <v>4</v>
      </c>
      <c r="BE5" s="1">
        <f>countifs('1A'!$G$2:$G$522, BE$1, '1A'!$C$2:$C$522, "Kona")</f>
        <v>0</v>
      </c>
      <c r="BF5" s="1">
        <f>countifs('1A'!$G$2:$G$522, BF$1, '1A'!$C$2:$C$522, "Kona")</f>
        <v>0</v>
      </c>
      <c r="BG5" s="1">
        <f>countifs('1A'!$G$2:$G$522, BG$1, '1A'!$C$2:$C$522, "Kona")</f>
        <v>1</v>
      </c>
      <c r="BH5" s="1">
        <f>countifs('1A'!$G$2:$G$522, BH$1, '1A'!$C$2:$C$522, "Kona")</f>
        <v>3</v>
      </c>
      <c r="BI5" s="1">
        <f>countifs('1A'!$G$2:$G$522, BI$1, '1A'!$C$2:$C$522, "Kona")</f>
        <v>8</v>
      </c>
      <c r="BJ5" s="8">
        <f t="shared" si="11"/>
        <v>25</v>
      </c>
      <c r="BK5" s="8">
        <f t="shared" si="12"/>
        <v>43</v>
      </c>
      <c r="BL5" s="6">
        <f>IFERROR(__xludf.DUMMYFUNCTION("AVERAGE.WEIGHTED($AV$1:$BB$1,AV5:BB5)"),4.08)</f>
        <v>4.08</v>
      </c>
      <c r="BM5" s="6">
        <f>IFERROR(__xludf.DUMMYFUNCTION("AVERAGE.WEIGHTED($BC$1:$BI$1,BC5:BI5)"),2.6511627906976747)</f>
        <v>2.651162791</v>
      </c>
      <c r="BN5" s="6">
        <f t="shared" ref="BN5:BO5" si="24">(BL5-1)*100/6</f>
        <v>51.33333333</v>
      </c>
      <c r="BO5" s="6">
        <f t="shared" si="24"/>
        <v>27.51937984</v>
      </c>
      <c r="BP5" s="6">
        <f t="shared" si="14"/>
        <v>39.42635659</v>
      </c>
      <c r="BQ5" s="6">
        <f t="shared" si="15"/>
        <v>39.42635659</v>
      </c>
      <c r="BR5" s="7">
        <f t="shared" si="16"/>
        <v>0.007323155733</v>
      </c>
    </row>
    <row r="6">
      <c r="A6" s="3">
        <v>5.0</v>
      </c>
      <c r="B6" s="1" t="s">
        <v>7</v>
      </c>
      <c r="C6" s="1">
        <f>countif('1A'!$H$2:$H$522, C$1)</f>
        <v>46</v>
      </c>
      <c r="D6" s="1">
        <f>countif('1A'!$H$2:$H$522, D$1)</f>
        <v>10</v>
      </c>
      <c r="E6" s="1">
        <f>countif('1A'!$H$2:$H$522, E$1)</f>
        <v>6</v>
      </c>
      <c r="F6" s="1">
        <f>countif('1A'!$H$2:$H$522, F$1)</f>
        <v>3</v>
      </c>
      <c r="G6" s="1">
        <f>countif('1A'!$H$2:$H$522, G$1)</f>
        <v>0</v>
      </c>
      <c r="H6" s="1">
        <f>countif('1A'!$H$2:$H$522, H$1)</f>
        <v>2</v>
      </c>
      <c r="I6" s="1">
        <f>countif('1A'!$H$2:$H$522, I$1)</f>
        <v>2</v>
      </c>
      <c r="J6" s="1">
        <f t="shared" si="21"/>
        <v>69</v>
      </c>
      <c r="K6" s="6">
        <f t="shared" si="6"/>
        <v>1.768115942</v>
      </c>
      <c r="N6" s="1">
        <f>countifs('1A'!$H$2:$H$522, N$1, '1A'!$B$2:$B$522, "&gt;"&amp;$L$2, '1A'!$B$2:$B$522, "&lt;"&amp;$M$2)</f>
        <v>0</v>
      </c>
      <c r="O6" s="1">
        <f>countifs('1A'!$H$2:$H$522, O$1, '1A'!$B$2:$B$522, "&gt;"&amp;$L$2, '1A'!$B$2:$B$522, "&lt;"&amp;$M$2)</f>
        <v>0</v>
      </c>
      <c r="P6" s="1">
        <f>countifs('1A'!$H$2:$H$522, P$1, '1A'!$B$2:$B$522, "&gt;"&amp;$L$2, '1A'!$B$2:$B$522, "&lt;"&amp;$M$2)</f>
        <v>0</v>
      </c>
      <c r="Q6" s="1">
        <f>countifs('1A'!$H$2:$H$522, Q$1, '1A'!$B$2:$B$522, "&gt;"&amp;$L$2, '1A'!$B$2:$B$522, "&lt;"&amp;$M$2)</f>
        <v>0</v>
      </c>
      <c r="R6" s="1">
        <f>countifs('1A'!$H$2:$H$522, R$1, '1A'!$B$2:$B$522, "&gt;"&amp;$L$2, '1A'!$B$2:$B$522, "&lt;"&amp;$M$2)</f>
        <v>0</v>
      </c>
      <c r="S6" s="1">
        <f>countifs('1A'!$H$2:$H$522, S$1, '1A'!$B$2:$B$522, "&gt;"&amp;$L$2, '1A'!$B$2:$B$522, "&lt;"&amp;$M$2)</f>
        <v>0</v>
      </c>
      <c r="T6" s="1">
        <f>countifs('1A'!$H$2:$H$522, T$1, '1A'!$B$2:$B$522, "&gt;"&amp;$L$2, '1A'!$B$2:$B$522, "&lt;"&amp;$M$2)</f>
        <v>0</v>
      </c>
      <c r="U6" s="1">
        <f>countifs('1A'!$H$2:$H$522, U$1, '1A'!$B$2:$B$522, "&gt;"&amp;$L$3, '1A'!$B$2:$B$522, "&lt;"&amp;$M$3)</f>
        <v>0</v>
      </c>
      <c r="V6" s="1">
        <f>countifs('1A'!$H$2:$H$522, V$1, '1A'!$B$2:$B$522, "&gt;"&amp;$L$3, '1A'!$B$2:$B$522, "&lt;"&amp;$M$3)</f>
        <v>0</v>
      </c>
      <c r="W6" s="1">
        <f>countifs('1A'!$H$2:$H$522, W$1, '1A'!$B$2:$B$522, "&gt;"&amp;$L$3, '1A'!$B$2:$B$522, "&lt;"&amp;$M$3)</f>
        <v>0</v>
      </c>
      <c r="X6" s="1">
        <f>countifs('1A'!$H$2:$H$522, X$1, '1A'!$B$2:$B$522, "&gt;"&amp;$L$3, '1A'!$B$2:$B$522, "&lt;"&amp;$M$3)</f>
        <v>0</v>
      </c>
      <c r="Y6" s="1">
        <f>countifs('1A'!$H$2:$H$522, Y$1, '1A'!$B$2:$B$522, "&gt;"&amp;$L$3, '1A'!$B$2:$B$522, "&lt;"&amp;$M$3)</f>
        <v>0</v>
      </c>
      <c r="Z6" s="1">
        <f>countifs('1A'!$H$2:$H$522, Z$1, '1A'!$B$2:$B$522, "&gt;"&amp;$L$3, '1A'!$B$2:$B$522, "&lt;"&amp;$M$3)</f>
        <v>0</v>
      </c>
      <c r="AA6" s="1">
        <f>countifs('1A'!$H$2:$H$522, AA$1, '1A'!$B$2:$B$522, "&gt;"&amp;$L$3, '1A'!$B$2:$B$522, "&lt;"&amp;$M$3)</f>
        <v>0</v>
      </c>
      <c r="AB6" s="1">
        <f>countifs('1A'!$H$2:$H$522, AB$1, '1A'!$B$2:$B$522, "&gt;"&amp;$L$4, '1A'!$B$2:$B$522, "&lt;"&amp;$M$4)</f>
        <v>0</v>
      </c>
      <c r="AC6" s="1">
        <f>countifs('1A'!$H$2:$H$522, AC$1, '1A'!$B$2:$B$522, "&gt;"&amp;$L$4, '1A'!$B$2:$B$522, "&lt;"&amp;$M$4)</f>
        <v>0</v>
      </c>
      <c r="AD6" s="1">
        <f>countifs('1A'!$H$2:$H$522, AD$1, '1A'!$B$2:$B$522, "&gt;"&amp;$L$4, '1A'!$B$2:$B$522, "&lt;"&amp;$M$4)</f>
        <v>0</v>
      </c>
      <c r="AE6" s="1">
        <f>countifs('1A'!$H$2:$H$522, AE$1, '1A'!$B$2:$B$522, "&gt;"&amp;$L$4, '1A'!$B$2:$B$522, "&lt;"&amp;$M$4)</f>
        <v>0</v>
      </c>
      <c r="AF6" s="1">
        <f>countifs('1A'!$H$2:$H$522, AF$1, '1A'!$B$2:$B$522, "&gt;"&amp;$L$4, '1A'!$B$2:$B$522, "&lt;"&amp;$M$4)</f>
        <v>0</v>
      </c>
      <c r="AG6" s="1">
        <f>countifs('1A'!$H$2:$H$522, AG$1, '1A'!$B$2:$B$522, "&gt;"&amp;$L$4, '1A'!$B$2:$B$522, "&lt;"&amp;$M$4)</f>
        <v>0</v>
      </c>
      <c r="AH6" s="1">
        <f>countifs('1A'!$H$2:$H$522, AH$1, '1A'!$B$2:$B$522, "&gt;"&amp;$L$4, '1A'!$B$2:$B$522, "&lt;"&amp;$M$4)</f>
        <v>0</v>
      </c>
      <c r="AI6" s="3">
        <v>3.0</v>
      </c>
      <c r="AJ6" s="3">
        <v>6.0</v>
      </c>
      <c r="AK6" s="3">
        <v>21.0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6" t="str">
        <f>IFERROR(__xludf.DUMMYFUNCTION("AVERAGE.WEIGHTED($AB$1:$AH$1, AB6:AH6)"),"#DIV/0!")</f>
        <v>#DIV/0!</v>
      </c>
      <c r="AO6" s="6" t="str">
        <f t="shared" ref="AO6:AQ6" si="25">(AL6-1)*100/6</f>
        <v>#DIV/0!</v>
      </c>
      <c r="AP6" s="6" t="str">
        <f t="shared" si="25"/>
        <v>#DIV/0!</v>
      </c>
      <c r="AQ6" s="6" t="str">
        <f t="shared" si="25"/>
        <v>#DIV/0!</v>
      </c>
      <c r="AR6" s="7" t="str">
        <f t="shared" ref="AR6:AT6" si="26">average($AO6:$AQ6)</f>
        <v>#DIV/0!</v>
      </c>
      <c r="AS6" s="7" t="str">
        <f t="shared" si="26"/>
        <v>#DIV/0!</v>
      </c>
      <c r="AT6" s="7" t="str">
        <f t="shared" si="26"/>
        <v>#DIV/0!</v>
      </c>
      <c r="AU6" s="7" t="str">
        <f t="shared" si="10"/>
        <v>#DIV/0!</v>
      </c>
      <c r="AV6" s="1">
        <f>countifs('1A'!$H$2:$H$522, AV$1, '1A'!$C$2:$C$522, "Karl")</f>
        <v>12</v>
      </c>
      <c r="AW6" s="1">
        <f>countifs('1A'!$H$2:$H$522, AW$1, '1A'!$C$2:$C$522, "Karl")</f>
        <v>5</v>
      </c>
      <c r="AX6" s="1">
        <f>countifs('1A'!$H$2:$H$522, AX$1, '1A'!$C$2:$C$522, "Karl")</f>
        <v>2</v>
      </c>
      <c r="AY6" s="1">
        <f>countifs('1A'!$H$2:$H$522, AY$1, '1A'!$C$2:$C$522, "Karl")</f>
        <v>2</v>
      </c>
      <c r="AZ6" s="1">
        <f>countifs('1A'!$H$2:$H$522, AZ$1, '1A'!$C$2:$C$522, "Karl")</f>
        <v>0</v>
      </c>
      <c r="BA6" s="1">
        <f>countifs('1A'!$H$2:$H$522, BA$1, '1A'!$C$2:$C$522, "Karl")</f>
        <v>2</v>
      </c>
      <c r="BB6" s="1">
        <f>countifs('1A'!$H$2:$H$522, BB$1, '1A'!$C$2:$C$522, "Karl")</f>
        <v>2</v>
      </c>
      <c r="BC6" s="1">
        <f>countifs('1A'!$H$2:$H$522, BC$1, '1A'!$C$2:$C$522, "Kona")</f>
        <v>33</v>
      </c>
      <c r="BD6" s="1">
        <f>countifs('1A'!$H$2:$H$522, BD$1, '1A'!$C$2:$C$522, "Kona")</f>
        <v>5</v>
      </c>
      <c r="BE6" s="1">
        <f>countifs('1A'!$H$2:$H$522, BE$1, '1A'!$C$2:$C$522, "Kona")</f>
        <v>4</v>
      </c>
      <c r="BF6" s="1">
        <f>countifs('1A'!$H$2:$H$522, BF$1, '1A'!$C$2:$C$522, "Kona")</f>
        <v>1</v>
      </c>
      <c r="BG6" s="1">
        <f>countifs('1A'!$H$2:$H$522, BG$1, '1A'!$C$2:$C$522, "Kona")</f>
        <v>0</v>
      </c>
      <c r="BH6" s="1">
        <f>countifs('1A'!$H$2:$H$522, BH$1, '1A'!$C$2:$C$522, "Kona")</f>
        <v>0</v>
      </c>
      <c r="BI6" s="1">
        <f>countifs('1A'!$H$2:$H$522, BI$1, '1A'!$C$2:$C$522, "Kona")</f>
        <v>0</v>
      </c>
      <c r="BJ6" s="8">
        <f t="shared" si="11"/>
        <v>25</v>
      </c>
      <c r="BK6" s="8">
        <f t="shared" si="12"/>
        <v>43</v>
      </c>
      <c r="BL6" s="6">
        <f>IFERROR(__xludf.DUMMYFUNCTION("AVERAGE.WEIGHTED($AV$1:$BB$1,AV6:BB6)"),2.48)</f>
        <v>2.48</v>
      </c>
      <c r="BM6" s="6">
        <f>IFERROR(__xludf.DUMMYFUNCTION("AVERAGE.WEIGHTED($BC$1:$BI$1,BC6:BI6)"),1.372093023255814)</f>
        <v>1.372093023</v>
      </c>
      <c r="BN6" s="6">
        <f t="shared" ref="BN6:BO6" si="27">(BL6-1)*100/6</f>
        <v>24.66666667</v>
      </c>
      <c r="BO6" s="6">
        <f t="shared" si="27"/>
        <v>6.201550388</v>
      </c>
      <c r="BP6" s="6">
        <f t="shared" si="14"/>
        <v>15.43410853</v>
      </c>
      <c r="BQ6" s="6">
        <f t="shared" si="15"/>
        <v>15.43410853</v>
      </c>
      <c r="BR6" s="7">
        <f t="shared" si="16"/>
        <v>0.0008889398122</v>
      </c>
    </row>
    <row r="7">
      <c r="A7" s="3">
        <v>6.0</v>
      </c>
      <c r="B7" s="1" t="s">
        <v>8</v>
      </c>
      <c r="C7" s="1">
        <f>countif('1A'!$I$2:$I$522, C$1)</f>
        <v>56</v>
      </c>
      <c r="D7" s="1">
        <f>countif('1A'!$I$2:$I$522, D$1)</f>
        <v>9</v>
      </c>
      <c r="E7" s="1">
        <f>countif('1A'!$I$2:$I$522, E$1)</f>
        <v>1</v>
      </c>
      <c r="F7" s="1">
        <f>countif('1A'!$I$2:$I$522, F$1)</f>
        <v>0</v>
      </c>
      <c r="G7" s="1">
        <f>countif('1A'!$I$2:$I$522, G$1)</f>
        <v>1</v>
      </c>
      <c r="H7" s="1">
        <f>countif('1A'!$I$2:$I$522, H$1)</f>
        <v>1</v>
      </c>
      <c r="I7" s="1">
        <f>countif('1A'!$I$2:$I$522, I$1)</f>
        <v>1</v>
      </c>
      <c r="J7" s="1">
        <f t="shared" si="21"/>
        <v>69</v>
      </c>
      <c r="K7" s="6">
        <f t="shared" si="6"/>
        <v>1.376811594</v>
      </c>
      <c r="N7" s="1">
        <f>countifs('1A'!$I$2:$I$522, N$1, '1A'!$B$2:$B$522, "&gt;"&amp;$L$2, '1A'!$B$2:$B$522, "&lt;"&amp;$M$2)</f>
        <v>0</v>
      </c>
      <c r="O7" s="1">
        <f>countifs('1A'!$I$2:$I$522, O$1, '1A'!$B$2:$B$522, "&gt;"&amp;$L$2, '1A'!$B$2:$B$522, "&lt;"&amp;$M$2)</f>
        <v>0</v>
      </c>
      <c r="P7" s="1">
        <f>countifs('1A'!$I$2:$I$522, P$1, '1A'!$B$2:$B$522, "&gt;"&amp;$L$2, '1A'!$B$2:$B$522, "&lt;"&amp;$M$2)</f>
        <v>0</v>
      </c>
      <c r="Q7" s="1">
        <f>countifs('1A'!$I$2:$I$522, Q$1, '1A'!$B$2:$B$522, "&gt;"&amp;$L$2, '1A'!$B$2:$B$522, "&lt;"&amp;$M$2)</f>
        <v>0</v>
      </c>
      <c r="R7" s="1">
        <f>countifs('1A'!$I$2:$I$522, R$1, '1A'!$B$2:$B$522, "&gt;"&amp;$L$2, '1A'!$B$2:$B$522, "&lt;"&amp;$M$2)</f>
        <v>0</v>
      </c>
      <c r="S7" s="1">
        <f>countifs('1A'!$I$2:$I$522, S$1, '1A'!$B$2:$B$522, "&gt;"&amp;$L$2, '1A'!$B$2:$B$522, "&lt;"&amp;$M$2)</f>
        <v>0</v>
      </c>
      <c r="T7" s="1">
        <f>countifs('1A'!$I$2:$I$522, T$1, '1A'!$B$2:$B$522, "&gt;"&amp;$L$2, '1A'!$B$2:$B$522, "&lt;"&amp;$M$2)</f>
        <v>0</v>
      </c>
      <c r="U7" s="1">
        <f>countifs('1A'!$I$2:$I$522, U$1, '1A'!$B$2:$B$522, "&gt;"&amp;$L$3, '1A'!$B$2:$B$522, "&lt;"&amp;$M$3)</f>
        <v>0</v>
      </c>
      <c r="V7" s="1">
        <f>countifs('1A'!$I$2:$I$522, V$1, '1A'!$B$2:$B$522, "&gt;"&amp;$L$3, '1A'!$B$2:$B$522, "&lt;"&amp;$M$3)</f>
        <v>0</v>
      </c>
      <c r="W7" s="1">
        <f>countifs('1A'!$I$2:$I$522, W$1, '1A'!$B$2:$B$522, "&gt;"&amp;$L$3, '1A'!$B$2:$B$522, "&lt;"&amp;$M$3)</f>
        <v>0</v>
      </c>
      <c r="X7" s="1">
        <f>countifs('1A'!$I$2:$I$522, X$1, '1A'!$B$2:$B$522, "&gt;"&amp;$L$3, '1A'!$B$2:$B$522, "&lt;"&amp;$M$3)</f>
        <v>0</v>
      </c>
      <c r="Y7" s="1">
        <f>countifs('1A'!$I$2:$I$522, Y$1, '1A'!$B$2:$B$522, "&gt;"&amp;$L$3, '1A'!$B$2:$B$522, "&lt;"&amp;$M$3)</f>
        <v>0</v>
      </c>
      <c r="Z7" s="1">
        <f>countifs('1A'!$I$2:$I$522, Z$1, '1A'!$B$2:$B$522, "&gt;"&amp;$L$3, '1A'!$B$2:$B$522, "&lt;"&amp;$M$3)</f>
        <v>0</v>
      </c>
      <c r="AA7" s="1">
        <f>countifs('1A'!$I$2:$I$522, AA$1, '1A'!$B$2:$B$522, "&gt;"&amp;$L$3, '1A'!$B$2:$B$522, "&lt;"&amp;$M$3)</f>
        <v>0</v>
      </c>
      <c r="AB7" s="1">
        <f>countifs('1A'!$I$2:$I$522, AB$1, '1A'!$B$2:$B$522, "&gt;"&amp;$L$4, '1A'!$B$2:$B$522, "&lt;"&amp;$M$4)</f>
        <v>0</v>
      </c>
      <c r="AC7" s="1">
        <f>countifs('1A'!$I$2:$I$522, AC$1, '1A'!$B$2:$B$522, "&gt;"&amp;$L$4, '1A'!$B$2:$B$522, "&lt;"&amp;$M$4)</f>
        <v>0</v>
      </c>
      <c r="AD7" s="1">
        <f>countifs('1A'!$I$2:$I$522, AD$1, '1A'!$B$2:$B$522, "&gt;"&amp;$L$4, '1A'!$B$2:$B$522, "&lt;"&amp;$M$4)</f>
        <v>0</v>
      </c>
      <c r="AE7" s="1">
        <f>countifs('1A'!$I$2:$I$522, AE$1, '1A'!$B$2:$B$522, "&gt;"&amp;$L$4, '1A'!$B$2:$B$522, "&lt;"&amp;$M$4)</f>
        <v>0</v>
      </c>
      <c r="AF7" s="1">
        <f>countifs('1A'!$I$2:$I$522, AF$1, '1A'!$B$2:$B$522, "&gt;"&amp;$L$4, '1A'!$B$2:$B$522, "&lt;"&amp;$M$4)</f>
        <v>0</v>
      </c>
      <c r="AG7" s="1">
        <f>countifs('1A'!$I$2:$I$522, AG$1, '1A'!$B$2:$B$522, "&gt;"&amp;$L$4, '1A'!$B$2:$B$522, "&lt;"&amp;$M$4)</f>
        <v>0</v>
      </c>
      <c r="AH7" s="1">
        <f>countifs('1A'!$I$2:$I$522, AH$1, '1A'!$B$2:$B$522, "&gt;"&amp;$L$4, '1A'!$B$2:$B$522, "&lt;"&amp;$M$4)</f>
        <v>0</v>
      </c>
      <c r="AI7" s="3">
        <v>3.0</v>
      </c>
      <c r="AJ7" s="3">
        <v>6.0</v>
      </c>
      <c r="AK7" s="3">
        <v>21.0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6" t="str">
        <f>IFERROR(__xludf.DUMMYFUNCTION("AVERAGE.WEIGHTED($AB$1:$AH$1, AB7:AH7)"),"#DIV/0!")</f>
        <v>#DIV/0!</v>
      </c>
      <c r="AO7" s="6" t="str">
        <f t="shared" ref="AO7:AQ7" si="28">(AL7-1)*100/6</f>
        <v>#DIV/0!</v>
      </c>
      <c r="AP7" s="6" t="str">
        <f t="shared" si="28"/>
        <v>#DIV/0!</v>
      </c>
      <c r="AQ7" s="6" t="str">
        <f t="shared" si="28"/>
        <v>#DIV/0!</v>
      </c>
      <c r="AR7" s="7" t="str">
        <f t="shared" ref="AR7:AT7" si="29">average($AO7:$AQ7)</f>
        <v>#DIV/0!</v>
      </c>
      <c r="AS7" s="7" t="str">
        <f t="shared" si="29"/>
        <v>#DIV/0!</v>
      </c>
      <c r="AT7" s="7" t="str">
        <f t="shared" si="29"/>
        <v>#DIV/0!</v>
      </c>
      <c r="AU7" s="7" t="str">
        <f t="shared" si="10"/>
        <v>#DIV/0!</v>
      </c>
      <c r="AV7" s="1">
        <f>countifs('1A'!$I$2:$I$522, AV$1, '1A'!$C$2:$C$522, "Karl")</f>
        <v>17</v>
      </c>
      <c r="AW7" s="1">
        <f>countifs('1A'!$I$2:$I$522, AW$1, '1A'!$C$2:$C$522, "Karl")</f>
        <v>6</v>
      </c>
      <c r="AX7" s="1">
        <f>countifs('1A'!$I$2:$I$522, AX$1, '1A'!$C$2:$C$522, "Karl")</f>
        <v>1</v>
      </c>
      <c r="AY7" s="1">
        <f>countifs('1A'!$I$2:$I$522, AY$1, '1A'!$C$2:$C$522, "Karl")</f>
        <v>0</v>
      </c>
      <c r="AZ7" s="1">
        <f>countifs('1A'!$I$2:$I$522, AZ$1, '1A'!$C$2:$C$522, "Karl")</f>
        <v>1</v>
      </c>
      <c r="BA7" s="1">
        <f>countifs('1A'!$I$2:$I$522, BA$1, '1A'!$C$2:$C$522, "Karl")</f>
        <v>0</v>
      </c>
      <c r="BB7" s="1">
        <f>countifs('1A'!$I$2:$I$522, BB$1, '1A'!$C$2:$C$522, "Karl")</f>
        <v>0</v>
      </c>
      <c r="BC7" s="1">
        <f>countifs('1A'!$I$2:$I$522, BC$1, '1A'!$C$2:$C$522, "Kona")</f>
        <v>38</v>
      </c>
      <c r="BD7" s="1">
        <f>countifs('1A'!$I$2:$I$522, BD$1, '1A'!$C$2:$C$522, "Kona")</f>
        <v>3</v>
      </c>
      <c r="BE7" s="1">
        <f>countifs('1A'!$I$2:$I$522, BE$1, '1A'!$C$2:$C$522, "Kona")</f>
        <v>0</v>
      </c>
      <c r="BF7" s="1">
        <f>countifs('1A'!$I$2:$I$522, BF$1, '1A'!$C$2:$C$522, "Kona")</f>
        <v>0</v>
      </c>
      <c r="BG7" s="1">
        <f>countifs('1A'!$I$2:$I$522, BG$1, '1A'!$C$2:$C$522, "Kona")</f>
        <v>0</v>
      </c>
      <c r="BH7" s="1">
        <f>countifs('1A'!$I$2:$I$522, BH$1, '1A'!$C$2:$C$522, "Kona")</f>
        <v>1</v>
      </c>
      <c r="BI7" s="1">
        <f>countifs('1A'!$I$2:$I$522, BI$1, '1A'!$C$2:$C$522, "Kona")</f>
        <v>1</v>
      </c>
      <c r="BJ7" s="8">
        <f t="shared" si="11"/>
        <v>25</v>
      </c>
      <c r="BK7" s="8">
        <f t="shared" si="12"/>
        <v>43</v>
      </c>
      <c r="BL7" s="6">
        <f>IFERROR(__xludf.DUMMYFUNCTION("AVERAGE.WEIGHTED($AV$1:$BB$1,AV7:BB7)"),1.48)</f>
        <v>1.48</v>
      </c>
      <c r="BM7" s="6">
        <f>IFERROR(__xludf.DUMMYFUNCTION("AVERAGE.WEIGHTED($BC$1:$BI$1,BC7:BI7)"),1.3255813953488371)</f>
        <v>1.325581395</v>
      </c>
      <c r="BN7" s="6">
        <f t="shared" ref="BN7:BO7" si="30">(BL7-1)*100/6</f>
        <v>8</v>
      </c>
      <c r="BO7" s="6">
        <f t="shared" si="30"/>
        <v>5.426356589</v>
      </c>
      <c r="BP7" s="6">
        <f t="shared" si="14"/>
        <v>6.713178295</v>
      </c>
      <c r="BQ7" s="6">
        <f t="shared" si="15"/>
        <v>6.713178295</v>
      </c>
      <c r="BR7" s="7">
        <f t="shared" si="16"/>
        <v>0.4824450903</v>
      </c>
    </row>
    <row r="8">
      <c r="A8" s="3">
        <v>7.0</v>
      </c>
      <c r="B8" s="1" t="s">
        <v>9</v>
      </c>
      <c r="C8" s="1">
        <f>countif('1A'!$J$2:$J$522, C$1)</f>
        <v>22</v>
      </c>
      <c r="D8" s="1">
        <f>countif('1A'!$J$2:$J$522, D$1)</f>
        <v>4</v>
      </c>
      <c r="E8" s="1">
        <f>countif('1A'!$J$2:$J$522, E$1)</f>
        <v>5</v>
      </c>
      <c r="F8" s="1">
        <f>countif('1A'!$J$2:$J$522, F$1)</f>
        <v>4</v>
      </c>
      <c r="G8" s="1">
        <f>countif('1A'!$J$2:$J$522, G$1)</f>
        <v>10</v>
      </c>
      <c r="H8" s="1">
        <f>countif('1A'!$J$2:$J$522, H$1)</f>
        <v>8</v>
      </c>
      <c r="I8" s="1">
        <f>countif('1A'!$J$2:$J$522, I$1)</f>
        <v>16</v>
      </c>
      <c r="J8" s="1">
        <f t="shared" si="21"/>
        <v>69</v>
      </c>
      <c r="K8" s="6">
        <f t="shared" si="6"/>
        <v>3.927536232</v>
      </c>
      <c r="N8" s="1">
        <f>countifs('1A'!$J$2:$J$522, N$1, '1A'!$B$2:$B$522, "&gt;"&amp;$L$2, '1A'!$B$2:$B$522, "&lt;"&amp;$M$2)</f>
        <v>0</v>
      </c>
      <c r="O8" s="1">
        <f>countifs('1A'!$J$2:$J$522, O$1, '1A'!$B$2:$B$522, "&gt;"&amp;$L$2, '1A'!$B$2:$B$522, "&lt;"&amp;$M$2)</f>
        <v>0</v>
      </c>
      <c r="P8" s="1">
        <f>countifs('1A'!$J$2:$J$522, P$1, '1A'!$B$2:$B$522, "&gt;"&amp;$L$2, '1A'!$B$2:$B$522, "&lt;"&amp;$M$2)</f>
        <v>0</v>
      </c>
      <c r="Q8" s="1">
        <f>countifs('1A'!$J$2:$J$522, Q$1, '1A'!$B$2:$B$522, "&gt;"&amp;$L$2, '1A'!$B$2:$B$522, "&lt;"&amp;$M$2)</f>
        <v>0</v>
      </c>
      <c r="R8" s="1">
        <f>countifs('1A'!$J$2:$J$522, R$1, '1A'!$B$2:$B$522, "&gt;"&amp;$L$2, '1A'!$B$2:$B$522, "&lt;"&amp;$M$2)</f>
        <v>0</v>
      </c>
      <c r="S8" s="1">
        <f>countifs('1A'!$J$2:$J$522, S$1, '1A'!$B$2:$B$522, "&gt;"&amp;$L$2, '1A'!$B$2:$B$522, "&lt;"&amp;$M$2)</f>
        <v>0</v>
      </c>
      <c r="T8" s="1">
        <f>countifs('1A'!$J$2:$J$522, T$1, '1A'!$B$2:$B$522, "&gt;"&amp;$L$2, '1A'!$B$2:$B$522, "&lt;"&amp;$M$2)</f>
        <v>0</v>
      </c>
      <c r="U8" s="1">
        <f>countifs('1A'!$J$2:$J$522, U$1, '1A'!$B$2:$B$522, "&gt;"&amp;$L$3, '1A'!$B$2:$B$522, "&lt;"&amp;$M$3)</f>
        <v>0</v>
      </c>
      <c r="V8" s="1">
        <f>countifs('1A'!$J$2:$J$522, V$1, '1A'!$B$2:$B$522, "&gt;"&amp;$L$3, '1A'!$B$2:$B$522, "&lt;"&amp;$M$3)</f>
        <v>0</v>
      </c>
      <c r="W8" s="1">
        <f>countifs('1A'!$J$2:$J$522, W$1, '1A'!$B$2:$B$522, "&gt;"&amp;$L$3, '1A'!$B$2:$B$522, "&lt;"&amp;$M$3)</f>
        <v>0</v>
      </c>
      <c r="X8" s="1">
        <f>countifs('1A'!$J$2:$J$522, X$1, '1A'!$B$2:$B$522, "&gt;"&amp;$L$3, '1A'!$B$2:$B$522, "&lt;"&amp;$M$3)</f>
        <v>0</v>
      </c>
      <c r="Y8" s="1">
        <f>countifs('1A'!$J$2:$J$522, Y$1, '1A'!$B$2:$B$522, "&gt;"&amp;$L$3, '1A'!$B$2:$B$522, "&lt;"&amp;$M$3)</f>
        <v>0</v>
      </c>
      <c r="Z8" s="1">
        <f>countifs('1A'!$J$2:$J$522, Z$1, '1A'!$B$2:$B$522, "&gt;"&amp;$L$3, '1A'!$B$2:$B$522, "&lt;"&amp;$M$3)</f>
        <v>0</v>
      </c>
      <c r="AA8" s="1">
        <f>countifs('1A'!$J$2:$J$522, AA$1, '1A'!$B$2:$B$522, "&gt;"&amp;$L$3, '1A'!$B$2:$B$522, "&lt;"&amp;$M$3)</f>
        <v>0</v>
      </c>
      <c r="AB8" s="1">
        <f>countifs('1A'!$J$2:$J$522, AB$1, '1A'!$B$2:$B$522, "&gt;"&amp;$L$4, '1A'!$B$2:$B$522, "&lt;"&amp;$M$4)</f>
        <v>0</v>
      </c>
      <c r="AC8" s="1">
        <f>countifs('1A'!$J$2:$J$522, AC$1, '1A'!$B$2:$B$522, "&gt;"&amp;$L$4, '1A'!$B$2:$B$522, "&lt;"&amp;$M$4)</f>
        <v>0</v>
      </c>
      <c r="AD8" s="1">
        <f>countifs('1A'!$J$2:$J$522, AD$1, '1A'!$B$2:$B$522, "&gt;"&amp;$L$4, '1A'!$B$2:$B$522, "&lt;"&amp;$M$4)</f>
        <v>0</v>
      </c>
      <c r="AE8" s="1">
        <f>countifs('1A'!$J$2:$J$522, AE$1, '1A'!$B$2:$B$522, "&gt;"&amp;$L$4, '1A'!$B$2:$B$522, "&lt;"&amp;$M$4)</f>
        <v>0</v>
      </c>
      <c r="AF8" s="1">
        <f>countifs('1A'!$J$2:$J$522, AF$1, '1A'!$B$2:$B$522, "&gt;"&amp;$L$4, '1A'!$B$2:$B$522, "&lt;"&amp;$M$4)</f>
        <v>0</v>
      </c>
      <c r="AG8" s="1">
        <f>countifs('1A'!$J$2:$J$522, AG$1, '1A'!$B$2:$B$522, "&gt;"&amp;$L$4, '1A'!$B$2:$B$522, "&lt;"&amp;$M$4)</f>
        <v>0</v>
      </c>
      <c r="AH8" s="1">
        <f>countifs('1A'!$J$2:$J$522, AH$1, '1A'!$B$2:$B$522, "&gt;"&amp;$L$4, '1A'!$B$2:$B$522, "&lt;"&amp;$M$4)</f>
        <v>0</v>
      </c>
      <c r="AI8" s="3">
        <v>3.0</v>
      </c>
      <c r="AJ8" s="3">
        <v>6.0</v>
      </c>
      <c r="AK8" s="3">
        <v>21.0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6" t="str">
        <f>IFERROR(__xludf.DUMMYFUNCTION("AVERAGE.WEIGHTED($AB$1:$AH$1, AB8:AH8)"),"#DIV/0!")</f>
        <v>#DIV/0!</v>
      </c>
      <c r="AO8" s="6" t="str">
        <f t="shared" ref="AO8:AQ8" si="31">(AL8-1)*100/6</f>
        <v>#DIV/0!</v>
      </c>
      <c r="AP8" s="6" t="str">
        <f t="shared" si="31"/>
        <v>#DIV/0!</v>
      </c>
      <c r="AQ8" s="6" t="str">
        <f t="shared" si="31"/>
        <v>#DIV/0!</v>
      </c>
      <c r="AR8" s="7" t="str">
        <f t="shared" ref="AR8:AT8" si="32">average($AO8:$AQ8)</f>
        <v>#DIV/0!</v>
      </c>
      <c r="AS8" s="7" t="str">
        <f t="shared" si="32"/>
        <v>#DIV/0!</v>
      </c>
      <c r="AT8" s="7" t="str">
        <f t="shared" si="32"/>
        <v>#DIV/0!</v>
      </c>
      <c r="AU8" s="7" t="str">
        <f t="shared" si="10"/>
        <v>#DIV/0!</v>
      </c>
      <c r="AV8" s="1">
        <f>countifs('1A'!$J$2:$J$522, AV$1, '1A'!$C$2:$C$522, "Karl")</f>
        <v>8</v>
      </c>
      <c r="AW8" s="1">
        <f>countifs('1A'!$J$2:$J$522, AW$1, '1A'!$C$2:$C$522, "Karl")</f>
        <v>0</v>
      </c>
      <c r="AX8" s="1">
        <f>countifs('1A'!$J$2:$J$522, AX$1, '1A'!$C$2:$C$522, "Karl")</f>
        <v>2</v>
      </c>
      <c r="AY8" s="1">
        <f>countifs('1A'!$J$2:$J$522, AY$1, '1A'!$C$2:$C$522, "Karl")</f>
        <v>1</v>
      </c>
      <c r="AZ8" s="1">
        <f>countifs('1A'!$J$2:$J$522, AZ$1, '1A'!$C$2:$C$522, "Karl")</f>
        <v>4</v>
      </c>
      <c r="BA8" s="1">
        <f>countifs('1A'!$J$2:$J$522, BA$1, '1A'!$C$2:$C$522, "Karl")</f>
        <v>5</v>
      </c>
      <c r="BB8" s="1">
        <f>countifs('1A'!$J$2:$J$522, BB$1, '1A'!$C$2:$C$522, "Karl")</f>
        <v>5</v>
      </c>
      <c r="BC8" s="1">
        <f>countifs('1A'!$J$2:$J$522, BC$1, '1A'!$C$2:$C$522, "Kona")</f>
        <v>13</v>
      </c>
      <c r="BD8" s="1">
        <f>countifs('1A'!$J$2:$J$522, BD$1, '1A'!$C$2:$C$522, "Kona")</f>
        <v>4</v>
      </c>
      <c r="BE8" s="1">
        <f>countifs('1A'!$J$2:$J$522, BE$1, '1A'!$C$2:$C$522, "Kona")</f>
        <v>3</v>
      </c>
      <c r="BF8" s="1">
        <f>countifs('1A'!$J$2:$J$522, BF$1, '1A'!$C$2:$C$522, "Kona")</f>
        <v>3</v>
      </c>
      <c r="BG8" s="1">
        <f>countifs('1A'!$J$2:$J$522, BG$1, '1A'!$C$2:$C$522, "Kona")</f>
        <v>6</v>
      </c>
      <c r="BH8" s="1">
        <f>countifs('1A'!$J$2:$J$522, BH$1, '1A'!$C$2:$C$522, "Kona")</f>
        <v>3</v>
      </c>
      <c r="BI8" s="1">
        <f>countifs('1A'!$J$2:$J$522, BI$1, '1A'!$C$2:$C$522, "Kona")</f>
        <v>11</v>
      </c>
      <c r="BJ8" s="8">
        <f t="shared" si="11"/>
        <v>25</v>
      </c>
      <c r="BK8" s="8">
        <f t="shared" si="12"/>
        <v>43</v>
      </c>
      <c r="BL8" s="6">
        <f>IFERROR(__xludf.DUMMYFUNCTION("AVERAGE.WEIGHTED($AV$1:$BB$1,AV8:BB8)"),4.12)</f>
        <v>4.12</v>
      </c>
      <c r="BM8" s="6">
        <f>IFERROR(__xludf.DUMMYFUNCTION("AVERAGE.WEIGHTED($BC$1:$BI$1,BC8:BI8)"),3.883720930232558)</f>
        <v>3.88372093</v>
      </c>
      <c r="BN8" s="6">
        <f t="shared" ref="BN8:BO8" si="33">(BL8-1)*100/6</f>
        <v>52</v>
      </c>
      <c r="BO8" s="6">
        <f t="shared" si="33"/>
        <v>48.0620155</v>
      </c>
      <c r="BP8" s="6">
        <f t="shared" si="14"/>
        <v>50.03100775</v>
      </c>
      <c r="BQ8" s="6">
        <f t="shared" si="15"/>
        <v>50.03100775</v>
      </c>
      <c r="BR8" s="7">
        <f t="shared" si="16"/>
        <v>0.6938199685</v>
      </c>
    </row>
    <row r="9">
      <c r="A9" s="3">
        <v>8.0</v>
      </c>
      <c r="B9" s="1" t="s">
        <v>10</v>
      </c>
      <c r="C9" s="1">
        <f>countif('1A'!$K$2:$K$522, C$1)</f>
        <v>23</v>
      </c>
      <c r="D9" s="1">
        <f>countif('1A'!$K$2:$K$522, D$1)</f>
        <v>8</v>
      </c>
      <c r="E9" s="1">
        <f>countif('1A'!$K$2:$K$522, E$1)</f>
        <v>1</v>
      </c>
      <c r="F9" s="1">
        <f>countif('1A'!$K$2:$K$522, F$1)</f>
        <v>4</v>
      </c>
      <c r="G9" s="1">
        <f>countif('1A'!$K$2:$K$522, G$1)</f>
        <v>4</v>
      </c>
      <c r="H9" s="1">
        <f>countif('1A'!$K$2:$K$522, H$1)</f>
        <v>10</v>
      </c>
      <c r="I9" s="1">
        <f>countif('1A'!$K$2:$K$522, I$1)</f>
        <v>19</v>
      </c>
      <c r="J9" s="1">
        <f t="shared" si="21"/>
        <v>69</v>
      </c>
      <c r="K9" s="6">
        <f t="shared" si="6"/>
        <v>3.927536232</v>
      </c>
      <c r="N9" s="1">
        <f>countifs('1A'!$K$2:$K$522, N$1, '1A'!$B$2:$B$522, "&gt;"&amp;$L$2, '1A'!$B$2:$B$522, "&lt;"&amp;$M$2)</f>
        <v>0</v>
      </c>
      <c r="O9" s="1">
        <f>countifs('1A'!$K$2:$K$522, O$1, '1A'!$B$2:$B$522, "&gt;"&amp;$L$2, '1A'!$B$2:$B$522, "&lt;"&amp;$M$2)</f>
        <v>0</v>
      </c>
      <c r="P9" s="1">
        <f>countifs('1A'!$K$2:$K$522, P$1, '1A'!$B$2:$B$522, "&gt;"&amp;$L$2, '1A'!$B$2:$B$522, "&lt;"&amp;$M$2)</f>
        <v>0</v>
      </c>
      <c r="Q9" s="1">
        <f>countifs('1A'!$K$2:$K$522, Q$1, '1A'!$B$2:$B$522, "&gt;"&amp;$L$2, '1A'!$B$2:$B$522, "&lt;"&amp;$M$2)</f>
        <v>0</v>
      </c>
      <c r="R9" s="1">
        <f>countifs('1A'!$K$2:$K$522, R$1, '1A'!$B$2:$B$522, "&gt;"&amp;$L$2, '1A'!$B$2:$B$522, "&lt;"&amp;$M$2)</f>
        <v>0</v>
      </c>
      <c r="S9" s="1">
        <f>countifs('1A'!$K$2:$K$522, S$1, '1A'!$B$2:$B$522, "&gt;"&amp;$L$2, '1A'!$B$2:$B$522, "&lt;"&amp;$M$2)</f>
        <v>0</v>
      </c>
      <c r="T9" s="1">
        <f>countifs('1A'!$K$2:$K$522, T$1, '1A'!$B$2:$B$522, "&gt;"&amp;$L$2, '1A'!$B$2:$B$522, "&lt;"&amp;$M$2)</f>
        <v>0</v>
      </c>
      <c r="U9" s="1">
        <f>countifs('1A'!$K$2:$K$522, U$1, '1A'!$B$2:$B$522, "&gt;"&amp;$L$3, '1A'!$B$2:$B$522, "&lt;"&amp;$M$3)</f>
        <v>0</v>
      </c>
      <c r="V9" s="1">
        <f>countifs('1A'!$K$2:$K$522, V$1, '1A'!$B$2:$B$522, "&gt;"&amp;$L$3, '1A'!$B$2:$B$522, "&lt;"&amp;$M$3)</f>
        <v>0</v>
      </c>
      <c r="W9" s="1">
        <f>countifs('1A'!$K$2:$K$522, W$1, '1A'!$B$2:$B$522, "&gt;"&amp;$L$3, '1A'!$B$2:$B$522, "&lt;"&amp;$M$3)</f>
        <v>0</v>
      </c>
      <c r="X9" s="1">
        <f>countifs('1A'!$K$2:$K$522, X$1, '1A'!$B$2:$B$522, "&gt;"&amp;$L$3, '1A'!$B$2:$B$522, "&lt;"&amp;$M$3)</f>
        <v>0</v>
      </c>
      <c r="Y9" s="1">
        <f>countifs('1A'!$K$2:$K$522, Y$1, '1A'!$B$2:$B$522, "&gt;"&amp;$L$3, '1A'!$B$2:$B$522, "&lt;"&amp;$M$3)</f>
        <v>0</v>
      </c>
      <c r="Z9" s="1">
        <f>countifs('1A'!$K$2:$K$522, Z$1, '1A'!$B$2:$B$522, "&gt;"&amp;$L$3, '1A'!$B$2:$B$522, "&lt;"&amp;$M$3)</f>
        <v>0</v>
      </c>
      <c r="AA9" s="1">
        <f>countifs('1A'!$K$2:$K$522, AA$1, '1A'!$B$2:$B$522, "&gt;"&amp;$L$3, '1A'!$B$2:$B$522, "&lt;"&amp;$M$3)</f>
        <v>0</v>
      </c>
      <c r="AB9" s="1">
        <f>countifs('1A'!$K$2:$K$522, AB$1, '1A'!$B$2:$B$522, "&gt;"&amp;$L$4, '1A'!$B$2:$B$522, "&lt;"&amp;$M$4)</f>
        <v>0</v>
      </c>
      <c r="AC9" s="1">
        <f>countifs('1A'!$K$2:$K$522, AC$1, '1A'!$B$2:$B$522, "&gt;"&amp;$L$4, '1A'!$B$2:$B$522, "&lt;"&amp;$M$4)</f>
        <v>0</v>
      </c>
      <c r="AD9" s="1">
        <f>countifs('1A'!$K$2:$K$522, AD$1, '1A'!$B$2:$B$522, "&gt;"&amp;$L$4, '1A'!$B$2:$B$522, "&lt;"&amp;$M$4)</f>
        <v>0</v>
      </c>
      <c r="AE9" s="1">
        <f>countifs('1A'!$K$2:$K$522, AE$1, '1A'!$B$2:$B$522, "&gt;"&amp;$L$4, '1A'!$B$2:$B$522, "&lt;"&amp;$M$4)</f>
        <v>0</v>
      </c>
      <c r="AF9" s="1">
        <f>countifs('1A'!$K$2:$K$522, AF$1, '1A'!$B$2:$B$522, "&gt;"&amp;$L$4, '1A'!$B$2:$B$522, "&lt;"&amp;$M$4)</f>
        <v>0</v>
      </c>
      <c r="AG9" s="1">
        <f>countifs('1A'!$K$2:$K$522, AG$1, '1A'!$B$2:$B$522, "&gt;"&amp;$L$4, '1A'!$B$2:$B$522, "&lt;"&amp;$M$4)</f>
        <v>0</v>
      </c>
      <c r="AH9" s="1">
        <f>countifs('1A'!$K$2:$K$522, AH$1, '1A'!$B$2:$B$522, "&gt;"&amp;$L$4, '1A'!$B$2:$B$522, "&lt;"&amp;$M$4)</f>
        <v>0</v>
      </c>
      <c r="AI9" s="3">
        <v>3.0</v>
      </c>
      <c r="AJ9" s="3">
        <v>6.0</v>
      </c>
      <c r="AK9" s="3">
        <v>21.0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6" t="str">
        <f>IFERROR(__xludf.DUMMYFUNCTION("AVERAGE.WEIGHTED($AB$1:$AH$1, AB9:AH9)"),"#DIV/0!")</f>
        <v>#DIV/0!</v>
      </c>
      <c r="AO9" s="6" t="str">
        <f t="shared" ref="AO9:AQ9" si="34">(AL9-1)*100/6</f>
        <v>#DIV/0!</v>
      </c>
      <c r="AP9" s="6" t="str">
        <f t="shared" si="34"/>
        <v>#DIV/0!</v>
      </c>
      <c r="AQ9" s="6" t="str">
        <f t="shared" si="34"/>
        <v>#DIV/0!</v>
      </c>
      <c r="AR9" s="7" t="str">
        <f t="shared" ref="AR9:AT9" si="35">average($AO9:$AQ9)</f>
        <v>#DIV/0!</v>
      </c>
      <c r="AS9" s="7" t="str">
        <f t="shared" si="35"/>
        <v>#DIV/0!</v>
      </c>
      <c r="AT9" s="7" t="str">
        <f t="shared" si="35"/>
        <v>#DIV/0!</v>
      </c>
      <c r="AU9" s="7" t="str">
        <f t="shared" si="10"/>
        <v>#DIV/0!</v>
      </c>
      <c r="AV9" s="1">
        <f>countifs('1A'!$K$2:$K$522, AV$1, '1A'!$C$2:$C$522, "Karl")</f>
        <v>8</v>
      </c>
      <c r="AW9" s="1">
        <f>countifs('1A'!$K$2:$K$522, AW$1, '1A'!$C$2:$C$522, "Karl")</f>
        <v>1</v>
      </c>
      <c r="AX9" s="1">
        <f>countifs('1A'!$K$2:$K$522, AX$1, '1A'!$C$2:$C$522, "Karl")</f>
        <v>1</v>
      </c>
      <c r="AY9" s="1">
        <f>countifs('1A'!$K$2:$K$522, AY$1, '1A'!$C$2:$C$522, "Karl")</f>
        <v>2</v>
      </c>
      <c r="AZ9" s="1">
        <f>countifs('1A'!$K$2:$K$522, AZ$1, '1A'!$C$2:$C$522, "Karl")</f>
        <v>2</v>
      </c>
      <c r="BA9" s="1">
        <f>countifs('1A'!$K$2:$K$522, BA$1, '1A'!$C$2:$C$522, "Karl")</f>
        <v>6</v>
      </c>
      <c r="BB9" s="1">
        <f>countifs('1A'!$K$2:$K$522, BB$1, '1A'!$C$2:$C$522, "Karl")</f>
        <v>5</v>
      </c>
      <c r="BC9" s="1">
        <f>countifs('1A'!$K$2:$K$522, BC$1, '1A'!$C$2:$C$522, "Kona")</f>
        <v>14</v>
      </c>
      <c r="BD9" s="1">
        <f>countifs('1A'!$K$2:$K$522, BD$1, '1A'!$C$2:$C$522, "Kona")</f>
        <v>7</v>
      </c>
      <c r="BE9" s="1">
        <f>countifs('1A'!$K$2:$K$522, BE$1, '1A'!$C$2:$C$522, "Kona")</f>
        <v>0</v>
      </c>
      <c r="BF9" s="1">
        <f>countifs('1A'!$K$2:$K$522, BF$1, '1A'!$C$2:$C$522, "Kona")</f>
        <v>2</v>
      </c>
      <c r="BG9" s="1">
        <f>countifs('1A'!$K$2:$K$522, BG$1, '1A'!$C$2:$C$522, "Kona")</f>
        <v>2</v>
      </c>
      <c r="BH9" s="1">
        <f>countifs('1A'!$K$2:$K$522, BH$1, '1A'!$C$2:$C$522, "Kona")</f>
        <v>4</v>
      </c>
      <c r="BI9" s="1">
        <f>countifs('1A'!$K$2:$K$522, BI$1, '1A'!$C$2:$C$522, "Kona")</f>
        <v>14</v>
      </c>
      <c r="BJ9" s="8">
        <f t="shared" si="11"/>
        <v>25</v>
      </c>
      <c r="BK9" s="8">
        <f t="shared" si="12"/>
        <v>43</v>
      </c>
      <c r="BL9" s="6">
        <f>IFERROR(__xludf.DUMMYFUNCTION("AVERAGE.WEIGHTED($AV$1:$BB$1,AV9:BB9)"),4.08)</f>
        <v>4.08</v>
      </c>
      <c r="BM9" s="6">
        <f>IFERROR(__xludf.DUMMYFUNCTION("AVERAGE.WEIGHTED($BC$1:$BI$1,BC9:BI9)"),3.9069767441860463)</f>
        <v>3.906976744</v>
      </c>
      <c r="BN9" s="6">
        <f t="shared" ref="BN9:BO9" si="36">(BL9-1)*100/6</f>
        <v>51.33333333</v>
      </c>
      <c r="BO9" s="6">
        <f t="shared" si="36"/>
        <v>48.4496124</v>
      </c>
      <c r="BP9" s="6">
        <f t="shared" si="14"/>
        <v>49.89147287</v>
      </c>
      <c r="BQ9" s="6">
        <f t="shared" si="15"/>
        <v>49.89147287</v>
      </c>
      <c r="BR9" s="7">
        <f t="shared" si="16"/>
        <v>0.7728220098</v>
      </c>
    </row>
    <row r="10">
      <c r="A10" s="3">
        <v>9.0</v>
      </c>
      <c r="B10" s="1" t="s">
        <v>11</v>
      </c>
      <c r="C10" s="1">
        <f>countif('1A'!$L$2:$L$522, C$1)</f>
        <v>3</v>
      </c>
      <c r="D10" s="1">
        <f>countif('1A'!$L$2:$L$522, D$1)</f>
        <v>1</v>
      </c>
      <c r="E10" s="1">
        <f>countif('1A'!$L$2:$L$522, E$1)</f>
        <v>2</v>
      </c>
      <c r="F10" s="1">
        <f>countif('1A'!$L$2:$L$522, F$1)</f>
        <v>2</v>
      </c>
      <c r="G10" s="1">
        <f>countif('1A'!$L$2:$L$522, G$1)</f>
        <v>2</v>
      </c>
      <c r="H10" s="1">
        <f>countif('1A'!$L$2:$L$522, H$1)</f>
        <v>15</v>
      </c>
      <c r="I10" s="1">
        <f>countif('1A'!$L$2:$L$522, I$1)</f>
        <v>44</v>
      </c>
      <c r="J10" s="1">
        <f t="shared" si="21"/>
        <v>69</v>
      </c>
      <c r="K10" s="6">
        <f t="shared" si="6"/>
        <v>6.188405797</v>
      </c>
      <c r="N10" s="1">
        <f>countifs('1A'!$L$2:$L$522, N$1, '1A'!$B$2:$B$522, "&gt;"&amp;$L$2, '1A'!$B$2:$B$522, "&lt;"&amp;$M$2)</f>
        <v>0</v>
      </c>
      <c r="O10" s="1">
        <f>countifs('1A'!$L$2:$L$522, O$1, '1A'!$B$2:$B$522, "&gt;"&amp;$L$2, '1A'!$B$2:$B$522, "&lt;"&amp;$M$2)</f>
        <v>0</v>
      </c>
      <c r="P10" s="1">
        <f>countifs('1A'!$L$2:$L$522, P$1, '1A'!$B$2:$B$522, "&gt;"&amp;$L$2, '1A'!$B$2:$B$522, "&lt;"&amp;$M$2)</f>
        <v>0</v>
      </c>
      <c r="Q10" s="1">
        <f>countifs('1A'!$L$2:$L$522, Q$1, '1A'!$B$2:$B$522, "&gt;"&amp;$L$2, '1A'!$B$2:$B$522, "&lt;"&amp;$M$2)</f>
        <v>0</v>
      </c>
      <c r="R10" s="1">
        <f>countifs('1A'!$L$2:$L$522, R$1, '1A'!$B$2:$B$522, "&gt;"&amp;$L$2, '1A'!$B$2:$B$522, "&lt;"&amp;$M$2)</f>
        <v>0</v>
      </c>
      <c r="S10" s="1">
        <f>countifs('1A'!$L$2:$L$522, S$1, '1A'!$B$2:$B$522, "&gt;"&amp;$L$2, '1A'!$B$2:$B$522, "&lt;"&amp;$M$2)</f>
        <v>0</v>
      </c>
      <c r="T10" s="1">
        <f>countifs('1A'!$L$2:$L$522, T$1, '1A'!$B$2:$B$522, "&gt;"&amp;$L$2, '1A'!$B$2:$B$522, "&lt;"&amp;$M$2)</f>
        <v>0</v>
      </c>
      <c r="U10" s="1">
        <f>countifs('1A'!$L$2:$L$522, U$1, '1A'!$B$2:$B$522, "&gt;"&amp;$L$3, '1A'!$B$2:$B$522, "&lt;"&amp;$M$3)</f>
        <v>0</v>
      </c>
      <c r="V10" s="1">
        <f>countifs('1A'!$L$2:$L$522, V$1, '1A'!$B$2:$B$522, "&gt;"&amp;$L$3, '1A'!$B$2:$B$522, "&lt;"&amp;$M$3)</f>
        <v>0</v>
      </c>
      <c r="W10" s="1">
        <f>countifs('1A'!$L$2:$L$522, W$1, '1A'!$B$2:$B$522, "&gt;"&amp;$L$3, '1A'!$B$2:$B$522, "&lt;"&amp;$M$3)</f>
        <v>0</v>
      </c>
      <c r="X10" s="1">
        <f>countifs('1A'!$L$2:$L$522, X$1, '1A'!$B$2:$B$522, "&gt;"&amp;$L$3, '1A'!$B$2:$B$522, "&lt;"&amp;$M$3)</f>
        <v>0</v>
      </c>
      <c r="Y10" s="1">
        <f>countifs('1A'!$L$2:$L$522, Y$1, '1A'!$B$2:$B$522, "&gt;"&amp;$L$3, '1A'!$B$2:$B$522, "&lt;"&amp;$M$3)</f>
        <v>0</v>
      </c>
      <c r="Z10" s="1">
        <f>countifs('1A'!$L$2:$L$522, Z$1, '1A'!$B$2:$B$522, "&gt;"&amp;$L$3, '1A'!$B$2:$B$522, "&lt;"&amp;$M$3)</f>
        <v>0</v>
      </c>
      <c r="AA10" s="1">
        <f>countifs('1A'!$L$2:$L$522, AA$1, '1A'!$B$2:$B$522, "&gt;"&amp;$L$3, '1A'!$B$2:$B$522, "&lt;"&amp;$M$3)</f>
        <v>0</v>
      </c>
      <c r="AB10" s="1">
        <f>countifs('1A'!$L$2:$L$522, AB$1, '1A'!$B$2:$B$522, "&gt;"&amp;$L$4, '1A'!$B$2:$B$522, "&lt;"&amp;$M$4)</f>
        <v>0</v>
      </c>
      <c r="AC10" s="1">
        <f>countifs('1A'!$L$2:$L$522, AC$1, '1A'!$B$2:$B$522, "&gt;"&amp;$L$4, '1A'!$B$2:$B$522, "&lt;"&amp;$M$4)</f>
        <v>0</v>
      </c>
      <c r="AD10" s="1">
        <f>countifs('1A'!$L$2:$L$522, AD$1, '1A'!$B$2:$B$522, "&gt;"&amp;$L$4, '1A'!$B$2:$B$522, "&lt;"&amp;$M$4)</f>
        <v>0</v>
      </c>
      <c r="AE10" s="1">
        <f>countifs('1A'!$L$2:$L$522, AE$1, '1A'!$B$2:$B$522, "&gt;"&amp;$L$4, '1A'!$B$2:$B$522, "&lt;"&amp;$M$4)</f>
        <v>0</v>
      </c>
      <c r="AF10" s="1">
        <f>countifs('1A'!$L$2:$L$522, AF$1, '1A'!$B$2:$B$522, "&gt;"&amp;$L$4, '1A'!$B$2:$B$522, "&lt;"&amp;$M$4)</f>
        <v>0</v>
      </c>
      <c r="AG10" s="1">
        <f>countifs('1A'!$L$2:$L$522, AG$1, '1A'!$B$2:$B$522, "&gt;"&amp;$L$4, '1A'!$B$2:$B$522, "&lt;"&amp;$M$4)</f>
        <v>0</v>
      </c>
      <c r="AH10" s="1">
        <f>countifs('1A'!$L$2:$L$522, AH$1, '1A'!$B$2:$B$522, "&gt;"&amp;$L$4, '1A'!$B$2:$B$522, "&lt;"&amp;$M$4)</f>
        <v>0</v>
      </c>
      <c r="AI10" s="3">
        <v>3.0</v>
      </c>
      <c r="AJ10" s="3">
        <v>6.0</v>
      </c>
      <c r="AK10" s="3">
        <v>21.0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6" t="str">
        <f>IFERROR(__xludf.DUMMYFUNCTION("AVERAGE.WEIGHTED($AB$1:$AH$1, AB10:AH10)"),"#DIV/0!")</f>
        <v>#DIV/0!</v>
      </c>
      <c r="AO10" s="6" t="str">
        <f t="shared" ref="AO10:AQ10" si="37">(AL10-1)*100/6</f>
        <v>#DIV/0!</v>
      </c>
      <c r="AP10" s="6" t="str">
        <f t="shared" si="37"/>
        <v>#DIV/0!</v>
      </c>
      <c r="AQ10" s="6" t="str">
        <f t="shared" si="37"/>
        <v>#DIV/0!</v>
      </c>
      <c r="AR10" s="7" t="str">
        <f t="shared" ref="AR10:AT10" si="38">average($AO10:$AQ10)</f>
        <v>#DIV/0!</v>
      </c>
      <c r="AS10" s="7" t="str">
        <f t="shared" si="38"/>
        <v>#DIV/0!</v>
      </c>
      <c r="AT10" s="7" t="str">
        <f t="shared" si="38"/>
        <v>#DIV/0!</v>
      </c>
      <c r="AU10" s="7" t="str">
        <f t="shared" si="10"/>
        <v>#DIV/0!</v>
      </c>
      <c r="AV10" s="1">
        <f>countifs('1A'!$L$2:$L$522, AV$1, '1A'!$C$2:$C$522, "Karl")</f>
        <v>2</v>
      </c>
      <c r="AW10" s="1">
        <f>countifs('1A'!$L$2:$L$522, AW$1, '1A'!$C$2:$C$522, "Karl")</f>
        <v>0</v>
      </c>
      <c r="AX10" s="1">
        <f>countifs('1A'!$L$2:$L$522, AX$1, '1A'!$C$2:$C$522, "Karl")</f>
        <v>1</v>
      </c>
      <c r="AY10" s="1">
        <f>countifs('1A'!$L$2:$L$522, AY$1, '1A'!$C$2:$C$522, "Karl")</f>
        <v>0</v>
      </c>
      <c r="AZ10" s="1">
        <f>countifs('1A'!$L$2:$L$522, AZ$1, '1A'!$C$2:$C$522, "Karl")</f>
        <v>1</v>
      </c>
      <c r="BA10" s="1">
        <f>countifs('1A'!$L$2:$L$522, BA$1, '1A'!$C$2:$C$522, "Karl")</f>
        <v>5</v>
      </c>
      <c r="BB10" s="1">
        <f>countifs('1A'!$L$2:$L$522, BB$1, '1A'!$C$2:$C$522, "Karl")</f>
        <v>16</v>
      </c>
      <c r="BC10" s="1">
        <f>countifs('1A'!$L$2:$L$522, BC$1, '1A'!$C$2:$C$522, "Kona")</f>
        <v>1</v>
      </c>
      <c r="BD10" s="1">
        <f>countifs('1A'!$L$2:$L$522, BD$1, '1A'!$C$2:$C$522, "Kona")</f>
        <v>1</v>
      </c>
      <c r="BE10" s="1">
        <f>countifs('1A'!$L$2:$L$522, BE$1, '1A'!$C$2:$C$522, "Kona")</f>
        <v>1</v>
      </c>
      <c r="BF10" s="1">
        <f>countifs('1A'!$L$2:$L$522, BF$1, '1A'!$C$2:$C$522, "Kona")</f>
        <v>1</v>
      </c>
      <c r="BG10" s="1">
        <f>countifs('1A'!$L$2:$L$522, BG$1, '1A'!$C$2:$C$522, "Kona")</f>
        <v>1</v>
      </c>
      <c r="BH10" s="1">
        <f>countifs('1A'!$L$2:$L$522, BH$1, '1A'!$C$2:$C$522, "Kona")</f>
        <v>10</v>
      </c>
      <c r="BI10" s="1">
        <f>countifs('1A'!$L$2:$L$522, BI$1, '1A'!$C$2:$C$522, "Kona")</f>
        <v>28</v>
      </c>
      <c r="BJ10" s="8">
        <f t="shared" si="11"/>
        <v>25</v>
      </c>
      <c r="BK10" s="8">
        <f t="shared" si="12"/>
        <v>43</v>
      </c>
      <c r="BL10" s="6">
        <f>IFERROR(__xludf.DUMMYFUNCTION("AVERAGE.WEIGHTED($AV$1:$BB$1,AV10:BB10)"),6.08)</f>
        <v>6.08</v>
      </c>
      <c r="BM10" s="6">
        <f>IFERROR(__xludf.DUMMYFUNCTION("AVERAGE.WEIGHTED($BC$1:$BI$1,BC10:BI10)"),6.3023255813953485)</f>
        <v>6.302325581</v>
      </c>
      <c r="BN10" s="6">
        <f t="shared" ref="BN10:BO10" si="39">(BL10-1)*100/6</f>
        <v>84.66666667</v>
      </c>
      <c r="BO10" s="6">
        <f t="shared" si="39"/>
        <v>88.37209302</v>
      </c>
      <c r="BP10" s="6">
        <f t="shared" si="14"/>
        <v>86.51937984</v>
      </c>
      <c r="BQ10" s="6">
        <f t="shared" si="15"/>
        <v>86.51937984</v>
      </c>
      <c r="BR10" s="7">
        <f t="shared" si="16"/>
        <v>0.7781836802</v>
      </c>
    </row>
    <row r="11">
      <c r="A11" s="3">
        <v>10.0</v>
      </c>
      <c r="B11" s="1" t="s">
        <v>12</v>
      </c>
      <c r="C11" s="1">
        <f>countif('1A'!$M$2:$M$522, C$1)</f>
        <v>52</v>
      </c>
      <c r="D11" s="1">
        <f>countif('1A'!$M$2:$M$522, D$1)</f>
        <v>10</v>
      </c>
      <c r="E11" s="1">
        <f>countif('1A'!$M$2:$M$522, E$1)</f>
        <v>3</v>
      </c>
      <c r="F11" s="1">
        <f>countif('1A'!$M$2:$M$522, F$1)</f>
        <v>1</v>
      </c>
      <c r="G11" s="1">
        <f>countif('1A'!$M$2:$M$522, G$1)</f>
        <v>1</v>
      </c>
      <c r="H11" s="1">
        <f>countif('1A'!$M$2:$M$522, H$1)</f>
        <v>1</v>
      </c>
      <c r="I11" s="1">
        <f>countif('1A'!$M$2:$M$522, I$1)</f>
        <v>1</v>
      </c>
      <c r="J11" s="1">
        <f t="shared" si="21"/>
        <v>69</v>
      </c>
      <c r="K11" s="6">
        <f t="shared" si="6"/>
        <v>1.492753623</v>
      </c>
      <c r="N11" s="1">
        <f>countifs('1A'!$M$2:$M$522, N$1, '1A'!$B$2:$B$522, "&gt;"&amp;$L$2, '1A'!$B$2:$B$522, "&lt;"&amp;$M$2)</f>
        <v>0</v>
      </c>
      <c r="O11" s="1">
        <f>countifs('1A'!$M$2:$M$522, O$1, '1A'!$B$2:$B$522, "&gt;"&amp;$L$2, '1A'!$B$2:$B$522, "&lt;"&amp;$M$2)</f>
        <v>0</v>
      </c>
      <c r="P11" s="1">
        <f>countifs('1A'!$M$2:$M$522, P$1, '1A'!$B$2:$B$522, "&gt;"&amp;$L$2, '1A'!$B$2:$B$522, "&lt;"&amp;$M$2)</f>
        <v>0</v>
      </c>
      <c r="Q11" s="1">
        <f>countifs('1A'!$M$2:$M$522, Q$1, '1A'!$B$2:$B$522, "&gt;"&amp;$L$2, '1A'!$B$2:$B$522, "&lt;"&amp;$M$2)</f>
        <v>0</v>
      </c>
      <c r="R11" s="1">
        <f>countifs('1A'!$M$2:$M$522, R$1, '1A'!$B$2:$B$522, "&gt;"&amp;$L$2, '1A'!$B$2:$B$522, "&lt;"&amp;$M$2)</f>
        <v>0</v>
      </c>
      <c r="S11" s="1">
        <f>countifs('1A'!$M$2:$M$522, S$1, '1A'!$B$2:$B$522, "&gt;"&amp;$L$2, '1A'!$B$2:$B$522, "&lt;"&amp;$M$2)</f>
        <v>0</v>
      </c>
      <c r="T11" s="1">
        <f>countifs('1A'!$M$2:$M$522, T$1, '1A'!$B$2:$B$522, "&gt;"&amp;$L$2, '1A'!$B$2:$B$522, "&lt;"&amp;$M$2)</f>
        <v>0</v>
      </c>
      <c r="U11" s="1">
        <f>countifs('1A'!$M$2:$M$522, U$1, '1A'!$B$2:$B$522, "&gt;"&amp;$L$3, '1A'!$B$2:$B$522, "&lt;"&amp;$M$3)</f>
        <v>0</v>
      </c>
      <c r="V11" s="1">
        <f>countifs('1A'!$M$2:$M$522, V$1, '1A'!$B$2:$B$522, "&gt;"&amp;$L$3, '1A'!$B$2:$B$522, "&lt;"&amp;$M$3)</f>
        <v>0</v>
      </c>
      <c r="W11" s="1">
        <f>countifs('1A'!$M$2:$M$522, W$1, '1A'!$B$2:$B$522, "&gt;"&amp;$L$3, '1A'!$B$2:$B$522, "&lt;"&amp;$M$3)</f>
        <v>0</v>
      </c>
      <c r="X11" s="1">
        <f>countifs('1A'!$M$2:$M$522, X$1, '1A'!$B$2:$B$522, "&gt;"&amp;$L$3, '1A'!$B$2:$B$522, "&lt;"&amp;$M$3)</f>
        <v>0</v>
      </c>
      <c r="Y11" s="1">
        <f>countifs('1A'!$M$2:$M$522, Y$1, '1A'!$B$2:$B$522, "&gt;"&amp;$L$3, '1A'!$B$2:$B$522, "&lt;"&amp;$M$3)</f>
        <v>0</v>
      </c>
      <c r="Z11" s="1">
        <f>countifs('1A'!$M$2:$M$522, Z$1, '1A'!$B$2:$B$522, "&gt;"&amp;$L$3, '1A'!$B$2:$B$522, "&lt;"&amp;$M$3)</f>
        <v>0</v>
      </c>
      <c r="AA11" s="1">
        <f>countifs('1A'!$M$2:$M$522, AA$1, '1A'!$B$2:$B$522, "&gt;"&amp;$L$3, '1A'!$B$2:$B$522, "&lt;"&amp;$M$3)</f>
        <v>0</v>
      </c>
      <c r="AB11" s="1">
        <f>countifs('1A'!$M$2:$M$522, AB$1, '1A'!$B$2:$B$522, "&gt;"&amp;$L$4, '1A'!$B$2:$B$522, "&lt;"&amp;$M$4)</f>
        <v>0</v>
      </c>
      <c r="AC11" s="1">
        <f>countifs('1A'!$M$2:$M$522, AC$1, '1A'!$B$2:$B$522, "&gt;"&amp;$L$4, '1A'!$B$2:$B$522, "&lt;"&amp;$M$4)</f>
        <v>0</v>
      </c>
      <c r="AD11" s="1">
        <f>countifs('1A'!$M$2:$M$522, AD$1, '1A'!$B$2:$B$522, "&gt;"&amp;$L$4, '1A'!$B$2:$B$522, "&lt;"&amp;$M$4)</f>
        <v>0</v>
      </c>
      <c r="AE11" s="1">
        <f>countifs('1A'!$M$2:$M$522, AE$1, '1A'!$B$2:$B$522, "&gt;"&amp;$L$4, '1A'!$B$2:$B$522, "&lt;"&amp;$M$4)</f>
        <v>0</v>
      </c>
      <c r="AF11" s="1">
        <f>countifs('1A'!$M$2:$M$522, AF$1, '1A'!$B$2:$B$522, "&gt;"&amp;$L$4, '1A'!$B$2:$B$522, "&lt;"&amp;$M$4)</f>
        <v>0</v>
      </c>
      <c r="AG11" s="1">
        <f>countifs('1A'!$M$2:$M$522, AG$1, '1A'!$B$2:$B$522, "&gt;"&amp;$L$4, '1A'!$B$2:$B$522, "&lt;"&amp;$M$4)</f>
        <v>0</v>
      </c>
      <c r="AH11" s="1">
        <f>countifs('1A'!$M$2:$M$522, AH$1, '1A'!$B$2:$B$522, "&gt;"&amp;$L$4, '1A'!$B$2:$B$522, "&lt;"&amp;$M$4)</f>
        <v>0</v>
      </c>
      <c r="AI11" s="3">
        <v>3.0</v>
      </c>
      <c r="AJ11" s="3">
        <v>6.0</v>
      </c>
      <c r="AK11" s="3">
        <v>21.0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6" t="str">
        <f>IFERROR(__xludf.DUMMYFUNCTION("AVERAGE.WEIGHTED($AB$1:$AH$1, AB11:AH11)"),"#DIV/0!")</f>
        <v>#DIV/0!</v>
      </c>
      <c r="AO11" s="6" t="str">
        <f t="shared" ref="AO11:AQ11" si="40">(AL11-1)*100/6</f>
        <v>#DIV/0!</v>
      </c>
      <c r="AP11" s="6" t="str">
        <f t="shared" si="40"/>
        <v>#DIV/0!</v>
      </c>
      <c r="AQ11" s="6" t="str">
        <f t="shared" si="40"/>
        <v>#DIV/0!</v>
      </c>
      <c r="AR11" s="7" t="str">
        <f t="shared" ref="AR11:AT11" si="41">average($AO11:$AQ11)</f>
        <v>#DIV/0!</v>
      </c>
      <c r="AS11" s="7" t="str">
        <f t="shared" si="41"/>
        <v>#DIV/0!</v>
      </c>
      <c r="AT11" s="7" t="str">
        <f t="shared" si="41"/>
        <v>#DIV/0!</v>
      </c>
      <c r="AU11" s="7" t="str">
        <f t="shared" si="10"/>
        <v>#DIV/0!</v>
      </c>
      <c r="AV11" s="1">
        <f>countifs('1A'!$M$2:$M$522, AV$1, '1A'!$C$2:$C$522, "Karl")</f>
        <v>18</v>
      </c>
      <c r="AW11" s="1">
        <f>countifs('1A'!$M$2:$M$522, AW$1, '1A'!$C$2:$C$522, "Karl")</f>
        <v>4</v>
      </c>
      <c r="AX11" s="1">
        <f>countifs('1A'!$M$2:$M$522, AX$1, '1A'!$C$2:$C$522, "Karl")</f>
        <v>2</v>
      </c>
      <c r="AY11" s="1">
        <f>countifs('1A'!$M$2:$M$522, AY$1, '1A'!$C$2:$C$522, "Karl")</f>
        <v>0</v>
      </c>
      <c r="AZ11" s="1">
        <f>countifs('1A'!$M$2:$M$522, AZ$1, '1A'!$C$2:$C$522, "Karl")</f>
        <v>0</v>
      </c>
      <c r="BA11" s="1">
        <f>countifs('1A'!$M$2:$M$522, BA$1, '1A'!$C$2:$C$522, "Karl")</f>
        <v>0</v>
      </c>
      <c r="BB11" s="1">
        <f>countifs('1A'!$M$2:$M$522, BB$1, '1A'!$C$2:$C$522, "Karl")</f>
        <v>1</v>
      </c>
      <c r="BC11" s="1">
        <f>countifs('1A'!$M$2:$M$522, BC$1, '1A'!$C$2:$C$522, "Kona")</f>
        <v>33</v>
      </c>
      <c r="BD11" s="1">
        <f>countifs('1A'!$M$2:$M$522, BD$1, '1A'!$C$2:$C$522, "Kona")</f>
        <v>6</v>
      </c>
      <c r="BE11" s="1">
        <f>countifs('1A'!$M$2:$M$522, BE$1, '1A'!$C$2:$C$522, "Kona")</f>
        <v>1</v>
      </c>
      <c r="BF11" s="1">
        <f>countifs('1A'!$M$2:$M$522, BF$1, '1A'!$C$2:$C$522, "Kona")</f>
        <v>1</v>
      </c>
      <c r="BG11" s="1">
        <f>countifs('1A'!$M$2:$M$522, BG$1, '1A'!$C$2:$C$522, "Kona")</f>
        <v>1</v>
      </c>
      <c r="BH11" s="1">
        <f>countifs('1A'!$M$2:$M$522, BH$1, '1A'!$C$2:$C$522, "Kona")</f>
        <v>1</v>
      </c>
      <c r="BI11" s="1">
        <f>countifs('1A'!$M$2:$M$522, BI$1, '1A'!$C$2:$C$522, "Kona")</f>
        <v>0</v>
      </c>
      <c r="BJ11" s="8">
        <f t="shared" si="11"/>
        <v>25</v>
      </c>
      <c r="BK11" s="8">
        <f t="shared" si="12"/>
        <v>43</v>
      </c>
      <c r="BL11" s="6">
        <f>IFERROR(__xludf.DUMMYFUNCTION("AVERAGE.WEIGHTED($AV$1:$BB$1,AV11:BB11)"),1.56)</f>
        <v>1.56</v>
      </c>
      <c r="BM11" s="6">
        <f>IFERROR(__xludf.DUMMYFUNCTION("AVERAGE.WEIGHTED($BC$1:$BI$1,BC11:BI11)"),1.4651162790697674)</f>
        <v>1.465116279</v>
      </c>
      <c r="BN11" s="6">
        <f t="shared" ref="BN11:BO11" si="42">(BL11-1)*100/6</f>
        <v>9.333333333</v>
      </c>
      <c r="BO11" s="6">
        <f t="shared" si="42"/>
        <v>7.751937984</v>
      </c>
      <c r="BP11" s="6">
        <f t="shared" si="14"/>
        <v>8.542635659</v>
      </c>
      <c r="BQ11" s="6">
        <f t="shared" si="15"/>
        <v>8.542635659</v>
      </c>
      <c r="BR11" s="7">
        <f t="shared" si="16"/>
        <v>0.7020264626</v>
      </c>
    </row>
    <row r="12">
      <c r="A12" s="3">
        <v>11.0</v>
      </c>
      <c r="B12" s="1" t="s">
        <v>13</v>
      </c>
      <c r="C12" s="1">
        <f>countif('1A'!$N$2:$N$522, C$1)</f>
        <v>47</v>
      </c>
      <c r="D12" s="1">
        <f>countif('1A'!$N$2:$N$522, D$1)</f>
        <v>14</v>
      </c>
      <c r="E12" s="1">
        <f>countif('1A'!$N$2:$N$522, E$1)</f>
        <v>2</v>
      </c>
      <c r="F12" s="1">
        <f>countif('1A'!$N$2:$N$522, F$1)</f>
        <v>2</v>
      </c>
      <c r="G12" s="1">
        <f>countif('1A'!$N$2:$N$522, G$1)</f>
        <v>2</v>
      </c>
      <c r="H12" s="1">
        <f>countif('1A'!$N$2:$N$522, H$1)</f>
        <v>0</v>
      </c>
      <c r="I12" s="1">
        <f>countif('1A'!$N$2:$N$522, I$1)</f>
        <v>2</v>
      </c>
      <c r="J12" s="1">
        <f t="shared" si="21"/>
        <v>69</v>
      </c>
      <c r="K12" s="6">
        <f t="shared" si="6"/>
        <v>1.637681159</v>
      </c>
      <c r="N12" s="1">
        <f>countifs('1A'!$N$2:$N$522, N$1, '1A'!$B$2:$B$522, "&gt;"&amp;$L$2, '1A'!$B$2:$B$522, "&lt;"&amp;$M$2)</f>
        <v>0</v>
      </c>
      <c r="O12" s="1">
        <f>countifs('1A'!$N$2:$N$522, O$1, '1A'!$B$2:$B$522, "&gt;"&amp;$L$2, '1A'!$B$2:$B$522, "&lt;"&amp;$M$2)</f>
        <v>0</v>
      </c>
      <c r="P12" s="1">
        <f>countifs('1A'!$N$2:$N$522, P$1, '1A'!$B$2:$B$522, "&gt;"&amp;$L$2, '1A'!$B$2:$B$522, "&lt;"&amp;$M$2)</f>
        <v>0</v>
      </c>
      <c r="Q12" s="1">
        <f>countifs('1A'!$N$2:$N$522, Q$1, '1A'!$B$2:$B$522, "&gt;"&amp;$L$2, '1A'!$B$2:$B$522, "&lt;"&amp;$M$2)</f>
        <v>0</v>
      </c>
      <c r="R12" s="1">
        <f>countifs('1A'!$N$2:$N$522, R$1, '1A'!$B$2:$B$522, "&gt;"&amp;$L$2, '1A'!$B$2:$B$522, "&lt;"&amp;$M$2)</f>
        <v>0</v>
      </c>
      <c r="S12" s="1">
        <f>countifs('1A'!$N$2:$N$522, S$1, '1A'!$B$2:$B$522, "&gt;"&amp;$L$2, '1A'!$B$2:$B$522, "&lt;"&amp;$M$2)</f>
        <v>0</v>
      </c>
      <c r="T12" s="1">
        <f>countifs('1A'!$N$2:$N$522, T$1, '1A'!$B$2:$B$522, "&gt;"&amp;$L$2, '1A'!$B$2:$B$522, "&lt;"&amp;$M$2)</f>
        <v>0</v>
      </c>
      <c r="U12" s="1">
        <f>countifs('1A'!$N$2:$N$522, U$1, '1A'!$B$2:$B$522, "&gt;"&amp;$L$3, '1A'!$B$2:$B$522, "&lt;"&amp;$M$3)</f>
        <v>0</v>
      </c>
      <c r="V12" s="1">
        <f>countifs('1A'!$N$2:$N$522, V$1, '1A'!$B$2:$B$522, "&gt;"&amp;$L$3, '1A'!$B$2:$B$522, "&lt;"&amp;$M$3)</f>
        <v>0</v>
      </c>
      <c r="W12" s="1">
        <f>countifs('1A'!$N$2:$N$522, W$1, '1A'!$B$2:$B$522, "&gt;"&amp;$L$3, '1A'!$B$2:$B$522, "&lt;"&amp;$M$3)</f>
        <v>0</v>
      </c>
      <c r="X12" s="1">
        <f>countifs('1A'!$N$2:$N$522, X$1, '1A'!$B$2:$B$522, "&gt;"&amp;$L$3, '1A'!$B$2:$B$522, "&lt;"&amp;$M$3)</f>
        <v>0</v>
      </c>
      <c r="Y12" s="1">
        <f>countifs('1A'!$N$2:$N$522, Y$1, '1A'!$B$2:$B$522, "&gt;"&amp;$L$3, '1A'!$B$2:$B$522, "&lt;"&amp;$M$3)</f>
        <v>0</v>
      </c>
      <c r="Z12" s="1">
        <f>countifs('1A'!$N$2:$N$522, Z$1, '1A'!$B$2:$B$522, "&gt;"&amp;$L$3, '1A'!$B$2:$B$522, "&lt;"&amp;$M$3)</f>
        <v>0</v>
      </c>
      <c r="AA12" s="1">
        <f>countifs('1A'!$N$2:$N$522, AA$1, '1A'!$B$2:$B$522, "&gt;"&amp;$L$3, '1A'!$B$2:$B$522, "&lt;"&amp;$M$3)</f>
        <v>0</v>
      </c>
      <c r="AB12" s="1">
        <f>countifs('1A'!$N$2:$N$522, AB$1, '1A'!$B$2:$B$522, "&gt;"&amp;$L$4, '1A'!$B$2:$B$522, "&lt;"&amp;$M$4)</f>
        <v>0</v>
      </c>
      <c r="AC12" s="1">
        <f>countifs('1A'!$N$2:$N$522, AC$1, '1A'!$B$2:$B$522, "&gt;"&amp;$L$4, '1A'!$B$2:$B$522, "&lt;"&amp;$M$4)</f>
        <v>0</v>
      </c>
      <c r="AD12" s="1">
        <f>countifs('1A'!$N$2:$N$522, AD$1, '1A'!$B$2:$B$522, "&gt;"&amp;$L$4, '1A'!$B$2:$B$522, "&lt;"&amp;$M$4)</f>
        <v>0</v>
      </c>
      <c r="AE12" s="1">
        <f>countifs('1A'!$N$2:$N$522, AE$1, '1A'!$B$2:$B$522, "&gt;"&amp;$L$4, '1A'!$B$2:$B$522, "&lt;"&amp;$M$4)</f>
        <v>0</v>
      </c>
      <c r="AF12" s="1">
        <f>countifs('1A'!$N$2:$N$522, AF$1, '1A'!$B$2:$B$522, "&gt;"&amp;$L$4, '1A'!$B$2:$B$522, "&lt;"&amp;$M$4)</f>
        <v>0</v>
      </c>
      <c r="AG12" s="1">
        <f>countifs('1A'!$N$2:$N$522, AG$1, '1A'!$B$2:$B$522, "&gt;"&amp;$L$4, '1A'!$B$2:$B$522, "&lt;"&amp;$M$4)</f>
        <v>0</v>
      </c>
      <c r="AH12" s="1">
        <f>countifs('1A'!$N$2:$N$522, AH$1, '1A'!$B$2:$B$522, "&gt;"&amp;$L$4, '1A'!$B$2:$B$522, "&lt;"&amp;$M$4)</f>
        <v>0</v>
      </c>
      <c r="AI12" s="3">
        <v>3.0</v>
      </c>
      <c r="AJ12" s="3">
        <v>6.0</v>
      </c>
      <c r="AK12" s="3">
        <v>21.0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6" t="str">
        <f>IFERROR(__xludf.DUMMYFUNCTION("AVERAGE.WEIGHTED($AB$1:$AH$1, AB12:AH12)"),"#DIV/0!")</f>
        <v>#DIV/0!</v>
      </c>
      <c r="AO12" s="6" t="str">
        <f t="shared" ref="AO12:AQ12" si="43">(AL12-1)*100/6</f>
        <v>#DIV/0!</v>
      </c>
      <c r="AP12" s="6" t="str">
        <f t="shared" si="43"/>
        <v>#DIV/0!</v>
      </c>
      <c r="AQ12" s="6" t="str">
        <f t="shared" si="43"/>
        <v>#DIV/0!</v>
      </c>
      <c r="AR12" s="7" t="str">
        <f t="shared" ref="AR12:AT12" si="44">average($AO12:$AQ12)</f>
        <v>#DIV/0!</v>
      </c>
      <c r="AS12" s="7" t="str">
        <f t="shared" si="44"/>
        <v>#DIV/0!</v>
      </c>
      <c r="AT12" s="7" t="str">
        <f t="shared" si="44"/>
        <v>#DIV/0!</v>
      </c>
      <c r="AU12" s="7" t="str">
        <f t="shared" si="10"/>
        <v>#DIV/0!</v>
      </c>
      <c r="AV12" s="1">
        <f>countifs('1A'!$N$2:$N$522, AV$1, '1A'!$C$2:$C$522, "Karl")</f>
        <v>12</v>
      </c>
      <c r="AW12" s="1">
        <f>countifs('1A'!$N$2:$N$522, AW$1, '1A'!$C$2:$C$522, "Karl")</f>
        <v>8</v>
      </c>
      <c r="AX12" s="1">
        <f>countifs('1A'!$N$2:$N$522, AX$1, '1A'!$C$2:$C$522, "Karl")</f>
        <v>1</v>
      </c>
      <c r="AY12" s="1">
        <f>countifs('1A'!$N$2:$N$522, AY$1, '1A'!$C$2:$C$522, "Karl")</f>
        <v>1</v>
      </c>
      <c r="AZ12" s="1">
        <f>countifs('1A'!$N$2:$N$522, AZ$1, '1A'!$C$2:$C$522, "Karl")</f>
        <v>2</v>
      </c>
      <c r="BA12" s="1">
        <f>countifs('1A'!$N$2:$N$522, BA$1, '1A'!$C$2:$C$522, "Karl")</f>
        <v>0</v>
      </c>
      <c r="BB12" s="1">
        <f>countifs('1A'!$N$2:$N$522, BB$1, '1A'!$C$2:$C$522, "Karl")</f>
        <v>1</v>
      </c>
      <c r="BC12" s="1">
        <f>countifs('1A'!$N$2:$N$522, BC$1, '1A'!$C$2:$C$522, "Kona")</f>
        <v>34</v>
      </c>
      <c r="BD12" s="1">
        <f>countifs('1A'!$N$2:$N$522, BD$1, '1A'!$C$2:$C$522, "Kona")</f>
        <v>6</v>
      </c>
      <c r="BE12" s="1">
        <f>countifs('1A'!$N$2:$N$522, BE$1, '1A'!$C$2:$C$522, "Kona")</f>
        <v>1</v>
      </c>
      <c r="BF12" s="1">
        <f>countifs('1A'!$N$2:$N$522, BF$1, '1A'!$C$2:$C$522, "Kona")</f>
        <v>1</v>
      </c>
      <c r="BG12" s="1">
        <f>countifs('1A'!$N$2:$N$522, BG$1, '1A'!$C$2:$C$522, "Kona")</f>
        <v>0</v>
      </c>
      <c r="BH12" s="1">
        <f>countifs('1A'!$N$2:$N$522, BH$1, '1A'!$C$2:$C$522, "Kona")</f>
        <v>0</v>
      </c>
      <c r="BI12" s="1">
        <f>countifs('1A'!$N$2:$N$522, BI$1, '1A'!$C$2:$C$522, "Kona")</f>
        <v>1</v>
      </c>
      <c r="BJ12" s="8">
        <f t="shared" si="11"/>
        <v>25</v>
      </c>
      <c r="BK12" s="8">
        <f t="shared" si="12"/>
        <v>43</v>
      </c>
      <c r="BL12" s="6">
        <f>IFERROR(__xludf.DUMMYFUNCTION("AVERAGE.WEIGHTED($AV$1:$BB$1,AV12:BB12)"),2.08)</f>
        <v>2.08</v>
      </c>
      <c r="BM12" s="6">
        <f>IFERROR(__xludf.DUMMYFUNCTION("AVERAGE.WEIGHTED($BC$1:$BI$1,BC12:BI12)"),1.3953488372093024)</f>
        <v>1.395348837</v>
      </c>
      <c r="BN12" s="6">
        <f t="shared" ref="BN12:BO12" si="45">(BL12-1)*100/6</f>
        <v>18</v>
      </c>
      <c r="BO12" s="6">
        <f t="shared" si="45"/>
        <v>6.589147287</v>
      </c>
      <c r="BP12" s="6">
        <f t="shared" si="14"/>
        <v>12.29457364</v>
      </c>
      <c r="BQ12" s="6">
        <f t="shared" si="15"/>
        <v>12.29457364</v>
      </c>
      <c r="BR12" s="7">
        <f t="shared" si="16"/>
        <v>0.02138272387</v>
      </c>
    </row>
    <row r="13">
      <c r="A13" s="3">
        <v>12.0</v>
      </c>
      <c r="B13" s="1" t="s">
        <v>14</v>
      </c>
      <c r="C13" s="1">
        <f>countif('1A'!$O$2:$O$522, C$1)</f>
        <v>48</v>
      </c>
      <c r="D13" s="1">
        <f>countif('1A'!$O$2:$O$522, D$1)</f>
        <v>2</v>
      </c>
      <c r="E13" s="1">
        <f>countif('1A'!$O$2:$O$522, E$1)</f>
        <v>0</v>
      </c>
      <c r="F13" s="1">
        <f>countif('1A'!$O$2:$O$522, F$1)</f>
        <v>2</v>
      </c>
      <c r="G13" s="1">
        <f>countif('1A'!$O$2:$O$522, G$1)</f>
        <v>5</v>
      </c>
      <c r="H13" s="1">
        <f>countif('1A'!$O$2:$O$522, H$1)</f>
        <v>5</v>
      </c>
      <c r="I13" s="1">
        <f>countif('1A'!$O$2:$O$522, I$1)</f>
        <v>7</v>
      </c>
      <c r="J13" s="1">
        <f t="shared" si="21"/>
        <v>69</v>
      </c>
      <c r="K13" s="6">
        <f t="shared" si="6"/>
        <v>2.376811594</v>
      </c>
      <c r="N13" s="1">
        <f>countifs('1A'!$O$2:$O$522, N$1, '1A'!$B$2:$B$522, "&gt;"&amp;$L$2, '1A'!$B$2:$B$522, "&lt;"&amp;$M$2)</f>
        <v>0</v>
      </c>
      <c r="O13" s="1">
        <f>countifs('1A'!$O$2:$O$522, O$1, '1A'!$B$2:$B$522, "&gt;"&amp;$L$2, '1A'!$B$2:$B$522, "&lt;"&amp;$M$2)</f>
        <v>0</v>
      </c>
      <c r="P13" s="1">
        <f>countifs('1A'!$O$2:$O$522, P$1, '1A'!$B$2:$B$522, "&gt;"&amp;$L$2, '1A'!$B$2:$B$522, "&lt;"&amp;$M$2)</f>
        <v>0</v>
      </c>
      <c r="Q13" s="1">
        <f>countifs('1A'!$O$2:$O$522, Q$1, '1A'!$B$2:$B$522, "&gt;"&amp;$L$2, '1A'!$B$2:$B$522, "&lt;"&amp;$M$2)</f>
        <v>0</v>
      </c>
      <c r="R13" s="1">
        <f>countifs('1A'!$O$2:$O$522, R$1, '1A'!$B$2:$B$522, "&gt;"&amp;$L$2, '1A'!$B$2:$B$522, "&lt;"&amp;$M$2)</f>
        <v>0</v>
      </c>
      <c r="S13" s="1">
        <f>countifs('1A'!$O$2:$O$522, S$1, '1A'!$B$2:$B$522, "&gt;"&amp;$L$2, '1A'!$B$2:$B$522, "&lt;"&amp;$M$2)</f>
        <v>0</v>
      </c>
      <c r="T13" s="1">
        <f>countifs('1A'!$O$2:$O$522, T$1, '1A'!$B$2:$B$522, "&gt;"&amp;$L$2, '1A'!$B$2:$B$522, "&lt;"&amp;$M$2)</f>
        <v>0</v>
      </c>
      <c r="U13" s="1">
        <f>countifs('1A'!$O$2:$O$522, U$1, '1A'!$B$2:$B$522, "&gt;"&amp;$L$3, '1A'!$B$2:$B$522, "&lt;"&amp;$M$3)</f>
        <v>0</v>
      </c>
      <c r="V13" s="1">
        <f>countifs('1A'!$O$2:$O$522, V$1, '1A'!$B$2:$B$522, "&gt;"&amp;$L$3, '1A'!$B$2:$B$522, "&lt;"&amp;$M$3)</f>
        <v>0</v>
      </c>
      <c r="W13" s="1">
        <f>countifs('1A'!$O$2:$O$522, W$1, '1A'!$B$2:$B$522, "&gt;"&amp;$L$3, '1A'!$B$2:$B$522, "&lt;"&amp;$M$3)</f>
        <v>0</v>
      </c>
      <c r="X13" s="1">
        <f>countifs('1A'!$O$2:$O$522, X$1, '1A'!$B$2:$B$522, "&gt;"&amp;$L$3, '1A'!$B$2:$B$522, "&lt;"&amp;$M$3)</f>
        <v>0</v>
      </c>
      <c r="Y13" s="1">
        <f>countifs('1A'!$O$2:$O$522, Y$1, '1A'!$B$2:$B$522, "&gt;"&amp;$L$3, '1A'!$B$2:$B$522, "&lt;"&amp;$M$3)</f>
        <v>0</v>
      </c>
      <c r="Z13" s="1">
        <f>countifs('1A'!$O$2:$O$522, Z$1, '1A'!$B$2:$B$522, "&gt;"&amp;$L$3, '1A'!$B$2:$B$522, "&lt;"&amp;$M$3)</f>
        <v>0</v>
      </c>
      <c r="AA13" s="1">
        <f>countifs('1A'!$O$2:$O$522, AA$1, '1A'!$B$2:$B$522, "&gt;"&amp;$L$3, '1A'!$B$2:$B$522, "&lt;"&amp;$M$3)</f>
        <v>0</v>
      </c>
      <c r="AB13" s="1">
        <f>countifs('1A'!$O$2:$O$522, AB$1, '1A'!$B$2:$B$522, "&gt;"&amp;$L$4, '1A'!$B$2:$B$522, "&lt;"&amp;$M$4)</f>
        <v>0</v>
      </c>
      <c r="AC13" s="1">
        <f>countifs('1A'!$O$2:$O$522, AC$1, '1A'!$B$2:$B$522, "&gt;"&amp;$L$4, '1A'!$B$2:$B$522, "&lt;"&amp;$M$4)</f>
        <v>0</v>
      </c>
      <c r="AD13" s="1">
        <f>countifs('1A'!$O$2:$O$522, AD$1, '1A'!$B$2:$B$522, "&gt;"&amp;$L$4, '1A'!$B$2:$B$522, "&lt;"&amp;$M$4)</f>
        <v>0</v>
      </c>
      <c r="AE13" s="1">
        <f>countifs('1A'!$O$2:$O$522, AE$1, '1A'!$B$2:$B$522, "&gt;"&amp;$L$4, '1A'!$B$2:$B$522, "&lt;"&amp;$M$4)</f>
        <v>0</v>
      </c>
      <c r="AF13" s="1">
        <f>countifs('1A'!$O$2:$O$522, AF$1, '1A'!$B$2:$B$522, "&gt;"&amp;$L$4, '1A'!$B$2:$B$522, "&lt;"&amp;$M$4)</f>
        <v>0</v>
      </c>
      <c r="AG13" s="1">
        <f>countifs('1A'!$O$2:$O$522, AG$1, '1A'!$B$2:$B$522, "&gt;"&amp;$L$4, '1A'!$B$2:$B$522, "&lt;"&amp;$M$4)</f>
        <v>0</v>
      </c>
      <c r="AH13" s="1">
        <f>countifs('1A'!$O$2:$O$522, AH$1, '1A'!$B$2:$B$522, "&gt;"&amp;$L$4, '1A'!$B$2:$B$522, "&lt;"&amp;$M$4)</f>
        <v>0</v>
      </c>
      <c r="AI13" s="3">
        <v>3.0</v>
      </c>
      <c r="AJ13" s="3">
        <v>6.0</v>
      </c>
      <c r="AK13" s="3">
        <v>21.0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6" t="str">
        <f>IFERROR(__xludf.DUMMYFUNCTION("AVERAGE.WEIGHTED($AB$1:$AH$1, AB13:AH13)"),"#DIV/0!")</f>
        <v>#DIV/0!</v>
      </c>
      <c r="AO13" s="6" t="str">
        <f t="shared" ref="AO13:AQ13" si="46">(AL13-1)*100/6</f>
        <v>#DIV/0!</v>
      </c>
      <c r="AP13" s="6" t="str">
        <f t="shared" si="46"/>
        <v>#DIV/0!</v>
      </c>
      <c r="AQ13" s="6" t="str">
        <f t="shared" si="46"/>
        <v>#DIV/0!</v>
      </c>
      <c r="AR13" s="7" t="str">
        <f t="shared" ref="AR13:AT13" si="47">average($AO13:$AQ13)</f>
        <v>#DIV/0!</v>
      </c>
      <c r="AS13" s="7" t="str">
        <f t="shared" si="47"/>
        <v>#DIV/0!</v>
      </c>
      <c r="AT13" s="7" t="str">
        <f t="shared" si="47"/>
        <v>#DIV/0!</v>
      </c>
      <c r="AU13" s="7" t="str">
        <f t="shared" si="10"/>
        <v>#DIV/0!</v>
      </c>
      <c r="AV13" s="1">
        <f>countifs('1A'!$O$2:$O$522, AV$1, '1A'!$C$2:$C$522, "Karl")</f>
        <v>15</v>
      </c>
      <c r="AW13" s="1">
        <f>countifs('1A'!$O$2:$O$522, AW$1, '1A'!$C$2:$C$522, "Karl")</f>
        <v>2</v>
      </c>
      <c r="AX13" s="1">
        <f>countifs('1A'!$O$2:$O$522, AX$1, '1A'!$C$2:$C$522, "Karl")</f>
        <v>0</v>
      </c>
      <c r="AY13" s="1">
        <f>countifs('1A'!$O$2:$O$522, AY$1, '1A'!$C$2:$C$522, "Karl")</f>
        <v>1</v>
      </c>
      <c r="AZ13" s="1">
        <f>countifs('1A'!$O$2:$O$522, AZ$1, '1A'!$C$2:$C$522, "Karl")</f>
        <v>3</v>
      </c>
      <c r="BA13" s="1">
        <f>countifs('1A'!$O$2:$O$522, BA$1, '1A'!$C$2:$C$522, "Karl")</f>
        <v>2</v>
      </c>
      <c r="BB13" s="1">
        <f>countifs('1A'!$O$2:$O$522, BB$1, '1A'!$C$2:$C$522, "Karl")</f>
        <v>2</v>
      </c>
      <c r="BC13" s="1">
        <f>countifs('1A'!$O$2:$O$522, BC$1, '1A'!$C$2:$C$522, "Kona")</f>
        <v>32</v>
      </c>
      <c r="BD13" s="1">
        <f>countifs('1A'!$O$2:$O$522, BD$1, '1A'!$C$2:$C$522, "Kona")</f>
        <v>0</v>
      </c>
      <c r="BE13" s="1">
        <f>countifs('1A'!$O$2:$O$522, BE$1, '1A'!$C$2:$C$522, "Kona")</f>
        <v>0</v>
      </c>
      <c r="BF13" s="1">
        <f>countifs('1A'!$O$2:$O$522, BF$1, '1A'!$C$2:$C$522, "Kona")</f>
        <v>1</v>
      </c>
      <c r="BG13" s="1">
        <f>countifs('1A'!$O$2:$O$522, BG$1, '1A'!$C$2:$C$522, "Kona")</f>
        <v>2</v>
      </c>
      <c r="BH13" s="1">
        <f>countifs('1A'!$O$2:$O$522, BH$1, '1A'!$C$2:$C$522, "Kona")</f>
        <v>3</v>
      </c>
      <c r="BI13" s="1">
        <f>countifs('1A'!$O$2:$O$522, BI$1, '1A'!$C$2:$C$522, "Kona")</f>
        <v>5</v>
      </c>
      <c r="BJ13" s="8">
        <f t="shared" si="11"/>
        <v>25</v>
      </c>
      <c r="BK13" s="8">
        <f t="shared" si="12"/>
        <v>43</v>
      </c>
      <c r="BL13" s="6">
        <f>IFERROR(__xludf.DUMMYFUNCTION("AVERAGE.WEIGHTED($AV$1:$BB$1,AV13:BB13)"),2.56)</f>
        <v>2.56</v>
      </c>
      <c r="BM13" s="6">
        <f>IFERROR(__xludf.DUMMYFUNCTION("AVERAGE.WEIGHTED($BC$1:$BI$1,BC13:BI13)"),2.302325581395349)</f>
        <v>2.302325581</v>
      </c>
      <c r="BN13" s="6">
        <f t="shared" ref="BN13:BO13" si="48">(BL13-1)*100/6</f>
        <v>26</v>
      </c>
      <c r="BO13" s="6">
        <f t="shared" si="48"/>
        <v>21.70542636</v>
      </c>
      <c r="BP13" s="6">
        <f t="shared" si="14"/>
        <v>23.85271318</v>
      </c>
      <c r="BQ13" s="6">
        <f t="shared" si="15"/>
        <v>23.85271318</v>
      </c>
      <c r="BR13" s="7">
        <f t="shared" si="16"/>
        <v>0.5340870898</v>
      </c>
    </row>
    <row r="14">
      <c r="A14" s="3">
        <v>13.0</v>
      </c>
      <c r="B14" s="1" t="s">
        <v>15</v>
      </c>
      <c r="C14" s="1">
        <f>countif('1A'!$P$2:$P$522, C$1)</f>
        <v>35</v>
      </c>
      <c r="D14" s="1">
        <f>countif('1A'!$P$2:$P$522, D$1)</f>
        <v>7</v>
      </c>
      <c r="E14" s="1">
        <f>countif('1A'!$P$2:$P$522, E$1)</f>
        <v>4</v>
      </c>
      <c r="F14" s="1">
        <f>countif('1A'!$P$2:$P$522, F$1)</f>
        <v>1</v>
      </c>
      <c r="G14" s="1">
        <f>countif('1A'!$P$2:$P$522, G$1)</f>
        <v>3</v>
      </c>
      <c r="H14" s="1">
        <f>countif('1A'!$P$2:$P$522, H$1)</f>
        <v>5</v>
      </c>
      <c r="I14" s="1">
        <f>countif('1A'!$P$2:$P$522, I$1)</f>
        <v>14</v>
      </c>
      <c r="J14" s="1">
        <f t="shared" si="21"/>
        <v>69</v>
      </c>
      <c r="K14" s="6">
        <f t="shared" si="6"/>
        <v>3.014492754</v>
      </c>
      <c r="N14" s="1">
        <f>countifs('1A'!$P$2:$P$522, N$1, '1A'!$B$2:$B$522, "&gt;"&amp;$L$2, '1A'!$B$2:$B$522, "&lt;"&amp;$M$2)</f>
        <v>0</v>
      </c>
      <c r="O14" s="1">
        <f>countifs('1A'!$P$2:$P$522, O$1, '1A'!$B$2:$B$522, "&gt;"&amp;$L$2, '1A'!$B$2:$B$522, "&lt;"&amp;$M$2)</f>
        <v>0</v>
      </c>
      <c r="P14" s="1">
        <f>countifs('1A'!$P$2:$P$522, P$1, '1A'!$B$2:$B$522, "&gt;"&amp;$L$2, '1A'!$B$2:$B$522, "&lt;"&amp;$M$2)</f>
        <v>0</v>
      </c>
      <c r="Q14" s="1">
        <f>countifs('1A'!$P$2:$P$522, Q$1, '1A'!$B$2:$B$522, "&gt;"&amp;$L$2, '1A'!$B$2:$B$522, "&lt;"&amp;$M$2)</f>
        <v>0</v>
      </c>
      <c r="R14" s="1">
        <f>countifs('1A'!$P$2:$P$522, R$1, '1A'!$B$2:$B$522, "&gt;"&amp;$L$2, '1A'!$B$2:$B$522, "&lt;"&amp;$M$2)</f>
        <v>0</v>
      </c>
      <c r="S14" s="1">
        <f>countifs('1A'!$P$2:$P$522, S$1, '1A'!$B$2:$B$522, "&gt;"&amp;$L$2, '1A'!$B$2:$B$522, "&lt;"&amp;$M$2)</f>
        <v>0</v>
      </c>
      <c r="T14" s="1">
        <f>countifs('1A'!$P$2:$P$522, T$1, '1A'!$B$2:$B$522, "&gt;"&amp;$L$2, '1A'!$B$2:$B$522, "&lt;"&amp;$M$2)</f>
        <v>0</v>
      </c>
      <c r="U14" s="1">
        <f>countifs('1A'!$P$2:$P$522, U$1, '1A'!$B$2:$B$522, "&gt;"&amp;$L$3, '1A'!$B$2:$B$522, "&lt;"&amp;$M$3)</f>
        <v>0</v>
      </c>
      <c r="V14" s="1">
        <f>countifs('1A'!$P$2:$P$522, V$1, '1A'!$B$2:$B$522, "&gt;"&amp;$L$3, '1A'!$B$2:$B$522, "&lt;"&amp;$M$3)</f>
        <v>0</v>
      </c>
      <c r="W14" s="1">
        <f>countifs('1A'!$P$2:$P$522, W$1, '1A'!$B$2:$B$522, "&gt;"&amp;$L$3, '1A'!$B$2:$B$522, "&lt;"&amp;$M$3)</f>
        <v>0</v>
      </c>
      <c r="X14" s="1">
        <f>countifs('1A'!$P$2:$P$522, X$1, '1A'!$B$2:$B$522, "&gt;"&amp;$L$3, '1A'!$B$2:$B$522, "&lt;"&amp;$M$3)</f>
        <v>0</v>
      </c>
      <c r="Y14" s="1">
        <f>countifs('1A'!$P$2:$P$522, Y$1, '1A'!$B$2:$B$522, "&gt;"&amp;$L$3, '1A'!$B$2:$B$522, "&lt;"&amp;$M$3)</f>
        <v>0</v>
      </c>
      <c r="Z14" s="1">
        <f>countifs('1A'!$P$2:$P$522, Z$1, '1A'!$B$2:$B$522, "&gt;"&amp;$L$3, '1A'!$B$2:$B$522, "&lt;"&amp;$M$3)</f>
        <v>0</v>
      </c>
      <c r="AA14" s="1">
        <f>countifs('1A'!$P$2:$P$522, AA$1, '1A'!$B$2:$B$522, "&gt;"&amp;$L$3, '1A'!$B$2:$B$522, "&lt;"&amp;$M$3)</f>
        <v>0</v>
      </c>
      <c r="AB14" s="1">
        <f>countifs('1A'!$P$2:$P$522, AB$1, '1A'!$B$2:$B$522, "&gt;"&amp;$L$4, '1A'!$B$2:$B$522, "&lt;"&amp;$M$4)</f>
        <v>0</v>
      </c>
      <c r="AC14" s="1">
        <f>countifs('1A'!$P$2:$P$522, AC$1, '1A'!$B$2:$B$522, "&gt;"&amp;$L$4, '1A'!$B$2:$B$522, "&lt;"&amp;$M$4)</f>
        <v>0</v>
      </c>
      <c r="AD14" s="1">
        <f>countifs('1A'!$P$2:$P$522, AD$1, '1A'!$B$2:$B$522, "&gt;"&amp;$L$4, '1A'!$B$2:$B$522, "&lt;"&amp;$M$4)</f>
        <v>0</v>
      </c>
      <c r="AE14" s="1">
        <f>countifs('1A'!$P$2:$P$522, AE$1, '1A'!$B$2:$B$522, "&gt;"&amp;$L$4, '1A'!$B$2:$B$522, "&lt;"&amp;$M$4)</f>
        <v>0</v>
      </c>
      <c r="AF14" s="1">
        <f>countifs('1A'!$P$2:$P$522, AF$1, '1A'!$B$2:$B$522, "&gt;"&amp;$L$4, '1A'!$B$2:$B$522, "&lt;"&amp;$M$4)</f>
        <v>0</v>
      </c>
      <c r="AG14" s="1">
        <f>countifs('1A'!$P$2:$P$522, AG$1, '1A'!$B$2:$B$522, "&gt;"&amp;$L$4, '1A'!$B$2:$B$522, "&lt;"&amp;$M$4)</f>
        <v>0</v>
      </c>
      <c r="AH14" s="1">
        <f>countifs('1A'!$P$2:$P$522, AH$1, '1A'!$B$2:$B$522, "&gt;"&amp;$L$4, '1A'!$B$2:$B$522, "&lt;"&amp;$M$4)</f>
        <v>0</v>
      </c>
      <c r="AI14" s="3">
        <v>3.0</v>
      </c>
      <c r="AJ14" s="3">
        <v>6.0</v>
      </c>
      <c r="AK14" s="3">
        <v>21.0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6" t="str">
        <f>IFERROR(__xludf.DUMMYFUNCTION("AVERAGE.WEIGHTED($AB$1:$AH$1, AB14:AH14)"),"#DIV/0!")</f>
        <v>#DIV/0!</v>
      </c>
      <c r="AO14" s="6" t="str">
        <f t="shared" ref="AO14:AQ14" si="49">(AL14-1)*100/6</f>
        <v>#DIV/0!</v>
      </c>
      <c r="AP14" s="6" t="str">
        <f t="shared" si="49"/>
        <v>#DIV/0!</v>
      </c>
      <c r="AQ14" s="6" t="str">
        <f t="shared" si="49"/>
        <v>#DIV/0!</v>
      </c>
      <c r="AR14" s="7" t="str">
        <f t="shared" ref="AR14:AT14" si="50">average($AO14:$AQ14)</f>
        <v>#DIV/0!</v>
      </c>
      <c r="AS14" s="7" t="str">
        <f t="shared" si="50"/>
        <v>#DIV/0!</v>
      </c>
      <c r="AT14" s="7" t="str">
        <f t="shared" si="50"/>
        <v>#DIV/0!</v>
      </c>
      <c r="AU14" s="7" t="str">
        <f t="shared" si="10"/>
        <v>#DIV/0!</v>
      </c>
      <c r="AV14" s="1">
        <f>countifs('1A'!$P$2:$P$522, AV$1, '1A'!$C$2:$C$522, "Karl")</f>
        <v>8</v>
      </c>
      <c r="AW14" s="1">
        <f>countifs('1A'!$P$2:$P$522, AW$1, '1A'!$C$2:$C$522, "Karl")</f>
        <v>2</v>
      </c>
      <c r="AX14" s="1">
        <f>countifs('1A'!$P$2:$P$522, AX$1, '1A'!$C$2:$C$522, "Karl")</f>
        <v>3</v>
      </c>
      <c r="AY14" s="1">
        <f>countifs('1A'!$P$2:$P$522, AY$1, '1A'!$C$2:$C$522, "Karl")</f>
        <v>0</v>
      </c>
      <c r="AZ14" s="1">
        <f>countifs('1A'!$P$2:$P$522, AZ$1, '1A'!$C$2:$C$522, "Karl")</f>
        <v>2</v>
      </c>
      <c r="BA14" s="1">
        <f>countifs('1A'!$P$2:$P$522, BA$1, '1A'!$C$2:$C$522, "Karl")</f>
        <v>2</v>
      </c>
      <c r="BB14" s="1">
        <f>countifs('1A'!$P$2:$P$522, BB$1, '1A'!$C$2:$C$522, "Karl")</f>
        <v>8</v>
      </c>
      <c r="BC14" s="1">
        <f>countifs('1A'!$P$2:$P$522, BC$1, '1A'!$C$2:$C$522, "Kona")</f>
        <v>26</v>
      </c>
      <c r="BD14" s="1">
        <f>countifs('1A'!$P$2:$P$522, BD$1, '1A'!$C$2:$C$522, "Kona")</f>
        <v>5</v>
      </c>
      <c r="BE14" s="1">
        <f>countifs('1A'!$P$2:$P$522, BE$1, '1A'!$C$2:$C$522, "Kona")</f>
        <v>1</v>
      </c>
      <c r="BF14" s="1">
        <f>countifs('1A'!$P$2:$P$522, BF$1, '1A'!$C$2:$C$522, "Kona")</f>
        <v>1</v>
      </c>
      <c r="BG14" s="1">
        <f>countifs('1A'!$P$2:$P$522, BG$1, '1A'!$C$2:$C$522, "Kona")</f>
        <v>1</v>
      </c>
      <c r="BH14" s="1">
        <f>countifs('1A'!$P$2:$P$522, BH$1, '1A'!$C$2:$C$522, "Kona")</f>
        <v>3</v>
      </c>
      <c r="BI14" s="1">
        <f>countifs('1A'!$P$2:$P$522, BI$1, '1A'!$C$2:$C$522, "Kona")</f>
        <v>6</v>
      </c>
      <c r="BJ14" s="8">
        <f t="shared" si="11"/>
        <v>25</v>
      </c>
      <c r="BK14" s="8">
        <f t="shared" si="12"/>
        <v>43</v>
      </c>
      <c r="BL14" s="6">
        <f>IFERROR(__xludf.DUMMYFUNCTION("AVERAGE.WEIGHTED($AV$1:$BB$1,AV14:BB14)"),3.96)</f>
        <v>3.96</v>
      </c>
      <c r="BM14" s="6">
        <f>IFERROR(__xludf.DUMMYFUNCTION("AVERAGE.WEIGHTED($BC$1:$BI$1,BC14:BI14)"),2.511627906976744)</f>
        <v>2.511627907</v>
      </c>
      <c r="BN14" s="6">
        <f t="shared" ref="BN14:BO14" si="51">(BL14-1)*100/6</f>
        <v>49.33333333</v>
      </c>
      <c r="BO14" s="6">
        <f t="shared" si="51"/>
        <v>25.19379845</v>
      </c>
      <c r="BP14" s="6">
        <f t="shared" si="14"/>
        <v>37.26356589</v>
      </c>
      <c r="BQ14" s="6">
        <f t="shared" si="15"/>
        <v>37.26356589</v>
      </c>
      <c r="BR14" s="7">
        <f t="shared" si="16"/>
        <v>0.005170382405</v>
      </c>
    </row>
    <row r="15">
      <c r="A15" s="3">
        <v>14.0</v>
      </c>
      <c r="B15" s="1" t="s">
        <v>16</v>
      </c>
      <c r="C15" s="1">
        <f>countif('1A'!$Q$2:$Q$522, C$1)</f>
        <v>2</v>
      </c>
      <c r="D15" s="1">
        <f>countif('1A'!$Q$2:$Q$522, D$1)</f>
        <v>2</v>
      </c>
      <c r="E15" s="1">
        <f>countif('1A'!$Q$2:$Q$522, E$1)</f>
        <v>1</v>
      </c>
      <c r="F15" s="1">
        <f>countif('1A'!$Q$2:$Q$522, F$1)</f>
        <v>2</v>
      </c>
      <c r="G15" s="1">
        <f>countif('1A'!$Q$2:$Q$522, G$1)</f>
        <v>5</v>
      </c>
      <c r="H15" s="1">
        <f>countif('1A'!$Q$2:$Q$522, H$1)</f>
        <v>6</v>
      </c>
      <c r="I15" s="1">
        <f>countif('1A'!$Q$2:$Q$522, I$1)</f>
        <v>51</v>
      </c>
      <c r="J15" s="1">
        <f t="shared" si="21"/>
        <v>69</v>
      </c>
      <c r="K15" s="6">
        <f t="shared" si="6"/>
        <v>6.304347826</v>
      </c>
      <c r="N15" s="1">
        <f>countifs('1A'!$Q$2:$Q$522, N$1, '1A'!$B$2:$B$522, "&gt;"&amp;$L$2, '1A'!$B$2:$B$522, "&lt;"&amp;$M$2)</f>
        <v>0</v>
      </c>
      <c r="O15" s="1">
        <f>countifs('1A'!$Q$2:$Q$522, O$1, '1A'!$B$2:$B$522, "&gt;"&amp;$L$2, '1A'!$B$2:$B$522, "&lt;"&amp;$M$2)</f>
        <v>0</v>
      </c>
      <c r="P15" s="1">
        <f>countifs('1A'!$Q$2:$Q$522, P$1, '1A'!$B$2:$B$522, "&gt;"&amp;$L$2, '1A'!$B$2:$B$522, "&lt;"&amp;$M$2)</f>
        <v>0</v>
      </c>
      <c r="Q15" s="1">
        <f>countifs('1A'!$Q$2:$Q$522, Q$1, '1A'!$B$2:$B$522, "&gt;"&amp;$L$2, '1A'!$B$2:$B$522, "&lt;"&amp;$M$2)</f>
        <v>0</v>
      </c>
      <c r="R15" s="1">
        <f>countifs('1A'!$Q$2:$Q$522, R$1, '1A'!$B$2:$B$522, "&gt;"&amp;$L$2, '1A'!$B$2:$B$522, "&lt;"&amp;$M$2)</f>
        <v>0</v>
      </c>
      <c r="S15" s="1">
        <f>countifs('1A'!$Q$2:$Q$522, S$1, '1A'!$B$2:$B$522, "&gt;"&amp;$L$2, '1A'!$B$2:$B$522, "&lt;"&amp;$M$2)</f>
        <v>0</v>
      </c>
      <c r="T15" s="1">
        <f>countifs('1A'!$Q$2:$Q$522, T$1, '1A'!$B$2:$B$522, "&gt;"&amp;$L$2, '1A'!$B$2:$B$522, "&lt;"&amp;$M$2)</f>
        <v>0</v>
      </c>
      <c r="U15" s="1">
        <f>countifs('1A'!$Q$2:$Q$522, U$1, '1A'!$B$2:$B$522, "&gt;"&amp;$L$3, '1A'!$B$2:$B$522, "&lt;"&amp;$M$3)</f>
        <v>0</v>
      </c>
      <c r="V15" s="1">
        <f>countifs('1A'!$Q$2:$Q$522, V$1, '1A'!$B$2:$B$522, "&gt;"&amp;$L$3, '1A'!$B$2:$B$522, "&lt;"&amp;$M$3)</f>
        <v>0</v>
      </c>
      <c r="W15" s="1">
        <f>countifs('1A'!$Q$2:$Q$522, W$1, '1A'!$B$2:$B$522, "&gt;"&amp;$L$3, '1A'!$B$2:$B$522, "&lt;"&amp;$M$3)</f>
        <v>0</v>
      </c>
      <c r="X15" s="1">
        <f>countifs('1A'!$Q$2:$Q$522, X$1, '1A'!$B$2:$B$522, "&gt;"&amp;$L$3, '1A'!$B$2:$B$522, "&lt;"&amp;$M$3)</f>
        <v>0</v>
      </c>
      <c r="Y15" s="1">
        <f>countifs('1A'!$Q$2:$Q$522, Y$1, '1A'!$B$2:$B$522, "&gt;"&amp;$L$3, '1A'!$B$2:$B$522, "&lt;"&amp;$M$3)</f>
        <v>0</v>
      </c>
      <c r="Z15" s="1">
        <f>countifs('1A'!$Q$2:$Q$522, Z$1, '1A'!$B$2:$B$522, "&gt;"&amp;$L$3, '1A'!$B$2:$B$522, "&lt;"&amp;$M$3)</f>
        <v>0</v>
      </c>
      <c r="AA15" s="1">
        <f>countifs('1A'!$Q$2:$Q$522, AA$1, '1A'!$B$2:$B$522, "&gt;"&amp;$L$3, '1A'!$B$2:$B$522, "&lt;"&amp;$M$3)</f>
        <v>0</v>
      </c>
      <c r="AB15" s="1">
        <f>countifs('1A'!$Q$2:$Q$522, AB$1, '1A'!$B$2:$B$522, "&gt;"&amp;$L$4, '1A'!$B$2:$B$522, "&lt;"&amp;$M$4)</f>
        <v>0</v>
      </c>
      <c r="AC15" s="1">
        <f>countifs('1A'!$Q$2:$Q$522, AC$1, '1A'!$B$2:$B$522, "&gt;"&amp;$L$4, '1A'!$B$2:$B$522, "&lt;"&amp;$M$4)</f>
        <v>0</v>
      </c>
      <c r="AD15" s="1">
        <f>countifs('1A'!$Q$2:$Q$522, AD$1, '1A'!$B$2:$B$522, "&gt;"&amp;$L$4, '1A'!$B$2:$B$522, "&lt;"&amp;$M$4)</f>
        <v>0</v>
      </c>
      <c r="AE15" s="1">
        <f>countifs('1A'!$Q$2:$Q$522, AE$1, '1A'!$B$2:$B$522, "&gt;"&amp;$L$4, '1A'!$B$2:$B$522, "&lt;"&amp;$M$4)</f>
        <v>0</v>
      </c>
      <c r="AF15" s="1">
        <f>countifs('1A'!$Q$2:$Q$522, AF$1, '1A'!$B$2:$B$522, "&gt;"&amp;$L$4, '1A'!$B$2:$B$522, "&lt;"&amp;$M$4)</f>
        <v>0</v>
      </c>
      <c r="AG15" s="1">
        <f>countifs('1A'!$Q$2:$Q$522, AG$1, '1A'!$B$2:$B$522, "&gt;"&amp;$L$4, '1A'!$B$2:$B$522, "&lt;"&amp;$M$4)</f>
        <v>0</v>
      </c>
      <c r="AH15" s="1">
        <f>countifs('1A'!$Q$2:$Q$522, AH$1, '1A'!$B$2:$B$522, "&gt;"&amp;$L$4, '1A'!$B$2:$B$522, "&lt;"&amp;$M$4)</f>
        <v>0</v>
      </c>
      <c r="AI15" s="3">
        <v>3.0</v>
      </c>
      <c r="AJ15" s="3">
        <v>6.0</v>
      </c>
      <c r="AK15" s="3">
        <v>21.0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6" t="str">
        <f>IFERROR(__xludf.DUMMYFUNCTION("AVERAGE.WEIGHTED($AB$1:$AH$1, AB15:AH15)"),"#DIV/0!")</f>
        <v>#DIV/0!</v>
      </c>
      <c r="AO15" s="6" t="str">
        <f t="shared" ref="AO15:AQ15" si="52">(AL15-1)*100/6</f>
        <v>#DIV/0!</v>
      </c>
      <c r="AP15" s="6" t="str">
        <f t="shared" si="52"/>
        <v>#DIV/0!</v>
      </c>
      <c r="AQ15" s="6" t="str">
        <f t="shared" si="52"/>
        <v>#DIV/0!</v>
      </c>
      <c r="AR15" s="7" t="str">
        <f t="shared" ref="AR15:AT15" si="53">average($AO15:$AQ15)</f>
        <v>#DIV/0!</v>
      </c>
      <c r="AS15" s="7" t="str">
        <f t="shared" si="53"/>
        <v>#DIV/0!</v>
      </c>
      <c r="AT15" s="7" t="str">
        <f t="shared" si="53"/>
        <v>#DIV/0!</v>
      </c>
      <c r="AU15" s="7" t="str">
        <f t="shared" si="10"/>
        <v>#DIV/0!</v>
      </c>
      <c r="AV15" s="1">
        <f>countifs('1A'!$Q$2:$Q$522, AV$1, '1A'!$C$2:$C$522, "Karl")</f>
        <v>1</v>
      </c>
      <c r="AW15" s="1">
        <f>countifs('1A'!$Q$2:$Q$522, AW$1, '1A'!$C$2:$C$522, "Karl")</f>
        <v>1</v>
      </c>
      <c r="AX15" s="1">
        <f>countifs('1A'!$Q$2:$Q$522, AX$1, '1A'!$C$2:$C$522, "Karl")</f>
        <v>1</v>
      </c>
      <c r="AY15" s="1">
        <f>countifs('1A'!$Q$2:$Q$522, AY$1, '1A'!$C$2:$C$522, "Karl")</f>
        <v>1</v>
      </c>
      <c r="AZ15" s="1">
        <f>countifs('1A'!$Q$2:$Q$522, AZ$1, '1A'!$C$2:$C$522, "Karl")</f>
        <v>1</v>
      </c>
      <c r="BA15" s="1">
        <f>countifs('1A'!$Q$2:$Q$522, BA$1, '1A'!$C$2:$C$522, "Karl")</f>
        <v>4</v>
      </c>
      <c r="BB15" s="1">
        <f>countifs('1A'!$Q$2:$Q$522, BB$1, '1A'!$C$2:$C$522, "Karl")</f>
        <v>16</v>
      </c>
      <c r="BC15" s="1">
        <f>countifs('1A'!$Q$2:$Q$522, BC$1, '1A'!$C$2:$C$522, "Kona")</f>
        <v>1</v>
      </c>
      <c r="BD15" s="1">
        <f>countifs('1A'!$Q$2:$Q$522, BD$1, '1A'!$C$2:$C$522, "Kona")</f>
        <v>1</v>
      </c>
      <c r="BE15" s="1">
        <f>countifs('1A'!$Q$2:$Q$522, BE$1, '1A'!$C$2:$C$522, "Kona")</f>
        <v>0</v>
      </c>
      <c r="BF15" s="1">
        <f>countifs('1A'!$Q$2:$Q$522, BF$1, '1A'!$C$2:$C$522, "Kona")</f>
        <v>1</v>
      </c>
      <c r="BG15" s="1">
        <f>countifs('1A'!$Q$2:$Q$522, BG$1, '1A'!$C$2:$C$522, "Kona")</f>
        <v>3</v>
      </c>
      <c r="BH15" s="1">
        <f>countifs('1A'!$Q$2:$Q$522, BH$1, '1A'!$C$2:$C$522, "Kona")</f>
        <v>2</v>
      </c>
      <c r="BI15" s="1">
        <f>countifs('1A'!$Q$2:$Q$522, BI$1, '1A'!$C$2:$C$522, "Kona")</f>
        <v>35</v>
      </c>
      <c r="BJ15" s="8">
        <f t="shared" si="11"/>
        <v>25</v>
      </c>
      <c r="BK15" s="8">
        <f t="shared" si="12"/>
        <v>43</v>
      </c>
      <c r="BL15" s="6">
        <f>IFERROR(__xludf.DUMMYFUNCTION("AVERAGE.WEIGHTED($AV$1:$BB$1,AV15:BB15)"),6.04)</f>
        <v>6.04</v>
      </c>
      <c r="BM15" s="6">
        <f>IFERROR(__xludf.DUMMYFUNCTION("AVERAGE.WEIGHTED($BC$1:$BI$1,BC15:BI15)"),6.488372093023256)</f>
        <v>6.488372093</v>
      </c>
      <c r="BN15" s="6">
        <f t="shared" ref="BN15:BO15" si="54">(BL15-1)*100/6</f>
        <v>84</v>
      </c>
      <c r="BO15" s="6">
        <f t="shared" si="54"/>
        <v>91.47286822</v>
      </c>
      <c r="BP15" s="6">
        <f t="shared" si="14"/>
        <v>87.73643411</v>
      </c>
      <c r="BQ15" s="6">
        <f t="shared" si="15"/>
        <v>87.73643411</v>
      </c>
      <c r="BR15" s="7">
        <f t="shared" si="16"/>
        <v>0.5726628867</v>
      </c>
    </row>
    <row r="16">
      <c r="A16" s="3">
        <v>15.0</v>
      </c>
      <c r="B16" s="1" t="s">
        <v>17</v>
      </c>
      <c r="C16" s="1">
        <f>countif('1A'!$R$2:$R$522, C$1)</f>
        <v>23</v>
      </c>
      <c r="D16" s="1">
        <f>countif('1A'!$R$2:$R$522, D$1)</f>
        <v>1</v>
      </c>
      <c r="E16" s="1">
        <f>countif('1A'!$R$2:$R$522, E$1)</f>
        <v>3</v>
      </c>
      <c r="F16" s="1">
        <f>countif('1A'!$R$2:$R$522, F$1)</f>
        <v>0</v>
      </c>
      <c r="G16" s="1">
        <f>countif('1A'!$R$2:$R$522, G$1)</f>
        <v>4</v>
      </c>
      <c r="H16" s="1">
        <f>countif('1A'!$R$2:$R$522, H$1)</f>
        <v>10</v>
      </c>
      <c r="I16" s="1">
        <f>countif('1A'!$R$2:$R$522, I$1)</f>
        <v>28</v>
      </c>
      <c r="J16" s="1">
        <f t="shared" si="21"/>
        <v>69</v>
      </c>
      <c r="K16" s="6">
        <f t="shared" si="6"/>
        <v>4.492753623</v>
      </c>
      <c r="N16" s="1">
        <f>countifs('1A'!$R$2:$R$522, N$1, '1A'!$B$2:$B$522, "&gt;"&amp;$L$2, '1A'!$B$2:$B$522, "&lt;"&amp;$M$2)</f>
        <v>0</v>
      </c>
      <c r="O16" s="1">
        <f>countifs('1A'!$R$2:$R$522, O$1, '1A'!$B$2:$B$522, "&gt;"&amp;$L$2, '1A'!$B$2:$B$522, "&lt;"&amp;$M$2)</f>
        <v>0</v>
      </c>
      <c r="P16" s="1">
        <f>countifs('1A'!$R$2:$R$522, P$1, '1A'!$B$2:$B$522, "&gt;"&amp;$L$2, '1A'!$B$2:$B$522, "&lt;"&amp;$M$2)</f>
        <v>0</v>
      </c>
      <c r="Q16" s="1">
        <f>countifs('1A'!$R$2:$R$522, Q$1, '1A'!$B$2:$B$522, "&gt;"&amp;$L$2, '1A'!$B$2:$B$522, "&lt;"&amp;$M$2)</f>
        <v>0</v>
      </c>
      <c r="R16" s="1">
        <f>countifs('1A'!$R$2:$R$522, R$1, '1A'!$B$2:$B$522, "&gt;"&amp;$L$2, '1A'!$B$2:$B$522, "&lt;"&amp;$M$2)</f>
        <v>0</v>
      </c>
      <c r="S16" s="1">
        <f>countifs('1A'!$R$2:$R$522, S$1, '1A'!$B$2:$B$522, "&gt;"&amp;$L$2, '1A'!$B$2:$B$522, "&lt;"&amp;$M$2)</f>
        <v>0</v>
      </c>
      <c r="T16" s="1">
        <f>countifs('1A'!$R$2:$R$522, T$1, '1A'!$B$2:$B$522, "&gt;"&amp;$L$2, '1A'!$B$2:$B$522, "&lt;"&amp;$M$2)</f>
        <v>0</v>
      </c>
      <c r="U16" s="1">
        <f>countifs('1A'!$R$2:$R$522, U$1, '1A'!$B$2:$B$522, "&gt;"&amp;$L$3, '1A'!$B$2:$B$522, "&lt;"&amp;$M$3)</f>
        <v>0</v>
      </c>
      <c r="V16" s="1">
        <f>countifs('1A'!$R$2:$R$522, V$1, '1A'!$B$2:$B$522, "&gt;"&amp;$L$3, '1A'!$B$2:$B$522, "&lt;"&amp;$M$3)</f>
        <v>0</v>
      </c>
      <c r="W16" s="1">
        <f>countifs('1A'!$R$2:$R$522, W$1, '1A'!$B$2:$B$522, "&gt;"&amp;$L$3, '1A'!$B$2:$B$522, "&lt;"&amp;$M$3)</f>
        <v>0</v>
      </c>
      <c r="X16" s="1">
        <f>countifs('1A'!$R$2:$R$522, X$1, '1A'!$B$2:$B$522, "&gt;"&amp;$L$3, '1A'!$B$2:$B$522, "&lt;"&amp;$M$3)</f>
        <v>0</v>
      </c>
      <c r="Y16" s="1">
        <f>countifs('1A'!$R$2:$R$522, Y$1, '1A'!$B$2:$B$522, "&gt;"&amp;$L$3, '1A'!$B$2:$B$522, "&lt;"&amp;$M$3)</f>
        <v>0</v>
      </c>
      <c r="Z16" s="1">
        <f>countifs('1A'!$R$2:$R$522, Z$1, '1A'!$B$2:$B$522, "&gt;"&amp;$L$3, '1A'!$B$2:$B$522, "&lt;"&amp;$M$3)</f>
        <v>0</v>
      </c>
      <c r="AA16" s="1">
        <f>countifs('1A'!$R$2:$R$522, AA$1, '1A'!$B$2:$B$522, "&gt;"&amp;$L$3, '1A'!$B$2:$B$522, "&lt;"&amp;$M$3)</f>
        <v>0</v>
      </c>
      <c r="AB16" s="1">
        <f>countifs('1A'!$R$2:$R$522, AB$1, '1A'!$B$2:$B$522, "&gt;"&amp;$L$4, '1A'!$B$2:$B$522, "&lt;"&amp;$M$4)</f>
        <v>0</v>
      </c>
      <c r="AC16" s="1">
        <f>countifs('1A'!$R$2:$R$522, AC$1, '1A'!$B$2:$B$522, "&gt;"&amp;$L$4, '1A'!$B$2:$B$522, "&lt;"&amp;$M$4)</f>
        <v>0</v>
      </c>
      <c r="AD16" s="1">
        <f>countifs('1A'!$R$2:$R$522, AD$1, '1A'!$B$2:$B$522, "&gt;"&amp;$L$4, '1A'!$B$2:$B$522, "&lt;"&amp;$M$4)</f>
        <v>0</v>
      </c>
      <c r="AE16" s="1">
        <f>countifs('1A'!$R$2:$R$522, AE$1, '1A'!$B$2:$B$522, "&gt;"&amp;$L$4, '1A'!$B$2:$B$522, "&lt;"&amp;$M$4)</f>
        <v>0</v>
      </c>
      <c r="AF16" s="1">
        <f>countifs('1A'!$R$2:$R$522, AF$1, '1A'!$B$2:$B$522, "&gt;"&amp;$L$4, '1A'!$B$2:$B$522, "&lt;"&amp;$M$4)</f>
        <v>0</v>
      </c>
      <c r="AG16" s="1">
        <f>countifs('1A'!$R$2:$R$522, AG$1, '1A'!$B$2:$B$522, "&gt;"&amp;$L$4, '1A'!$B$2:$B$522, "&lt;"&amp;$M$4)</f>
        <v>0</v>
      </c>
      <c r="AH16" s="1">
        <f>countifs('1A'!$R$2:$R$522, AH$1, '1A'!$B$2:$B$522, "&gt;"&amp;$L$4, '1A'!$B$2:$B$522, "&lt;"&amp;$M$4)</f>
        <v>0</v>
      </c>
      <c r="AI16" s="3">
        <v>3.0</v>
      </c>
      <c r="AJ16" s="3">
        <v>6.0</v>
      </c>
      <c r="AK16" s="3">
        <v>21.0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6" t="str">
        <f>IFERROR(__xludf.DUMMYFUNCTION("AVERAGE.WEIGHTED($AB$1:$AH$1, AB16:AH16)"),"#DIV/0!")</f>
        <v>#DIV/0!</v>
      </c>
      <c r="AO16" s="6" t="str">
        <f t="shared" ref="AO16:AQ16" si="55">(AL16-1)*100/6</f>
        <v>#DIV/0!</v>
      </c>
      <c r="AP16" s="6" t="str">
        <f t="shared" si="55"/>
        <v>#DIV/0!</v>
      </c>
      <c r="AQ16" s="6" t="str">
        <f t="shared" si="55"/>
        <v>#DIV/0!</v>
      </c>
      <c r="AR16" s="7" t="str">
        <f t="shared" ref="AR16:AT16" si="56">average($AO16:$AQ16)</f>
        <v>#DIV/0!</v>
      </c>
      <c r="AS16" s="7" t="str">
        <f t="shared" si="56"/>
        <v>#DIV/0!</v>
      </c>
      <c r="AT16" s="7" t="str">
        <f t="shared" si="56"/>
        <v>#DIV/0!</v>
      </c>
      <c r="AU16" s="7" t="str">
        <f t="shared" si="10"/>
        <v>#DIV/0!</v>
      </c>
      <c r="AV16" s="1">
        <f>countifs('1A'!$R$2:$R$522, AV$1, '1A'!$C$2:$C$522, "Karl")</f>
        <v>8</v>
      </c>
      <c r="AW16" s="1">
        <f>countifs('1A'!$R$2:$R$522, AW$1, '1A'!$C$2:$C$522, "Karl")</f>
        <v>0</v>
      </c>
      <c r="AX16" s="1">
        <f>countifs('1A'!$R$2:$R$522, AX$1, '1A'!$C$2:$C$522, "Karl")</f>
        <v>3</v>
      </c>
      <c r="AY16" s="1">
        <f>countifs('1A'!$R$2:$R$522, AY$1, '1A'!$C$2:$C$522, "Karl")</f>
        <v>0</v>
      </c>
      <c r="AZ16" s="1">
        <f>countifs('1A'!$R$2:$R$522, AZ$1, '1A'!$C$2:$C$522, "Karl")</f>
        <v>2</v>
      </c>
      <c r="BA16" s="1">
        <f>countifs('1A'!$R$2:$R$522, BA$1, '1A'!$C$2:$C$522, "Karl")</f>
        <v>3</v>
      </c>
      <c r="BB16" s="1">
        <f>countifs('1A'!$R$2:$R$522, BB$1, '1A'!$C$2:$C$522, "Karl")</f>
        <v>9</v>
      </c>
      <c r="BC16" s="1">
        <f>countifs('1A'!$R$2:$R$522, BC$1, '1A'!$C$2:$C$522, "Kona")</f>
        <v>14</v>
      </c>
      <c r="BD16" s="1">
        <f>countifs('1A'!$R$2:$R$522, BD$1, '1A'!$C$2:$C$522, "Kona")</f>
        <v>1</v>
      </c>
      <c r="BE16" s="1">
        <f>countifs('1A'!$R$2:$R$522, BE$1, '1A'!$C$2:$C$522, "Kona")</f>
        <v>0</v>
      </c>
      <c r="BF16" s="1">
        <f>countifs('1A'!$R$2:$R$522, BF$1, '1A'!$C$2:$C$522, "Kona")</f>
        <v>0</v>
      </c>
      <c r="BG16" s="1">
        <f>countifs('1A'!$R$2:$R$522, BG$1, '1A'!$C$2:$C$522, "Kona")</f>
        <v>2</v>
      </c>
      <c r="BH16" s="1">
        <f>countifs('1A'!$R$2:$R$522, BH$1, '1A'!$C$2:$C$522, "Kona")</f>
        <v>7</v>
      </c>
      <c r="BI16" s="1">
        <f>countifs('1A'!$R$2:$R$522, BI$1, '1A'!$C$2:$C$522, "Kona")</f>
        <v>19</v>
      </c>
      <c r="BJ16" s="8">
        <f t="shared" si="11"/>
        <v>25</v>
      </c>
      <c r="BK16" s="8">
        <f t="shared" si="12"/>
        <v>43</v>
      </c>
      <c r="BL16" s="6">
        <f>IFERROR(__xludf.DUMMYFUNCTION("AVERAGE.WEIGHTED($AV$1:$BB$1,AV16:BB16)"),4.32)</f>
        <v>4.32</v>
      </c>
      <c r="BM16" s="6">
        <f>IFERROR(__xludf.DUMMYFUNCTION("AVERAGE.WEIGHTED($BC$1:$BI$1,BC16:BI16)"),4.674418604651162)</f>
        <v>4.674418605</v>
      </c>
      <c r="BN16" s="6">
        <f t="shared" ref="BN16:BO16" si="57">(BL16-1)*100/6</f>
        <v>55.33333333</v>
      </c>
      <c r="BO16" s="6">
        <f t="shared" si="57"/>
        <v>61.24031008</v>
      </c>
      <c r="BP16" s="6">
        <f t="shared" si="14"/>
        <v>58.28682171</v>
      </c>
      <c r="BQ16" s="6">
        <f t="shared" si="15"/>
        <v>58.28682171</v>
      </c>
      <c r="BR16" s="7">
        <f t="shared" si="16"/>
        <v>0.5843114505</v>
      </c>
    </row>
    <row r="17">
      <c r="A17" s="3">
        <v>16.0</v>
      </c>
      <c r="B17" s="1" t="s">
        <v>18</v>
      </c>
      <c r="C17" s="1">
        <f>countif('1A'!$S$2:$S$522, C$1)</f>
        <v>12</v>
      </c>
      <c r="D17" s="1">
        <f>countif('1A'!$S$2:$S$522, D$1)</f>
        <v>4</v>
      </c>
      <c r="E17" s="1">
        <f>countif('1A'!$S$2:$S$522, E$1)</f>
        <v>4</v>
      </c>
      <c r="F17" s="1">
        <f>countif('1A'!$S$2:$S$522, F$1)</f>
        <v>3</v>
      </c>
      <c r="G17" s="1">
        <f>countif('1A'!$S$2:$S$522, G$1)</f>
        <v>3</v>
      </c>
      <c r="H17" s="1">
        <f>countif('1A'!$S$2:$S$522, H$1)</f>
        <v>15</v>
      </c>
      <c r="I17" s="1">
        <f>countif('1A'!$S$2:$S$522, I$1)</f>
        <v>28</v>
      </c>
      <c r="J17" s="1">
        <f t="shared" ref="J17:J26" si="61">SUM(C17:I17)</f>
        <v>69</v>
      </c>
      <c r="K17" s="6">
        <f t="shared" si="6"/>
        <v>5</v>
      </c>
      <c r="N17" s="1">
        <f>countifs('1A'!$S$2:$S$522, N$1, '1A'!$B$2:$B$522, "&gt;"&amp;$L$2, '1A'!$B$2:$B$522, "&lt;"&amp;$M$2)</f>
        <v>0</v>
      </c>
      <c r="O17" s="1">
        <f>countifs('1A'!$S$2:$S$522, O$1, '1A'!$B$2:$B$522, "&gt;"&amp;$L$2, '1A'!$B$2:$B$522, "&lt;"&amp;$M$2)</f>
        <v>0</v>
      </c>
      <c r="P17" s="1">
        <f>countifs('1A'!$S$2:$S$522, P$1, '1A'!$B$2:$B$522, "&gt;"&amp;$L$2, '1A'!$B$2:$B$522, "&lt;"&amp;$M$2)</f>
        <v>0</v>
      </c>
      <c r="Q17" s="1">
        <f>countifs('1A'!$S$2:$S$522, Q$1, '1A'!$B$2:$B$522, "&gt;"&amp;$L$2, '1A'!$B$2:$B$522, "&lt;"&amp;$M$2)</f>
        <v>0</v>
      </c>
      <c r="R17" s="1">
        <f>countifs('1A'!$S$2:$S$522, R$1, '1A'!$B$2:$B$522, "&gt;"&amp;$L$2, '1A'!$B$2:$B$522, "&lt;"&amp;$M$2)</f>
        <v>0</v>
      </c>
      <c r="S17" s="1">
        <f>countifs('1A'!$S$2:$S$522, S$1, '1A'!$B$2:$B$522, "&gt;"&amp;$L$2, '1A'!$B$2:$B$522, "&lt;"&amp;$M$2)</f>
        <v>0</v>
      </c>
      <c r="T17" s="1">
        <f>countifs('1A'!$S$2:$S$522, T$1, '1A'!$B$2:$B$522, "&gt;"&amp;$L$2, '1A'!$B$2:$B$522, "&lt;"&amp;$M$2)</f>
        <v>0</v>
      </c>
      <c r="U17" s="1">
        <f>countifs('1A'!$S$2:$S$522, U$1, '1A'!$B$2:$B$522, "&gt;"&amp;$L$3, '1A'!$B$2:$B$522, "&lt;"&amp;$M$3)</f>
        <v>0</v>
      </c>
      <c r="V17" s="1">
        <f>countifs('1A'!$S$2:$S$522, V$1, '1A'!$B$2:$B$522, "&gt;"&amp;$L$3, '1A'!$B$2:$B$522, "&lt;"&amp;$M$3)</f>
        <v>0</v>
      </c>
      <c r="W17" s="1">
        <f>countifs('1A'!$S$2:$S$522, W$1, '1A'!$B$2:$B$522, "&gt;"&amp;$L$3, '1A'!$B$2:$B$522, "&lt;"&amp;$M$3)</f>
        <v>0</v>
      </c>
      <c r="X17" s="1">
        <f>countifs('1A'!$S$2:$S$522, X$1, '1A'!$B$2:$B$522, "&gt;"&amp;$L$3, '1A'!$B$2:$B$522, "&lt;"&amp;$M$3)</f>
        <v>0</v>
      </c>
      <c r="Y17" s="1">
        <f>countifs('1A'!$S$2:$S$522, Y$1, '1A'!$B$2:$B$522, "&gt;"&amp;$L$3, '1A'!$B$2:$B$522, "&lt;"&amp;$M$3)</f>
        <v>0</v>
      </c>
      <c r="Z17" s="1">
        <f>countifs('1A'!$S$2:$S$522, Z$1, '1A'!$B$2:$B$522, "&gt;"&amp;$L$3, '1A'!$B$2:$B$522, "&lt;"&amp;$M$3)</f>
        <v>0</v>
      </c>
      <c r="AA17" s="1">
        <f>countifs('1A'!$S$2:$S$522, AA$1, '1A'!$B$2:$B$522, "&gt;"&amp;$L$3, '1A'!$B$2:$B$522, "&lt;"&amp;$M$3)</f>
        <v>0</v>
      </c>
      <c r="AB17" s="1">
        <f>countifs('1A'!$S$2:$S$522, AB$1, '1A'!$B$2:$B$522, "&gt;"&amp;$L$4, '1A'!$B$2:$B$522, "&lt;"&amp;$M$4)</f>
        <v>0</v>
      </c>
      <c r="AC17" s="1">
        <f>countifs('1A'!$S$2:$S$522, AC$1, '1A'!$B$2:$B$522, "&gt;"&amp;$L$4, '1A'!$B$2:$B$522, "&lt;"&amp;$M$4)</f>
        <v>0</v>
      </c>
      <c r="AD17" s="1">
        <f>countifs('1A'!$S$2:$S$522, AD$1, '1A'!$B$2:$B$522, "&gt;"&amp;$L$4, '1A'!$B$2:$B$522, "&lt;"&amp;$M$4)</f>
        <v>0</v>
      </c>
      <c r="AE17" s="1">
        <f>countifs('1A'!$S$2:$S$522, AE$1, '1A'!$B$2:$B$522, "&gt;"&amp;$L$4, '1A'!$B$2:$B$522, "&lt;"&amp;$M$4)</f>
        <v>0</v>
      </c>
      <c r="AF17" s="1">
        <f>countifs('1A'!$S$2:$S$522, AF$1, '1A'!$B$2:$B$522, "&gt;"&amp;$L$4, '1A'!$B$2:$B$522, "&lt;"&amp;$M$4)</f>
        <v>0</v>
      </c>
      <c r="AG17" s="1">
        <f>countifs('1A'!$S$2:$S$522, AG$1, '1A'!$B$2:$B$522, "&gt;"&amp;$L$4, '1A'!$B$2:$B$522, "&lt;"&amp;$M$4)</f>
        <v>0</v>
      </c>
      <c r="AH17" s="1">
        <f>countifs('1A'!$S$2:$S$522, AH$1, '1A'!$B$2:$B$522, "&gt;"&amp;$L$4, '1A'!$B$2:$B$522, "&lt;"&amp;$M$4)</f>
        <v>0</v>
      </c>
      <c r="AI17" s="3">
        <v>3.0</v>
      </c>
      <c r="AJ17" s="3">
        <v>6.0</v>
      </c>
      <c r="AK17" s="3">
        <v>21.0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6" t="str">
        <f>IFERROR(__xludf.DUMMYFUNCTION("AVERAGE.WEIGHTED($AB$1:$AH$1, AB17:AH17)"),"#DIV/0!")</f>
        <v>#DIV/0!</v>
      </c>
      <c r="AO17" s="6" t="str">
        <f t="shared" ref="AO17:AQ17" si="58">(AL17-1)*100/6</f>
        <v>#DIV/0!</v>
      </c>
      <c r="AP17" s="6" t="str">
        <f t="shared" si="58"/>
        <v>#DIV/0!</v>
      </c>
      <c r="AQ17" s="6" t="str">
        <f t="shared" si="58"/>
        <v>#DIV/0!</v>
      </c>
      <c r="AR17" s="7" t="str">
        <f t="shared" ref="AR17:AT17" si="59">average($AO17:$AQ17)</f>
        <v>#DIV/0!</v>
      </c>
      <c r="AS17" s="7" t="str">
        <f t="shared" si="59"/>
        <v>#DIV/0!</v>
      </c>
      <c r="AT17" s="7" t="str">
        <f t="shared" si="59"/>
        <v>#DIV/0!</v>
      </c>
      <c r="AU17" s="7" t="str">
        <f t="shared" si="10"/>
        <v>#DIV/0!</v>
      </c>
      <c r="AV17" s="1">
        <f>countifs('1A'!$S$2:$S$522, AV$1, '1A'!$C$2:$C$522, "Karl")</f>
        <v>2</v>
      </c>
      <c r="AW17" s="1">
        <f>countifs('1A'!$S$2:$S$522, AW$1, '1A'!$C$2:$C$522, "Karl")</f>
        <v>2</v>
      </c>
      <c r="AX17" s="1">
        <f>countifs('1A'!$S$2:$S$522, AX$1, '1A'!$C$2:$C$522, "Karl")</f>
        <v>2</v>
      </c>
      <c r="AY17" s="1">
        <f>countifs('1A'!$S$2:$S$522, AY$1, '1A'!$C$2:$C$522, "Karl")</f>
        <v>2</v>
      </c>
      <c r="AZ17" s="1">
        <f>countifs('1A'!$S$2:$S$522, AZ$1, '1A'!$C$2:$C$522, "Karl")</f>
        <v>0</v>
      </c>
      <c r="BA17" s="1">
        <f>countifs('1A'!$S$2:$S$522, BA$1, '1A'!$C$2:$C$522, "Karl")</f>
        <v>6</v>
      </c>
      <c r="BB17" s="1">
        <f>countifs('1A'!$S$2:$S$522, BB$1, '1A'!$C$2:$C$522, "Karl")</f>
        <v>11</v>
      </c>
      <c r="BC17" s="1">
        <f>countifs('1A'!$S$2:$S$522, BC$1, '1A'!$C$2:$C$522, "Kona")</f>
        <v>10</v>
      </c>
      <c r="BD17" s="1">
        <f>countifs('1A'!$S$2:$S$522, BD$1, '1A'!$C$2:$C$522, "Kona")</f>
        <v>2</v>
      </c>
      <c r="BE17" s="1">
        <f>countifs('1A'!$S$2:$S$522, BE$1, '1A'!$C$2:$C$522, "Kona")</f>
        <v>2</v>
      </c>
      <c r="BF17" s="1">
        <f>countifs('1A'!$S$2:$S$522, BF$1, '1A'!$C$2:$C$522, "Kona")</f>
        <v>1</v>
      </c>
      <c r="BG17" s="1">
        <f>countifs('1A'!$S$2:$S$522, BG$1, '1A'!$C$2:$C$522, "Kona")</f>
        <v>3</v>
      </c>
      <c r="BH17" s="1">
        <f>countifs('1A'!$S$2:$S$522, BH$1, '1A'!$C$2:$C$522, "Kona")</f>
        <v>8</v>
      </c>
      <c r="BI17" s="1">
        <f>countifs('1A'!$S$2:$S$522, BI$1, '1A'!$C$2:$C$522, "Kona")</f>
        <v>17</v>
      </c>
      <c r="BJ17" s="8">
        <f t="shared" si="11"/>
        <v>25</v>
      </c>
      <c r="BK17" s="8">
        <f t="shared" si="12"/>
        <v>43</v>
      </c>
      <c r="BL17" s="6">
        <f>IFERROR(__xludf.DUMMYFUNCTION("AVERAGE.WEIGHTED($AV$1:$BB$1,AV17:BB17)"),5.32)</f>
        <v>5.32</v>
      </c>
      <c r="BM17" s="6">
        <f>IFERROR(__xludf.DUMMYFUNCTION("AVERAGE.WEIGHTED($BC$1:$BI$1,BC17:BI17)"),4.790697674418605)</f>
        <v>4.790697674</v>
      </c>
      <c r="BN17" s="6">
        <f t="shared" ref="BN17:BO17" si="60">(BL17-1)*100/6</f>
        <v>72</v>
      </c>
      <c r="BO17" s="6">
        <f t="shared" si="60"/>
        <v>63.17829457</v>
      </c>
      <c r="BP17" s="6">
        <f t="shared" si="14"/>
        <v>67.58914729</v>
      </c>
      <c r="BQ17" s="6">
        <f t="shared" si="15"/>
        <v>67.58914729</v>
      </c>
      <c r="BR17" s="7">
        <f t="shared" si="16"/>
        <v>0.448001738</v>
      </c>
    </row>
    <row r="18">
      <c r="A18" s="3">
        <v>17.0</v>
      </c>
      <c r="B18" s="1" t="s">
        <v>19</v>
      </c>
      <c r="C18" s="1">
        <f>countif('1A'!$T$2:$T$522, C$1)</f>
        <v>1</v>
      </c>
      <c r="D18" s="1">
        <f>countif('1A'!$T$2:$T$522, D$1)</f>
        <v>1</v>
      </c>
      <c r="E18" s="1">
        <f>countif('1A'!$T$2:$T$522, E$1)</f>
        <v>0</v>
      </c>
      <c r="F18" s="1">
        <f>countif('1A'!$T$2:$T$522, F$1)</f>
        <v>0</v>
      </c>
      <c r="G18" s="1">
        <f>countif('1A'!$T$2:$T$522, G$1)</f>
        <v>5</v>
      </c>
      <c r="H18" s="1">
        <f>countif('1A'!$T$2:$T$522, H$1)</f>
        <v>11</v>
      </c>
      <c r="I18" s="1">
        <f>countif('1A'!$T$2:$T$522, I$1)</f>
        <v>51</v>
      </c>
      <c r="J18" s="1">
        <f t="shared" si="61"/>
        <v>69</v>
      </c>
      <c r="K18" s="6">
        <f t="shared" si="6"/>
        <v>6.536231884</v>
      </c>
      <c r="N18" s="1">
        <f>countifs('1A'!$T$2:$T$522, N$1, '1A'!$B$2:$B$522, "&gt;"&amp;$L$2, '1A'!$B$2:$B$522, "&lt;"&amp;$M$2)</f>
        <v>0</v>
      </c>
      <c r="O18" s="1">
        <f>countifs('1A'!$T$2:$T$522, O$1, '1A'!$B$2:$B$522, "&gt;"&amp;$L$2, '1A'!$B$2:$B$522, "&lt;"&amp;$M$2)</f>
        <v>0</v>
      </c>
      <c r="P18" s="1">
        <f>countifs('1A'!$T$2:$T$522, P$1, '1A'!$B$2:$B$522, "&gt;"&amp;$L$2, '1A'!$B$2:$B$522, "&lt;"&amp;$M$2)</f>
        <v>0</v>
      </c>
      <c r="Q18" s="1">
        <f>countifs('1A'!$T$2:$T$522, Q$1, '1A'!$B$2:$B$522, "&gt;"&amp;$L$2, '1A'!$B$2:$B$522, "&lt;"&amp;$M$2)</f>
        <v>0</v>
      </c>
      <c r="R18" s="1">
        <f>countifs('1A'!$T$2:$T$522, R$1, '1A'!$B$2:$B$522, "&gt;"&amp;$L$2, '1A'!$B$2:$B$522, "&lt;"&amp;$M$2)</f>
        <v>0</v>
      </c>
      <c r="S18" s="1">
        <f>countifs('1A'!$T$2:$T$522, S$1, '1A'!$B$2:$B$522, "&gt;"&amp;$L$2, '1A'!$B$2:$B$522, "&lt;"&amp;$M$2)</f>
        <v>0</v>
      </c>
      <c r="T18" s="1">
        <f>countifs('1A'!$T$2:$T$522, T$1, '1A'!$B$2:$B$522, "&gt;"&amp;$L$2, '1A'!$B$2:$B$522, "&lt;"&amp;$M$2)</f>
        <v>0</v>
      </c>
      <c r="U18" s="1">
        <f>countifs('1A'!$T$2:$T$522, U$1, '1A'!$B$2:$B$522, "&gt;"&amp;$L$3, '1A'!$B$2:$B$522, "&lt;"&amp;$M$3)</f>
        <v>0</v>
      </c>
      <c r="V18" s="1">
        <f>countifs('1A'!$T$2:$T$522, V$1, '1A'!$B$2:$B$522, "&gt;"&amp;$L$3, '1A'!$B$2:$B$522, "&lt;"&amp;$M$3)</f>
        <v>0</v>
      </c>
      <c r="W18" s="1">
        <f>countifs('1A'!$T$2:$T$522, W$1, '1A'!$B$2:$B$522, "&gt;"&amp;$L$3, '1A'!$B$2:$B$522, "&lt;"&amp;$M$3)</f>
        <v>0</v>
      </c>
      <c r="X18" s="1">
        <f>countifs('1A'!$T$2:$T$522, X$1, '1A'!$B$2:$B$522, "&gt;"&amp;$L$3, '1A'!$B$2:$B$522, "&lt;"&amp;$M$3)</f>
        <v>0</v>
      </c>
      <c r="Y18" s="1">
        <f>countifs('1A'!$T$2:$T$522, Y$1, '1A'!$B$2:$B$522, "&gt;"&amp;$L$3, '1A'!$B$2:$B$522, "&lt;"&amp;$M$3)</f>
        <v>0</v>
      </c>
      <c r="Z18" s="1">
        <f>countifs('1A'!$T$2:$T$522, Z$1, '1A'!$B$2:$B$522, "&gt;"&amp;$L$3, '1A'!$B$2:$B$522, "&lt;"&amp;$M$3)</f>
        <v>0</v>
      </c>
      <c r="AA18" s="1">
        <f>countifs('1A'!$T$2:$T$522, AA$1, '1A'!$B$2:$B$522, "&gt;"&amp;$L$3, '1A'!$B$2:$B$522, "&lt;"&amp;$M$3)</f>
        <v>0</v>
      </c>
      <c r="AB18" s="1">
        <f>countifs('1A'!$T$2:$T$522, AB$1, '1A'!$B$2:$B$522, "&gt;"&amp;$L$4, '1A'!$B$2:$B$522, "&lt;"&amp;$M$4)</f>
        <v>0</v>
      </c>
      <c r="AC18" s="1">
        <f>countifs('1A'!$T$2:$T$522, AC$1, '1A'!$B$2:$B$522, "&gt;"&amp;$L$4, '1A'!$B$2:$B$522, "&lt;"&amp;$M$4)</f>
        <v>0</v>
      </c>
      <c r="AD18" s="1">
        <f>countifs('1A'!$T$2:$T$522, AD$1, '1A'!$B$2:$B$522, "&gt;"&amp;$L$4, '1A'!$B$2:$B$522, "&lt;"&amp;$M$4)</f>
        <v>0</v>
      </c>
      <c r="AE18" s="1">
        <f>countifs('1A'!$T$2:$T$522, AE$1, '1A'!$B$2:$B$522, "&gt;"&amp;$L$4, '1A'!$B$2:$B$522, "&lt;"&amp;$M$4)</f>
        <v>0</v>
      </c>
      <c r="AF18" s="1">
        <f>countifs('1A'!$T$2:$T$522, AF$1, '1A'!$B$2:$B$522, "&gt;"&amp;$L$4, '1A'!$B$2:$B$522, "&lt;"&amp;$M$4)</f>
        <v>0</v>
      </c>
      <c r="AG18" s="1">
        <f>countifs('1A'!$T$2:$T$522, AG$1, '1A'!$B$2:$B$522, "&gt;"&amp;$L$4, '1A'!$B$2:$B$522, "&lt;"&amp;$M$4)</f>
        <v>0</v>
      </c>
      <c r="AH18" s="1">
        <f>countifs('1A'!$T$2:$T$522, AH$1, '1A'!$B$2:$B$522, "&gt;"&amp;$L$4, '1A'!$B$2:$B$522, "&lt;"&amp;$M$4)</f>
        <v>0</v>
      </c>
      <c r="AI18" s="3">
        <v>3.0</v>
      </c>
      <c r="AJ18" s="3">
        <v>6.0</v>
      </c>
      <c r="AK18" s="3">
        <v>21.0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6" t="str">
        <f>IFERROR(__xludf.DUMMYFUNCTION("AVERAGE.WEIGHTED($AB$1:$AH$1, AB18:AH18)"),"#DIV/0!")</f>
        <v>#DIV/0!</v>
      </c>
      <c r="AO18" s="6" t="str">
        <f t="shared" ref="AO18:AQ18" si="62">(AL18-1)*100/6</f>
        <v>#DIV/0!</v>
      </c>
      <c r="AP18" s="6" t="str">
        <f t="shared" si="62"/>
        <v>#DIV/0!</v>
      </c>
      <c r="AQ18" s="6" t="str">
        <f t="shared" si="62"/>
        <v>#DIV/0!</v>
      </c>
      <c r="AR18" s="7" t="str">
        <f t="shared" ref="AR18:AT18" si="63">average($AO18:$AQ18)</f>
        <v>#DIV/0!</v>
      </c>
      <c r="AS18" s="7" t="str">
        <f t="shared" si="63"/>
        <v>#DIV/0!</v>
      </c>
      <c r="AT18" s="7" t="str">
        <f t="shared" si="63"/>
        <v>#DIV/0!</v>
      </c>
      <c r="AU18" s="7" t="str">
        <f t="shared" si="10"/>
        <v>#DIV/0!</v>
      </c>
      <c r="AV18" s="1">
        <f>countifs('1A'!$T$2:$T$522, AV$1, '1A'!$C$2:$C$522, "Karl")</f>
        <v>0</v>
      </c>
      <c r="AW18" s="1">
        <f>countifs('1A'!$T$2:$T$522, AW$1, '1A'!$C$2:$C$522, "Karl")</f>
        <v>0</v>
      </c>
      <c r="AX18" s="1">
        <f>countifs('1A'!$T$2:$T$522, AX$1, '1A'!$C$2:$C$522, "Karl")</f>
        <v>0</v>
      </c>
      <c r="AY18" s="1">
        <f>countifs('1A'!$T$2:$T$522, AY$1, '1A'!$C$2:$C$522, "Karl")</f>
        <v>0</v>
      </c>
      <c r="AZ18" s="1">
        <f>countifs('1A'!$T$2:$T$522, AZ$1, '1A'!$C$2:$C$522, "Karl")</f>
        <v>3</v>
      </c>
      <c r="BA18" s="1">
        <f>countifs('1A'!$T$2:$T$522, BA$1, '1A'!$C$2:$C$522, "Karl")</f>
        <v>4</v>
      </c>
      <c r="BB18" s="1">
        <f>countifs('1A'!$T$2:$T$522, BB$1, '1A'!$C$2:$C$522, "Karl")</f>
        <v>18</v>
      </c>
      <c r="BC18" s="1">
        <f>countifs('1A'!$T$2:$T$522, BC$1, '1A'!$C$2:$C$522, "Kona")</f>
        <v>1</v>
      </c>
      <c r="BD18" s="1">
        <f>countifs('1A'!$T$2:$T$522, BD$1, '1A'!$C$2:$C$522, "Kona")</f>
        <v>1</v>
      </c>
      <c r="BE18" s="1">
        <f>countifs('1A'!$T$2:$T$522, BE$1, '1A'!$C$2:$C$522, "Kona")</f>
        <v>0</v>
      </c>
      <c r="BF18" s="1">
        <f>countifs('1A'!$T$2:$T$522, BF$1, '1A'!$C$2:$C$522, "Kona")</f>
        <v>0</v>
      </c>
      <c r="BG18" s="1">
        <f>countifs('1A'!$T$2:$T$522, BG$1, '1A'!$C$2:$C$522, "Kona")</f>
        <v>1</v>
      </c>
      <c r="BH18" s="1">
        <f>countifs('1A'!$T$2:$T$522, BH$1, '1A'!$C$2:$C$522, "Kona")</f>
        <v>7</v>
      </c>
      <c r="BI18" s="1">
        <f>countifs('1A'!$T$2:$T$522, BI$1, '1A'!$C$2:$C$522, "Kona")</f>
        <v>33</v>
      </c>
      <c r="BJ18" s="8">
        <f t="shared" si="11"/>
        <v>25</v>
      </c>
      <c r="BK18" s="8">
        <f t="shared" si="12"/>
        <v>43</v>
      </c>
      <c r="BL18" s="6">
        <f>IFERROR(__xludf.DUMMYFUNCTION("AVERAGE.WEIGHTED($AV$1:$BB$1,AV18:BB18)"),6.6)</f>
        <v>6.6</v>
      </c>
      <c r="BM18" s="6">
        <f>IFERROR(__xludf.DUMMYFUNCTION("AVERAGE.WEIGHTED($BC$1:$BI$1,BC18:BI18)"),6.534883720930233)</f>
        <v>6.534883721</v>
      </c>
      <c r="BN18" s="6">
        <f t="shared" ref="BN18:BO18" si="64">(BL18-1)*100/6</f>
        <v>93.33333333</v>
      </c>
      <c r="BO18" s="6">
        <f t="shared" si="64"/>
        <v>92.24806202</v>
      </c>
      <c r="BP18" s="6">
        <f t="shared" si="14"/>
        <v>92.79069767</v>
      </c>
      <c r="BQ18" s="6">
        <f t="shared" si="15"/>
        <v>92.79069767</v>
      </c>
      <c r="BR18" s="7">
        <f t="shared" si="16"/>
        <v>0.9365031794</v>
      </c>
    </row>
    <row r="19">
      <c r="A19" s="3">
        <v>18.0</v>
      </c>
      <c r="B19" s="1" t="s">
        <v>20</v>
      </c>
      <c r="C19" s="1">
        <f>countif('1A'!$U$2:$U$522, C$1)</f>
        <v>63</v>
      </c>
      <c r="D19" s="1">
        <f>countif('1A'!$U$2:$U$522, D$1)</f>
        <v>1</v>
      </c>
      <c r="E19" s="1">
        <f>countif('1A'!$U$2:$U$522, E$1)</f>
        <v>1</v>
      </c>
      <c r="F19" s="1">
        <f>countif('1A'!$U$2:$U$522, F$1)</f>
        <v>0</v>
      </c>
      <c r="G19" s="1">
        <f>countif('1A'!$U$2:$U$522, G$1)</f>
        <v>2</v>
      </c>
      <c r="H19" s="1">
        <f>countif('1A'!$U$2:$U$522, H$1)</f>
        <v>0</v>
      </c>
      <c r="I19" s="1">
        <f>countif('1A'!$U$2:$U$522, I$1)</f>
        <v>2</v>
      </c>
      <c r="J19" s="1">
        <f t="shared" si="61"/>
        <v>69</v>
      </c>
      <c r="K19" s="6">
        <f t="shared" si="6"/>
        <v>1.333333333</v>
      </c>
      <c r="N19" s="1">
        <f>countifs('1A'!$U$2:$U$522, N$1, '1A'!$B$2:$B$522, "&gt;"&amp;$L$2, '1A'!$B$2:$B$522, "&lt;"&amp;$M$2)</f>
        <v>0</v>
      </c>
      <c r="O19" s="1">
        <f>countifs('1A'!$U$2:$U$522, O$1, '1A'!$B$2:$B$522, "&gt;"&amp;$L$2, '1A'!$B$2:$B$522, "&lt;"&amp;$M$2)</f>
        <v>0</v>
      </c>
      <c r="P19" s="1">
        <f>countifs('1A'!$U$2:$U$522, P$1, '1A'!$B$2:$B$522, "&gt;"&amp;$L$2, '1A'!$B$2:$B$522, "&lt;"&amp;$M$2)</f>
        <v>0</v>
      </c>
      <c r="Q19" s="1">
        <f>countifs('1A'!$U$2:$U$522, Q$1, '1A'!$B$2:$B$522, "&gt;"&amp;$L$2, '1A'!$B$2:$B$522, "&lt;"&amp;$M$2)</f>
        <v>0</v>
      </c>
      <c r="R19" s="1">
        <f>countifs('1A'!$U$2:$U$522, R$1, '1A'!$B$2:$B$522, "&gt;"&amp;$L$2, '1A'!$B$2:$B$522, "&lt;"&amp;$M$2)</f>
        <v>0</v>
      </c>
      <c r="S19" s="1">
        <f>countifs('1A'!$U$2:$U$522, S$1, '1A'!$B$2:$B$522, "&gt;"&amp;$L$2, '1A'!$B$2:$B$522, "&lt;"&amp;$M$2)</f>
        <v>0</v>
      </c>
      <c r="T19" s="1">
        <f>countifs('1A'!$U$2:$U$522, T$1, '1A'!$B$2:$B$522, "&gt;"&amp;$L$2, '1A'!$B$2:$B$522, "&lt;"&amp;$M$2)</f>
        <v>0</v>
      </c>
      <c r="U19" s="1">
        <f>countifs('1A'!$U$2:$U$522, U$1, '1A'!$B$2:$B$522, "&gt;"&amp;$L$3, '1A'!$B$2:$B$522, "&lt;"&amp;$M$3)</f>
        <v>0</v>
      </c>
      <c r="V19" s="1">
        <f>countifs('1A'!$U$2:$U$522, V$1, '1A'!$B$2:$B$522, "&gt;"&amp;$L$3, '1A'!$B$2:$B$522, "&lt;"&amp;$M$3)</f>
        <v>0</v>
      </c>
      <c r="W19" s="1">
        <f>countifs('1A'!$U$2:$U$522, W$1, '1A'!$B$2:$B$522, "&gt;"&amp;$L$3, '1A'!$B$2:$B$522, "&lt;"&amp;$M$3)</f>
        <v>0</v>
      </c>
      <c r="X19" s="1">
        <f>countifs('1A'!$U$2:$U$522, X$1, '1A'!$B$2:$B$522, "&gt;"&amp;$L$3, '1A'!$B$2:$B$522, "&lt;"&amp;$M$3)</f>
        <v>0</v>
      </c>
      <c r="Y19" s="1">
        <f>countifs('1A'!$U$2:$U$522, Y$1, '1A'!$B$2:$B$522, "&gt;"&amp;$L$3, '1A'!$B$2:$B$522, "&lt;"&amp;$M$3)</f>
        <v>0</v>
      </c>
      <c r="Z19" s="1">
        <f>countifs('1A'!$U$2:$U$522, Z$1, '1A'!$B$2:$B$522, "&gt;"&amp;$L$3, '1A'!$B$2:$B$522, "&lt;"&amp;$M$3)</f>
        <v>0</v>
      </c>
      <c r="AA19" s="1">
        <f>countifs('1A'!$U$2:$U$522, AA$1, '1A'!$B$2:$B$522, "&gt;"&amp;$L$3, '1A'!$B$2:$B$522, "&lt;"&amp;$M$3)</f>
        <v>0</v>
      </c>
      <c r="AB19" s="1">
        <f>countifs('1A'!$U$2:$U$522, AB$1, '1A'!$B$2:$B$522, "&gt;"&amp;$L$4, '1A'!$B$2:$B$522, "&lt;"&amp;$M$4)</f>
        <v>0</v>
      </c>
      <c r="AC19" s="1">
        <f>countifs('1A'!$U$2:$U$522, AC$1, '1A'!$B$2:$B$522, "&gt;"&amp;$L$4, '1A'!$B$2:$B$522, "&lt;"&amp;$M$4)</f>
        <v>0</v>
      </c>
      <c r="AD19" s="1">
        <f>countifs('1A'!$U$2:$U$522, AD$1, '1A'!$B$2:$B$522, "&gt;"&amp;$L$4, '1A'!$B$2:$B$522, "&lt;"&amp;$M$4)</f>
        <v>0</v>
      </c>
      <c r="AE19" s="1">
        <f>countifs('1A'!$U$2:$U$522, AE$1, '1A'!$B$2:$B$522, "&gt;"&amp;$L$4, '1A'!$B$2:$B$522, "&lt;"&amp;$M$4)</f>
        <v>0</v>
      </c>
      <c r="AF19" s="1">
        <f>countifs('1A'!$U$2:$U$522, AF$1, '1A'!$B$2:$B$522, "&gt;"&amp;$L$4, '1A'!$B$2:$B$522, "&lt;"&amp;$M$4)</f>
        <v>0</v>
      </c>
      <c r="AG19" s="1">
        <f>countifs('1A'!$U$2:$U$522, AG$1, '1A'!$B$2:$B$522, "&gt;"&amp;$L$4, '1A'!$B$2:$B$522, "&lt;"&amp;$M$4)</f>
        <v>0</v>
      </c>
      <c r="AH19" s="1">
        <f>countifs('1A'!$U$2:$U$522, AH$1, '1A'!$B$2:$B$522, "&gt;"&amp;$L$4, '1A'!$B$2:$B$522, "&lt;"&amp;$M$4)</f>
        <v>0</v>
      </c>
      <c r="AI19" s="3">
        <v>3.0</v>
      </c>
      <c r="AJ19" s="3">
        <v>6.0</v>
      </c>
      <c r="AK19" s="3">
        <v>21.0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6" t="str">
        <f>IFERROR(__xludf.DUMMYFUNCTION("AVERAGE.WEIGHTED($AB$1:$AH$1, AB19:AH19)"),"#DIV/0!")</f>
        <v>#DIV/0!</v>
      </c>
      <c r="AO19" s="6" t="str">
        <f t="shared" ref="AO19:AQ19" si="65">(AL19-1)*100/6</f>
        <v>#DIV/0!</v>
      </c>
      <c r="AP19" s="6" t="str">
        <f t="shared" si="65"/>
        <v>#DIV/0!</v>
      </c>
      <c r="AQ19" s="6" t="str">
        <f t="shared" si="65"/>
        <v>#DIV/0!</v>
      </c>
      <c r="AR19" s="7" t="str">
        <f t="shared" ref="AR19:AT19" si="66">average($AO19:$AQ19)</f>
        <v>#DIV/0!</v>
      </c>
      <c r="AS19" s="7" t="str">
        <f t="shared" si="66"/>
        <v>#DIV/0!</v>
      </c>
      <c r="AT19" s="7" t="str">
        <f t="shared" si="66"/>
        <v>#DIV/0!</v>
      </c>
      <c r="AU19" s="7" t="str">
        <f t="shared" si="10"/>
        <v>#DIV/0!</v>
      </c>
      <c r="AV19" s="1">
        <f>countifs('1A'!$U$2:$U$522, AV$1, '1A'!$C$2:$C$522, "Karl")</f>
        <v>20</v>
      </c>
      <c r="AW19" s="1">
        <f>countifs('1A'!$U$2:$U$522, AW$1, '1A'!$C$2:$C$522, "Karl")</f>
        <v>1</v>
      </c>
      <c r="AX19" s="1">
        <f>countifs('1A'!$U$2:$U$522, AX$1, '1A'!$C$2:$C$522, "Karl")</f>
        <v>1</v>
      </c>
      <c r="AY19" s="1">
        <f>countifs('1A'!$U$2:$U$522, AY$1, '1A'!$C$2:$C$522, "Karl")</f>
        <v>0</v>
      </c>
      <c r="AZ19" s="1">
        <f>countifs('1A'!$U$2:$U$522, AZ$1, '1A'!$C$2:$C$522, "Karl")</f>
        <v>2</v>
      </c>
      <c r="BA19" s="1">
        <f>countifs('1A'!$U$2:$U$522, BA$1, '1A'!$C$2:$C$522, "Karl")</f>
        <v>0</v>
      </c>
      <c r="BB19" s="1">
        <f>countifs('1A'!$U$2:$U$522, BB$1, '1A'!$C$2:$C$522, "Karl")</f>
        <v>1</v>
      </c>
      <c r="BC19" s="1">
        <f>countifs('1A'!$U$2:$U$522, BC$1, '1A'!$C$2:$C$522, "Kona")</f>
        <v>42</v>
      </c>
      <c r="BD19" s="1">
        <f>countifs('1A'!$U$2:$U$522, BD$1, '1A'!$C$2:$C$522, "Kona")</f>
        <v>0</v>
      </c>
      <c r="BE19" s="1">
        <f>countifs('1A'!$U$2:$U$522, BE$1, '1A'!$C$2:$C$522, "Kona")</f>
        <v>0</v>
      </c>
      <c r="BF19" s="1">
        <f>countifs('1A'!$U$2:$U$522, BF$1, '1A'!$C$2:$C$522, "Kona")</f>
        <v>0</v>
      </c>
      <c r="BG19" s="1">
        <f>countifs('1A'!$U$2:$U$522, BG$1, '1A'!$C$2:$C$522, "Kona")</f>
        <v>0</v>
      </c>
      <c r="BH19" s="1">
        <f>countifs('1A'!$U$2:$U$522, BH$1, '1A'!$C$2:$C$522, "Kona")</f>
        <v>0</v>
      </c>
      <c r="BI19" s="1">
        <f>countifs('1A'!$U$2:$U$522, BI$1, '1A'!$C$2:$C$522, "Kona")</f>
        <v>1</v>
      </c>
      <c r="BJ19" s="8">
        <f t="shared" si="11"/>
        <v>25</v>
      </c>
      <c r="BK19" s="8">
        <f t="shared" si="12"/>
        <v>43</v>
      </c>
      <c r="BL19" s="6">
        <f>IFERROR(__xludf.DUMMYFUNCTION("AVERAGE.WEIGHTED($AV$1:$BB$1,AV19:BB19)"),1.6800000000000002)</f>
        <v>1.68</v>
      </c>
      <c r="BM19" s="6">
        <f>IFERROR(__xludf.DUMMYFUNCTION("AVERAGE.WEIGHTED($BC$1:$BI$1,BC19:BI19)"),1.1395348837209303)</f>
        <v>1.139534884</v>
      </c>
      <c r="BN19" s="6">
        <f t="shared" ref="BN19:BO19" si="67">(BL19-1)*100/6</f>
        <v>11.33333333</v>
      </c>
      <c r="BO19" s="6">
        <f t="shared" si="67"/>
        <v>2.325581395</v>
      </c>
      <c r="BP19" s="6">
        <f t="shared" si="14"/>
        <v>6.829457364</v>
      </c>
      <c r="BQ19" s="6">
        <f t="shared" si="15"/>
        <v>6.829457364</v>
      </c>
      <c r="BR19" s="7">
        <f t="shared" si="16"/>
        <v>0.01479755062</v>
      </c>
    </row>
    <row r="20">
      <c r="A20" s="3">
        <v>19.0</v>
      </c>
      <c r="B20" s="1" t="s">
        <v>21</v>
      </c>
      <c r="C20" s="1">
        <f>countif('1A'!$V$2:$V$522, C$1)</f>
        <v>46</v>
      </c>
      <c r="D20" s="1">
        <f>countif('1A'!$V$2:$V$522, D$1)</f>
        <v>8</v>
      </c>
      <c r="E20" s="1">
        <f>countif('1A'!$V$2:$V$522, E$1)</f>
        <v>4</v>
      </c>
      <c r="F20" s="1">
        <f>countif('1A'!$V$2:$V$522, F$1)</f>
        <v>2</v>
      </c>
      <c r="G20" s="1">
        <f>countif('1A'!$V$2:$V$522, G$1)</f>
        <v>1</v>
      </c>
      <c r="H20" s="1">
        <f>countif('1A'!$V$2:$V$522, H$1)</f>
        <v>4</v>
      </c>
      <c r="I20" s="1">
        <f>countif('1A'!$V$2:$V$522, I$1)</f>
        <v>4</v>
      </c>
      <c r="J20" s="1">
        <f t="shared" si="61"/>
        <v>69</v>
      </c>
      <c r="K20" s="6">
        <f t="shared" si="6"/>
        <v>2.014492754</v>
      </c>
      <c r="N20" s="1">
        <f>countifs('1A'!$V$2:$V$522, N$1, '1A'!$B$2:$B$522, "&gt;"&amp;$L$2, '1A'!$B$2:$B$522, "&lt;"&amp;$M$2)</f>
        <v>0</v>
      </c>
      <c r="O20" s="1">
        <f>countifs('1A'!$V$2:$V$522, O$1, '1A'!$B$2:$B$522, "&gt;"&amp;$L$2, '1A'!$B$2:$B$522, "&lt;"&amp;$M$2)</f>
        <v>0</v>
      </c>
      <c r="P20" s="1">
        <f>countifs('1A'!$V$2:$V$522, P$1, '1A'!$B$2:$B$522, "&gt;"&amp;$L$2, '1A'!$B$2:$B$522, "&lt;"&amp;$M$2)</f>
        <v>0</v>
      </c>
      <c r="Q20" s="1">
        <f>countifs('1A'!$V$2:$V$522, Q$1, '1A'!$B$2:$B$522, "&gt;"&amp;$L$2, '1A'!$B$2:$B$522, "&lt;"&amp;$M$2)</f>
        <v>0</v>
      </c>
      <c r="R20" s="1">
        <f>countifs('1A'!$V$2:$V$522, R$1, '1A'!$B$2:$B$522, "&gt;"&amp;$L$2, '1A'!$B$2:$B$522, "&lt;"&amp;$M$2)</f>
        <v>0</v>
      </c>
      <c r="S20" s="1">
        <f>countifs('1A'!$V$2:$V$522, S$1, '1A'!$B$2:$B$522, "&gt;"&amp;$L$2, '1A'!$B$2:$B$522, "&lt;"&amp;$M$2)</f>
        <v>0</v>
      </c>
      <c r="T20" s="1">
        <f>countifs('1A'!$V$2:$V$522, T$1, '1A'!$B$2:$B$522, "&gt;"&amp;$L$2, '1A'!$B$2:$B$522, "&lt;"&amp;$M$2)</f>
        <v>0</v>
      </c>
      <c r="U20" s="1">
        <f>countifs('1A'!$V$2:$V$522, U$1, '1A'!$B$2:$B$522, "&gt;"&amp;$L$3, '1A'!$B$2:$B$522, "&lt;"&amp;$M$3)</f>
        <v>0</v>
      </c>
      <c r="V20" s="1">
        <f>countifs('1A'!$V$2:$V$522, V$1, '1A'!$B$2:$B$522, "&gt;"&amp;$L$3, '1A'!$B$2:$B$522, "&lt;"&amp;$M$3)</f>
        <v>0</v>
      </c>
      <c r="W20" s="1">
        <f>countifs('1A'!$V$2:$V$522, W$1, '1A'!$B$2:$B$522, "&gt;"&amp;$L$3, '1A'!$B$2:$B$522, "&lt;"&amp;$M$3)</f>
        <v>0</v>
      </c>
      <c r="X20" s="1">
        <f>countifs('1A'!$V$2:$V$522, X$1, '1A'!$B$2:$B$522, "&gt;"&amp;$L$3, '1A'!$B$2:$B$522, "&lt;"&amp;$M$3)</f>
        <v>0</v>
      </c>
      <c r="Y20" s="1">
        <f>countifs('1A'!$V$2:$V$522, Y$1, '1A'!$B$2:$B$522, "&gt;"&amp;$L$3, '1A'!$B$2:$B$522, "&lt;"&amp;$M$3)</f>
        <v>0</v>
      </c>
      <c r="Z20" s="1">
        <f>countifs('1A'!$V$2:$V$522, Z$1, '1A'!$B$2:$B$522, "&gt;"&amp;$L$3, '1A'!$B$2:$B$522, "&lt;"&amp;$M$3)</f>
        <v>0</v>
      </c>
      <c r="AA20" s="1">
        <f>countifs('1A'!$V$2:$V$522, AA$1, '1A'!$B$2:$B$522, "&gt;"&amp;$L$3, '1A'!$B$2:$B$522, "&lt;"&amp;$M$3)</f>
        <v>0</v>
      </c>
      <c r="AB20" s="1">
        <f>countifs('1A'!$V$2:$V$522, AB$1, '1A'!$B$2:$B$522, "&gt;"&amp;$L$4, '1A'!$B$2:$B$522, "&lt;"&amp;$M$4)</f>
        <v>0</v>
      </c>
      <c r="AC20" s="1">
        <f>countifs('1A'!$V$2:$V$522, AC$1, '1A'!$B$2:$B$522, "&gt;"&amp;$L$4, '1A'!$B$2:$B$522, "&lt;"&amp;$M$4)</f>
        <v>0</v>
      </c>
      <c r="AD20" s="1">
        <f>countifs('1A'!$V$2:$V$522, AD$1, '1A'!$B$2:$B$522, "&gt;"&amp;$L$4, '1A'!$B$2:$B$522, "&lt;"&amp;$M$4)</f>
        <v>0</v>
      </c>
      <c r="AE20" s="1">
        <f>countifs('1A'!$V$2:$V$522, AE$1, '1A'!$B$2:$B$522, "&gt;"&amp;$L$4, '1A'!$B$2:$B$522, "&lt;"&amp;$M$4)</f>
        <v>0</v>
      </c>
      <c r="AF20" s="1">
        <f>countifs('1A'!$V$2:$V$522, AF$1, '1A'!$B$2:$B$522, "&gt;"&amp;$L$4, '1A'!$B$2:$B$522, "&lt;"&amp;$M$4)</f>
        <v>0</v>
      </c>
      <c r="AG20" s="1">
        <f>countifs('1A'!$V$2:$V$522, AG$1, '1A'!$B$2:$B$522, "&gt;"&amp;$L$4, '1A'!$B$2:$B$522, "&lt;"&amp;$M$4)</f>
        <v>0</v>
      </c>
      <c r="AH20" s="1">
        <f>countifs('1A'!$V$2:$V$522, AH$1, '1A'!$B$2:$B$522, "&gt;"&amp;$L$4, '1A'!$B$2:$B$522, "&lt;"&amp;$M$4)</f>
        <v>0</v>
      </c>
      <c r="AI20" s="3">
        <v>3.0</v>
      </c>
      <c r="AJ20" s="3">
        <v>6.0</v>
      </c>
      <c r="AK20" s="3">
        <v>21.0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6" t="str">
        <f>IFERROR(__xludf.DUMMYFUNCTION("AVERAGE.WEIGHTED($AB$1:$AH$1, AB20:AH20)"),"#DIV/0!")</f>
        <v>#DIV/0!</v>
      </c>
      <c r="AO20" s="6" t="str">
        <f t="shared" ref="AO20:AQ20" si="68">(AL20-1)*100/6</f>
        <v>#DIV/0!</v>
      </c>
      <c r="AP20" s="6" t="str">
        <f t="shared" si="68"/>
        <v>#DIV/0!</v>
      </c>
      <c r="AQ20" s="6" t="str">
        <f t="shared" si="68"/>
        <v>#DIV/0!</v>
      </c>
      <c r="AR20" s="7" t="str">
        <f t="shared" ref="AR20:AT20" si="69">average($AO20:$AQ20)</f>
        <v>#DIV/0!</v>
      </c>
      <c r="AS20" s="7" t="str">
        <f t="shared" si="69"/>
        <v>#DIV/0!</v>
      </c>
      <c r="AT20" s="7" t="str">
        <f t="shared" si="69"/>
        <v>#DIV/0!</v>
      </c>
      <c r="AU20" s="7" t="str">
        <f t="shared" si="10"/>
        <v>#DIV/0!</v>
      </c>
      <c r="AV20" s="1">
        <f>countifs('1A'!$V$2:$V$522, AV$1, '1A'!$C$2:$C$522, "Karl")</f>
        <v>15</v>
      </c>
      <c r="AW20" s="1">
        <f>countifs('1A'!$V$2:$V$522, AW$1, '1A'!$C$2:$C$522, "Karl")</f>
        <v>4</v>
      </c>
      <c r="AX20" s="1">
        <f>countifs('1A'!$V$2:$V$522, AX$1, '1A'!$C$2:$C$522, "Karl")</f>
        <v>3</v>
      </c>
      <c r="AY20" s="1">
        <f>countifs('1A'!$V$2:$V$522, AY$1, '1A'!$C$2:$C$522, "Karl")</f>
        <v>2</v>
      </c>
      <c r="AZ20" s="1">
        <f>countifs('1A'!$V$2:$V$522, AZ$1, '1A'!$C$2:$C$522, "Karl")</f>
        <v>1</v>
      </c>
      <c r="BA20" s="1">
        <f>countifs('1A'!$V$2:$V$522, BA$1, '1A'!$C$2:$C$522, "Karl")</f>
        <v>0</v>
      </c>
      <c r="BB20" s="1">
        <f>countifs('1A'!$V$2:$V$522, BB$1, '1A'!$C$2:$C$522, "Karl")</f>
        <v>0</v>
      </c>
      <c r="BC20" s="1">
        <f>countifs('1A'!$V$2:$V$522, BC$1, '1A'!$C$2:$C$522, "Kona")</f>
        <v>30</v>
      </c>
      <c r="BD20" s="1">
        <f>countifs('1A'!$V$2:$V$522, BD$1, '1A'!$C$2:$C$522, "Kona")</f>
        <v>4</v>
      </c>
      <c r="BE20" s="1">
        <f>countifs('1A'!$V$2:$V$522, BE$1, '1A'!$C$2:$C$522, "Kona")</f>
        <v>1</v>
      </c>
      <c r="BF20" s="1">
        <f>countifs('1A'!$V$2:$V$522, BF$1, '1A'!$C$2:$C$522, "Kona")</f>
        <v>0</v>
      </c>
      <c r="BG20" s="1">
        <f>countifs('1A'!$V$2:$V$522, BG$1, '1A'!$C$2:$C$522, "Kona")</f>
        <v>0</v>
      </c>
      <c r="BH20" s="1">
        <f>countifs('1A'!$V$2:$V$522, BH$1, '1A'!$C$2:$C$522, "Kona")</f>
        <v>4</v>
      </c>
      <c r="BI20" s="1">
        <f>countifs('1A'!$V$2:$V$522, BI$1, '1A'!$C$2:$C$522, "Kona")</f>
        <v>4</v>
      </c>
      <c r="BJ20" s="8">
        <f t="shared" si="11"/>
        <v>25</v>
      </c>
      <c r="BK20" s="8">
        <f t="shared" si="12"/>
        <v>43</v>
      </c>
      <c r="BL20" s="6">
        <f>IFERROR(__xludf.DUMMYFUNCTION("AVERAGE.WEIGHTED($AV$1:$BB$1,AV20:BB20)"),1.8)</f>
        <v>1.8</v>
      </c>
      <c r="BM20" s="6">
        <f>IFERROR(__xludf.DUMMYFUNCTION("AVERAGE.WEIGHTED($BC$1:$BI$1,BC20:BI20)"),2.1627906976744184)</f>
        <v>2.162790698</v>
      </c>
      <c r="BN20" s="6">
        <f t="shared" ref="BN20:BO20" si="70">(BL20-1)*100/6</f>
        <v>13.33333333</v>
      </c>
      <c r="BO20" s="6">
        <f t="shared" si="70"/>
        <v>19.37984496</v>
      </c>
      <c r="BP20" s="6">
        <f t="shared" si="14"/>
        <v>16.35658915</v>
      </c>
      <c r="BQ20" s="6">
        <f t="shared" si="15"/>
        <v>16.35658915</v>
      </c>
      <c r="BR20" s="7">
        <f t="shared" si="16"/>
        <v>0.290435462</v>
      </c>
    </row>
    <row r="21">
      <c r="A21" s="3">
        <v>20.0</v>
      </c>
      <c r="B21" s="1" t="s">
        <v>22</v>
      </c>
      <c r="C21" s="1">
        <f>countif('1A'!$W$2:$W$522, C$1)</f>
        <v>5</v>
      </c>
      <c r="D21" s="1">
        <f>countif('1A'!$W$2:$W$522, D$1)</f>
        <v>2</v>
      </c>
      <c r="E21" s="1">
        <f>countif('1A'!$W$2:$W$522, E$1)</f>
        <v>1</v>
      </c>
      <c r="F21" s="1">
        <f>countif('1A'!$W$2:$W$522, F$1)</f>
        <v>4</v>
      </c>
      <c r="G21" s="1">
        <f>countif('1A'!$W$2:$W$522, G$1)</f>
        <v>7</v>
      </c>
      <c r="H21" s="1">
        <f>countif('1A'!$W$2:$W$522, H$1)</f>
        <v>13</v>
      </c>
      <c r="I21" s="1">
        <f>countif('1A'!$W$2:$W$522, I$1)</f>
        <v>37</v>
      </c>
      <c r="J21" s="1">
        <f t="shared" si="61"/>
        <v>69</v>
      </c>
      <c r="K21" s="6">
        <f t="shared" si="6"/>
        <v>5.797101449</v>
      </c>
      <c r="N21" s="1">
        <f>countifs('1A'!$W$2:$W$522, N$1, '1A'!$B$2:$B$522, "&gt;"&amp;$L$2, '1A'!$B$2:$B$522, "&lt;"&amp;$M$2)</f>
        <v>0</v>
      </c>
      <c r="O21" s="1">
        <f>countifs('1A'!$W$2:$W$522, O$1, '1A'!$B$2:$B$522, "&gt;"&amp;$L$2, '1A'!$B$2:$B$522, "&lt;"&amp;$M$2)</f>
        <v>0</v>
      </c>
      <c r="P21" s="1">
        <f>countifs('1A'!$W$2:$W$522, P$1, '1A'!$B$2:$B$522, "&gt;"&amp;$L$2, '1A'!$B$2:$B$522, "&lt;"&amp;$M$2)</f>
        <v>0</v>
      </c>
      <c r="Q21" s="1">
        <f>countifs('1A'!$W$2:$W$522, Q$1, '1A'!$B$2:$B$522, "&gt;"&amp;$L$2, '1A'!$B$2:$B$522, "&lt;"&amp;$M$2)</f>
        <v>0</v>
      </c>
      <c r="R21" s="1">
        <f>countifs('1A'!$W$2:$W$522, R$1, '1A'!$B$2:$B$522, "&gt;"&amp;$L$2, '1A'!$B$2:$B$522, "&lt;"&amp;$M$2)</f>
        <v>0</v>
      </c>
      <c r="S21" s="1">
        <f>countifs('1A'!$W$2:$W$522, S$1, '1A'!$B$2:$B$522, "&gt;"&amp;$L$2, '1A'!$B$2:$B$522, "&lt;"&amp;$M$2)</f>
        <v>0</v>
      </c>
      <c r="T21" s="1">
        <f>countifs('1A'!$W$2:$W$522, T$1, '1A'!$B$2:$B$522, "&gt;"&amp;$L$2, '1A'!$B$2:$B$522, "&lt;"&amp;$M$2)</f>
        <v>0</v>
      </c>
      <c r="U21" s="1">
        <f>countifs('1A'!$W$2:$W$522, U$1, '1A'!$B$2:$B$522, "&gt;"&amp;$L$3, '1A'!$B$2:$B$522, "&lt;"&amp;$M$3)</f>
        <v>0</v>
      </c>
      <c r="V21" s="1">
        <f>countifs('1A'!$W$2:$W$522, V$1, '1A'!$B$2:$B$522, "&gt;"&amp;$L$3, '1A'!$B$2:$B$522, "&lt;"&amp;$M$3)</f>
        <v>0</v>
      </c>
      <c r="W21" s="1">
        <f>countifs('1A'!$W$2:$W$522, W$1, '1A'!$B$2:$B$522, "&gt;"&amp;$L$3, '1A'!$B$2:$B$522, "&lt;"&amp;$M$3)</f>
        <v>0</v>
      </c>
      <c r="X21" s="1">
        <f>countifs('1A'!$W$2:$W$522, X$1, '1A'!$B$2:$B$522, "&gt;"&amp;$L$3, '1A'!$B$2:$B$522, "&lt;"&amp;$M$3)</f>
        <v>0</v>
      </c>
      <c r="Y21" s="1">
        <f>countifs('1A'!$W$2:$W$522, Y$1, '1A'!$B$2:$B$522, "&gt;"&amp;$L$3, '1A'!$B$2:$B$522, "&lt;"&amp;$M$3)</f>
        <v>0</v>
      </c>
      <c r="Z21" s="1">
        <f>countifs('1A'!$W$2:$W$522, Z$1, '1A'!$B$2:$B$522, "&gt;"&amp;$L$3, '1A'!$B$2:$B$522, "&lt;"&amp;$M$3)</f>
        <v>0</v>
      </c>
      <c r="AA21" s="1">
        <f>countifs('1A'!$W$2:$W$522, AA$1, '1A'!$B$2:$B$522, "&gt;"&amp;$L$3, '1A'!$B$2:$B$522, "&lt;"&amp;$M$3)</f>
        <v>0</v>
      </c>
      <c r="AB21" s="1">
        <f>countifs('1A'!$W$2:$W$522, AB$1, '1A'!$B$2:$B$522, "&gt;"&amp;$L$4, '1A'!$B$2:$B$522, "&lt;"&amp;$M$4)</f>
        <v>0</v>
      </c>
      <c r="AC21" s="1">
        <f>countifs('1A'!$W$2:$W$522, AC$1, '1A'!$B$2:$B$522, "&gt;"&amp;$L$4, '1A'!$B$2:$B$522, "&lt;"&amp;$M$4)</f>
        <v>0</v>
      </c>
      <c r="AD21" s="1">
        <f>countifs('1A'!$W$2:$W$522, AD$1, '1A'!$B$2:$B$522, "&gt;"&amp;$L$4, '1A'!$B$2:$B$522, "&lt;"&amp;$M$4)</f>
        <v>0</v>
      </c>
      <c r="AE21" s="1">
        <f>countifs('1A'!$W$2:$W$522, AE$1, '1A'!$B$2:$B$522, "&gt;"&amp;$L$4, '1A'!$B$2:$B$522, "&lt;"&amp;$M$4)</f>
        <v>0</v>
      </c>
      <c r="AF21" s="1">
        <f>countifs('1A'!$W$2:$W$522, AF$1, '1A'!$B$2:$B$522, "&gt;"&amp;$L$4, '1A'!$B$2:$B$522, "&lt;"&amp;$M$4)</f>
        <v>0</v>
      </c>
      <c r="AG21" s="1">
        <f>countifs('1A'!$W$2:$W$522, AG$1, '1A'!$B$2:$B$522, "&gt;"&amp;$L$4, '1A'!$B$2:$B$522, "&lt;"&amp;$M$4)</f>
        <v>0</v>
      </c>
      <c r="AH21" s="1">
        <f>countifs('1A'!$W$2:$W$522, AH$1, '1A'!$B$2:$B$522, "&gt;"&amp;$L$4, '1A'!$B$2:$B$522, "&lt;"&amp;$M$4)</f>
        <v>0</v>
      </c>
      <c r="AI21" s="3">
        <v>3.0</v>
      </c>
      <c r="AJ21" s="3">
        <v>6.0</v>
      </c>
      <c r="AK21" s="3">
        <v>21.0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6" t="str">
        <f>IFERROR(__xludf.DUMMYFUNCTION("AVERAGE.WEIGHTED($AB$1:$AH$1, AB21:AH21)"),"#DIV/0!")</f>
        <v>#DIV/0!</v>
      </c>
      <c r="AO21" s="6" t="str">
        <f t="shared" ref="AO21:AQ21" si="71">(AL21-1)*100/6</f>
        <v>#DIV/0!</v>
      </c>
      <c r="AP21" s="6" t="str">
        <f t="shared" si="71"/>
        <v>#DIV/0!</v>
      </c>
      <c r="AQ21" s="6" t="str">
        <f t="shared" si="71"/>
        <v>#DIV/0!</v>
      </c>
      <c r="AR21" s="7" t="str">
        <f t="shared" ref="AR21:AT21" si="72">average($AO21:$AQ21)</f>
        <v>#DIV/0!</v>
      </c>
      <c r="AS21" s="7" t="str">
        <f t="shared" si="72"/>
        <v>#DIV/0!</v>
      </c>
      <c r="AT21" s="7" t="str">
        <f t="shared" si="72"/>
        <v>#DIV/0!</v>
      </c>
      <c r="AU21" s="7" t="str">
        <f t="shared" si="10"/>
        <v>#DIV/0!</v>
      </c>
      <c r="AV21" s="1">
        <f>countifs('1A'!$W$2:$W$522, AV$1, '1A'!$C$2:$C$522, "Karl")</f>
        <v>1</v>
      </c>
      <c r="AW21" s="1">
        <f>countifs('1A'!$W$2:$W$522, AW$1, '1A'!$C$2:$C$522, "Karl")</f>
        <v>1</v>
      </c>
      <c r="AX21" s="1">
        <f>countifs('1A'!$W$2:$W$522, AX$1, '1A'!$C$2:$C$522, "Karl")</f>
        <v>1</v>
      </c>
      <c r="AY21" s="1">
        <f>countifs('1A'!$W$2:$W$522, AY$1, '1A'!$C$2:$C$522, "Karl")</f>
        <v>0</v>
      </c>
      <c r="AZ21" s="1">
        <f>countifs('1A'!$W$2:$W$522, AZ$1, '1A'!$C$2:$C$522, "Karl")</f>
        <v>3</v>
      </c>
      <c r="BA21" s="1">
        <f>countifs('1A'!$W$2:$W$522, BA$1, '1A'!$C$2:$C$522, "Karl")</f>
        <v>4</v>
      </c>
      <c r="BB21" s="1">
        <f>countifs('1A'!$W$2:$W$522, BB$1, '1A'!$C$2:$C$522, "Karl")</f>
        <v>15</v>
      </c>
      <c r="BC21" s="1">
        <f>countifs('1A'!$W$2:$W$522, BC$1, '1A'!$C$2:$C$522, "Kona")</f>
        <v>4</v>
      </c>
      <c r="BD21" s="1">
        <f>countifs('1A'!$W$2:$W$522, BD$1, '1A'!$C$2:$C$522, "Kona")</f>
        <v>1</v>
      </c>
      <c r="BE21" s="1">
        <f>countifs('1A'!$W$2:$W$522, BE$1, '1A'!$C$2:$C$522, "Kona")</f>
        <v>0</v>
      </c>
      <c r="BF21" s="1">
        <f>countifs('1A'!$W$2:$W$522, BF$1, '1A'!$C$2:$C$522, "Kona")</f>
        <v>3</v>
      </c>
      <c r="BG21" s="1">
        <f>countifs('1A'!$W$2:$W$522, BG$1, '1A'!$C$2:$C$522, "Kona")</f>
        <v>4</v>
      </c>
      <c r="BH21" s="1">
        <f>countifs('1A'!$W$2:$W$522, BH$1, '1A'!$C$2:$C$522, "Kona")</f>
        <v>9</v>
      </c>
      <c r="BI21" s="1">
        <f>countifs('1A'!$W$2:$W$522, BI$1, '1A'!$C$2:$C$522, "Kona")</f>
        <v>22</v>
      </c>
      <c r="BJ21" s="8">
        <f t="shared" si="11"/>
        <v>25</v>
      </c>
      <c r="BK21" s="8">
        <f t="shared" si="12"/>
        <v>43</v>
      </c>
      <c r="BL21" s="6">
        <f>IFERROR(__xludf.DUMMYFUNCTION("AVERAGE.WEIGHTED($AV$1:$BB$1,AV21:BB21)"),6.0)</f>
        <v>6</v>
      </c>
      <c r="BM21" s="6">
        <f>IFERROR(__xludf.DUMMYFUNCTION("AVERAGE.WEIGHTED($BC$1:$BI$1,BC21:BI21)"),5.72093023255814)</f>
        <v>5.720930233</v>
      </c>
      <c r="BN21" s="6">
        <f t="shared" ref="BN21:BO21" si="73">(BL21-1)*100/6</f>
        <v>83.33333333</v>
      </c>
      <c r="BO21" s="6">
        <f t="shared" si="73"/>
        <v>78.68217054</v>
      </c>
      <c r="BP21" s="6">
        <f t="shared" si="14"/>
        <v>81.00775194</v>
      </c>
      <c r="BQ21" s="6">
        <f t="shared" si="15"/>
        <v>81.00775194</v>
      </c>
      <c r="BR21" s="7">
        <f t="shared" si="16"/>
        <v>0.7148036044</v>
      </c>
    </row>
    <row r="22">
      <c r="A22" s="3">
        <v>21.0</v>
      </c>
      <c r="B22" s="1" t="s">
        <v>23</v>
      </c>
      <c r="C22" s="1">
        <f>countif('1A'!$X$2:$X$522, C$1)</f>
        <v>51</v>
      </c>
      <c r="D22" s="1">
        <f>countif('1A'!$X$2:$X$522, D$1)</f>
        <v>6</v>
      </c>
      <c r="E22" s="1">
        <f>countif('1A'!$X$2:$X$522, E$1)</f>
        <v>0</v>
      </c>
      <c r="F22" s="1">
        <f>countif('1A'!$X$2:$X$522, F$1)</f>
        <v>3</v>
      </c>
      <c r="G22" s="1">
        <f>countif('1A'!$X$2:$X$522, G$1)</f>
        <v>3</v>
      </c>
      <c r="H22" s="1">
        <f>countif('1A'!$X$2:$X$522, H$1)</f>
        <v>2</v>
      </c>
      <c r="I22" s="1">
        <f>countif('1A'!$X$2:$X$522, I$1)</f>
        <v>4</v>
      </c>
      <c r="J22" s="1">
        <f t="shared" si="61"/>
        <v>69</v>
      </c>
      <c r="K22" s="6">
        <f t="shared" si="6"/>
        <v>1.884057971</v>
      </c>
      <c r="N22" s="1">
        <f>countifs('1A'!$X$2:$X$522, N$1, '1A'!$B$2:$B$522, "&gt;"&amp;$L$2, '1A'!$B$2:$B$522, "&lt;"&amp;$M$2)</f>
        <v>0</v>
      </c>
      <c r="O22" s="1">
        <f>countifs('1A'!$X$2:$X$522, O$1, '1A'!$B$2:$B$522, "&gt;"&amp;$L$2, '1A'!$B$2:$B$522, "&lt;"&amp;$M$2)</f>
        <v>0</v>
      </c>
      <c r="P22" s="1">
        <f>countifs('1A'!$X$2:$X$522, P$1, '1A'!$B$2:$B$522, "&gt;"&amp;$L$2, '1A'!$B$2:$B$522, "&lt;"&amp;$M$2)</f>
        <v>0</v>
      </c>
      <c r="Q22" s="1">
        <f>countifs('1A'!$X$2:$X$522, Q$1, '1A'!$B$2:$B$522, "&gt;"&amp;$L$2, '1A'!$B$2:$B$522, "&lt;"&amp;$M$2)</f>
        <v>0</v>
      </c>
      <c r="R22" s="1">
        <f>countifs('1A'!$X$2:$X$522, R$1, '1A'!$B$2:$B$522, "&gt;"&amp;$L$2, '1A'!$B$2:$B$522, "&lt;"&amp;$M$2)</f>
        <v>0</v>
      </c>
      <c r="S22" s="1">
        <f>countifs('1A'!$X$2:$X$522, S$1, '1A'!$B$2:$B$522, "&gt;"&amp;$L$2, '1A'!$B$2:$B$522, "&lt;"&amp;$M$2)</f>
        <v>0</v>
      </c>
      <c r="T22" s="1">
        <f>countifs('1A'!$X$2:$X$522, T$1, '1A'!$B$2:$B$522, "&gt;"&amp;$L$2, '1A'!$B$2:$B$522, "&lt;"&amp;$M$2)</f>
        <v>0</v>
      </c>
      <c r="U22" s="1">
        <f>countifs('1A'!$X$2:$X$522, U$1, '1A'!$B$2:$B$522, "&gt;"&amp;$L$3, '1A'!$B$2:$B$522, "&lt;"&amp;$M$3)</f>
        <v>0</v>
      </c>
      <c r="V22" s="1">
        <f>countifs('1A'!$X$2:$X$522, V$1, '1A'!$B$2:$B$522, "&gt;"&amp;$L$3, '1A'!$B$2:$B$522, "&lt;"&amp;$M$3)</f>
        <v>0</v>
      </c>
      <c r="W22" s="1">
        <f>countifs('1A'!$X$2:$X$522, W$1, '1A'!$B$2:$B$522, "&gt;"&amp;$L$3, '1A'!$B$2:$B$522, "&lt;"&amp;$M$3)</f>
        <v>0</v>
      </c>
      <c r="X22" s="1">
        <f>countifs('1A'!$X$2:$X$522, X$1, '1A'!$B$2:$B$522, "&gt;"&amp;$L$3, '1A'!$B$2:$B$522, "&lt;"&amp;$M$3)</f>
        <v>0</v>
      </c>
      <c r="Y22" s="1">
        <f>countifs('1A'!$X$2:$X$522, Y$1, '1A'!$B$2:$B$522, "&gt;"&amp;$L$3, '1A'!$B$2:$B$522, "&lt;"&amp;$M$3)</f>
        <v>0</v>
      </c>
      <c r="Z22" s="1">
        <f>countifs('1A'!$X$2:$X$522, Z$1, '1A'!$B$2:$B$522, "&gt;"&amp;$L$3, '1A'!$B$2:$B$522, "&lt;"&amp;$M$3)</f>
        <v>0</v>
      </c>
      <c r="AA22" s="1">
        <f>countifs('1A'!$X$2:$X$522, AA$1, '1A'!$B$2:$B$522, "&gt;"&amp;$L$3, '1A'!$B$2:$B$522, "&lt;"&amp;$M$3)</f>
        <v>0</v>
      </c>
      <c r="AB22" s="1">
        <f>countifs('1A'!$X$2:$X$522, AB$1, '1A'!$B$2:$B$522, "&gt;"&amp;$L$4, '1A'!$B$2:$B$522, "&lt;"&amp;$M$4)</f>
        <v>0</v>
      </c>
      <c r="AC22" s="1">
        <f>countifs('1A'!$X$2:$X$522, AC$1, '1A'!$B$2:$B$522, "&gt;"&amp;$L$4, '1A'!$B$2:$B$522, "&lt;"&amp;$M$4)</f>
        <v>0</v>
      </c>
      <c r="AD22" s="1">
        <f>countifs('1A'!$X$2:$X$522, AD$1, '1A'!$B$2:$B$522, "&gt;"&amp;$L$4, '1A'!$B$2:$B$522, "&lt;"&amp;$M$4)</f>
        <v>0</v>
      </c>
      <c r="AE22" s="1">
        <f>countifs('1A'!$X$2:$X$522, AE$1, '1A'!$B$2:$B$522, "&gt;"&amp;$L$4, '1A'!$B$2:$B$522, "&lt;"&amp;$M$4)</f>
        <v>0</v>
      </c>
      <c r="AF22" s="1">
        <f>countifs('1A'!$X$2:$X$522, AF$1, '1A'!$B$2:$B$522, "&gt;"&amp;$L$4, '1A'!$B$2:$B$522, "&lt;"&amp;$M$4)</f>
        <v>0</v>
      </c>
      <c r="AG22" s="1">
        <f>countifs('1A'!$X$2:$X$522, AG$1, '1A'!$B$2:$B$522, "&gt;"&amp;$L$4, '1A'!$B$2:$B$522, "&lt;"&amp;$M$4)</f>
        <v>0</v>
      </c>
      <c r="AH22" s="1">
        <f>countifs('1A'!$X$2:$X$522, AH$1, '1A'!$B$2:$B$522, "&gt;"&amp;$L$4, '1A'!$B$2:$B$522, "&lt;"&amp;$M$4)</f>
        <v>0</v>
      </c>
      <c r="AI22" s="3">
        <v>3.0</v>
      </c>
      <c r="AJ22" s="3">
        <v>6.0</v>
      </c>
      <c r="AK22" s="3">
        <v>21.0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6" t="str">
        <f>IFERROR(__xludf.DUMMYFUNCTION("AVERAGE.WEIGHTED($AB$1:$AH$1, AB22:AH22)"),"#DIV/0!")</f>
        <v>#DIV/0!</v>
      </c>
      <c r="AO22" s="6" t="str">
        <f t="shared" ref="AO22:AQ22" si="74">(AL22-1)*100/6</f>
        <v>#DIV/0!</v>
      </c>
      <c r="AP22" s="6" t="str">
        <f t="shared" si="74"/>
        <v>#DIV/0!</v>
      </c>
      <c r="AQ22" s="6" t="str">
        <f t="shared" si="74"/>
        <v>#DIV/0!</v>
      </c>
      <c r="AR22" s="7" t="str">
        <f t="shared" ref="AR22:AT22" si="75">average($AO22:$AQ22)</f>
        <v>#DIV/0!</v>
      </c>
      <c r="AS22" s="7" t="str">
        <f t="shared" si="75"/>
        <v>#DIV/0!</v>
      </c>
      <c r="AT22" s="7" t="str">
        <f t="shared" si="75"/>
        <v>#DIV/0!</v>
      </c>
      <c r="AU22" s="7" t="str">
        <f t="shared" si="10"/>
        <v>#DIV/0!</v>
      </c>
      <c r="AV22" s="1">
        <f>countifs('1A'!$X$2:$X$522, AV$1, '1A'!$C$2:$C$522, "Karl")</f>
        <v>14</v>
      </c>
      <c r="AW22" s="1">
        <f>countifs('1A'!$X$2:$X$522, AW$1, '1A'!$C$2:$C$522, "Karl")</f>
        <v>2</v>
      </c>
      <c r="AX22" s="1">
        <f>countifs('1A'!$X$2:$X$522, AX$1, '1A'!$C$2:$C$522, "Karl")</f>
        <v>0</v>
      </c>
      <c r="AY22" s="1">
        <f>countifs('1A'!$X$2:$X$522, AY$1, '1A'!$C$2:$C$522, "Karl")</f>
        <v>2</v>
      </c>
      <c r="AZ22" s="1">
        <f>countifs('1A'!$X$2:$X$522, AZ$1, '1A'!$C$2:$C$522, "Karl")</f>
        <v>3</v>
      </c>
      <c r="BA22" s="1">
        <f>countifs('1A'!$X$2:$X$522, BA$1, '1A'!$C$2:$C$522, "Karl")</f>
        <v>2</v>
      </c>
      <c r="BB22" s="1">
        <f>countifs('1A'!$X$2:$X$522, BB$1, '1A'!$C$2:$C$522, "Karl")</f>
        <v>2</v>
      </c>
      <c r="BC22" s="1">
        <f>countifs('1A'!$X$2:$X$522, BC$1, '1A'!$C$2:$C$522, "Kona")</f>
        <v>36</v>
      </c>
      <c r="BD22" s="1">
        <f>countifs('1A'!$X$2:$X$522, BD$1, '1A'!$C$2:$C$522, "Kona")</f>
        <v>4</v>
      </c>
      <c r="BE22" s="1">
        <f>countifs('1A'!$X$2:$X$522, BE$1, '1A'!$C$2:$C$522, "Kona")</f>
        <v>0</v>
      </c>
      <c r="BF22" s="1">
        <f>countifs('1A'!$X$2:$X$522, BF$1, '1A'!$C$2:$C$522, "Kona")</f>
        <v>1</v>
      </c>
      <c r="BG22" s="1">
        <f>countifs('1A'!$X$2:$X$522, BG$1, '1A'!$C$2:$C$522, "Kona")</f>
        <v>0</v>
      </c>
      <c r="BH22" s="1">
        <f>countifs('1A'!$X$2:$X$522, BH$1, '1A'!$C$2:$C$522, "Kona")</f>
        <v>0</v>
      </c>
      <c r="BI22" s="1">
        <f>countifs('1A'!$X$2:$X$522, BI$1, '1A'!$C$2:$C$522, "Kona")</f>
        <v>2</v>
      </c>
      <c r="BJ22" s="8">
        <f t="shared" si="11"/>
        <v>25</v>
      </c>
      <c r="BK22" s="8">
        <f t="shared" si="12"/>
        <v>43</v>
      </c>
      <c r="BL22" s="6">
        <f>IFERROR(__xludf.DUMMYFUNCTION("AVERAGE.WEIGHTED($AV$1:$BB$1,AV22:BB22)"),2.68)</f>
        <v>2.68</v>
      </c>
      <c r="BM22" s="6">
        <f>IFERROR(__xludf.DUMMYFUNCTION("AVERAGE.WEIGHTED($BC$1:$BI$1,BC22:BI22)"),1.4418604651162792)</f>
        <v>1.441860465</v>
      </c>
      <c r="BN22" s="6">
        <f t="shared" ref="BN22:BO22" si="76">(BL22-1)*100/6</f>
        <v>28</v>
      </c>
      <c r="BO22" s="6">
        <f t="shared" si="76"/>
        <v>7.364341085</v>
      </c>
      <c r="BP22" s="6">
        <f t="shared" si="14"/>
        <v>17.68217054</v>
      </c>
      <c r="BQ22" s="6">
        <f t="shared" si="15"/>
        <v>17.68217054</v>
      </c>
      <c r="BR22" s="7">
        <f t="shared" si="16"/>
        <v>0.0005203642281</v>
      </c>
    </row>
    <row r="23">
      <c r="A23" s="3">
        <v>22.0</v>
      </c>
      <c r="B23" s="1" t="s">
        <v>24</v>
      </c>
      <c r="C23" s="1">
        <f>countif('1A'!$Y$2:$Y$522, C$1)</f>
        <v>65</v>
      </c>
      <c r="D23" s="1">
        <f>countif('1A'!$Y$2:$Y$522, D$1)</f>
        <v>2</v>
      </c>
      <c r="E23" s="1">
        <f>countif('1A'!$Y$2:$Y$522, E$1)</f>
        <v>1</v>
      </c>
      <c r="F23" s="1">
        <f>countif('1A'!$Y$2:$Y$522, F$1)</f>
        <v>0</v>
      </c>
      <c r="G23" s="1">
        <f>countif('1A'!$Y$2:$Y$522, G$1)</f>
        <v>0</v>
      </c>
      <c r="H23" s="1">
        <f>countif('1A'!$Y$2:$Y$522, H$1)</f>
        <v>0</v>
      </c>
      <c r="I23" s="1">
        <f>countif('1A'!$Y$2:$Y$522, I$1)</f>
        <v>1</v>
      </c>
      <c r="J23" s="1">
        <f t="shared" si="61"/>
        <v>69</v>
      </c>
      <c r="K23" s="6">
        <f t="shared" si="6"/>
        <v>1.144927536</v>
      </c>
      <c r="N23" s="1">
        <f>countifs('1A'!$Y$2:$Y$522, N$1, '1A'!$B$2:$B$522, "&gt;"&amp;$L$2, '1A'!$B$2:$B$522, "&lt;"&amp;$M$2)</f>
        <v>0</v>
      </c>
      <c r="O23" s="1">
        <f>countifs('1A'!$Y$2:$Y$522, O$1, '1A'!$B$2:$B$522, "&gt;"&amp;$L$2, '1A'!$B$2:$B$522, "&lt;"&amp;$M$2)</f>
        <v>0</v>
      </c>
      <c r="P23" s="1">
        <f>countifs('1A'!$Y$2:$Y$522, P$1, '1A'!$B$2:$B$522, "&gt;"&amp;$L$2, '1A'!$B$2:$B$522, "&lt;"&amp;$M$2)</f>
        <v>0</v>
      </c>
      <c r="Q23" s="1">
        <f>countifs('1A'!$Y$2:$Y$522, Q$1, '1A'!$B$2:$B$522, "&gt;"&amp;$L$2, '1A'!$B$2:$B$522, "&lt;"&amp;$M$2)</f>
        <v>0</v>
      </c>
      <c r="R23" s="1">
        <f>countifs('1A'!$Y$2:$Y$522, R$1, '1A'!$B$2:$B$522, "&gt;"&amp;$L$2, '1A'!$B$2:$B$522, "&lt;"&amp;$M$2)</f>
        <v>0</v>
      </c>
      <c r="S23" s="1">
        <f>countifs('1A'!$Y$2:$Y$522, S$1, '1A'!$B$2:$B$522, "&gt;"&amp;$L$2, '1A'!$B$2:$B$522, "&lt;"&amp;$M$2)</f>
        <v>0</v>
      </c>
      <c r="T23" s="1">
        <f>countifs('1A'!$Y$2:$Y$522, T$1, '1A'!$B$2:$B$522, "&gt;"&amp;$L$2, '1A'!$B$2:$B$522, "&lt;"&amp;$M$2)</f>
        <v>0</v>
      </c>
      <c r="U23" s="1">
        <f>countifs('1A'!$Y$2:$Y$522, U$1, '1A'!$B$2:$B$522, "&gt;"&amp;$L$3, '1A'!$B$2:$B$522, "&lt;"&amp;$M$3)</f>
        <v>0</v>
      </c>
      <c r="V23" s="1">
        <f>countifs('1A'!$Y$2:$Y$522, V$1, '1A'!$B$2:$B$522, "&gt;"&amp;$L$3, '1A'!$B$2:$B$522, "&lt;"&amp;$M$3)</f>
        <v>0</v>
      </c>
      <c r="W23" s="1">
        <f>countifs('1A'!$Y$2:$Y$522, W$1, '1A'!$B$2:$B$522, "&gt;"&amp;$L$3, '1A'!$B$2:$B$522, "&lt;"&amp;$M$3)</f>
        <v>0</v>
      </c>
      <c r="X23" s="1">
        <f>countifs('1A'!$Y$2:$Y$522, X$1, '1A'!$B$2:$B$522, "&gt;"&amp;$L$3, '1A'!$B$2:$B$522, "&lt;"&amp;$M$3)</f>
        <v>0</v>
      </c>
      <c r="Y23" s="1">
        <f>countifs('1A'!$Y$2:$Y$522, Y$1, '1A'!$B$2:$B$522, "&gt;"&amp;$L$3, '1A'!$B$2:$B$522, "&lt;"&amp;$M$3)</f>
        <v>0</v>
      </c>
      <c r="Z23" s="1">
        <f>countifs('1A'!$Y$2:$Y$522, Z$1, '1A'!$B$2:$B$522, "&gt;"&amp;$L$3, '1A'!$B$2:$B$522, "&lt;"&amp;$M$3)</f>
        <v>0</v>
      </c>
      <c r="AA23" s="1">
        <f>countifs('1A'!$Y$2:$Y$522, AA$1, '1A'!$B$2:$B$522, "&gt;"&amp;$L$3, '1A'!$B$2:$B$522, "&lt;"&amp;$M$3)</f>
        <v>0</v>
      </c>
      <c r="AB23" s="1">
        <f>countifs('1A'!$Y$2:$Y$522, AB$1, '1A'!$B$2:$B$522, "&gt;"&amp;$L$4, '1A'!$B$2:$B$522, "&lt;"&amp;$M$4)</f>
        <v>0</v>
      </c>
      <c r="AC23" s="1">
        <f>countifs('1A'!$Y$2:$Y$522, AC$1, '1A'!$B$2:$B$522, "&gt;"&amp;$L$4, '1A'!$B$2:$B$522, "&lt;"&amp;$M$4)</f>
        <v>0</v>
      </c>
      <c r="AD23" s="1">
        <f>countifs('1A'!$Y$2:$Y$522, AD$1, '1A'!$B$2:$B$522, "&gt;"&amp;$L$4, '1A'!$B$2:$B$522, "&lt;"&amp;$M$4)</f>
        <v>0</v>
      </c>
      <c r="AE23" s="1">
        <f>countifs('1A'!$Y$2:$Y$522, AE$1, '1A'!$B$2:$B$522, "&gt;"&amp;$L$4, '1A'!$B$2:$B$522, "&lt;"&amp;$M$4)</f>
        <v>0</v>
      </c>
      <c r="AF23" s="1">
        <f>countifs('1A'!$Y$2:$Y$522, AF$1, '1A'!$B$2:$B$522, "&gt;"&amp;$L$4, '1A'!$B$2:$B$522, "&lt;"&amp;$M$4)</f>
        <v>0</v>
      </c>
      <c r="AG23" s="1">
        <f>countifs('1A'!$Y$2:$Y$522, AG$1, '1A'!$B$2:$B$522, "&gt;"&amp;$L$4, '1A'!$B$2:$B$522, "&lt;"&amp;$M$4)</f>
        <v>0</v>
      </c>
      <c r="AH23" s="1">
        <f>countifs('1A'!$Y$2:$Y$522, AH$1, '1A'!$B$2:$B$522, "&gt;"&amp;$L$4, '1A'!$B$2:$B$522, "&lt;"&amp;$M$4)</f>
        <v>0</v>
      </c>
      <c r="AI23" s="3">
        <v>3.0</v>
      </c>
      <c r="AJ23" s="3">
        <v>6.0</v>
      </c>
      <c r="AK23" s="3">
        <v>21.0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6" t="str">
        <f>IFERROR(__xludf.DUMMYFUNCTION("AVERAGE.WEIGHTED($AB$1:$AH$1, AB23:AH23)"),"#DIV/0!")</f>
        <v>#DIV/0!</v>
      </c>
      <c r="AO23" s="6" t="str">
        <f t="shared" ref="AO23:AQ23" si="77">(AL23-1)*100/6</f>
        <v>#DIV/0!</v>
      </c>
      <c r="AP23" s="6" t="str">
        <f t="shared" si="77"/>
        <v>#DIV/0!</v>
      </c>
      <c r="AQ23" s="6" t="str">
        <f t="shared" si="77"/>
        <v>#DIV/0!</v>
      </c>
      <c r="AR23" s="7" t="str">
        <f t="shared" ref="AR23:AT23" si="78">average($AO23:$AQ23)</f>
        <v>#DIV/0!</v>
      </c>
      <c r="AS23" s="7" t="str">
        <f t="shared" si="78"/>
        <v>#DIV/0!</v>
      </c>
      <c r="AT23" s="7" t="str">
        <f t="shared" si="78"/>
        <v>#DIV/0!</v>
      </c>
      <c r="AU23" s="7" t="str">
        <f t="shared" si="10"/>
        <v>#DIV/0!</v>
      </c>
      <c r="AV23" s="1">
        <f>countifs('1A'!$Y$2:$Y$522, AV$1, '1A'!$C$2:$C$522, "Karl")</f>
        <v>23</v>
      </c>
      <c r="AW23" s="1">
        <f>countifs('1A'!$Y$2:$Y$522, AW$1, '1A'!$C$2:$C$522, "Karl")</f>
        <v>2</v>
      </c>
      <c r="AX23" s="1">
        <f>countifs('1A'!$Y$2:$Y$522, AX$1, '1A'!$C$2:$C$522, "Karl")</f>
        <v>0</v>
      </c>
      <c r="AY23" s="1">
        <f>countifs('1A'!$Y$2:$Y$522, AY$1, '1A'!$C$2:$C$522, "Karl")</f>
        <v>0</v>
      </c>
      <c r="AZ23" s="1">
        <f>countifs('1A'!$Y$2:$Y$522, AZ$1, '1A'!$C$2:$C$522, "Karl")</f>
        <v>0</v>
      </c>
      <c r="BA23" s="1">
        <f>countifs('1A'!$Y$2:$Y$522, BA$1, '1A'!$C$2:$C$522, "Karl")</f>
        <v>0</v>
      </c>
      <c r="BB23" s="1">
        <f>countifs('1A'!$Y$2:$Y$522, BB$1, '1A'!$C$2:$C$522, "Karl")</f>
        <v>0</v>
      </c>
      <c r="BC23" s="1">
        <f>countifs('1A'!$Y$2:$Y$522, BC$1, '1A'!$C$2:$C$522, "Kona")</f>
        <v>41</v>
      </c>
      <c r="BD23" s="1">
        <f>countifs('1A'!$Y$2:$Y$522, BD$1, '1A'!$C$2:$C$522, "Kona")</f>
        <v>0</v>
      </c>
      <c r="BE23" s="1">
        <f>countifs('1A'!$Y$2:$Y$522, BE$1, '1A'!$C$2:$C$522, "Kona")</f>
        <v>1</v>
      </c>
      <c r="BF23" s="1">
        <f>countifs('1A'!$Y$2:$Y$522, BF$1, '1A'!$C$2:$C$522, "Kona")</f>
        <v>0</v>
      </c>
      <c r="BG23" s="1">
        <f>countifs('1A'!$Y$2:$Y$522, BG$1, '1A'!$C$2:$C$522, "Kona")</f>
        <v>0</v>
      </c>
      <c r="BH23" s="1">
        <f>countifs('1A'!$Y$2:$Y$522, BH$1, '1A'!$C$2:$C$522, "Kona")</f>
        <v>0</v>
      </c>
      <c r="BI23" s="1">
        <f>countifs('1A'!$Y$2:$Y$522, BI$1, '1A'!$C$2:$C$522, "Kona")</f>
        <v>1</v>
      </c>
      <c r="BJ23" s="8">
        <f t="shared" si="11"/>
        <v>25</v>
      </c>
      <c r="BK23" s="8">
        <f t="shared" si="12"/>
        <v>43</v>
      </c>
      <c r="BL23" s="6">
        <f>IFERROR(__xludf.DUMMYFUNCTION("AVERAGE.WEIGHTED($AV$1:$BB$1,AV23:BB23)"),1.08)</f>
        <v>1.08</v>
      </c>
      <c r="BM23" s="6">
        <f>IFERROR(__xludf.DUMMYFUNCTION("AVERAGE.WEIGHTED($BC$1:$BI$1,BC23:BI23)"),1.1860465116279069)</f>
        <v>1.186046512</v>
      </c>
      <c r="BN23" s="6">
        <f t="shared" ref="BN23:BO23" si="79">(BL23-1)*100/6</f>
        <v>1.333333333</v>
      </c>
      <c r="BO23" s="6">
        <f t="shared" si="79"/>
        <v>3.100775194</v>
      </c>
      <c r="BP23" s="6">
        <f t="shared" si="14"/>
        <v>2.217054264</v>
      </c>
      <c r="BQ23" s="6">
        <f t="shared" si="15"/>
        <v>2.217054264</v>
      </c>
      <c r="BR23" s="7">
        <f t="shared" si="16"/>
        <v>0.4012741444</v>
      </c>
    </row>
    <row r="24">
      <c r="A24" s="3">
        <v>23.0</v>
      </c>
      <c r="B24" s="1" t="s">
        <v>25</v>
      </c>
      <c r="C24" s="1">
        <f>countif('1A'!$Z$2:$Z$522, C$1)</f>
        <v>16</v>
      </c>
      <c r="D24" s="1">
        <f>countif('1A'!$Z$2:$Z$522, D$1)</f>
        <v>3</v>
      </c>
      <c r="E24" s="1">
        <f>countif('1A'!$Z$2:$Z$522, E$1)</f>
        <v>2</v>
      </c>
      <c r="F24" s="1">
        <f>countif('1A'!$Z$2:$Z$522, F$1)</f>
        <v>2</v>
      </c>
      <c r="G24" s="1">
        <f>countif('1A'!$Z$2:$Z$522, G$1)</f>
        <v>3</v>
      </c>
      <c r="H24" s="1">
        <f>countif('1A'!$Z$2:$Z$522, H$1)</f>
        <v>17</v>
      </c>
      <c r="I24" s="1">
        <f>countif('1A'!$Z$2:$Z$522, I$1)</f>
        <v>26</v>
      </c>
      <c r="J24" s="1">
        <f t="shared" si="61"/>
        <v>69</v>
      </c>
      <c r="K24" s="6">
        <f t="shared" si="6"/>
        <v>4.855072464</v>
      </c>
      <c r="N24" s="1">
        <f>countifs('1A'!$Z$2:$Z$522, N$1, '1A'!$B$2:$B$522, "&gt;"&amp;$L$2, '1A'!$B$2:$B$522, "&lt;"&amp;$M$2)</f>
        <v>0</v>
      </c>
      <c r="O24" s="1">
        <f>countifs('1A'!$Z$2:$Z$522, O$1, '1A'!$B$2:$B$522, "&gt;"&amp;$L$2, '1A'!$B$2:$B$522, "&lt;"&amp;$M$2)</f>
        <v>0</v>
      </c>
      <c r="P24" s="1">
        <f>countifs('1A'!$Z$2:$Z$522, P$1, '1A'!$B$2:$B$522, "&gt;"&amp;$L$2, '1A'!$B$2:$B$522, "&lt;"&amp;$M$2)</f>
        <v>0</v>
      </c>
      <c r="Q24" s="1">
        <f>countifs('1A'!$Z$2:$Z$522, Q$1, '1A'!$B$2:$B$522, "&gt;"&amp;$L$2, '1A'!$B$2:$B$522, "&lt;"&amp;$M$2)</f>
        <v>0</v>
      </c>
      <c r="R24" s="1">
        <f>countifs('1A'!$Z$2:$Z$522, R$1, '1A'!$B$2:$B$522, "&gt;"&amp;$L$2, '1A'!$B$2:$B$522, "&lt;"&amp;$M$2)</f>
        <v>0</v>
      </c>
      <c r="S24" s="1">
        <f>countifs('1A'!$Z$2:$Z$522, S$1, '1A'!$B$2:$B$522, "&gt;"&amp;$L$2, '1A'!$B$2:$B$522, "&lt;"&amp;$M$2)</f>
        <v>0</v>
      </c>
      <c r="T24" s="1">
        <f>countifs('1A'!$Z$2:$Z$522, T$1, '1A'!$B$2:$B$522, "&gt;"&amp;$L$2, '1A'!$B$2:$B$522, "&lt;"&amp;$M$2)</f>
        <v>0</v>
      </c>
      <c r="U24" s="1">
        <f>countifs('1A'!$Z$2:$Z$522, U$1, '1A'!$B$2:$B$522, "&gt;"&amp;$L$3, '1A'!$B$2:$B$522, "&lt;"&amp;$M$3)</f>
        <v>0</v>
      </c>
      <c r="V24" s="1">
        <f>countifs('1A'!$Z$2:$Z$522, V$1, '1A'!$B$2:$B$522, "&gt;"&amp;$L$3, '1A'!$B$2:$B$522, "&lt;"&amp;$M$3)</f>
        <v>0</v>
      </c>
      <c r="W24" s="1">
        <f>countifs('1A'!$Z$2:$Z$522, W$1, '1A'!$B$2:$B$522, "&gt;"&amp;$L$3, '1A'!$B$2:$B$522, "&lt;"&amp;$M$3)</f>
        <v>0</v>
      </c>
      <c r="X24" s="1">
        <f>countifs('1A'!$Z$2:$Z$522, X$1, '1A'!$B$2:$B$522, "&gt;"&amp;$L$3, '1A'!$B$2:$B$522, "&lt;"&amp;$M$3)</f>
        <v>0</v>
      </c>
      <c r="Y24" s="1">
        <f>countifs('1A'!$Z$2:$Z$522, Y$1, '1A'!$B$2:$B$522, "&gt;"&amp;$L$3, '1A'!$B$2:$B$522, "&lt;"&amp;$M$3)</f>
        <v>0</v>
      </c>
      <c r="Z24" s="1">
        <f>countifs('1A'!$Z$2:$Z$522, Z$1, '1A'!$B$2:$B$522, "&gt;"&amp;$L$3, '1A'!$B$2:$B$522, "&lt;"&amp;$M$3)</f>
        <v>0</v>
      </c>
      <c r="AA24" s="1">
        <f>countifs('1A'!$Z$2:$Z$522, AA$1, '1A'!$B$2:$B$522, "&gt;"&amp;$L$3, '1A'!$B$2:$B$522, "&lt;"&amp;$M$3)</f>
        <v>0</v>
      </c>
      <c r="AB24" s="1">
        <f>countifs('1A'!$Z$2:$Z$522, AB$1, '1A'!$B$2:$B$522, "&gt;"&amp;$L$4, '1A'!$B$2:$B$522, "&lt;"&amp;$M$4)</f>
        <v>0</v>
      </c>
      <c r="AC24" s="1">
        <f>countifs('1A'!$Z$2:$Z$522, AC$1, '1A'!$B$2:$B$522, "&gt;"&amp;$L$4, '1A'!$B$2:$B$522, "&lt;"&amp;$M$4)</f>
        <v>0</v>
      </c>
      <c r="AD24" s="1">
        <f>countifs('1A'!$Z$2:$Z$522, AD$1, '1A'!$B$2:$B$522, "&gt;"&amp;$L$4, '1A'!$B$2:$B$522, "&lt;"&amp;$M$4)</f>
        <v>0</v>
      </c>
      <c r="AE24" s="1">
        <f>countifs('1A'!$Z$2:$Z$522, AE$1, '1A'!$B$2:$B$522, "&gt;"&amp;$L$4, '1A'!$B$2:$B$522, "&lt;"&amp;$M$4)</f>
        <v>0</v>
      </c>
      <c r="AF24" s="1">
        <f>countifs('1A'!$Z$2:$Z$522, AF$1, '1A'!$B$2:$B$522, "&gt;"&amp;$L$4, '1A'!$B$2:$B$522, "&lt;"&amp;$M$4)</f>
        <v>0</v>
      </c>
      <c r="AG24" s="1">
        <f>countifs('1A'!$Z$2:$Z$522, AG$1, '1A'!$B$2:$B$522, "&gt;"&amp;$L$4, '1A'!$B$2:$B$522, "&lt;"&amp;$M$4)</f>
        <v>0</v>
      </c>
      <c r="AH24" s="1">
        <f>countifs('1A'!$Z$2:$Z$522, AH$1, '1A'!$B$2:$B$522, "&gt;"&amp;$L$4, '1A'!$B$2:$B$522, "&lt;"&amp;$M$4)</f>
        <v>0</v>
      </c>
      <c r="AI24" s="3">
        <v>3.0</v>
      </c>
      <c r="AJ24" s="3">
        <v>6.0</v>
      </c>
      <c r="AK24" s="3">
        <v>21.0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6" t="str">
        <f>IFERROR(__xludf.DUMMYFUNCTION("AVERAGE.WEIGHTED($AB$1:$AH$1, AB24:AH24)"),"#DIV/0!")</f>
        <v>#DIV/0!</v>
      </c>
      <c r="AO24" s="6" t="str">
        <f t="shared" ref="AO24:AQ24" si="80">(AL24-1)*100/6</f>
        <v>#DIV/0!</v>
      </c>
      <c r="AP24" s="6" t="str">
        <f t="shared" si="80"/>
        <v>#DIV/0!</v>
      </c>
      <c r="AQ24" s="6" t="str">
        <f t="shared" si="80"/>
        <v>#DIV/0!</v>
      </c>
      <c r="AR24" s="7" t="str">
        <f t="shared" ref="AR24:AT24" si="81">average($AO24:$AQ24)</f>
        <v>#DIV/0!</v>
      </c>
      <c r="AS24" s="7" t="str">
        <f t="shared" si="81"/>
        <v>#DIV/0!</v>
      </c>
      <c r="AT24" s="7" t="str">
        <f t="shared" si="81"/>
        <v>#DIV/0!</v>
      </c>
      <c r="AU24" s="7" t="str">
        <f t="shared" si="10"/>
        <v>#DIV/0!</v>
      </c>
      <c r="AV24" s="1">
        <f>countifs('1A'!$Z$2:$Z$522, AV$1, '1A'!$C$2:$C$522, "Karl")</f>
        <v>4</v>
      </c>
      <c r="AW24" s="1">
        <f>countifs('1A'!$Z$2:$Z$522, AW$1, '1A'!$C$2:$C$522, "Karl")</f>
        <v>1</v>
      </c>
      <c r="AX24" s="1">
        <f>countifs('1A'!$Z$2:$Z$522, AX$1, '1A'!$C$2:$C$522, "Karl")</f>
        <v>2</v>
      </c>
      <c r="AY24" s="1">
        <f>countifs('1A'!$Z$2:$Z$522, AY$1, '1A'!$C$2:$C$522, "Karl")</f>
        <v>1</v>
      </c>
      <c r="AZ24" s="1">
        <f>countifs('1A'!$Z$2:$Z$522, AZ$1, '1A'!$C$2:$C$522, "Karl")</f>
        <v>2</v>
      </c>
      <c r="BA24" s="1">
        <f>countifs('1A'!$Z$2:$Z$522, BA$1, '1A'!$C$2:$C$522, "Karl")</f>
        <v>8</v>
      </c>
      <c r="BB24" s="1">
        <f>countifs('1A'!$Z$2:$Z$522, BB$1, '1A'!$C$2:$C$522, "Karl")</f>
        <v>7</v>
      </c>
      <c r="BC24" s="1">
        <f>countifs('1A'!$Z$2:$Z$522, BC$1, '1A'!$C$2:$C$522, "Kona")</f>
        <v>11</v>
      </c>
      <c r="BD24" s="1">
        <f>countifs('1A'!$Z$2:$Z$522, BD$1, '1A'!$C$2:$C$522, "Kona")</f>
        <v>2</v>
      </c>
      <c r="BE24" s="1">
        <f>countifs('1A'!$Z$2:$Z$522, BE$1, '1A'!$C$2:$C$522, "Kona")</f>
        <v>0</v>
      </c>
      <c r="BF24" s="1">
        <f>countifs('1A'!$Z$2:$Z$522, BF$1, '1A'!$C$2:$C$522, "Kona")</f>
        <v>1</v>
      </c>
      <c r="BG24" s="1">
        <f>countifs('1A'!$Z$2:$Z$522, BG$1, '1A'!$C$2:$C$522, "Kona")</f>
        <v>1</v>
      </c>
      <c r="BH24" s="1">
        <f>countifs('1A'!$Z$2:$Z$522, BH$1, '1A'!$C$2:$C$522, "Kona")</f>
        <v>9</v>
      </c>
      <c r="BI24" s="1">
        <f>countifs('1A'!$Z$2:$Z$522, BI$1, '1A'!$C$2:$C$522, "Kona")</f>
        <v>19</v>
      </c>
      <c r="BJ24" s="8">
        <f t="shared" si="11"/>
        <v>25</v>
      </c>
      <c r="BK24" s="8">
        <f t="shared" si="12"/>
        <v>43</v>
      </c>
      <c r="BL24" s="6">
        <f>IFERROR(__xludf.DUMMYFUNCTION("AVERAGE.WEIGHTED($AV$1:$BB$1,AV24:BB24)"),4.92)</f>
        <v>4.92</v>
      </c>
      <c r="BM24" s="6">
        <f>IFERROR(__xludf.DUMMYFUNCTION("AVERAGE.WEIGHTED($BC$1:$BI$1,BC24:BI24)"),4.906976744186046)</f>
        <v>4.906976744</v>
      </c>
      <c r="BN24" s="6">
        <f t="shared" ref="BN24:BO24" si="82">(BL24-1)*100/6</f>
        <v>65.33333333</v>
      </c>
      <c r="BO24" s="6">
        <f t="shared" si="82"/>
        <v>65.11627907</v>
      </c>
      <c r="BP24" s="6">
        <f t="shared" si="14"/>
        <v>65.2248062</v>
      </c>
      <c r="BQ24" s="6">
        <f t="shared" si="15"/>
        <v>65.2248062</v>
      </c>
      <c r="BR24" s="7">
        <f t="shared" si="16"/>
        <v>0.984837848</v>
      </c>
    </row>
    <row r="25">
      <c r="A25" s="3">
        <v>24.0</v>
      </c>
      <c r="B25" s="1" t="s">
        <v>26</v>
      </c>
      <c r="C25" s="1">
        <f>countif('1A'!$AA$2:$AA$522, C$1)</f>
        <v>29</v>
      </c>
      <c r="D25" s="1">
        <f>countif('1A'!$AA$2:$AA$522, D$1)</f>
        <v>8</v>
      </c>
      <c r="E25" s="1">
        <f>countif('1A'!$AA$2:$AA$522, E$1)</f>
        <v>3</v>
      </c>
      <c r="F25" s="1">
        <f>countif('1A'!$AA$2:$AA$522, F$1)</f>
        <v>5</v>
      </c>
      <c r="G25" s="1">
        <f>countif('1A'!$AA$2:$AA$522, G$1)</f>
        <v>7</v>
      </c>
      <c r="H25" s="1">
        <f>countif('1A'!$AA$2:$AA$522, H$1)</f>
        <v>9</v>
      </c>
      <c r="I25" s="1">
        <f>countif('1A'!$AA$2:$AA$522, I$1)</f>
        <v>8</v>
      </c>
      <c r="J25" s="1">
        <f t="shared" si="61"/>
        <v>69</v>
      </c>
      <c r="K25" s="6">
        <f t="shared" si="6"/>
        <v>3.173913043</v>
      </c>
      <c r="N25" s="1">
        <f>countifs('1A'!$AA$2:$AA$522, N$1, '1A'!$B$2:$B$522, "&gt;"&amp;$L$2, '1A'!$B$2:$B$522, "&lt;"&amp;$M$2)</f>
        <v>0</v>
      </c>
      <c r="O25" s="1">
        <f>countifs('1A'!$AA$2:$AA$522, O$1, '1A'!$B$2:$B$522, "&gt;"&amp;$L$2, '1A'!$B$2:$B$522, "&lt;"&amp;$M$2)</f>
        <v>0</v>
      </c>
      <c r="P25" s="1">
        <f>countifs('1A'!$AA$2:$AA$522, P$1, '1A'!$B$2:$B$522, "&gt;"&amp;$L$2, '1A'!$B$2:$B$522, "&lt;"&amp;$M$2)</f>
        <v>0</v>
      </c>
      <c r="Q25" s="1">
        <f>countifs('1A'!$AA$2:$AA$522, Q$1, '1A'!$B$2:$B$522, "&gt;"&amp;$L$2, '1A'!$B$2:$B$522, "&lt;"&amp;$M$2)</f>
        <v>0</v>
      </c>
      <c r="R25" s="1">
        <f>countifs('1A'!$AA$2:$AA$522, R$1, '1A'!$B$2:$B$522, "&gt;"&amp;$L$2, '1A'!$B$2:$B$522, "&lt;"&amp;$M$2)</f>
        <v>0</v>
      </c>
      <c r="S25" s="1">
        <f>countifs('1A'!$AA$2:$AA$522, S$1, '1A'!$B$2:$B$522, "&gt;"&amp;$L$2, '1A'!$B$2:$B$522, "&lt;"&amp;$M$2)</f>
        <v>0</v>
      </c>
      <c r="T25" s="1">
        <f>countifs('1A'!$AA$2:$AA$522, T$1, '1A'!$B$2:$B$522, "&gt;"&amp;$L$2, '1A'!$B$2:$B$522, "&lt;"&amp;$M$2)</f>
        <v>0</v>
      </c>
      <c r="U25" s="1">
        <f>countifs('1A'!$AA$2:$AA$522, U$1, '1A'!$B$2:$B$522, "&gt;"&amp;$L$3, '1A'!$B$2:$B$522, "&lt;"&amp;$M$3)</f>
        <v>0</v>
      </c>
      <c r="V25" s="1">
        <f>countifs('1A'!$AA$2:$AA$522, V$1, '1A'!$B$2:$B$522, "&gt;"&amp;$L$3, '1A'!$B$2:$B$522, "&lt;"&amp;$M$3)</f>
        <v>0</v>
      </c>
      <c r="W25" s="1">
        <f>countifs('1A'!$AA$2:$AA$522, W$1, '1A'!$B$2:$B$522, "&gt;"&amp;$L$3, '1A'!$B$2:$B$522, "&lt;"&amp;$M$3)</f>
        <v>0</v>
      </c>
      <c r="X25" s="1">
        <f>countifs('1A'!$AA$2:$AA$522, X$1, '1A'!$B$2:$B$522, "&gt;"&amp;$L$3, '1A'!$B$2:$B$522, "&lt;"&amp;$M$3)</f>
        <v>0</v>
      </c>
      <c r="Y25" s="1">
        <f>countifs('1A'!$AA$2:$AA$522, Y$1, '1A'!$B$2:$B$522, "&gt;"&amp;$L$3, '1A'!$B$2:$B$522, "&lt;"&amp;$M$3)</f>
        <v>0</v>
      </c>
      <c r="Z25" s="1">
        <f>countifs('1A'!$AA$2:$AA$522, Z$1, '1A'!$B$2:$B$522, "&gt;"&amp;$L$3, '1A'!$B$2:$B$522, "&lt;"&amp;$M$3)</f>
        <v>0</v>
      </c>
      <c r="AA25" s="1">
        <f>countifs('1A'!$AA$2:$AA$522, AA$1, '1A'!$B$2:$B$522, "&gt;"&amp;$L$3, '1A'!$B$2:$B$522, "&lt;"&amp;$M$3)</f>
        <v>0</v>
      </c>
      <c r="AB25" s="1">
        <f>countifs('1A'!$AA$2:$AA$522, AB$1, '1A'!$B$2:$B$522, "&gt;"&amp;$L$4, '1A'!$B$2:$B$522, "&lt;"&amp;$M$4)</f>
        <v>0</v>
      </c>
      <c r="AC25" s="1">
        <f>countifs('1A'!$AA$2:$AA$522, AC$1, '1A'!$B$2:$B$522, "&gt;"&amp;$L$4, '1A'!$B$2:$B$522, "&lt;"&amp;$M$4)</f>
        <v>0</v>
      </c>
      <c r="AD25" s="1">
        <f>countifs('1A'!$AA$2:$AA$522, AD$1, '1A'!$B$2:$B$522, "&gt;"&amp;$L$4, '1A'!$B$2:$B$522, "&lt;"&amp;$M$4)</f>
        <v>0</v>
      </c>
      <c r="AE25" s="1">
        <f>countifs('1A'!$AA$2:$AA$522, AE$1, '1A'!$B$2:$B$522, "&gt;"&amp;$L$4, '1A'!$B$2:$B$522, "&lt;"&amp;$M$4)</f>
        <v>0</v>
      </c>
      <c r="AF25" s="1">
        <f>countifs('1A'!$AA$2:$AA$522, AF$1, '1A'!$B$2:$B$522, "&gt;"&amp;$L$4, '1A'!$B$2:$B$522, "&lt;"&amp;$M$4)</f>
        <v>0</v>
      </c>
      <c r="AG25" s="1">
        <f>countifs('1A'!$AA$2:$AA$522, AG$1, '1A'!$B$2:$B$522, "&gt;"&amp;$L$4, '1A'!$B$2:$B$522, "&lt;"&amp;$M$4)</f>
        <v>0</v>
      </c>
      <c r="AH25" s="1">
        <f>countifs('1A'!$AA$2:$AA$522, AH$1, '1A'!$B$2:$B$522, "&gt;"&amp;$L$4, '1A'!$B$2:$B$522, "&lt;"&amp;$M$4)</f>
        <v>0</v>
      </c>
      <c r="AI25" s="3">
        <v>3.0</v>
      </c>
      <c r="AJ25" s="3">
        <v>6.0</v>
      </c>
      <c r="AK25" s="3">
        <v>21.0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6" t="str">
        <f>IFERROR(__xludf.DUMMYFUNCTION("AVERAGE.WEIGHTED($AB$1:$AH$1, AB25:AH25)"),"#DIV/0!")</f>
        <v>#DIV/0!</v>
      </c>
      <c r="AO25" s="6" t="str">
        <f t="shared" ref="AO25:AQ25" si="83">(AL25-1)*100/6</f>
        <v>#DIV/0!</v>
      </c>
      <c r="AP25" s="6" t="str">
        <f t="shared" si="83"/>
        <v>#DIV/0!</v>
      </c>
      <c r="AQ25" s="6" t="str">
        <f t="shared" si="83"/>
        <v>#DIV/0!</v>
      </c>
      <c r="AR25" s="7" t="str">
        <f t="shared" ref="AR25:AT25" si="84">average($AO25:$AQ25)</f>
        <v>#DIV/0!</v>
      </c>
      <c r="AS25" s="7" t="str">
        <f t="shared" si="84"/>
        <v>#DIV/0!</v>
      </c>
      <c r="AT25" s="7" t="str">
        <f t="shared" si="84"/>
        <v>#DIV/0!</v>
      </c>
      <c r="AU25" s="7" t="str">
        <f t="shared" si="10"/>
        <v>#DIV/0!</v>
      </c>
      <c r="AV25" s="1">
        <f>countifs('1A'!$AA$2:$AA$522, AV$1, '1A'!$C$2:$C$522, "Karl")</f>
        <v>7</v>
      </c>
      <c r="AW25" s="1">
        <f>countifs('1A'!$AA$2:$AA$522, AW$1, '1A'!$C$2:$C$522, "Karl")</f>
        <v>5</v>
      </c>
      <c r="AX25" s="1">
        <f>countifs('1A'!$AA$2:$AA$522, AX$1, '1A'!$C$2:$C$522, "Karl")</f>
        <v>1</v>
      </c>
      <c r="AY25" s="1">
        <f>countifs('1A'!$AA$2:$AA$522, AY$1, '1A'!$C$2:$C$522, "Karl")</f>
        <v>3</v>
      </c>
      <c r="AZ25" s="1">
        <f>countifs('1A'!$AA$2:$AA$522, AZ$1, '1A'!$C$2:$C$522, "Karl")</f>
        <v>3</v>
      </c>
      <c r="BA25" s="1">
        <f>countifs('1A'!$AA$2:$AA$522, BA$1, '1A'!$C$2:$C$522, "Karl")</f>
        <v>4</v>
      </c>
      <c r="BB25" s="1">
        <f>countifs('1A'!$AA$2:$AA$522, BB$1, '1A'!$C$2:$C$522, "Karl")</f>
        <v>2</v>
      </c>
      <c r="BC25" s="1">
        <f>countifs('1A'!$AA$2:$AA$522, BC$1, '1A'!$C$2:$C$522, "Kona")</f>
        <v>21</v>
      </c>
      <c r="BD25" s="1">
        <f>countifs('1A'!$AA$2:$AA$522, BD$1, '1A'!$C$2:$C$522, "Kona")</f>
        <v>3</v>
      </c>
      <c r="BE25" s="1">
        <f>countifs('1A'!$AA$2:$AA$522, BE$1, '1A'!$C$2:$C$522, "Kona")</f>
        <v>2</v>
      </c>
      <c r="BF25" s="1">
        <f>countifs('1A'!$AA$2:$AA$522, BF$1, '1A'!$C$2:$C$522, "Kona")</f>
        <v>2</v>
      </c>
      <c r="BG25" s="1">
        <f>countifs('1A'!$AA$2:$AA$522, BG$1, '1A'!$C$2:$C$522, "Kona")</f>
        <v>4</v>
      </c>
      <c r="BH25" s="1">
        <f>countifs('1A'!$AA$2:$AA$522, BH$1, '1A'!$C$2:$C$522, "Kona")</f>
        <v>5</v>
      </c>
      <c r="BI25" s="1">
        <f>countifs('1A'!$AA$2:$AA$522, BI$1, '1A'!$C$2:$C$522, "Kona")</f>
        <v>6</v>
      </c>
      <c r="BJ25" s="8">
        <f t="shared" si="11"/>
        <v>25</v>
      </c>
      <c r="BK25" s="8">
        <f t="shared" si="12"/>
        <v>43</v>
      </c>
      <c r="BL25" s="6">
        <f>IFERROR(__xludf.DUMMYFUNCTION("AVERAGE.WEIGHTED($AV$1:$BB$1,AV25:BB25)"),3.4)</f>
        <v>3.4</v>
      </c>
      <c r="BM25" s="6">
        <f>IFERROR(__xludf.DUMMYFUNCTION("AVERAGE.WEIGHTED($BC$1:$BI$1,BC25:BI25)"),3.0930232558139537)</f>
        <v>3.093023256</v>
      </c>
      <c r="BN25" s="6">
        <f t="shared" ref="BN25:BO25" si="85">(BL25-1)*100/6</f>
        <v>40</v>
      </c>
      <c r="BO25" s="6">
        <f t="shared" si="85"/>
        <v>34.88372093</v>
      </c>
      <c r="BP25" s="6">
        <f t="shared" si="14"/>
        <v>37.44186047</v>
      </c>
      <c r="BQ25" s="6">
        <f t="shared" si="15"/>
        <v>37.44186047</v>
      </c>
      <c r="BR25" s="7">
        <f t="shared" si="16"/>
        <v>0.5543626266</v>
      </c>
    </row>
    <row r="26">
      <c r="A26" s="3">
        <v>25.0</v>
      </c>
      <c r="B26" s="1" t="s">
        <v>27</v>
      </c>
      <c r="C26" s="1">
        <f>countif('1A'!$AB$2:$AB$522, C$1)</f>
        <v>11</v>
      </c>
      <c r="D26" s="1">
        <f>countif('1A'!$AB$2:$AB$522, D$1)</f>
        <v>4</v>
      </c>
      <c r="E26" s="1">
        <f>countif('1A'!$AB$2:$AB$522, E$1)</f>
        <v>1</v>
      </c>
      <c r="F26" s="1">
        <f>countif('1A'!$AB$2:$AB$522, F$1)</f>
        <v>3</v>
      </c>
      <c r="G26" s="1">
        <f>countif('1A'!$AB$2:$AB$522, G$1)</f>
        <v>7</v>
      </c>
      <c r="H26" s="1">
        <f>countif('1A'!$AB$2:$AB$522, H$1)</f>
        <v>15</v>
      </c>
      <c r="I26" s="1">
        <f>countif('1A'!$AB$2:$AB$522, I$1)</f>
        <v>28</v>
      </c>
      <c r="J26" s="1">
        <f t="shared" si="61"/>
        <v>69</v>
      </c>
      <c r="K26" s="6">
        <f t="shared" si="6"/>
        <v>5.144927536</v>
      </c>
      <c r="N26" s="1">
        <f>countifs('1A'!$AB$2:$AB$522, N$1, '1A'!$B$2:$B$522, "&gt;"&amp;$L$2, '1A'!$B$2:$B$522, "&lt;"&amp;$M$2)</f>
        <v>0</v>
      </c>
      <c r="O26" s="1">
        <f>countifs('1A'!$AB$2:$AB$522, O$1, '1A'!$B$2:$B$522, "&gt;"&amp;$L$2, '1A'!$B$2:$B$522, "&lt;"&amp;$M$2)</f>
        <v>0</v>
      </c>
      <c r="P26" s="1">
        <f>countifs('1A'!$AB$2:$AB$522, P$1, '1A'!$B$2:$B$522, "&gt;"&amp;$L$2, '1A'!$B$2:$B$522, "&lt;"&amp;$M$2)</f>
        <v>0</v>
      </c>
      <c r="Q26" s="1">
        <f>countifs('1A'!$AB$2:$AB$522, Q$1, '1A'!$B$2:$B$522, "&gt;"&amp;$L$2, '1A'!$B$2:$B$522, "&lt;"&amp;$M$2)</f>
        <v>0</v>
      </c>
      <c r="R26" s="1">
        <f>countifs('1A'!$AB$2:$AB$522, R$1, '1A'!$B$2:$B$522, "&gt;"&amp;$L$2, '1A'!$B$2:$B$522, "&lt;"&amp;$M$2)</f>
        <v>0</v>
      </c>
      <c r="S26" s="1">
        <f>countifs('1A'!$AB$2:$AB$522, S$1, '1A'!$B$2:$B$522, "&gt;"&amp;$L$2, '1A'!$B$2:$B$522, "&lt;"&amp;$M$2)</f>
        <v>0</v>
      </c>
      <c r="T26" s="1">
        <f>countifs('1A'!$AB$2:$AB$522, T$1, '1A'!$B$2:$B$522, "&gt;"&amp;$L$2, '1A'!$B$2:$B$522, "&lt;"&amp;$M$2)</f>
        <v>0</v>
      </c>
      <c r="U26" s="1">
        <f>countifs('1A'!$AB$2:$AB$522, U$1, '1A'!$B$2:$B$522, "&gt;"&amp;$L$3, '1A'!$B$2:$B$522, "&lt;"&amp;$M$3)</f>
        <v>0</v>
      </c>
      <c r="V26" s="1">
        <f>countifs('1A'!$AB$2:$AB$522, V$1, '1A'!$B$2:$B$522, "&gt;"&amp;$L$3, '1A'!$B$2:$B$522, "&lt;"&amp;$M$3)</f>
        <v>0</v>
      </c>
      <c r="W26" s="1">
        <f>countifs('1A'!$AB$2:$AB$522, W$1, '1A'!$B$2:$B$522, "&gt;"&amp;$L$3, '1A'!$B$2:$B$522, "&lt;"&amp;$M$3)</f>
        <v>0</v>
      </c>
      <c r="X26" s="1">
        <f>countifs('1A'!$AB$2:$AB$522, X$1, '1A'!$B$2:$B$522, "&gt;"&amp;$L$3, '1A'!$B$2:$B$522, "&lt;"&amp;$M$3)</f>
        <v>0</v>
      </c>
      <c r="Y26" s="1">
        <f>countifs('1A'!$AB$2:$AB$522, Y$1, '1A'!$B$2:$B$522, "&gt;"&amp;$L$3, '1A'!$B$2:$B$522, "&lt;"&amp;$M$3)</f>
        <v>0</v>
      </c>
      <c r="Z26" s="1">
        <f>countifs('1A'!$AB$2:$AB$522, Z$1, '1A'!$B$2:$B$522, "&gt;"&amp;$L$3, '1A'!$B$2:$B$522, "&lt;"&amp;$M$3)</f>
        <v>0</v>
      </c>
      <c r="AA26" s="1">
        <f>countifs('1A'!$AB$2:$AB$522, AA$1, '1A'!$B$2:$B$522, "&gt;"&amp;$L$3, '1A'!$B$2:$B$522, "&lt;"&amp;$M$3)</f>
        <v>0</v>
      </c>
      <c r="AB26" s="1">
        <f>countifs('1A'!$AB$2:$AB$522, AB$1, '1A'!$B$2:$B$522, "&gt;"&amp;$L$4, '1A'!$B$2:$B$522, "&lt;"&amp;$M$4)</f>
        <v>0</v>
      </c>
      <c r="AC26" s="1">
        <f>countifs('1A'!$AB$2:$AB$522, AC$1, '1A'!$B$2:$B$522, "&gt;"&amp;$L$4, '1A'!$B$2:$B$522, "&lt;"&amp;$M$4)</f>
        <v>0</v>
      </c>
      <c r="AD26" s="1">
        <f>countifs('1A'!$AB$2:$AB$522, AD$1, '1A'!$B$2:$B$522, "&gt;"&amp;$L$4, '1A'!$B$2:$B$522, "&lt;"&amp;$M$4)</f>
        <v>0</v>
      </c>
      <c r="AE26" s="1">
        <f>countifs('1A'!$AB$2:$AB$522, AE$1, '1A'!$B$2:$B$522, "&gt;"&amp;$L$4, '1A'!$B$2:$B$522, "&lt;"&amp;$M$4)</f>
        <v>0</v>
      </c>
      <c r="AF26" s="1">
        <f>countifs('1A'!$AB$2:$AB$522, AF$1, '1A'!$B$2:$B$522, "&gt;"&amp;$L$4, '1A'!$B$2:$B$522, "&lt;"&amp;$M$4)</f>
        <v>0</v>
      </c>
      <c r="AG26" s="1">
        <f>countifs('1A'!$AB$2:$AB$522, AG$1, '1A'!$B$2:$B$522, "&gt;"&amp;$L$4, '1A'!$B$2:$B$522, "&lt;"&amp;$M$4)</f>
        <v>0</v>
      </c>
      <c r="AH26" s="1">
        <f>countifs('1A'!$AB$2:$AB$522, AH$1, '1A'!$B$2:$B$522, "&gt;"&amp;$L$4, '1A'!$B$2:$B$522, "&lt;"&amp;$M$4)</f>
        <v>0</v>
      </c>
      <c r="AI26" s="3">
        <v>3.0</v>
      </c>
      <c r="AJ26" s="3">
        <v>6.0</v>
      </c>
      <c r="AK26" s="3">
        <v>21.0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6" t="str">
        <f>IFERROR(__xludf.DUMMYFUNCTION("AVERAGE.WEIGHTED($AB$1:$AH$1, AB26:AH26)"),"#DIV/0!")</f>
        <v>#DIV/0!</v>
      </c>
      <c r="AO26" s="6" t="str">
        <f t="shared" ref="AO26:AQ26" si="86">(AL26-1)*100/6</f>
        <v>#DIV/0!</v>
      </c>
      <c r="AP26" s="6" t="str">
        <f t="shared" si="86"/>
        <v>#DIV/0!</v>
      </c>
      <c r="AQ26" s="6" t="str">
        <f t="shared" si="86"/>
        <v>#DIV/0!</v>
      </c>
      <c r="AR26" s="7" t="str">
        <f t="shared" ref="AR26:AT26" si="87">average($AO26:$AQ26)</f>
        <v>#DIV/0!</v>
      </c>
      <c r="AS26" s="7" t="str">
        <f t="shared" si="87"/>
        <v>#DIV/0!</v>
      </c>
      <c r="AT26" s="7" t="str">
        <f t="shared" si="87"/>
        <v>#DIV/0!</v>
      </c>
      <c r="AU26" s="7" t="str">
        <f t="shared" si="10"/>
        <v>#DIV/0!</v>
      </c>
      <c r="AV26" s="1">
        <f>countifs('1A'!$AB$2:$AB$522, AV$1, '1A'!$C$2:$C$522, "Karl")</f>
        <v>3</v>
      </c>
      <c r="AW26" s="1">
        <f>countifs('1A'!$AB$2:$AB$522, AW$1, '1A'!$C$2:$C$522, "Karl")</f>
        <v>1</v>
      </c>
      <c r="AX26" s="1">
        <f>countifs('1A'!$AB$2:$AB$522, AX$1, '1A'!$C$2:$C$522, "Karl")</f>
        <v>1</v>
      </c>
      <c r="AY26" s="1">
        <f>countifs('1A'!$AB$2:$AB$522, AY$1, '1A'!$C$2:$C$522, "Karl")</f>
        <v>1</v>
      </c>
      <c r="AZ26" s="1">
        <f>countifs('1A'!$AB$2:$AB$522, AZ$1, '1A'!$C$2:$C$522, "Karl")</f>
        <v>3</v>
      </c>
      <c r="BA26" s="1">
        <f>countifs('1A'!$AB$2:$AB$522, BA$1, '1A'!$C$2:$C$522, "Karl")</f>
        <v>8</v>
      </c>
      <c r="BB26" s="1">
        <f>countifs('1A'!$AB$2:$AB$522, BB$1, '1A'!$C$2:$C$522, "Karl")</f>
        <v>8</v>
      </c>
      <c r="BC26" s="1">
        <f>countifs('1A'!$AB$2:$AB$522, BC$1, '1A'!$C$2:$C$522, "Kona")</f>
        <v>8</v>
      </c>
      <c r="BD26" s="1">
        <f>countifs('1A'!$AB$2:$AB$522, BD$1, '1A'!$C$2:$C$522, "Kona")</f>
        <v>3</v>
      </c>
      <c r="BE26" s="1">
        <f>countifs('1A'!$AB$2:$AB$522, BE$1, '1A'!$C$2:$C$522, "Kona")</f>
        <v>0</v>
      </c>
      <c r="BF26" s="1">
        <f>countifs('1A'!$AB$2:$AB$522, BF$1, '1A'!$C$2:$C$522, "Kona")</f>
        <v>1</v>
      </c>
      <c r="BG26" s="1">
        <f>countifs('1A'!$AB$2:$AB$522, BG$1, '1A'!$C$2:$C$522, "Kona")</f>
        <v>4</v>
      </c>
      <c r="BH26" s="1">
        <f>countifs('1A'!$AB$2:$AB$522, BH$1, '1A'!$C$2:$C$522, "Kona")</f>
        <v>7</v>
      </c>
      <c r="BI26" s="1">
        <f>countifs('1A'!$AB$2:$AB$522, BI$1, '1A'!$C$2:$C$522, "Kona")</f>
        <v>20</v>
      </c>
      <c r="BJ26" s="8">
        <f t="shared" si="11"/>
        <v>25</v>
      </c>
      <c r="BK26" s="8">
        <f t="shared" si="12"/>
        <v>43</v>
      </c>
      <c r="BL26" s="6">
        <f>IFERROR(__xludf.DUMMYFUNCTION("AVERAGE.WEIGHTED($AV$1:$BB$1,AV26:BB26)"),5.24)</f>
        <v>5.24</v>
      </c>
      <c r="BM26" s="6">
        <f>IFERROR(__xludf.DUMMYFUNCTION("AVERAGE.WEIGHTED($BC$1:$BI$1,BC26:BI26)"),5.116279069767442)</f>
        <v>5.11627907</v>
      </c>
      <c r="BN26" s="6">
        <f t="shared" ref="BN26:BO26" si="88">(BL26-1)*100/6</f>
        <v>70.66666667</v>
      </c>
      <c r="BO26" s="6">
        <f t="shared" si="88"/>
        <v>68.60465116</v>
      </c>
      <c r="BP26" s="6">
        <f t="shared" si="14"/>
        <v>69.63565891</v>
      </c>
      <c r="BQ26" s="6">
        <f t="shared" si="15"/>
        <v>69.63565891</v>
      </c>
      <c r="BR26" s="7">
        <f t="shared" si="16"/>
        <v>0.861293815</v>
      </c>
    </row>
    <row r="27">
      <c r="A27" s="3"/>
      <c r="K27" s="6"/>
      <c r="AL27" s="6"/>
      <c r="AM27" s="6"/>
      <c r="AN27" s="6"/>
      <c r="AO27" s="7"/>
      <c r="AP27" s="7"/>
      <c r="AQ27" s="7"/>
      <c r="AR27" s="7"/>
      <c r="AS27" s="7"/>
      <c r="AT27" s="7"/>
      <c r="AU27" s="7"/>
    </row>
    <row r="28">
      <c r="K28" s="6"/>
      <c r="AL28" s="6"/>
      <c r="AM28" s="6"/>
      <c r="AN28" s="6"/>
      <c r="AO28" s="7"/>
      <c r="AP28" s="7"/>
      <c r="AQ28" s="7"/>
      <c r="AR28" s="7"/>
      <c r="AS28" s="7"/>
      <c r="AT28" s="7"/>
      <c r="AU28" s="7"/>
    </row>
    <row r="29">
      <c r="K29" s="6"/>
      <c r="AL29" s="6"/>
      <c r="AM29" s="6"/>
      <c r="AN29" s="6"/>
      <c r="AO29" s="7"/>
      <c r="AP29" s="7"/>
      <c r="AQ29" s="7"/>
      <c r="AR29" s="7"/>
      <c r="AS29" s="7"/>
      <c r="AT29" s="7"/>
      <c r="AU29" s="7"/>
    </row>
    <row r="30">
      <c r="A30" s="3"/>
      <c r="K30" s="6"/>
      <c r="AL30" s="6"/>
      <c r="AM30" s="6"/>
      <c r="AN30" s="6"/>
      <c r="AO30" s="7"/>
      <c r="AP30" s="7"/>
      <c r="AQ30" s="7"/>
      <c r="AR30" s="7"/>
      <c r="AS30" s="7"/>
      <c r="AT30" s="7"/>
      <c r="AU30" s="7"/>
    </row>
    <row r="31">
      <c r="K31" s="6"/>
      <c r="AL31" s="6"/>
      <c r="AM31" s="6"/>
      <c r="AN31" s="6"/>
      <c r="AO31" s="7"/>
      <c r="AP31" s="7"/>
      <c r="AQ31" s="7"/>
      <c r="AR31" s="7"/>
      <c r="AS31" s="7"/>
      <c r="AT31" s="7"/>
      <c r="AU31" s="7"/>
    </row>
    <row r="32">
      <c r="K32" s="6"/>
      <c r="AL32" s="6"/>
      <c r="AM32" s="6"/>
      <c r="AN32" s="6"/>
      <c r="AO32" s="7"/>
      <c r="AP32" s="7"/>
      <c r="AQ32" s="7"/>
      <c r="AR32" s="7"/>
      <c r="AS32" s="7"/>
      <c r="AT32" s="7"/>
      <c r="AU32" s="7"/>
    </row>
    <row r="33">
      <c r="A33" s="3"/>
      <c r="K33" s="6"/>
      <c r="AL33" s="6"/>
      <c r="AM33" s="6"/>
      <c r="AN33" s="6"/>
      <c r="AO33" s="7"/>
      <c r="AP33" s="7"/>
      <c r="AQ33" s="7"/>
      <c r="AR33" s="7"/>
      <c r="AS33" s="7"/>
      <c r="AT33" s="7"/>
      <c r="AU33" s="7"/>
    </row>
    <row r="34">
      <c r="K34" s="6"/>
      <c r="AL34" s="6"/>
      <c r="AM34" s="6"/>
      <c r="AN34" s="6"/>
      <c r="AO34" s="7"/>
      <c r="AP34" s="7"/>
      <c r="AQ34" s="7"/>
      <c r="AR34" s="7"/>
      <c r="AS34" s="7"/>
      <c r="AT34" s="7"/>
      <c r="AU34" s="7"/>
    </row>
    <row r="35">
      <c r="K35" s="6"/>
      <c r="AL35" s="6"/>
      <c r="AM35" s="6"/>
      <c r="AN35" s="6"/>
      <c r="AO35" s="7"/>
      <c r="AP35" s="7"/>
      <c r="AQ35" s="7"/>
      <c r="AR35" s="7"/>
      <c r="AS35" s="7"/>
      <c r="AT35" s="7"/>
      <c r="AU35" s="7"/>
    </row>
    <row r="36">
      <c r="A36" s="3"/>
      <c r="K36" s="6"/>
      <c r="AL36" s="6"/>
      <c r="AM36" s="6"/>
      <c r="AN36" s="6"/>
      <c r="AO36" s="7"/>
      <c r="AP36" s="7"/>
      <c r="AQ36" s="7"/>
      <c r="AR36" s="7"/>
      <c r="AS36" s="7"/>
      <c r="AT36" s="7"/>
      <c r="AU36" s="7"/>
    </row>
    <row r="37">
      <c r="K37" s="6"/>
      <c r="AL37" s="6"/>
      <c r="AM37" s="6"/>
      <c r="AN37" s="6"/>
      <c r="AO37" s="7"/>
      <c r="AP37" s="7"/>
      <c r="AQ37" s="7"/>
      <c r="AR37" s="7"/>
      <c r="AS37" s="7"/>
      <c r="AT37" s="7"/>
      <c r="AU37" s="7"/>
    </row>
    <row r="38">
      <c r="K38" s="6"/>
      <c r="AL38" s="6"/>
      <c r="AM38" s="6"/>
      <c r="AN38" s="6"/>
      <c r="AO38" s="7"/>
      <c r="AP38" s="7"/>
      <c r="AQ38" s="7"/>
      <c r="AR38" s="7"/>
      <c r="AS38" s="7"/>
      <c r="AT38" s="7"/>
      <c r="AU38" s="7"/>
    </row>
    <row r="39">
      <c r="A39" s="3"/>
      <c r="K39" s="6"/>
      <c r="AL39" s="6"/>
      <c r="AM39" s="6"/>
      <c r="AN39" s="6"/>
      <c r="AO39" s="7"/>
      <c r="AP39" s="7"/>
      <c r="AQ39" s="7"/>
      <c r="AR39" s="7"/>
      <c r="AS39" s="7"/>
      <c r="AT39" s="7"/>
      <c r="AU39" s="7"/>
    </row>
    <row r="40">
      <c r="K40" s="6"/>
      <c r="AL40" s="6"/>
      <c r="AM40" s="6"/>
      <c r="AN40" s="6"/>
      <c r="AO40" s="7"/>
      <c r="AP40" s="7"/>
      <c r="AQ40" s="7"/>
      <c r="AR40" s="7"/>
      <c r="AS40" s="7"/>
      <c r="AT40" s="7"/>
      <c r="AU40" s="7"/>
    </row>
    <row r="41">
      <c r="K41" s="6"/>
      <c r="AL41" s="6"/>
      <c r="AM41" s="6"/>
      <c r="AN41" s="6"/>
      <c r="AO41" s="7"/>
      <c r="AP41" s="7"/>
      <c r="AQ41" s="7"/>
      <c r="AR41" s="7"/>
      <c r="AS41" s="7"/>
      <c r="AT41" s="7"/>
      <c r="AU41" s="7"/>
    </row>
    <row r="42">
      <c r="A42" s="3"/>
      <c r="K42" s="6"/>
      <c r="AL42" s="6"/>
      <c r="AM42" s="6"/>
      <c r="AN42" s="6"/>
      <c r="AO42" s="7"/>
      <c r="AP42" s="7"/>
      <c r="AQ42" s="7"/>
      <c r="AR42" s="7"/>
      <c r="AS42" s="7"/>
      <c r="AT42" s="7"/>
      <c r="AU42" s="7"/>
    </row>
    <row r="43">
      <c r="K43" s="6"/>
      <c r="AL43" s="6"/>
      <c r="AM43" s="6"/>
      <c r="AN43" s="6"/>
      <c r="AO43" s="7"/>
      <c r="AP43" s="7"/>
      <c r="AQ43" s="7"/>
      <c r="AR43" s="7"/>
      <c r="AS43" s="7"/>
      <c r="AT43" s="7"/>
      <c r="AU43" s="7"/>
    </row>
    <row r="44">
      <c r="K44" s="6"/>
      <c r="AL44" s="6"/>
      <c r="AM44" s="6"/>
      <c r="AN44" s="6"/>
      <c r="AO44" s="7"/>
      <c r="AP44" s="7"/>
      <c r="AQ44" s="7"/>
      <c r="AR44" s="7"/>
      <c r="AS44" s="7"/>
      <c r="AT44" s="7"/>
      <c r="AU44" s="7"/>
    </row>
    <row r="45">
      <c r="A45" s="3"/>
      <c r="K45" s="6"/>
      <c r="AL45" s="6"/>
      <c r="AM45" s="6"/>
      <c r="AN45" s="6"/>
      <c r="AO45" s="7"/>
      <c r="AP45" s="7"/>
      <c r="AQ45" s="7"/>
      <c r="AR45" s="7"/>
      <c r="AS45" s="7"/>
      <c r="AT45" s="7"/>
      <c r="AU45" s="7"/>
    </row>
    <row r="46">
      <c r="K46" s="6"/>
      <c r="AL46" s="6"/>
      <c r="AM46" s="6"/>
      <c r="AN46" s="6"/>
      <c r="AO46" s="7"/>
      <c r="AP46" s="7"/>
      <c r="AQ46" s="7"/>
      <c r="AR46" s="7"/>
      <c r="AS46" s="7"/>
      <c r="AT46" s="7"/>
      <c r="AU46" s="7"/>
    </row>
    <row r="47">
      <c r="K47" s="6"/>
      <c r="AL47" s="6"/>
      <c r="AM47" s="6"/>
      <c r="AN47" s="6"/>
      <c r="AO47" s="7"/>
      <c r="AP47" s="7"/>
      <c r="AQ47" s="7"/>
      <c r="AR47" s="7"/>
      <c r="AS47" s="7"/>
      <c r="AT47" s="7"/>
      <c r="AU47" s="7"/>
    </row>
    <row r="48">
      <c r="A48" s="3"/>
      <c r="K48" s="6"/>
      <c r="AL48" s="6"/>
      <c r="AM48" s="6"/>
      <c r="AN48" s="6"/>
      <c r="AO48" s="7"/>
      <c r="AP48" s="7"/>
      <c r="AQ48" s="7"/>
      <c r="AR48" s="7"/>
      <c r="AS48" s="7"/>
      <c r="AT48" s="7"/>
      <c r="AU48" s="7"/>
    </row>
    <row r="49">
      <c r="K49" s="6"/>
      <c r="AL49" s="6"/>
      <c r="AM49" s="6"/>
      <c r="AN49" s="6"/>
      <c r="AO49" s="7"/>
      <c r="AP49" s="7"/>
      <c r="AQ49" s="7"/>
      <c r="AR49" s="7"/>
      <c r="AS49" s="7"/>
      <c r="AT49" s="7"/>
      <c r="AU49" s="7"/>
    </row>
    <row r="50">
      <c r="K50" s="6"/>
      <c r="AL50" s="6"/>
      <c r="AM50" s="6"/>
      <c r="AN50" s="6"/>
      <c r="AO50" s="7"/>
      <c r="AP50" s="7"/>
      <c r="AQ50" s="7"/>
      <c r="AR50" s="7"/>
      <c r="AS50" s="7"/>
      <c r="AT50" s="7"/>
      <c r="AU50" s="7"/>
    </row>
    <row r="51">
      <c r="A51" s="3"/>
      <c r="K51" s="6"/>
      <c r="AL51" s="6"/>
      <c r="AM51" s="6"/>
      <c r="AN51" s="6"/>
      <c r="AO51" s="7"/>
      <c r="AP51" s="7"/>
      <c r="AQ51" s="7"/>
      <c r="AR51" s="7"/>
      <c r="AS51" s="7"/>
      <c r="AT51" s="7"/>
      <c r="AU51" s="7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4" t="s">
        <v>59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72</v>
      </c>
      <c r="AS1" s="4"/>
      <c r="AT1" s="4"/>
      <c r="AU1" s="9" t="s">
        <v>67</v>
      </c>
      <c r="AV1" s="10">
        <v>1.0</v>
      </c>
      <c r="AW1" s="10">
        <v>2.0</v>
      </c>
      <c r="AX1" s="10">
        <v>3.0</v>
      </c>
      <c r="AY1" s="10">
        <v>4.0</v>
      </c>
      <c r="AZ1" s="10">
        <v>5.0</v>
      </c>
      <c r="BA1" s="10">
        <v>6.0</v>
      </c>
      <c r="BB1" s="10">
        <v>7.0</v>
      </c>
      <c r="BC1" s="10">
        <v>1.0</v>
      </c>
      <c r="BD1" s="10">
        <v>2.0</v>
      </c>
      <c r="BE1" s="10">
        <v>3.0</v>
      </c>
      <c r="BF1" s="10">
        <v>4.0</v>
      </c>
      <c r="BG1" s="10">
        <v>5.0</v>
      </c>
      <c r="BH1" s="10">
        <v>6.0</v>
      </c>
      <c r="BI1" s="10">
        <v>7.0</v>
      </c>
      <c r="BJ1" s="11" t="s">
        <v>73</v>
      </c>
      <c r="BK1" s="11" t="s">
        <v>74</v>
      </c>
      <c r="BL1" s="11" t="s">
        <v>75</v>
      </c>
      <c r="BM1" s="11" t="s">
        <v>76</v>
      </c>
      <c r="BN1" s="10"/>
      <c r="BO1" s="9"/>
      <c r="BP1" s="9"/>
      <c r="BQ1" s="9"/>
      <c r="BR1" s="9" t="s">
        <v>67</v>
      </c>
    </row>
    <row r="2">
      <c r="A2" s="3">
        <v>1.0</v>
      </c>
      <c r="B2" s="1" t="s">
        <v>31</v>
      </c>
      <c r="C2" s="1">
        <f>countif('1B'!$D$2:$D$595, C$1)</f>
        <v>14</v>
      </c>
      <c r="D2" s="1">
        <f>countif('1B'!$D$2:$D$595, D$1)</f>
        <v>8</v>
      </c>
      <c r="E2" s="1">
        <f>countif('1B'!$D$2:$D$595, E$1)</f>
        <v>15</v>
      </c>
      <c r="F2" s="1">
        <f>countif('1B'!$D$2:$D$595, F$1)</f>
        <v>4</v>
      </c>
      <c r="G2" s="1">
        <f>countif('1B'!$D$2:$D$595, G$1)</f>
        <v>14</v>
      </c>
      <c r="H2" s="1">
        <f>countif('1B'!$D$2:$D$595, H$1)</f>
        <v>24</v>
      </c>
      <c r="I2" s="1">
        <f>countif('1B'!$D$2:$D$595, I$1)</f>
        <v>47</v>
      </c>
      <c r="J2" s="1">
        <f t="shared" ref="J2:J26" si="4">SUM(C2:I2)</f>
        <v>126</v>
      </c>
      <c r="K2" s="6">
        <f t="shared" ref="K2:K26" si="5">((C2*1)+(D2*2)+(E2*3)+(F2*4)+(G2*5)+(H2*6)+(I2*7))/J2</f>
        <v>5.031746032</v>
      </c>
      <c r="L2" s="4" t="str">
        <f>'General average A'!L2</f>
        <v>#REF!</v>
      </c>
      <c r="M2" s="4" t="str">
        <f>'General average A'!M2</f>
        <v>#REF!</v>
      </c>
      <c r="N2" s="1">
        <f>countifs('1B'!$D$2:$D$595, N$1, '1B'!$B$2:$B$595, "&gt;"&amp;$L$2, '1B'!$B$2:$B$595, "&lt;"&amp;$M$2)</f>
        <v>0</v>
      </c>
      <c r="O2" s="1">
        <f>countifs('1B'!$D$2:$D$595, O$1, '1B'!$B$2:$B$595, "&gt;"&amp;$L$2, '1B'!$B$2:$B$595, "&lt;"&amp;$M$2)</f>
        <v>0</v>
      </c>
      <c r="P2" s="1">
        <f>countifs('1B'!$D$2:$D$595, P$1, '1B'!$B$2:$B$595, "&gt;"&amp;$L$2, '1B'!$B$2:$B$595, "&lt;"&amp;$M$2)</f>
        <v>0</v>
      </c>
      <c r="Q2" s="1">
        <f>countifs('1B'!$D$2:$D$595, Q$1, '1B'!$B$2:$B$595, "&gt;"&amp;$L$2, '1B'!$B$2:$B$595, "&lt;"&amp;$M$2)</f>
        <v>0</v>
      </c>
      <c r="R2" s="1">
        <f>countifs('1B'!$D$2:$D$595, R$1, '1B'!$B$2:$B$595, "&gt;"&amp;$L$2, '1B'!$B$2:$B$595, "&lt;"&amp;$M$2)</f>
        <v>0</v>
      </c>
      <c r="S2" s="1">
        <f>countifs('1B'!$D$2:$D$595, S$1, '1B'!$B$2:$B$595, "&gt;"&amp;$L$2, '1B'!$B$2:$B$595, "&lt;"&amp;$M$2)</f>
        <v>0</v>
      </c>
      <c r="T2" s="1">
        <f>countifs('1B'!$D$2:$D$595, T$1, '1B'!$B$2:$B$595, "&gt;"&amp;$L$2, '1B'!$B$2:$B$595, "&lt;"&amp;$M$2)</f>
        <v>0</v>
      </c>
      <c r="U2" s="1">
        <f>countifs('1B'!$D$2:$D$595, U$1, '1B'!$B$2:$B$595, "&gt;"&amp;$L$3, '1B'!$B$2:$B$595, "&lt;"&amp;$M$3)</f>
        <v>0</v>
      </c>
      <c r="V2" s="1">
        <f>countifs('1B'!$D$2:$D$595, V$1, '1B'!$B$2:$B$595, "&gt;"&amp;$L$3, '1B'!$B$2:$B$595, "&lt;"&amp;$M$3)</f>
        <v>0</v>
      </c>
      <c r="W2" s="1">
        <f>countifs('1B'!$D$2:$D$595, W$1, '1B'!$B$2:$B$595, "&gt;"&amp;$L$3, '1B'!$B$2:$B$595, "&lt;"&amp;$M$3)</f>
        <v>0</v>
      </c>
      <c r="X2" s="1">
        <f>countifs('1B'!$D$2:$D$595, X$1, '1B'!$B$2:$B$595, "&gt;"&amp;$L$3, '1B'!$B$2:$B$595, "&lt;"&amp;$M$3)</f>
        <v>0</v>
      </c>
      <c r="Y2" s="1">
        <f>countifs('1B'!$D$2:$D$595, Y$1, '1B'!$B$2:$B$595, "&gt;"&amp;$L$3, '1B'!$B$2:$B$595, "&lt;"&amp;$M$3)</f>
        <v>0</v>
      </c>
      <c r="Z2" s="1">
        <f>countifs('1B'!$D$2:$D$595, Z$1, '1B'!$B$2:$B$595, "&gt;"&amp;$L$3, '1B'!$B$2:$B$595, "&lt;"&amp;$M$3)</f>
        <v>0</v>
      </c>
      <c r="AA2" s="1">
        <f>countifs('1B'!$D$2:$D$595, AA$1, '1B'!$B$2:$B$595, "&gt;"&amp;$L$3, '1B'!$B$2:$B$595, "&lt;"&amp;$M$3)</f>
        <v>0</v>
      </c>
      <c r="AB2" s="1">
        <f>countifs('1B'!$D$2:$D$595, AB$1, '1B'!$B$2:$B$595, "&gt;"&amp;$L$4, '1B'!$B$2:$B$595, "&lt;"&amp;$M$4)</f>
        <v>0</v>
      </c>
      <c r="AC2" s="1">
        <f>countifs('1B'!$D$2:$D$595, AC$1, '1B'!$B$2:$B$595, "&gt;"&amp;$L$4, '1B'!$B$2:$B$595, "&lt;"&amp;$M$4)</f>
        <v>0</v>
      </c>
      <c r="AD2" s="1">
        <f>countifs('1B'!$D$2:$D$595, AD$1, '1B'!$B$2:$B$595, "&gt;"&amp;$L$4, '1B'!$B$2:$B$595, "&lt;"&amp;$M$4)</f>
        <v>0</v>
      </c>
      <c r="AE2" s="1">
        <f>countifs('1B'!$D$2:$D$595, AE$1, '1B'!$B$2:$B$595, "&gt;"&amp;$L$4, '1B'!$B$2:$B$595, "&lt;"&amp;$M$4)</f>
        <v>0</v>
      </c>
      <c r="AF2" s="1">
        <f>countifs('1B'!$D$2:$D$595, AF$1, '1B'!$B$2:$B$595, "&gt;"&amp;$L$4, '1B'!$B$2:$B$595, "&lt;"&amp;$M$4)</f>
        <v>0</v>
      </c>
      <c r="AG2" s="1">
        <f>countifs('1B'!$D$2:$D$595, AG$1, '1B'!$B$2:$B$595, "&gt;"&amp;$L$4, '1B'!$B$2:$B$595, "&lt;"&amp;$M$4)</f>
        <v>0</v>
      </c>
      <c r="AH2" s="1">
        <f>countifs('1B'!$D$2:$D$595, AH$1, '1B'!$B$2:$B$595, "&gt;"&amp;$L$4, '1B'!$B$2:$B$595, "&lt;"&amp;$M$4)</f>
        <v>0</v>
      </c>
      <c r="AI2" s="3">
        <v>12.0</v>
      </c>
      <c r="AJ2" s="3">
        <v>22.0</v>
      </c>
      <c r="AK2" s="3">
        <v>26.0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12" t="str">
        <f>IFERROR(__xludf.DUMMYFUNCTION("AVERAGE.WEIGHTED($AB$1:$AH$1, AB2:AH2)"),"#DIV/0!")</f>
        <v>#DIV/0!</v>
      </c>
      <c r="AO2" s="6" t="str">
        <f t="shared" ref="AO2:AQ2" si="1">(AL2-1)*100/6</f>
        <v>#DIV/0!</v>
      </c>
      <c r="AP2" s="6" t="str">
        <f t="shared" si="1"/>
        <v>#DIV/0!</v>
      </c>
      <c r="AQ2" s="6" t="str">
        <f t="shared" si="1"/>
        <v>#DIV/0!</v>
      </c>
      <c r="AR2" s="1" t="str">
        <f t="shared" ref="AR2:AT2" si="2">Average($AO2:$AQ2)</f>
        <v>#DIV/0!</v>
      </c>
      <c r="AS2" s="1" t="str">
        <f t="shared" si="2"/>
        <v>#DIV/0!</v>
      </c>
      <c r="AT2" s="1" t="str">
        <f t="shared" si="2"/>
        <v>#DIV/0!</v>
      </c>
      <c r="AU2" s="7" t="str">
        <f t="shared" ref="AU2:AU26" si="8">_xlfn.CHISQ.TEST(AO2:AQ2,AR2:AT2)</f>
        <v>#DIV/0!</v>
      </c>
      <c r="AV2" s="8">
        <f>countifs('1B'!$D$2:$D$510, AV$1, '1B'!$C$2:$C$510, "Karl")</f>
        <v>2</v>
      </c>
      <c r="AW2" s="8">
        <f>countifs('1B'!$D$2:$D$510, AW$1, '1B'!$C$2:$C$510, "Karl")</f>
        <v>2</v>
      </c>
      <c r="AX2" s="8">
        <f>countifs('1B'!$D$2:$D$510, AX$1, '1B'!$C$2:$C$510, "Karl")</f>
        <v>5</v>
      </c>
      <c r="AY2" s="8">
        <f>countifs('1B'!$D$2:$D$510, AY$1, '1B'!$C$2:$C$510, "Karl")</f>
        <v>1</v>
      </c>
      <c r="AZ2" s="8">
        <f>countifs('1B'!$D$2:$D$510, AZ$1, '1B'!$C$2:$C$510, "Karl")</f>
        <v>0</v>
      </c>
      <c r="BA2" s="8">
        <f>countifs('1B'!$D$2:$D$510, BA$1, '1B'!$C$2:$C$510, "Karl")</f>
        <v>4</v>
      </c>
      <c r="BB2" s="8">
        <f>countifs('1B'!$D$2:$D$510, BB$1, '1B'!$C$2:$C$510, "Karl")</f>
        <v>14</v>
      </c>
      <c r="BC2" s="8">
        <f>countifs('1B'!$D$2:$D$510, BC$1, '1B'!$C$2:$C$510, "Kona")</f>
        <v>12</v>
      </c>
      <c r="BD2" s="8">
        <f>countifs('1B'!$D$2:$D$510, BD$1, '1B'!$C$2:$C$510, "Kona")</f>
        <v>6</v>
      </c>
      <c r="BE2" s="8">
        <f>countifs('1B'!$D$2:$D$510, BE$1, '1B'!$C$2:$C$510, "Kona")</f>
        <v>10</v>
      </c>
      <c r="BF2" s="8">
        <f>countifs('1B'!$D$2:$D$510, BF$1, '1B'!$C$2:$C$510, "Kona")</f>
        <v>3</v>
      </c>
      <c r="BG2" s="8">
        <f>countifs('1B'!$D$2:$D$510, BG$1, '1B'!$C$2:$C$510, "Kona")</f>
        <v>14</v>
      </c>
      <c r="BH2" s="8">
        <f>countifs('1B'!$D$2:$D$510, BH$1, '1B'!$C$2:$C$510, "Kona")</f>
        <v>20</v>
      </c>
      <c r="BI2" s="8">
        <f>countifs('1B'!$D$2:$D$510, BI$1, '1B'!$C$2:$C$510, "Kona")</f>
        <v>33</v>
      </c>
      <c r="BJ2" s="8">
        <f t="shared" ref="BJ2:BJ26" si="9">sum(AV2:BB2)</f>
        <v>28</v>
      </c>
      <c r="BK2" s="8">
        <f t="shared" ref="BK2:BK26" si="10">sum(BC2:BI2)</f>
        <v>98</v>
      </c>
      <c r="BL2" s="6">
        <f>IFERROR(__xludf.DUMMYFUNCTION("AVERAGE.WEIGHTED($AV$1:$BB$1,AV2:BB2)"),5.25)</f>
        <v>5.25</v>
      </c>
      <c r="BM2" s="6">
        <f>IFERROR(__xludf.DUMMYFUNCTION("AVERAGE.WEIGHTED($BC$1:$BI$1,BC2:BI2)"),4.969387755102041)</f>
        <v>4.969387755</v>
      </c>
      <c r="BN2" s="6">
        <f t="shared" ref="BN2:BO2" si="3">(BL2-1)*100/6</f>
        <v>70.83333333</v>
      </c>
      <c r="BO2" s="6">
        <f t="shared" si="3"/>
        <v>66.15646259</v>
      </c>
      <c r="BP2" s="7">
        <f t="shared" ref="BP2:BP26" si="12">AVERAGE(BN2:BO2)</f>
        <v>68.49489796</v>
      </c>
      <c r="BQ2" s="7">
        <f t="shared" ref="BQ2:BQ26" si="13">AVERAGE(BN2:BO2)</f>
        <v>68.49489796</v>
      </c>
      <c r="BR2" s="7">
        <f t="shared" ref="BR2:BR26" si="14">_xlfn.CHISQ.TEST(BN2:BO2,BP2:BQ2)</f>
        <v>0.6894607955</v>
      </c>
    </row>
    <row r="3">
      <c r="A3" s="3">
        <v>2.0</v>
      </c>
      <c r="B3" s="1" t="s">
        <v>32</v>
      </c>
      <c r="C3" s="1">
        <f>countif('1B'!$E$2:$E$595, C$1)</f>
        <v>4</v>
      </c>
      <c r="D3" s="1">
        <f>countif('1B'!$E$2:$E$595, D$1)</f>
        <v>2</v>
      </c>
      <c r="E3" s="1">
        <f>countif('1B'!$E$2:$E$595, E$1)</f>
        <v>5</v>
      </c>
      <c r="F3" s="1">
        <f>countif('1B'!$E$2:$E$595, F$1)</f>
        <v>3</v>
      </c>
      <c r="G3" s="1">
        <f>countif('1B'!$E$2:$E$595, G$1)</f>
        <v>12</v>
      </c>
      <c r="H3" s="1">
        <f>countif('1B'!$E$2:$E$595, H$1)</f>
        <v>25</v>
      </c>
      <c r="I3" s="1">
        <f>countif('1B'!$E$2:$E$595, I$1)</f>
        <v>75</v>
      </c>
      <c r="J3" s="1">
        <f t="shared" si="4"/>
        <v>126</v>
      </c>
      <c r="K3" s="6">
        <f t="shared" si="5"/>
        <v>6.111111111</v>
      </c>
      <c r="L3" s="4" t="str">
        <f>'General average A'!L3</f>
        <v>#REF!</v>
      </c>
      <c r="M3" s="4" t="str">
        <f>'General average A'!M3</f>
        <v>#REF!</v>
      </c>
      <c r="N3" s="1">
        <f>countifs('1B'!$E$2:$E$595, N$1, '1B'!$B$2:$B$595, "&gt;"&amp;$L$2, '1B'!$B$2:$B$595, "&lt;"&amp;$M$2)</f>
        <v>0</v>
      </c>
      <c r="O3" s="1">
        <f>countifs('1B'!$E$2:$E$595, O$1, '1B'!$B$2:$B$595, "&gt;"&amp;$L$2, '1B'!$B$2:$B$595, "&lt;"&amp;$M$2)</f>
        <v>0</v>
      </c>
      <c r="P3" s="1">
        <f>countifs('1B'!$E$2:$E$595, P$1, '1B'!$B$2:$B$595, "&gt;"&amp;$L$2, '1B'!$B$2:$B$595, "&lt;"&amp;$M$2)</f>
        <v>0</v>
      </c>
      <c r="Q3" s="1">
        <f>countifs('1B'!$E$2:$E$595, Q$1, '1B'!$B$2:$B$595, "&gt;"&amp;$L$2, '1B'!$B$2:$B$595, "&lt;"&amp;$M$2)</f>
        <v>0</v>
      </c>
      <c r="R3" s="1">
        <f>countifs('1B'!$E$2:$E$595, R$1, '1B'!$B$2:$B$595, "&gt;"&amp;$L$2, '1B'!$B$2:$B$595, "&lt;"&amp;$M$2)</f>
        <v>0</v>
      </c>
      <c r="S3" s="1">
        <f>countifs('1B'!$E$2:$E$595, S$1, '1B'!$B$2:$B$595, "&gt;"&amp;$L$2, '1B'!$B$2:$B$595, "&lt;"&amp;$M$2)</f>
        <v>0</v>
      </c>
      <c r="T3" s="1">
        <f>countifs('1B'!$E$2:$E$595, T$1, '1B'!$B$2:$B$595, "&gt;"&amp;$L$2, '1B'!$B$2:$B$595, "&lt;"&amp;$M$2)</f>
        <v>0</v>
      </c>
      <c r="U3" s="1">
        <f>countifs('1B'!$E$2:$E$595, U$1, '1B'!$B$2:$B$595, "&gt;"&amp;$L$3, '1B'!$B$2:$B$595, "&lt;"&amp;$M$3)</f>
        <v>0</v>
      </c>
      <c r="V3" s="1">
        <f>countifs('1B'!$E$2:$E$595, V$1, '1B'!$B$2:$B$595, "&gt;"&amp;$L$3, '1B'!$B$2:$B$595, "&lt;"&amp;$M$3)</f>
        <v>0</v>
      </c>
      <c r="W3" s="1">
        <f>countifs('1B'!$E$2:$E$595, W$1, '1B'!$B$2:$B$595, "&gt;"&amp;$L$3, '1B'!$B$2:$B$595, "&lt;"&amp;$M$3)</f>
        <v>0</v>
      </c>
      <c r="X3" s="1">
        <f>countifs('1B'!$E$2:$E$595, X$1, '1B'!$B$2:$B$595, "&gt;"&amp;$L$3, '1B'!$B$2:$B$595, "&lt;"&amp;$M$3)</f>
        <v>0</v>
      </c>
      <c r="Y3" s="1">
        <f>countifs('1B'!$E$2:$E$595, Y$1, '1B'!$B$2:$B$595, "&gt;"&amp;$L$3, '1B'!$B$2:$B$595, "&lt;"&amp;$M$3)</f>
        <v>0</v>
      </c>
      <c r="Z3" s="1">
        <f>countifs('1B'!$E$2:$E$595, Z$1, '1B'!$B$2:$B$595, "&gt;"&amp;$L$3, '1B'!$B$2:$B$595, "&lt;"&amp;$M$3)</f>
        <v>0</v>
      </c>
      <c r="AA3" s="1">
        <f>countifs('1B'!$E$2:$E$595, AA$1, '1B'!$B$2:$B$595, "&gt;"&amp;$L$3, '1B'!$B$2:$B$595, "&lt;"&amp;$M$3)</f>
        <v>0</v>
      </c>
      <c r="AB3" s="1">
        <f>countifs('1B'!$E$2:$E$595, AB$1, '1B'!$B$2:$B$595, "&gt;"&amp;$L$4, '1B'!$B$2:$B$595, "&lt;"&amp;$M$4)</f>
        <v>0</v>
      </c>
      <c r="AC3" s="1">
        <f>countifs('1B'!$E$2:$E$595, AC$1, '1B'!$B$2:$B$595, "&gt;"&amp;$L$4, '1B'!$B$2:$B$595, "&lt;"&amp;$M$4)</f>
        <v>0</v>
      </c>
      <c r="AD3" s="1">
        <f>countifs('1B'!$E$2:$E$595, AD$1, '1B'!$B$2:$B$595, "&gt;"&amp;$L$4, '1B'!$B$2:$B$595, "&lt;"&amp;$M$4)</f>
        <v>0</v>
      </c>
      <c r="AE3" s="1">
        <f>countifs('1B'!$E$2:$E$595, AE$1, '1B'!$B$2:$B$595, "&gt;"&amp;$L$4, '1B'!$B$2:$B$595, "&lt;"&amp;$M$4)</f>
        <v>0</v>
      </c>
      <c r="AF3" s="1">
        <f>countifs('1B'!$E$2:$E$595, AF$1, '1B'!$B$2:$B$595, "&gt;"&amp;$L$4, '1B'!$B$2:$B$595, "&lt;"&amp;$M$4)</f>
        <v>0</v>
      </c>
      <c r="AG3" s="1">
        <f>countifs('1B'!$E$2:$E$595, AG$1, '1B'!$B$2:$B$595, "&gt;"&amp;$L$4, '1B'!$B$2:$B$595, "&lt;"&amp;$M$4)</f>
        <v>0</v>
      </c>
      <c r="AH3" s="1">
        <f>countifs('1B'!$E$2:$E$595, AH$1, '1B'!$B$2:$B$595, "&gt;"&amp;$L$4, '1B'!$B$2:$B$595, "&lt;"&amp;$M$4)</f>
        <v>0</v>
      </c>
      <c r="AI3" s="3">
        <v>12.0</v>
      </c>
      <c r="AJ3" s="3">
        <v>22.0</v>
      </c>
      <c r="AK3" s="3">
        <v>26.0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12" t="str">
        <f>IFERROR(__xludf.DUMMYFUNCTION("AVERAGE.WEIGHTED($AB$1:$AH$1, AB3:AH3)"),"#DIV/0!")</f>
        <v>#DIV/0!</v>
      </c>
      <c r="AO3" s="6" t="str">
        <f t="shared" ref="AO3:AQ3" si="6">(AL3-1)*100/6</f>
        <v>#DIV/0!</v>
      </c>
      <c r="AP3" s="6" t="str">
        <f t="shared" si="6"/>
        <v>#DIV/0!</v>
      </c>
      <c r="AQ3" s="6" t="str">
        <f t="shared" si="6"/>
        <v>#DIV/0!</v>
      </c>
      <c r="AR3" s="1" t="str">
        <f t="shared" ref="AR3:AT3" si="7">Average($AO3:$AQ3)</f>
        <v>#DIV/0!</v>
      </c>
      <c r="AS3" s="1" t="str">
        <f t="shared" si="7"/>
        <v>#DIV/0!</v>
      </c>
      <c r="AT3" s="1" t="str">
        <f t="shared" si="7"/>
        <v>#DIV/0!</v>
      </c>
      <c r="AU3" s="7" t="str">
        <f t="shared" si="8"/>
        <v>#DIV/0!</v>
      </c>
      <c r="AV3" s="8">
        <f>countifs('1B'!$E$2:$E$510, AV$1, '1B'!$C$2:$C$510, "Karl")</f>
        <v>2</v>
      </c>
      <c r="AW3" s="8">
        <f>countifs('1B'!$E$2:$E$510, AW$1, '1B'!$C$2:$C$510, "Karl")</f>
        <v>1</v>
      </c>
      <c r="AX3" s="8">
        <f>countifs('1B'!$E$2:$E$510, AX$1, '1B'!$C$2:$C$510, "Karl")</f>
        <v>0</v>
      </c>
      <c r="AY3" s="8">
        <f>countifs('1B'!$E$2:$E$510, AY$1, '1B'!$C$2:$C$510, "Karl")</f>
        <v>0</v>
      </c>
      <c r="AZ3" s="8">
        <f>countifs('1B'!$E$2:$E$510, AZ$1, '1B'!$C$2:$C$510, "Karl")</f>
        <v>2</v>
      </c>
      <c r="BA3" s="8">
        <f>countifs('1B'!$E$2:$E$510, BA$1, '1B'!$C$2:$C$510, "Karl")</f>
        <v>5</v>
      </c>
      <c r="BB3" s="8">
        <f>countifs('1B'!$E$2:$E$510, BB$1, '1B'!$C$2:$C$510, "Karl")</f>
        <v>18</v>
      </c>
      <c r="BC3" s="8">
        <f>countifs('1B'!$E$2:$E$510, BC$1, '1B'!$C$2:$C$510, "Kona")</f>
        <v>2</v>
      </c>
      <c r="BD3" s="8">
        <f>countifs('1B'!$E$2:$E$510, BD$1, '1B'!$C$2:$C$510, "Kona")</f>
        <v>1</v>
      </c>
      <c r="BE3" s="8">
        <f>countifs('1B'!$E$2:$E$510, BE$1, '1B'!$C$2:$C$510, "Kona")</f>
        <v>5</v>
      </c>
      <c r="BF3" s="8">
        <f>countifs('1B'!$E$2:$E$510, BF$1, '1B'!$C$2:$C$510, "Kona")</f>
        <v>3</v>
      </c>
      <c r="BG3" s="8">
        <f>countifs('1B'!$E$2:$E$510, BG$1, '1B'!$C$2:$C$510, "Kona")</f>
        <v>10</v>
      </c>
      <c r="BH3" s="8">
        <f>countifs('1B'!$E$2:$E$510, BH$1, '1B'!$C$2:$C$510, "Kona")</f>
        <v>20</v>
      </c>
      <c r="BI3" s="8">
        <f>countifs('1B'!$E$2:$E$510, BI$1, '1B'!$C$2:$C$510, "Kona")</f>
        <v>57</v>
      </c>
      <c r="BJ3" s="8">
        <f t="shared" si="9"/>
        <v>28</v>
      </c>
      <c r="BK3" s="8">
        <f t="shared" si="10"/>
        <v>98</v>
      </c>
      <c r="BL3" s="6">
        <f>IFERROR(__xludf.DUMMYFUNCTION("AVERAGE.WEIGHTED($AV$1:$BB$1,AV3:BB3)"),6.071428571428571)</f>
        <v>6.071428571</v>
      </c>
      <c r="BM3" s="6">
        <f>IFERROR(__xludf.DUMMYFUNCTION("AVERAGE.WEIGHTED($BC$1:$BI$1,BC3:BI3)"),6.122448979591836)</f>
        <v>6.12244898</v>
      </c>
      <c r="BN3" s="6">
        <f t="shared" ref="BN3:BO3" si="11">(BL3-1)*100/6</f>
        <v>84.52380952</v>
      </c>
      <c r="BO3" s="6">
        <f t="shared" si="11"/>
        <v>85.37414966</v>
      </c>
      <c r="BP3" s="7">
        <f t="shared" si="12"/>
        <v>84.94897959</v>
      </c>
      <c r="BQ3" s="7">
        <f t="shared" si="13"/>
        <v>84.94897959</v>
      </c>
      <c r="BR3" s="7">
        <f t="shared" si="14"/>
        <v>0.9479847501</v>
      </c>
    </row>
    <row r="4">
      <c r="A4" s="3">
        <v>3.0</v>
      </c>
      <c r="B4" s="1" t="s">
        <v>33</v>
      </c>
      <c r="C4" s="1">
        <f>countif('1B'!$F$2:$F$595, C$1)</f>
        <v>15</v>
      </c>
      <c r="D4" s="1">
        <f>countif('1B'!$F$2:$F$595, D$1)</f>
        <v>9</v>
      </c>
      <c r="E4" s="1">
        <f>countif('1B'!$F$2:$F$595, E$1)</f>
        <v>7</v>
      </c>
      <c r="F4" s="1">
        <f>countif('1B'!$F$2:$F$595, F$1)</f>
        <v>5</v>
      </c>
      <c r="G4" s="1">
        <f>countif('1B'!$F$2:$F$595, G$1)</f>
        <v>16</v>
      </c>
      <c r="H4" s="1">
        <f>countif('1B'!$F$2:$F$595, H$1)</f>
        <v>22</v>
      </c>
      <c r="I4" s="1">
        <f>countif('1B'!$F$2:$F$595, I$1)</f>
        <v>52</v>
      </c>
      <c r="J4" s="1">
        <f t="shared" si="4"/>
        <v>126</v>
      </c>
      <c r="K4" s="6">
        <f t="shared" si="5"/>
        <v>5.158730159</v>
      </c>
      <c r="L4" s="4" t="str">
        <f>'General average A'!L4</f>
        <v>#REF!</v>
      </c>
      <c r="M4" s="4" t="str">
        <f>'General average A'!M4</f>
        <v>#REF!</v>
      </c>
      <c r="N4" s="1">
        <f>countifs('1B'!$F$2:$F$595, N$1, '1B'!$B$2:$B$595, "&gt;"&amp;$L$2, '1B'!$B$2:$B$595, "&lt;"&amp;$M$2)</f>
        <v>0</v>
      </c>
      <c r="O4" s="1">
        <f>countifs('1B'!$F$2:$F$595, O$1, '1B'!$B$2:$B$595, "&gt;"&amp;$L$2, '1B'!$B$2:$B$595, "&lt;"&amp;$M$2)</f>
        <v>0</v>
      </c>
      <c r="P4" s="1">
        <f>countifs('1B'!$F$2:$F$595, P$1, '1B'!$B$2:$B$595, "&gt;"&amp;$L$2, '1B'!$B$2:$B$595, "&lt;"&amp;$M$2)</f>
        <v>0</v>
      </c>
      <c r="Q4" s="1">
        <f>countifs('1B'!$F$2:$F$595, Q$1, '1B'!$B$2:$B$595, "&gt;"&amp;$L$2, '1B'!$B$2:$B$595, "&lt;"&amp;$M$2)</f>
        <v>0</v>
      </c>
      <c r="R4" s="1">
        <f>countifs('1B'!$F$2:$F$595, R$1, '1B'!$B$2:$B$595, "&gt;"&amp;$L$2, '1B'!$B$2:$B$595, "&lt;"&amp;$M$2)</f>
        <v>0</v>
      </c>
      <c r="S4" s="1">
        <f>countifs('1B'!$F$2:$F$595, S$1, '1B'!$B$2:$B$595, "&gt;"&amp;$L$2, '1B'!$B$2:$B$595, "&lt;"&amp;$M$2)</f>
        <v>0</v>
      </c>
      <c r="T4" s="1">
        <f>countifs('1B'!$F$2:$F$595, T$1, '1B'!$B$2:$B$595, "&gt;"&amp;$L$2, '1B'!$B$2:$B$595, "&lt;"&amp;$M$2)</f>
        <v>0</v>
      </c>
      <c r="U4" s="1">
        <f>countifs('1B'!$F$2:$F$595, U$1, '1B'!$B$2:$B$595, "&gt;"&amp;$L$3, '1B'!$B$2:$B$595, "&lt;"&amp;$M$3)</f>
        <v>0</v>
      </c>
      <c r="V4" s="1">
        <f>countifs('1B'!$F$2:$F$595, V$1, '1B'!$B$2:$B$595, "&gt;"&amp;$L$3, '1B'!$B$2:$B$595, "&lt;"&amp;$M$3)</f>
        <v>0</v>
      </c>
      <c r="W4" s="1">
        <f>countifs('1B'!$F$2:$F$595, W$1, '1B'!$B$2:$B$595, "&gt;"&amp;$L$3, '1B'!$B$2:$B$595, "&lt;"&amp;$M$3)</f>
        <v>0</v>
      </c>
      <c r="X4" s="1">
        <f>countifs('1B'!$F$2:$F$595, X$1, '1B'!$B$2:$B$595, "&gt;"&amp;$L$3, '1B'!$B$2:$B$595, "&lt;"&amp;$M$3)</f>
        <v>0</v>
      </c>
      <c r="Y4" s="1">
        <f>countifs('1B'!$F$2:$F$595, Y$1, '1B'!$B$2:$B$595, "&gt;"&amp;$L$3, '1B'!$B$2:$B$595, "&lt;"&amp;$M$3)</f>
        <v>0</v>
      </c>
      <c r="Z4" s="1">
        <f>countifs('1B'!$F$2:$F$595, Z$1, '1B'!$B$2:$B$595, "&gt;"&amp;$L$3, '1B'!$B$2:$B$595, "&lt;"&amp;$M$3)</f>
        <v>0</v>
      </c>
      <c r="AA4" s="1">
        <f>countifs('1B'!$F$2:$F$595, AA$1, '1B'!$B$2:$B$595, "&gt;"&amp;$L$3, '1B'!$B$2:$B$595, "&lt;"&amp;$M$3)</f>
        <v>0</v>
      </c>
      <c r="AB4" s="1">
        <f>countifs('1B'!$F$2:$F$595, AB$1, '1B'!$B$2:$B$595, "&gt;"&amp;$L$4, '1B'!$B$2:$B$595, "&lt;"&amp;$M$4)</f>
        <v>0</v>
      </c>
      <c r="AC4" s="1">
        <f>countifs('1B'!$F$2:$F$595, AC$1, '1B'!$B$2:$B$595, "&gt;"&amp;$L$4, '1B'!$B$2:$B$595, "&lt;"&amp;$M$4)</f>
        <v>0</v>
      </c>
      <c r="AD4" s="1">
        <f>countifs('1B'!$F$2:$F$595, AD$1, '1B'!$B$2:$B$595, "&gt;"&amp;$L$4, '1B'!$B$2:$B$595, "&lt;"&amp;$M$4)</f>
        <v>0</v>
      </c>
      <c r="AE4" s="1">
        <f>countifs('1B'!$F$2:$F$595, AE$1, '1B'!$B$2:$B$595, "&gt;"&amp;$L$4, '1B'!$B$2:$B$595, "&lt;"&amp;$M$4)</f>
        <v>0</v>
      </c>
      <c r="AF4" s="1">
        <f>countifs('1B'!$F$2:$F$595, AF$1, '1B'!$B$2:$B$595, "&gt;"&amp;$L$4, '1B'!$B$2:$B$595, "&lt;"&amp;$M$4)</f>
        <v>0</v>
      </c>
      <c r="AG4" s="1">
        <f>countifs('1B'!$F$2:$F$595, AG$1, '1B'!$B$2:$B$595, "&gt;"&amp;$L$4, '1B'!$B$2:$B$595, "&lt;"&amp;$M$4)</f>
        <v>0</v>
      </c>
      <c r="AH4" s="1">
        <f>countifs('1B'!$F$2:$F$595, AH$1, '1B'!$B$2:$B$595, "&gt;"&amp;$L$4, '1B'!$B$2:$B$595, "&lt;"&amp;$M$4)</f>
        <v>0</v>
      </c>
      <c r="AI4" s="3">
        <v>12.0</v>
      </c>
      <c r="AJ4" s="3">
        <v>22.0</v>
      </c>
      <c r="AK4" s="3">
        <v>26.0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12" t="str">
        <f>IFERROR(__xludf.DUMMYFUNCTION("AVERAGE.WEIGHTED($AB$1:$AH$1, AB4:AH4)"),"#DIV/0!")</f>
        <v>#DIV/0!</v>
      </c>
      <c r="AO4" s="6" t="str">
        <f t="shared" ref="AO4:AQ4" si="15">(AL4-1)*100/6</f>
        <v>#DIV/0!</v>
      </c>
      <c r="AP4" s="6" t="str">
        <f t="shared" si="15"/>
        <v>#DIV/0!</v>
      </c>
      <c r="AQ4" s="6" t="str">
        <f t="shared" si="15"/>
        <v>#DIV/0!</v>
      </c>
      <c r="AR4" s="1" t="str">
        <f t="shared" ref="AR4:AT4" si="16">Average($AO4:$AQ4)</f>
        <v>#DIV/0!</v>
      </c>
      <c r="AS4" s="1" t="str">
        <f t="shared" si="16"/>
        <v>#DIV/0!</v>
      </c>
      <c r="AT4" s="1" t="str">
        <f t="shared" si="16"/>
        <v>#DIV/0!</v>
      </c>
      <c r="AU4" s="7" t="str">
        <f t="shared" si="8"/>
        <v>#DIV/0!</v>
      </c>
      <c r="AV4" s="8">
        <f>countifs('1B'!$F$2:$F$510, AV$1, '1B'!$C$2:$C$510, "Karl")</f>
        <v>3</v>
      </c>
      <c r="AW4" s="8">
        <f>countifs('1B'!$F$2:$F$510, AW$1, '1B'!$C$2:$C$510, "Karl")</f>
        <v>0</v>
      </c>
      <c r="AX4" s="8">
        <f>countifs('1B'!$F$2:$F$510, AX$1, '1B'!$C$2:$C$510, "Karl")</f>
        <v>0</v>
      </c>
      <c r="AY4" s="8">
        <f>countifs('1B'!$F$2:$F$510, AY$1, '1B'!$C$2:$C$510, "Karl")</f>
        <v>2</v>
      </c>
      <c r="AZ4" s="8">
        <f>countifs('1B'!$F$2:$F$510, AZ$1, '1B'!$C$2:$C$510, "Karl")</f>
        <v>1</v>
      </c>
      <c r="BA4" s="8">
        <f>countifs('1B'!$F$2:$F$510, BA$1, '1B'!$C$2:$C$510, "Karl")</f>
        <v>7</v>
      </c>
      <c r="BB4" s="8">
        <f>countifs('1B'!$F$2:$F$510, BB$1, '1B'!$C$2:$C$510, "Karl")</f>
        <v>15</v>
      </c>
      <c r="BC4" s="8">
        <f>countifs('1B'!$F$2:$F$510, BC$1, '1B'!$C$2:$C$510, "Kona")</f>
        <v>12</v>
      </c>
      <c r="BD4" s="8">
        <f>countifs('1B'!$F$2:$F$510, BD$1, '1B'!$C$2:$C$510, "Kona")</f>
        <v>9</v>
      </c>
      <c r="BE4" s="8">
        <f>countifs('1B'!$F$2:$F$510, BE$1, '1B'!$C$2:$C$510, "Kona")</f>
        <v>7</v>
      </c>
      <c r="BF4" s="8">
        <f>countifs('1B'!$F$2:$F$510, BF$1, '1B'!$C$2:$C$510, "Kona")</f>
        <v>3</v>
      </c>
      <c r="BG4" s="8">
        <f>countifs('1B'!$F$2:$F$510, BG$1, '1B'!$C$2:$C$510, "Kona")</f>
        <v>15</v>
      </c>
      <c r="BH4" s="8">
        <f>countifs('1B'!$F$2:$F$510, BH$1, '1B'!$C$2:$C$510, "Kona")</f>
        <v>15</v>
      </c>
      <c r="BI4" s="8">
        <f>countifs('1B'!$F$2:$F$510, BI$1, '1B'!$C$2:$C$510, "Kona")</f>
        <v>37</v>
      </c>
      <c r="BJ4" s="8">
        <f t="shared" si="9"/>
        <v>28</v>
      </c>
      <c r="BK4" s="8">
        <f t="shared" si="10"/>
        <v>98</v>
      </c>
      <c r="BL4" s="6">
        <f>IFERROR(__xludf.DUMMYFUNCTION("AVERAGE.WEIGHTED($AV$1:$BB$1,AV4:BB4)"),5.821428571428571)</f>
        <v>5.821428571</v>
      </c>
      <c r="BM4" s="6">
        <f>IFERROR(__xludf.DUMMYFUNCTION("AVERAGE.WEIGHTED($BC$1:$BI$1,BC4:BI4)"),4.969387755102041)</f>
        <v>4.969387755</v>
      </c>
      <c r="BN4" s="6">
        <f t="shared" ref="BN4:BO4" si="17">(BL4-1)*100/6</f>
        <v>80.35714286</v>
      </c>
      <c r="BO4" s="6">
        <f t="shared" si="17"/>
        <v>66.15646259</v>
      </c>
      <c r="BP4" s="7">
        <f t="shared" si="12"/>
        <v>73.25680272</v>
      </c>
      <c r="BQ4" s="7">
        <f t="shared" si="13"/>
        <v>73.25680272</v>
      </c>
      <c r="BR4" s="7">
        <f t="shared" si="14"/>
        <v>0.2407176512</v>
      </c>
    </row>
    <row r="5">
      <c r="A5" s="3">
        <v>4.0</v>
      </c>
      <c r="B5" s="1" t="s">
        <v>34</v>
      </c>
      <c r="C5" s="1">
        <f>countif('1B'!$G$2:$G$595, C$1)</f>
        <v>119</v>
      </c>
      <c r="D5" s="1">
        <f>countif('1B'!$G$2:$G$595, D$1)</f>
        <v>6</v>
      </c>
      <c r="E5" s="1">
        <f>countif('1B'!$G$2:$G$595, E$1)</f>
        <v>1</v>
      </c>
      <c r="F5" s="1">
        <f>countif('1B'!$G$2:$G$595, F$1)</f>
        <v>0</v>
      </c>
      <c r="G5" s="1">
        <f>countif('1B'!$G$2:$G$595, G$1)</f>
        <v>0</v>
      </c>
      <c r="H5" s="1">
        <f>countif('1B'!$G$2:$G$595, H$1)</f>
        <v>0</v>
      </c>
      <c r="I5" s="1">
        <f>countif('1B'!$G$2:$G$595, I$1)</f>
        <v>0</v>
      </c>
      <c r="J5" s="1">
        <f t="shared" si="4"/>
        <v>126</v>
      </c>
      <c r="K5" s="6">
        <f t="shared" si="5"/>
        <v>1.063492063</v>
      </c>
      <c r="N5" s="1">
        <f>countifs('1B'!$G$2:$G$595, N$1, '1B'!$B$2:$B$595, "&gt;"&amp;$L$2, '1B'!$B$2:$B$595, "&lt;"&amp;$M$2)</f>
        <v>0</v>
      </c>
      <c r="O5" s="1">
        <f>countifs('1B'!$G$2:$G$595, O$1, '1B'!$B$2:$B$595, "&gt;"&amp;$L$2, '1B'!$B$2:$B$595, "&lt;"&amp;$M$2)</f>
        <v>0</v>
      </c>
      <c r="P5" s="1">
        <f>countifs('1B'!$G$2:$G$595, P$1, '1B'!$B$2:$B$595, "&gt;"&amp;$L$2, '1B'!$B$2:$B$595, "&lt;"&amp;$M$2)</f>
        <v>0</v>
      </c>
      <c r="Q5" s="1">
        <f>countifs('1B'!$G$2:$G$595, Q$1, '1B'!$B$2:$B$595, "&gt;"&amp;$L$2, '1B'!$B$2:$B$595, "&lt;"&amp;$M$2)</f>
        <v>0</v>
      </c>
      <c r="R5" s="1">
        <f>countifs('1B'!$G$2:$G$595, R$1, '1B'!$B$2:$B$595, "&gt;"&amp;$L$2, '1B'!$B$2:$B$595, "&lt;"&amp;$M$2)</f>
        <v>0</v>
      </c>
      <c r="S5" s="1">
        <f>countifs('1B'!$G$2:$G$595, S$1, '1B'!$B$2:$B$595, "&gt;"&amp;$L$2, '1B'!$B$2:$B$595, "&lt;"&amp;$M$2)</f>
        <v>0</v>
      </c>
      <c r="T5" s="1">
        <f>countifs('1B'!$G$2:$G$595, T$1, '1B'!$B$2:$B$595, "&gt;"&amp;$L$2, '1B'!$B$2:$B$595, "&lt;"&amp;$M$2)</f>
        <v>0</v>
      </c>
      <c r="U5" s="1">
        <f>countifs('1B'!$G$2:$G$595, U$1, '1B'!$B$2:$B$595, "&gt;"&amp;$L$3, '1B'!$B$2:$B$595, "&lt;"&amp;$M$3)</f>
        <v>0</v>
      </c>
      <c r="V5" s="1">
        <f>countifs('1B'!$G$2:$G$595, V$1, '1B'!$B$2:$B$595, "&gt;"&amp;$L$3, '1B'!$B$2:$B$595, "&lt;"&amp;$M$3)</f>
        <v>0</v>
      </c>
      <c r="W5" s="1">
        <f>countifs('1B'!$G$2:$G$595, W$1, '1B'!$B$2:$B$595, "&gt;"&amp;$L$3, '1B'!$B$2:$B$595, "&lt;"&amp;$M$3)</f>
        <v>0</v>
      </c>
      <c r="X5" s="1">
        <f>countifs('1B'!$G$2:$G$595, X$1, '1B'!$B$2:$B$595, "&gt;"&amp;$L$3, '1B'!$B$2:$B$595, "&lt;"&amp;$M$3)</f>
        <v>0</v>
      </c>
      <c r="Y5" s="1">
        <f>countifs('1B'!$G$2:$G$595, Y$1, '1B'!$B$2:$B$595, "&gt;"&amp;$L$3, '1B'!$B$2:$B$595, "&lt;"&amp;$M$3)</f>
        <v>0</v>
      </c>
      <c r="Z5" s="1">
        <f>countifs('1B'!$G$2:$G$595, Z$1, '1B'!$B$2:$B$595, "&gt;"&amp;$L$3, '1B'!$B$2:$B$595, "&lt;"&amp;$M$3)</f>
        <v>0</v>
      </c>
      <c r="AA5" s="1">
        <f>countifs('1B'!$G$2:$G$595, AA$1, '1B'!$B$2:$B$595, "&gt;"&amp;$L$3, '1B'!$B$2:$B$595, "&lt;"&amp;$M$3)</f>
        <v>0</v>
      </c>
      <c r="AB5" s="1">
        <f>countifs('1B'!$G$2:$G$595, AB$1, '1B'!$B$2:$B$595, "&gt;"&amp;$L$4, '1B'!$B$2:$B$595, "&lt;"&amp;$M$4)</f>
        <v>0</v>
      </c>
      <c r="AC5" s="1">
        <f>countifs('1B'!$G$2:$G$595, AC$1, '1B'!$B$2:$B$595, "&gt;"&amp;$L$4, '1B'!$B$2:$B$595, "&lt;"&amp;$M$4)</f>
        <v>0</v>
      </c>
      <c r="AD5" s="1">
        <f>countifs('1B'!$G$2:$G$595, AD$1, '1B'!$B$2:$B$595, "&gt;"&amp;$L$4, '1B'!$B$2:$B$595, "&lt;"&amp;$M$4)</f>
        <v>0</v>
      </c>
      <c r="AE5" s="1">
        <f>countifs('1B'!$G$2:$G$595, AE$1, '1B'!$B$2:$B$595, "&gt;"&amp;$L$4, '1B'!$B$2:$B$595, "&lt;"&amp;$M$4)</f>
        <v>0</v>
      </c>
      <c r="AF5" s="1">
        <f>countifs('1B'!$G$2:$G$595, AF$1, '1B'!$B$2:$B$595, "&gt;"&amp;$L$4, '1B'!$B$2:$B$595, "&lt;"&amp;$M$4)</f>
        <v>0</v>
      </c>
      <c r="AG5" s="1">
        <f>countifs('1B'!$G$2:$G$595, AG$1, '1B'!$B$2:$B$595, "&gt;"&amp;$L$4, '1B'!$B$2:$B$595, "&lt;"&amp;$M$4)</f>
        <v>0</v>
      </c>
      <c r="AH5" s="1">
        <f>countifs('1B'!$G$2:$G$595, AH$1, '1B'!$B$2:$B$595, "&gt;"&amp;$L$4, '1B'!$B$2:$B$595, "&lt;"&amp;$M$4)</f>
        <v>0</v>
      </c>
      <c r="AI5" s="3">
        <v>12.0</v>
      </c>
      <c r="AJ5" s="3">
        <v>22.0</v>
      </c>
      <c r="AK5" s="3">
        <v>26.0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12" t="str">
        <f>IFERROR(__xludf.DUMMYFUNCTION("AVERAGE.WEIGHTED($AB$1:$AH$1, AB5:AH5)"),"#DIV/0!")</f>
        <v>#DIV/0!</v>
      </c>
      <c r="AO5" s="6" t="str">
        <f t="shared" ref="AO5:AQ5" si="18">(AL5-1)*100/6</f>
        <v>#DIV/0!</v>
      </c>
      <c r="AP5" s="6" t="str">
        <f t="shared" si="18"/>
        <v>#DIV/0!</v>
      </c>
      <c r="AQ5" s="6" t="str">
        <f t="shared" si="18"/>
        <v>#DIV/0!</v>
      </c>
      <c r="AR5" s="1" t="str">
        <f t="shared" ref="AR5:AT5" si="19">Average($AO5:$AQ5)</f>
        <v>#DIV/0!</v>
      </c>
      <c r="AS5" s="1" t="str">
        <f t="shared" si="19"/>
        <v>#DIV/0!</v>
      </c>
      <c r="AT5" s="1" t="str">
        <f t="shared" si="19"/>
        <v>#DIV/0!</v>
      </c>
      <c r="AU5" s="7" t="str">
        <f t="shared" si="8"/>
        <v>#DIV/0!</v>
      </c>
      <c r="AV5" s="8">
        <f>countifs('1B'!$G$2:$G$510, AV$1, '1B'!$C$2:$C$510, "Karl")</f>
        <v>24</v>
      </c>
      <c r="AW5" s="8">
        <f>countifs('1B'!$G$2:$G$510, AW$1, '1B'!$C$2:$C$510, "Karl")</f>
        <v>3</v>
      </c>
      <c r="AX5" s="8">
        <f>countifs('1B'!$G$2:$G$510, AX$1, '1B'!$C$2:$C$510, "Karl")</f>
        <v>1</v>
      </c>
      <c r="AY5" s="8">
        <f>countifs('1B'!$G$2:$G$510, AY$1, '1B'!$C$2:$C$510, "Karl")</f>
        <v>0</v>
      </c>
      <c r="AZ5" s="8">
        <f>countifs('1B'!$G$2:$G$510, AZ$1, '1B'!$C$2:$C$510, "Karl")</f>
        <v>0</v>
      </c>
      <c r="BA5" s="8">
        <f>countifs('1B'!$G$2:$G$510, BA$1, '1B'!$C$2:$C$510, "Karl")</f>
        <v>0</v>
      </c>
      <c r="BB5" s="8">
        <f>countifs('1B'!$G$2:$G$510, BB$1, '1B'!$C$2:$C$510, "Karl")</f>
        <v>0</v>
      </c>
      <c r="BC5" s="8">
        <f>countifs('1B'!$G$2:$G$510, BC$1, '1B'!$C$2:$C$510, "Kona")</f>
        <v>95</v>
      </c>
      <c r="BD5" s="8">
        <f>countifs('1B'!$G$2:$G$510, BD$1, '1B'!$C$2:$C$510, "Kona")</f>
        <v>3</v>
      </c>
      <c r="BE5" s="8">
        <f>countifs('1B'!$G$2:$G$510, BE$1, '1B'!$C$2:$C$510, "Kona")</f>
        <v>0</v>
      </c>
      <c r="BF5" s="8">
        <f>countifs('1B'!$G$2:$G$510, BF$1, '1B'!$C$2:$C$510, "Kona")</f>
        <v>0</v>
      </c>
      <c r="BG5" s="8">
        <f>countifs('1B'!$G$2:$G$510, BG$1, '1B'!$C$2:$C$510, "Kona")</f>
        <v>0</v>
      </c>
      <c r="BH5" s="8">
        <f>countifs('1B'!$G$2:$G$510, BH$1, '1B'!$C$2:$C$510, "Kona")</f>
        <v>0</v>
      </c>
      <c r="BI5" s="8">
        <f>countifs('1B'!$G$2:$G$510, BI$1, '1B'!$C$2:$C$510, "Kona")</f>
        <v>0</v>
      </c>
      <c r="BJ5" s="8">
        <f t="shared" si="9"/>
        <v>28</v>
      </c>
      <c r="BK5" s="8">
        <f t="shared" si="10"/>
        <v>98</v>
      </c>
      <c r="BL5" s="6">
        <f>IFERROR(__xludf.DUMMYFUNCTION("AVERAGE.WEIGHTED($AV$1:$BB$1,AV5:BB5)"),1.1785714285714286)</f>
        <v>1.178571429</v>
      </c>
      <c r="BM5" s="6">
        <f>IFERROR(__xludf.DUMMYFUNCTION("AVERAGE.WEIGHTED($BC$1:$BI$1,BC5:BI5)"),1.030612244897959)</f>
        <v>1.030612245</v>
      </c>
      <c r="BN5" s="6">
        <f t="shared" ref="BN5:BO5" si="20">(BL5-1)*100/6</f>
        <v>2.976190476</v>
      </c>
      <c r="BO5" s="6">
        <f t="shared" si="20"/>
        <v>0.5102040816</v>
      </c>
      <c r="BP5" s="7">
        <f t="shared" si="12"/>
        <v>1.743197279</v>
      </c>
      <c r="BQ5" s="7">
        <f t="shared" si="13"/>
        <v>1.743197279</v>
      </c>
      <c r="BR5" s="7">
        <f t="shared" si="14"/>
        <v>0.1866032087</v>
      </c>
    </row>
    <row r="6">
      <c r="A6" s="3">
        <v>5.0</v>
      </c>
      <c r="B6" s="1" t="s">
        <v>35</v>
      </c>
      <c r="C6" s="1">
        <f>countif('1B'!$H$2:$H$595, C$1)</f>
        <v>92</v>
      </c>
      <c r="D6" s="1">
        <f>countif('1B'!$H$2:$H$595, D$1)</f>
        <v>8</v>
      </c>
      <c r="E6" s="1">
        <f>countif('1B'!$H$2:$H$595, E$1)</f>
        <v>5</v>
      </c>
      <c r="F6" s="1">
        <f>countif('1B'!$H$2:$H$595, F$1)</f>
        <v>3</v>
      </c>
      <c r="G6" s="1">
        <f>countif('1B'!$H$2:$H$595, G$1)</f>
        <v>5</v>
      </c>
      <c r="H6" s="1">
        <f>countif('1B'!$H$2:$H$595, H$1)</f>
        <v>2</v>
      </c>
      <c r="I6" s="1">
        <f>countif('1B'!$H$2:$H$595, I$1)</f>
        <v>11</v>
      </c>
      <c r="J6" s="1">
        <f t="shared" si="4"/>
        <v>126</v>
      </c>
      <c r="K6" s="6">
        <f t="shared" si="5"/>
        <v>1.976190476</v>
      </c>
      <c r="N6" s="1">
        <f>countifs('1B'!$H$2:$H$595, N$1, '1B'!$B$2:$B$595, "&gt;"&amp;$L$2, '1B'!$B$2:$B$595, "&lt;"&amp;$M$2)</f>
        <v>0</v>
      </c>
      <c r="O6" s="1">
        <f>countifs('1B'!$H$2:$H$595, O$1, '1B'!$B$2:$B$595, "&gt;"&amp;$L$2, '1B'!$B$2:$B$595, "&lt;"&amp;$M$2)</f>
        <v>0</v>
      </c>
      <c r="P6" s="1">
        <f>countifs('1B'!$H$2:$H$595, P$1, '1B'!$B$2:$B$595, "&gt;"&amp;$L$2, '1B'!$B$2:$B$595, "&lt;"&amp;$M$2)</f>
        <v>0</v>
      </c>
      <c r="Q6" s="1">
        <f>countifs('1B'!$H$2:$H$595, Q$1, '1B'!$B$2:$B$595, "&gt;"&amp;$L$2, '1B'!$B$2:$B$595, "&lt;"&amp;$M$2)</f>
        <v>0</v>
      </c>
      <c r="R6" s="1">
        <f>countifs('1B'!$H$2:$H$595, R$1, '1B'!$B$2:$B$595, "&gt;"&amp;$L$2, '1B'!$B$2:$B$595, "&lt;"&amp;$M$2)</f>
        <v>0</v>
      </c>
      <c r="S6" s="1">
        <f>countifs('1B'!$H$2:$H$595, S$1, '1B'!$B$2:$B$595, "&gt;"&amp;$L$2, '1B'!$B$2:$B$595, "&lt;"&amp;$M$2)</f>
        <v>0</v>
      </c>
      <c r="T6" s="1">
        <f>countifs('1B'!$H$2:$H$595, T$1, '1B'!$B$2:$B$595, "&gt;"&amp;$L$2, '1B'!$B$2:$B$595, "&lt;"&amp;$M$2)</f>
        <v>0</v>
      </c>
      <c r="U6" s="1">
        <f>countifs('1B'!$H$2:$H$595, U$1, '1B'!$B$2:$B$595, "&gt;"&amp;$L$3, '1B'!$B$2:$B$595, "&lt;"&amp;$M$3)</f>
        <v>0</v>
      </c>
      <c r="V6" s="1">
        <f>countifs('1B'!$H$2:$H$595, V$1, '1B'!$B$2:$B$595, "&gt;"&amp;$L$3, '1B'!$B$2:$B$595, "&lt;"&amp;$M$3)</f>
        <v>0</v>
      </c>
      <c r="W6" s="1">
        <f>countifs('1B'!$H$2:$H$595, W$1, '1B'!$B$2:$B$595, "&gt;"&amp;$L$3, '1B'!$B$2:$B$595, "&lt;"&amp;$M$3)</f>
        <v>0</v>
      </c>
      <c r="X6" s="1">
        <f>countifs('1B'!$H$2:$H$595, X$1, '1B'!$B$2:$B$595, "&gt;"&amp;$L$3, '1B'!$B$2:$B$595, "&lt;"&amp;$M$3)</f>
        <v>0</v>
      </c>
      <c r="Y6" s="1">
        <f>countifs('1B'!$H$2:$H$595, Y$1, '1B'!$B$2:$B$595, "&gt;"&amp;$L$3, '1B'!$B$2:$B$595, "&lt;"&amp;$M$3)</f>
        <v>0</v>
      </c>
      <c r="Z6" s="1">
        <f>countifs('1B'!$H$2:$H$595, Z$1, '1B'!$B$2:$B$595, "&gt;"&amp;$L$3, '1B'!$B$2:$B$595, "&lt;"&amp;$M$3)</f>
        <v>0</v>
      </c>
      <c r="AA6" s="1">
        <f>countifs('1B'!$H$2:$H$595, AA$1, '1B'!$B$2:$B$595, "&gt;"&amp;$L$3, '1B'!$B$2:$B$595, "&lt;"&amp;$M$3)</f>
        <v>0</v>
      </c>
      <c r="AB6" s="1">
        <f>countifs('1B'!$H$2:$H$595, AB$1, '1B'!$B$2:$B$595, "&gt;"&amp;$L$4, '1B'!$B$2:$B$595, "&lt;"&amp;$M$4)</f>
        <v>0</v>
      </c>
      <c r="AC6" s="1">
        <f>countifs('1B'!$H$2:$H$595, AC$1, '1B'!$B$2:$B$595, "&gt;"&amp;$L$4, '1B'!$B$2:$B$595, "&lt;"&amp;$M$4)</f>
        <v>0</v>
      </c>
      <c r="AD6" s="1">
        <f>countifs('1B'!$H$2:$H$595, AD$1, '1B'!$B$2:$B$595, "&gt;"&amp;$L$4, '1B'!$B$2:$B$595, "&lt;"&amp;$M$4)</f>
        <v>0</v>
      </c>
      <c r="AE6" s="1">
        <f>countifs('1B'!$H$2:$H$595, AE$1, '1B'!$B$2:$B$595, "&gt;"&amp;$L$4, '1B'!$B$2:$B$595, "&lt;"&amp;$M$4)</f>
        <v>0</v>
      </c>
      <c r="AF6" s="1">
        <f>countifs('1B'!$H$2:$H$595, AF$1, '1B'!$B$2:$B$595, "&gt;"&amp;$L$4, '1B'!$B$2:$B$595, "&lt;"&amp;$M$4)</f>
        <v>0</v>
      </c>
      <c r="AG6" s="1">
        <f>countifs('1B'!$H$2:$H$595, AG$1, '1B'!$B$2:$B$595, "&gt;"&amp;$L$4, '1B'!$B$2:$B$595, "&lt;"&amp;$M$4)</f>
        <v>0</v>
      </c>
      <c r="AH6" s="1">
        <f>countifs('1B'!$H$2:$H$595, AH$1, '1B'!$B$2:$B$595, "&gt;"&amp;$L$4, '1B'!$B$2:$B$595, "&lt;"&amp;$M$4)</f>
        <v>0</v>
      </c>
      <c r="AI6" s="3">
        <v>12.0</v>
      </c>
      <c r="AJ6" s="3">
        <v>22.0</v>
      </c>
      <c r="AK6" s="3">
        <v>26.0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12" t="str">
        <f>IFERROR(__xludf.DUMMYFUNCTION("AVERAGE.WEIGHTED($AB$1:$AH$1, AB6:AH6)"),"#DIV/0!")</f>
        <v>#DIV/0!</v>
      </c>
      <c r="AO6" s="6" t="str">
        <f t="shared" ref="AO6:AQ6" si="21">(AL6-1)*100/6</f>
        <v>#DIV/0!</v>
      </c>
      <c r="AP6" s="6" t="str">
        <f t="shared" si="21"/>
        <v>#DIV/0!</v>
      </c>
      <c r="AQ6" s="6" t="str">
        <f t="shared" si="21"/>
        <v>#DIV/0!</v>
      </c>
      <c r="AR6" s="1" t="str">
        <f t="shared" ref="AR6:AT6" si="22">Average($AO6:$AQ6)</f>
        <v>#DIV/0!</v>
      </c>
      <c r="AS6" s="1" t="str">
        <f t="shared" si="22"/>
        <v>#DIV/0!</v>
      </c>
      <c r="AT6" s="1" t="str">
        <f t="shared" si="22"/>
        <v>#DIV/0!</v>
      </c>
      <c r="AU6" s="7" t="str">
        <f t="shared" si="8"/>
        <v>#DIV/0!</v>
      </c>
      <c r="AV6" s="8">
        <f>countifs('1B'!$H$2:$H$510, AV$1, '1B'!$C$2:$C$510, "Karl")</f>
        <v>21</v>
      </c>
      <c r="AW6" s="8">
        <f>countifs('1B'!$H$2:$H$510, AW$1, '1B'!$C$2:$C$510, "Karl")</f>
        <v>2</v>
      </c>
      <c r="AX6" s="8">
        <f>countifs('1B'!$H$2:$H$510, AX$1, '1B'!$C$2:$C$510, "Karl")</f>
        <v>1</v>
      </c>
      <c r="AY6" s="8">
        <f>countifs('1B'!$H$2:$H$510, AY$1, '1B'!$C$2:$C$510, "Karl")</f>
        <v>1</v>
      </c>
      <c r="AZ6" s="8">
        <f>countifs('1B'!$H$2:$H$510, AZ$1, '1B'!$C$2:$C$510, "Karl")</f>
        <v>1</v>
      </c>
      <c r="BA6" s="8">
        <f>countifs('1B'!$H$2:$H$510, BA$1, '1B'!$C$2:$C$510, "Karl")</f>
        <v>1</v>
      </c>
      <c r="BB6" s="8">
        <f>countifs('1B'!$H$2:$H$510, BB$1, '1B'!$C$2:$C$510, "Karl")</f>
        <v>1</v>
      </c>
      <c r="BC6" s="8">
        <f>countifs('1B'!$H$2:$H$510, BC$1, '1B'!$C$2:$C$510, "Kona")</f>
        <v>71</v>
      </c>
      <c r="BD6" s="8">
        <f>countifs('1B'!$H$2:$H$510, BD$1, '1B'!$C$2:$C$510, "Kona")</f>
        <v>6</v>
      </c>
      <c r="BE6" s="8">
        <f>countifs('1B'!$H$2:$H$510, BE$1, '1B'!$C$2:$C$510, "Kona")</f>
        <v>4</v>
      </c>
      <c r="BF6" s="8">
        <f>countifs('1B'!$H$2:$H$510, BF$1, '1B'!$C$2:$C$510, "Kona")</f>
        <v>2</v>
      </c>
      <c r="BG6" s="8">
        <f>countifs('1B'!$H$2:$H$510, BG$1, '1B'!$C$2:$C$510, "Kona")</f>
        <v>4</v>
      </c>
      <c r="BH6" s="8">
        <f>countifs('1B'!$H$2:$H$510, BH$1, '1B'!$C$2:$C$510, "Kona")</f>
        <v>1</v>
      </c>
      <c r="BI6" s="8">
        <f>countifs('1B'!$H$2:$H$510, BI$1, '1B'!$C$2:$C$510, "Kona")</f>
        <v>10</v>
      </c>
      <c r="BJ6" s="8">
        <f t="shared" si="9"/>
        <v>28</v>
      </c>
      <c r="BK6" s="8">
        <f t="shared" si="10"/>
        <v>98</v>
      </c>
      <c r="BL6" s="6">
        <f>IFERROR(__xludf.DUMMYFUNCTION("AVERAGE.WEIGHTED($AV$1:$BB$1,AV6:BB6)"),1.7857142857142856)</f>
        <v>1.785714286</v>
      </c>
      <c r="BM6" s="6">
        <f>IFERROR(__xludf.DUMMYFUNCTION("AVERAGE.WEIGHTED($BC$1:$BI$1,BC6:BI6)"),2.0306122448979593)</f>
        <v>2.030612245</v>
      </c>
      <c r="BN6" s="6">
        <f t="shared" ref="BN6:BO6" si="23">(BL6-1)*100/6</f>
        <v>13.0952381</v>
      </c>
      <c r="BO6" s="6">
        <f t="shared" si="23"/>
        <v>17.17687075</v>
      </c>
      <c r="BP6" s="7">
        <f t="shared" si="12"/>
        <v>15.13605442</v>
      </c>
      <c r="BQ6" s="7">
        <f t="shared" si="13"/>
        <v>15.13605442</v>
      </c>
      <c r="BR6" s="7">
        <f t="shared" si="14"/>
        <v>0.4581818697</v>
      </c>
    </row>
    <row r="7">
      <c r="A7" s="3">
        <v>6.0</v>
      </c>
      <c r="B7" s="1" t="s">
        <v>36</v>
      </c>
      <c r="C7" s="1">
        <f>countif('1B'!$I$2:$I$595, C$1)</f>
        <v>6</v>
      </c>
      <c r="D7" s="1">
        <f>countif('1B'!$I$2:$I$595, D$1)</f>
        <v>5</v>
      </c>
      <c r="E7" s="1">
        <f>countif('1B'!$I$2:$I$595, E$1)</f>
        <v>3</v>
      </c>
      <c r="F7" s="1">
        <f>countif('1B'!$I$2:$I$595, F$1)</f>
        <v>6</v>
      </c>
      <c r="G7" s="1">
        <f>countif('1B'!$I$2:$I$595, G$1)</f>
        <v>9</v>
      </c>
      <c r="H7" s="1">
        <f>countif('1B'!$I$2:$I$595, H$1)</f>
        <v>30</v>
      </c>
      <c r="I7" s="1">
        <f>countif('1B'!$I$2:$I$595, I$1)</f>
        <v>67</v>
      </c>
      <c r="J7" s="1">
        <f t="shared" si="4"/>
        <v>126</v>
      </c>
      <c r="K7" s="6">
        <f t="shared" si="5"/>
        <v>5.896825397</v>
      </c>
      <c r="N7" s="1">
        <f>countifs('1B'!$I$2:$I$595, N$1, '1B'!$B$2:$B$595, "&gt;"&amp;$L$2, '1B'!$B$2:$B$595, "&lt;"&amp;$M$2)</f>
        <v>0</v>
      </c>
      <c r="O7" s="1">
        <f>countifs('1B'!$I$2:$I$595, O$1, '1B'!$B$2:$B$595, "&gt;"&amp;$L$2, '1B'!$B$2:$B$595, "&lt;"&amp;$M$2)</f>
        <v>0</v>
      </c>
      <c r="P7" s="1">
        <f>countifs('1B'!$I$2:$I$595, P$1, '1B'!$B$2:$B$595, "&gt;"&amp;$L$2, '1B'!$B$2:$B$595, "&lt;"&amp;$M$2)</f>
        <v>0</v>
      </c>
      <c r="Q7" s="1">
        <f>countifs('1B'!$I$2:$I$595, Q$1, '1B'!$B$2:$B$595, "&gt;"&amp;$L$2, '1B'!$B$2:$B$595, "&lt;"&amp;$M$2)</f>
        <v>0</v>
      </c>
      <c r="R7" s="1">
        <f>countifs('1B'!$I$2:$I$595, R$1, '1B'!$B$2:$B$595, "&gt;"&amp;$L$2, '1B'!$B$2:$B$595, "&lt;"&amp;$M$2)</f>
        <v>0</v>
      </c>
      <c r="S7" s="1">
        <f>countifs('1B'!$I$2:$I$595, S$1, '1B'!$B$2:$B$595, "&gt;"&amp;$L$2, '1B'!$B$2:$B$595, "&lt;"&amp;$M$2)</f>
        <v>0</v>
      </c>
      <c r="T7" s="1">
        <f>countifs('1B'!$I$2:$I$595, T$1, '1B'!$B$2:$B$595, "&gt;"&amp;$L$2, '1B'!$B$2:$B$595, "&lt;"&amp;$M$2)</f>
        <v>0</v>
      </c>
      <c r="U7" s="1">
        <f>countifs('1B'!$I$2:$I$595, U$1, '1B'!$B$2:$B$595, "&gt;"&amp;$L$3, '1B'!$B$2:$B$595, "&lt;"&amp;$M$3)</f>
        <v>0</v>
      </c>
      <c r="V7" s="1">
        <f>countifs('1B'!$I$2:$I$595, V$1, '1B'!$B$2:$B$595, "&gt;"&amp;$L$3, '1B'!$B$2:$B$595, "&lt;"&amp;$M$3)</f>
        <v>0</v>
      </c>
      <c r="W7" s="1">
        <f>countifs('1B'!$I$2:$I$595, W$1, '1B'!$B$2:$B$595, "&gt;"&amp;$L$3, '1B'!$B$2:$B$595, "&lt;"&amp;$M$3)</f>
        <v>0</v>
      </c>
      <c r="X7" s="1">
        <f>countifs('1B'!$I$2:$I$595, X$1, '1B'!$B$2:$B$595, "&gt;"&amp;$L$3, '1B'!$B$2:$B$595, "&lt;"&amp;$M$3)</f>
        <v>0</v>
      </c>
      <c r="Y7" s="1">
        <f>countifs('1B'!$I$2:$I$595, Y$1, '1B'!$B$2:$B$595, "&gt;"&amp;$L$3, '1B'!$B$2:$B$595, "&lt;"&amp;$M$3)</f>
        <v>0</v>
      </c>
      <c r="Z7" s="1">
        <f>countifs('1B'!$I$2:$I$595, Z$1, '1B'!$B$2:$B$595, "&gt;"&amp;$L$3, '1B'!$B$2:$B$595, "&lt;"&amp;$M$3)</f>
        <v>0</v>
      </c>
      <c r="AA7" s="1">
        <f>countifs('1B'!$I$2:$I$595, AA$1, '1B'!$B$2:$B$595, "&gt;"&amp;$L$3, '1B'!$B$2:$B$595, "&lt;"&amp;$M$3)</f>
        <v>0</v>
      </c>
      <c r="AB7" s="1">
        <f>countifs('1B'!$I$2:$I$595, AB$1, '1B'!$B$2:$B$595, "&gt;"&amp;$L$4, '1B'!$B$2:$B$595, "&lt;"&amp;$M$4)</f>
        <v>0</v>
      </c>
      <c r="AC7" s="1">
        <f>countifs('1B'!$I$2:$I$595, AC$1, '1B'!$B$2:$B$595, "&gt;"&amp;$L$4, '1B'!$B$2:$B$595, "&lt;"&amp;$M$4)</f>
        <v>0</v>
      </c>
      <c r="AD7" s="1">
        <f>countifs('1B'!$I$2:$I$595, AD$1, '1B'!$B$2:$B$595, "&gt;"&amp;$L$4, '1B'!$B$2:$B$595, "&lt;"&amp;$M$4)</f>
        <v>0</v>
      </c>
      <c r="AE7" s="1">
        <f>countifs('1B'!$I$2:$I$595, AE$1, '1B'!$B$2:$B$595, "&gt;"&amp;$L$4, '1B'!$B$2:$B$595, "&lt;"&amp;$M$4)</f>
        <v>0</v>
      </c>
      <c r="AF7" s="1">
        <f>countifs('1B'!$I$2:$I$595, AF$1, '1B'!$B$2:$B$595, "&gt;"&amp;$L$4, '1B'!$B$2:$B$595, "&lt;"&amp;$M$4)</f>
        <v>0</v>
      </c>
      <c r="AG7" s="1">
        <f>countifs('1B'!$I$2:$I$595, AG$1, '1B'!$B$2:$B$595, "&gt;"&amp;$L$4, '1B'!$B$2:$B$595, "&lt;"&amp;$M$4)</f>
        <v>0</v>
      </c>
      <c r="AH7" s="1">
        <f>countifs('1B'!$I$2:$I$595, AH$1, '1B'!$B$2:$B$595, "&gt;"&amp;$L$4, '1B'!$B$2:$B$595, "&lt;"&amp;$M$4)</f>
        <v>0</v>
      </c>
      <c r="AI7" s="3">
        <v>12.0</v>
      </c>
      <c r="AJ7" s="3">
        <v>22.0</v>
      </c>
      <c r="AK7" s="3">
        <v>26.0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12" t="str">
        <f>IFERROR(__xludf.DUMMYFUNCTION("AVERAGE.WEIGHTED($AB$1:$AH$1, AB7:AH7)"),"#DIV/0!")</f>
        <v>#DIV/0!</v>
      </c>
      <c r="AO7" s="6" t="str">
        <f t="shared" ref="AO7:AQ7" si="24">(AL7-1)*100/6</f>
        <v>#DIV/0!</v>
      </c>
      <c r="AP7" s="6" t="str">
        <f t="shared" si="24"/>
        <v>#DIV/0!</v>
      </c>
      <c r="AQ7" s="6" t="str">
        <f t="shared" si="24"/>
        <v>#DIV/0!</v>
      </c>
      <c r="AR7" s="1" t="str">
        <f t="shared" ref="AR7:AT7" si="25">Average($AO7:$AQ7)</f>
        <v>#DIV/0!</v>
      </c>
      <c r="AS7" s="1" t="str">
        <f t="shared" si="25"/>
        <v>#DIV/0!</v>
      </c>
      <c r="AT7" s="1" t="str">
        <f t="shared" si="25"/>
        <v>#DIV/0!</v>
      </c>
      <c r="AU7" s="7" t="str">
        <f t="shared" si="8"/>
        <v>#DIV/0!</v>
      </c>
      <c r="AV7" s="8">
        <f>countifs('1B'!$I$2:$I$510, AV$1, '1B'!$C$2:$C$510, "Karl")</f>
        <v>1</v>
      </c>
      <c r="AW7" s="8">
        <f>countifs('1B'!$I$2:$I$510, AW$1, '1B'!$C$2:$C$510, "Karl")</f>
        <v>1</v>
      </c>
      <c r="AX7" s="8">
        <f>countifs('1B'!$I$2:$I$510, AX$1, '1B'!$C$2:$C$510, "Karl")</f>
        <v>0</v>
      </c>
      <c r="AY7" s="8">
        <f>countifs('1B'!$I$2:$I$510, AY$1, '1B'!$C$2:$C$510, "Karl")</f>
        <v>1</v>
      </c>
      <c r="AZ7" s="8">
        <f>countifs('1B'!$I$2:$I$510, AZ$1, '1B'!$C$2:$C$510, "Karl")</f>
        <v>0</v>
      </c>
      <c r="BA7" s="8">
        <f>countifs('1B'!$I$2:$I$510, BA$1, '1B'!$C$2:$C$510, "Karl")</f>
        <v>7</v>
      </c>
      <c r="BB7" s="8">
        <f>countifs('1B'!$I$2:$I$510, BB$1, '1B'!$C$2:$C$510, "Karl")</f>
        <v>18</v>
      </c>
      <c r="BC7" s="8">
        <f>countifs('1B'!$I$2:$I$510, BC$1, '1B'!$C$2:$C$510, "Kona")</f>
        <v>5</v>
      </c>
      <c r="BD7" s="8">
        <f>countifs('1B'!$I$2:$I$510, BD$1, '1B'!$C$2:$C$510, "Kona")</f>
        <v>4</v>
      </c>
      <c r="BE7" s="8">
        <f>countifs('1B'!$I$2:$I$510, BE$1, '1B'!$C$2:$C$510, "Kona")</f>
        <v>3</v>
      </c>
      <c r="BF7" s="8">
        <f>countifs('1B'!$I$2:$I$510, BF$1, '1B'!$C$2:$C$510, "Kona")</f>
        <v>5</v>
      </c>
      <c r="BG7" s="8">
        <f>countifs('1B'!$I$2:$I$510, BG$1, '1B'!$C$2:$C$510, "Kona")</f>
        <v>9</v>
      </c>
      <c r="BH7" s="8">
        <f>countifs('1B'!$I$2:$I$510, BH$1, '1B'!$C$2:$C$510, "Kona")</f>
        <v>23</v>
      </c>
      <c r="BI7" s="8">
        <f>countifs('1B'!$I$2:$I$510, BI$1, '1B'!$C$2:$C$510, "Kona")</f>
        <v>49</v>
      </c>
      <c r="BJ7" s="8">
        <f t="shared" si="9"/>
        <v>28</v>
      </c>
      <c r="BK7" s="8">
        <f t="shared" si="10"/>
        <v>98</v>
      </c>
      <c r="BL7" s="6">
        <f>IFERROR(__xludf.DUMMYFUNCTION("AVERAGE.WEIGHTED($AV$1:$BB$1,AV7:BB7)"),6.25)</f>
        <v>6.25</v>
      </c>
      <c r="BM7" s="6">
        <f>IFERROR(__xludf.DUMMYFUNCTION("AVERAGE.WEIGHTED($BC$1:$BI$1,BC7:BI7)"),5.795918367346939)</f>
        <v>5.795918367</v>
      </c>
      <c r="BN7" s="6">
        <f t="shared" ref="BN7:BO7" si="26">(BL7-1)*100/6</f>
        <v>87.5</v>
      </c>
      <c r="BO7" s="6">
        <f t="shared" si="26"/>
        <v>79.93197279</v>
      </c>
      <c r="BP7" s="7">
        <f t="shared" si="12"/>
        <v>83.71598639</v>
      </c>
      <c r="BQ7" s="7">
        <f t="shared" si="13"/>
        <v>83.71598639</v>
      </c>
      <c r="BR7" s="7">
        <f t="shared" si="14"/>
        <v>0.5586313807</v>
      </c>
    </row>
    <row r="8">
      <c r="A8" s="3">
        <v>7.0</v>
      </c>
      <c r="B8" s="1" t="s">
        <v>37</v>
      </c>
      <c r="C8" s="1">
        <f>countif('1B'!$J$2:$J$595, C$1)</f>
        <v>62</v>
      </c>
      <c r="D8" s="1">
        <f>countif('1B'!$J$2:$J$595, D$1)</f>
        <v>15</v>
      </c>
      <c r="E8" s="1">
        <f>countif('1B'!$J$2:$J$595, E$1)</f>
        <v>10</v>
      </c>
      <c r="F8" s="1">
        <f>countif('1B'!$J$2:$J$595, F$1)</f>
        <v>8</v>
      </c>
      <c r="G8" s="1">
        <f>countif('1B'!$J$2:$J$595, G$1)</f>
        <v>11</v>
      </c>
      <c r="H8" s="1">
        <f>countif('1B'!$J$2:$J$595, H$1)</f>
        <v>7</v>
      </c>
      <c r="I8" s="1">
        <f>countif('1B'!$J$2:$J$595, I$1)</f>
        <v>13</v>
      </c>
      <c r="J8" s="1">
        <f t="shared" si="4"/>
        <v>126</v>
      </c>
      <c r="K8" s="6">
        <f t="shared" si="5"/>
        <v>2.714285714</v>
      </c>
      <c r="N8" s="1">
        <f>countifs('1B'!$J$2:$J$595, N$1, '1B'!$B$2:$B$595, "&gt;"&amp;$L$2, '1B'!$B$2:$B$595, "&lt;"&amp;$M$2)</f>
        <v>0</v>
      </c>
      <c r="O8" s="1">
        <f>countifs('1B'!$J$2:$J$595, O$1, '1B'!$B$2:$B$595, "&gt;"&amp;$L$2, '1B'!$B$2:$B$595, "&lt;"&amp;$M$2)</f>
        <v>0</v>
      </c>
      <c r="P8" s="1">
        <f>countifs('1B'!$J$2:$J$595, P$1, '1B'!$B$2:$B$595, "&gt;"&amp;$L$2, '1B'!$B$2:$B$595, "&lt;"&amp;$M$2)</f>
        <v>0</v>
      </c>
      <c r="Q8" s="1">
        <f>countifs('1B'!$J$2:$J$595, Q$1, '1B'!$B$2:$B$595, "&gt;"&amp;$L$2, '1B'!$B$2:$B$595, "&lt;"&amp;$M$2)</f>
        <v>0</v>
      </c>
      <c r="R8" s="1">
        <f>countifs('1B'!$J$2:$J$595, R$1, '1B'!$B$2:$B$595, "&gt;"&amp;$L$2, '1B'!$B$2:$B$595, "&lt;"&amp;$M$2)</f>
        <v>0</v>
      </c>
      <c r="S8" s="1">
        <f>countifs('1B'!$J$2:$J$595, S$1, '1B'!$B$2:$B$595, "&gt;"&amp;$L$2, '1B'!$B$2:$B$595, "&lt;"&amp;$M$2)</f>
        <v>0</v>
      </c>
      <c r="T8" s="1">
        <f>countifs('1B'!$J$2:$J$595, T$1, '1B'!$B$2:$B$595, "&gt;"&amp;$L$2, '1B'!$B$2:$B$595, "&lt;"&amp;$M$2)</f>
        <v>0</v>
      </c>
      <c r="U8" s="1">
        <f>countifs('1B'!$J$2:$J$595, U$1, '1B'!$B$2:$B$595, "&gt;"&amp;$L$3, '1B'!$B$2:$B$595, "&lt;"&amp;$M$3)</f>
        <v>0</v>
      </c>
      <c r="V8" s="1">
        <f>countifs('1B'!$J$2:$J$595, V$1, '1B'!$B$2:$B$595, "&gt;"&amp;$L$3, '1B'!$B$2:$B$595, "&lt;"&amp;$M$3)</f>
        <v>0</v>
      </c>
      <c r="W8" s="1">
        <f>countifs('1B'!$J$2:$J$595, W$1, '1B'!$B$2:$B$595, "&gt;"&amp;$L$3, '1B'!$B$2:$B$595, "&lt;"&amp;$M$3)</f>
        <v>0</v>
      </c>
      <c r="X8" s="1">
        <f>countifs('1B'!$J$2:$J$595, X$1, '1B'!$B$2:$B$595, "&gt;"&amp;$L$3, '1B'!$B$2:$B$595, "&lt;"&amp;$M$3)</f>
        <v>0</v>
      </c>
      <c r="Y8" s="1">
        <f>countifs('1B'!$J$2:$J$595, Y$1, '1B'!$B$2:$B$595, "&gt;"&amp;$L$3, '1B'!$B$2:$B$595, "&lt;"&amp;$M$3)</f>
        <v>0</v>
      </c>
      <c r="Z8" s="1">
        <f>countifs('1B'!$J$2:$J$595, Z$1, '1B'!$B$2:$B$595, "&gt;"&amp;$L$3, '1B'!$B$2:$B$595, "&lt;"&amp;$M$3)</f>
        <v>0</v>
      </c>
      <c r="AA8" s="1">
        <f>countifs('1B'!$J$2:$J$595, AA$1, '1B'!$B$2:$B$595, "&gt;"&amp;$L$3, '1B'!$B$2:$B$595, "&lt;"&amp;$M$3)</f>
        <v>0</v>
      </c>
      <c r="AB8" s="1">
        <f>countifs('1B'!$J$2:$J$595, AB$1, '1B'!$B$2:$B$595, "&gt;"&amp;$L$4, '1B'!$B$2:$B$595, "&lt;"&amp;$M$4)</f>
        <v>0</v>
      </c>
      <c r="AC8" s="1">
        <f>countifs('1B'!$J$2:$J$595, AC$1, '1B'!$B$2:$B$595, "&gt;"&amp;$L$4, '1B'!$B$2:$B$595, "&lt;"&amp;$M$4)</f>
        <v>0</v>
      </c>
      <c r="AD8" s="1">
        <f>countifs('1B'!$J$2:$J$595, AD$1, '1B'!$B$2:$B$595, "&gt;"&amp;$L$4, '1B'!$B$2:$B$595, "&lt;"&amp;$M$4)</f>
        <v>0</v>
      </c>
      <c r="AE8" s="1">
        <f>countifs('1B'!$J$2:$J$595, AE$1, '1B'!$B$2:$B$595, "&gt;"&amp;$L$4, '1B'!$B$2:$B$595, "&lt;"&amp;$M$4)</f>
        <v>0</v>
      </c>
      <c r="AF8" s="1">
        <f>countifs('1B'!$J$2:$J$595, AF$1, '1B'!$B$2:$B$595, "&gt;"&amp;$L$4, '1B'!$B$2:$B$595, "&lt;"&amp;$M$4)</f>
        <v>0</v>
      </c>
      <c r="AG8" s="1">
        <f>countifs('1B'!$J$2:$J$595, AG$1, '1B'!$B$2:$B$595, "&gt;"&amp;$L$4, '1B'!$B$2:$B$595, "&lt;"&amp;$M$4)</f>
        <v>0</v>
      </c>
      <c r="AH8" s="1">
        <f>countifs('1B'!$J$2:$J$595, AH$1, '1B'!$B$2:$B$595, "&gt;"&amp;$L$4, '1B'!$B$2:$B$595, "&lt;"&amp;$M$4)</f>
        <v>0</v>
      </c>
      <c r="AI8" s="3">
        <v>12.0</v>
      </c>
      <c r="AJ8" s="3">
        <v>22.0</v>
      </c>
      <c r="AK8" s="3">
        <v>26.0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12" t="str">
        <f>IFERROR(__xludf.DUMMYFUNCTION("AVERAGE.WEIGHTED($AB$1:$AH$1, AB8:AH8)"),"#DIV/0!")</f>
        <v>#DIV/0!</v>
      </c>
      <c r="AO8" s="6" t="str">
        <f t="shared" ref="AO8:AQ8" si="27">(AL8-1)*100/6</f>
        <v>#DIV/0!</v>
      </c>
      <c r="AP8" s="6" t="str">
        <f t="shared" si="27"/>
        <v>#DIV/0!</v>
      </c>
      <c r="AQ8" s="6" t="str">
        <f t="shared" si="27"/>
        <v>#DIV/0!</v>
      </c>
      <c r="AR8" s="1" t="str">
        <f t="shared" ref="AR8:AT8" si="28">Average($AO8:$AQ8)</f>
        <v>#DIV/0!</v>
      </c>
      <c r="AS8" s="1" t="str">
        <f t="shared" si="28"/>
        <v>#DIV/0!</v>
      </c>
      <c r="AT8" s="1" t="str">
        <f t="shared" si="28"/>
        <v>#DIV/0!</v>
      </c>
      <c r="AU8" s="7" t="str">
        <f t="shared" si="8"/>
        <v>#DIV/0!</v>
      </c>
      <c r="AV8" s="8">
        <f>countifs('1B'!$J$2:$J$510, AV$1, '1B'!$C$2:$C$510, "Karl")</f>
        <v>16</v>
      </c>
      <c r="AW8" s="8">
        <f>countifs('1B'!$J$2:$J$510, AW$1, '1B'!$C$2:$C$510, "Karl")</f>
        <v>2</v>
      </c>
      <c r="AX8" s="8">
        <f>countifs('1B'!$J$2:$J$510, AX$1, '1B'!$C$2:$C$510, "Karl")</f>
        <v>1</v>
      </c>
      <c r="AY8" s="8">
        <f>countifs('1B'!$J$2:$J$510, AY$1, '1B'!$C$2:$C$510, "Karl")</f>
        <v>4</v>
      </c>
      <c r="AZ8" s="8">
        <f>countifs('1B'!$J$2:$J$510, AZ$1, '1B'!$C$2:$C$510, "Karl")</f>
        <v>2</v>
      </c>
      <c r="BA8" s="8">
        <f>countifs('1B'!$J$2:$J$510, BA$1, '1B'!$C$2:$C$510, "Karl")</f>
        <v>1</v>
      </c>
      <c r="BB8" s="8">
        <f>countifs('1B'!$J$2:$J$510, BB$1, '1B'!$C$2:$C$510, "Karl")</f>
        <v>2</v>
      </c>
      <c r="BC8" s="8">
        <f>countifs('1B'!$J$2:$J$510, BC$1, '1B'!$C$2:$C$510, "Kona")</f>
        <v>46</v>
      </c>
      <c r="BD8" s="8">
        <f>countifs('1B'!$J$2:$J$510, BD$1, '1B'!$C$2:$C$510, "Kona")</f>
        <v>13</v>
      </c>
      <c r="BE8" s="8">
        <f>countifs('1B'!$J$2:$J$510, BE$1, '1B'!$C$2:$C$510, "Kona")</f>
        <v>9</v>
      </c>
      <c r="BF8" s="8">
        <f>countifs('1B'!$J$2:$J$510, BF$1, '1B'!$C$2:$C$510, "Kona")</f>
        <v>4</v>
      </c>
      <c r="BG8" s="8">
        <f>countifs('1B'!$J$2:$J$510, BG$1, '1B'!$C$2:$C$510, "Kona")</f>
        <v>9</v>
      </c>
      <c r="BH8" s="8">
        <f>countifs('1B'!$J$2:$J$510, BH$1, '1B'!$C$2:$C$510, "Kona")</f>
        <v>6</v>
      </c>
      <c r="BI8" s="8">
        <f>countifs('1B'!$J$2:$J$510, BI$1, '1B'!$C$2:$C$510, "Kona")</f>
        <v>11</v>
      </c>
      <c r="BJ8" s="8">
        <f t="shared" si="9"/>
        <v>28</v>
      </c>
      <c r="BK8" s="8">
        <f t="shared" si="10"/>
        <v>98</v>
      </c>
      <c r="BL8" s="6">
        <f>IFERROR(__xludf.DUMMYFUNCTION("AVERAGE.WEIGHTED($AV$1:$BB$1,AV8:BB8)"),2.4642857142857144)</f>
        <v>2.464285714</v>
      </c>
      <c r="BM8" s="6">
        <f>IFERROR(__xludf.DUMMYFUNCTION("AVERAGE.WEIGHTED($BC$1:$BI$1,BC8:BI8)"),2.7857142857142856)</f>
        <v>2.785714286</v>
      </c>
      <c r="BN8" s="6">
        <f t="shared" ref="BN8:BO8" si="29">(BL8-1)*100/6</f>
        <v>24.4047619</v>
      </c>
      <c r="BO8" s="6">
        <f t="shared" si="29"/>
        <v>29.76190476</v>
      </c>
      <c r="BP8" s="7">
        <f t="shared" si="12"/>
        <v>27.08333333</v>
      </c>
      <c r="BQ8" s="7">
        <f t="shared" si="13"/>
        <v>27.08333333</v>
      </c>
      <c r="BR8" s="7">
        <f t="shared" si="14"/>
        <v>0.4666794687</v>
      </c>
    </row>
    <row r="9">
      <c r="A9" s="3">
        <v>8.0</v>
      </c>
      <c r="B9" s="1" t="s">
        <v>38</v>
      </c>
      <c r="C9" s="1">
        <f>countif('1B'!$K$2:$K$595, C$1)</f>
        <v>118</v>
      </c>
      <c r="D9" s="1">
        <f>countif('1B'!$K$2:$K$595, D$1)</f>
        <v>6</v>
      </c>
      <c r="E9" s="1">
        <f>countif('1B'!$K$2:$K$595, E$1)</f>
        <v>0</v>
      </c>
      <c r="F9" s="1">
        <f>countif('1B'!$K$2:$K$595, F$1)</f>
        <v>0</v>
      </c>
      <c r="G9" s="1">
        <f>countif('1B'!$K$2:$K$595, G$1)</f>
        <v>1</v>
      </c>
      <c r="H9" s="1">
        <f>countif('1B'!$K$2:$K$595, H$1)</f>
        <v>0</v>
      </c>
      <c r="I9" s="1">
        <f>countif('1B'!$K$2:$K$595, I$1)</f>
        <v>1</v>
      </c>
      <c r="J9" s="1">
        <f t="shared" si="4"/>
        <v>126</v>
      </c>
      <c r="K9" s="6">
        <f t="shared" si="5"/>
        <v>1.126984127</v>
      </c>
      <c r="N9" s="1">
        <f>countifs('1B'!$K$2:$K$595, N$1, '1B'!$B$2:$B$595, "&gt;"&amp;$L$2, '1B'!$B$2:$B$595, "&lt;"&amp;$M$2)</f>
        <v>0</v>
      </c>
      <c r="O9" s="1">
        <f>countifs('1B'!$K$2:$K$595, O$1, '1B'!$B$2:$B$595, "&gt;"&amp;$L$2, '1B'!$B$2:$B$595, "&lt;"&amp;$M$2)</f>
        <v>0</v>
      </c>
      <c r="P9" s="1">
        <f>countifs('1B'!$K$2:$K$595, P$1, '1B'!$B$2:$B$595, "&gt;"&amp;$L$2, '1B'!$B$2:$B$595, "&lt;"&amp;$M$2)</f>
        <v>0</v>
      </c>
      <c r="Q9" s="1">
        <f>countifs('1B'!$K$2:$K$595, Q$1, '1B'!$B$2:$B$595, "&gt;"&amp;$L$2, '1B'!$B$2:$B$595, "&lt;"&amp;$M$2)</f>
        <v>0</v>
      </c>
      <c r="R9" s="1">
        <f>countifs('1B'!$K$2:$K$595, R$1, '1B'!$B$2:$B$595, "&gt;"&amp;$L$2, '1B'!$B$2:$B$595, "&lt;"&amp;$M$2)</f>
        <v>0</v>
      </c>
      <c r="S9" s="1">
        <f>countifs('1B'!$K$2:$K$595, S$1, '1B'!$B$2:$B$595, "&gt;"&amp;$L$2, '1B'!$B$2:$B$595, "&lt;"&amp;$M$2)</f>
        <v>0</v>
      </c>
      <c r="T9" s="1">
        <f>countifs('1B'!$K$2:$K$595, T$1, '1B'!$B$2:$B$595, "&gt;"&amp;$L$2, '1B'!$B$2:$B$595, "&lt;"&amp;$M$2)</f>
        <v>0</v>
      </c>
      <c r="U9" s="1">
        <f>countifs('1B'!$K$2:$K$595, U$1, '1B'!$B$2:$B$595, "&gt;"&amp;$L$3, '1B'!$B$2:$B$595, "&lt;"&amp;$M$3)</f>
        <v>0</v>
      </c>
      <c r="V9" s="1">
        <f>countifs('1B'!$K$2:$K$595, V$1, '1B'!$B$2:$B$595, "&gt;"&amp;$L$3, '1B'!$B$2:$B$595, "&lt;"&amp;$M$3)</f>
        <v>0</v>
      </c>
      <c r="W9" s="1">
        <f>countifs('1B'!$K$2:$K$595, W$1, '1B'!$B$2:$B$595, "&gt;"&amp;$L$3, '1B'!$B$2:$B$595, "&lt;"&amp;$M$3)</f>
        <v>0</v>
      </c>
      <c r="X9" s="1">
        <f>countifs('1B'!$K$2:$K$595, X$1, '1B'!$B$2:$B$595, "&gt;"&amp;$L$3, '1B'!$B$2:$B$595, "&lt;"&amp;$M$3)</f>
        <v>0</v>
      </c>
      <c r="Y9" s="1">
        <f>countifs('1B'!$K$2:$K$595, Y$1, '1B'!$B$2:$B$595, "&gt;"&amp;$L$3, '1B'!$B$2:$B$595, "&lt;"&amp;$M$3)</f>
        <v>0</v>
      </c>
      <c r="Z9" s="1">
        <f>countifs('1B'!$K$2:$K$595, Z$1, '1B'!$B$2:$B$595, "&gt;"&amp;$L$3, '1B'!$B$2:$B$595, "&lt;"&amp;$M$3)</f>
        <v>0</v>
      </c>
      <c r="AA9" s="1">
        <f>countifs('1B'!$K$2:$K$595, AA$1, '1B'!$B$2:$B$595, "&gt;"&amp;$L$3, '1B'!$B$2:$B$595, "&lt;"&amp;$M$3)</f>
        <v>0</v>
      </c>
      <c r="AB9" s="1">
        <f>countifs('1B'!$K$2:$K$595, AB$1, '1B'!$B$2:$B$595, "&gt;"&amp;$L$4, '1B'!$B$2:$B$595, "&lt;"&amp;$M$4)</f>
        <v>0</v>
      </c>
      <c r="AC9" s="1">
        <f>countifs('1B'!$K$2:$K$595, AC$1, '1B'!$B$2:$B$595, "&gt;"&amp;$L$4, '1B'!$B$2:$B$595, "&lt;"&amp;$M$4)</f>
        <v>0</v>
      </c>
      <c r="AD9" s="1">
        <f>countifs('1B'!$K$2:$K$595, AD$1, '1B'!$B$2:$B$595, "&gt;"&amp;$L$4, '1B'!$B$2:$B$595, "&lt;"&amp;$M$4)</f>
        <v>0</v>
      </c>
      <c r="AE9" s="1">
        <f>countifs('1B'!$K$2:$K$595, AE$1, '1B'!$B$2:$B$595, "&gt;"&amp;$L$4, '1B'!$B$2:$B$595, "&lt;"&amp;$M$4)</f>
        <v>0</v>
      </c>
      <c r="AF9" s="1">
        <f>countifs('1B'!$K$2:$K$595, AF$1, '1B'!$B$2:$B$595, "&gt;"&amp;$L$4, '1B'!$B$2:$B$595, "&lt;"&amp;$M$4)</f>
        <v>0</v>
      </c>
      <c r="AG9" s="1">
        <f>countifs('1B'!$K$2:$K$595, AG$1, '1B'!$B$2:$B$595, "&gt;"&amp;$L$4, '1B'!$B$2:$B$595, "&lt;"&amp;$M$4)</f>
        <v>0</v>
      </c>
      <c r="AH9" s="1">
        <f>countifs('1B'!$K$2:$K$595, AH$1, '1B'!$B$2:$B$595, "&gt;"&amp;$L$4, '1B'!$B$2:$B$595, "&lt;"&amp;$M$4)</f>
        <v>0</v>
      </c>
      <c r="AI9" s="3">
        <v>12.0</v>
      </c>
      <c r="AJ9" s="3">
        <v>22.0</v>
      </c>
      <c r="AK9" s="3">
        <v>26.0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12" t="str">
        <f>IFERROR(__xludf.DUMMYFUNCTION("AVERAGE.WEIGHTED($AB$1:$AH$1, AB9:AH9)"),"#DIV/0!")</f>
        <v>#DIV/0!</v>
      </c>
      <c r="AO9" s="6" t="str">
        <f t="shared" ref="AO9:AQ9" si="30">(AL9-1)*100/6</f>
        <v>#DIV/0!</v>
      </c>
      <c r="AP9" s="6" t="str">
        <f t="shared" si="30"/>
        <v>#DIV/0!</v>
      </c>
      <c r="AQ9" s="6" t="str">
        <f t="shared" si="30"/>
        <v>#DIV/0!</v>
      </c>
      <c r="AR9" s="1" t="str">
        <f t="shared" ref="AR9:AT9" si="31">Average($AO9:$AQ9)</f>
        <v>#DIV/0!</v>
      </c>
      <c r="AS9" s="1" t="str">
        <f t="shared" si="31"/>
        <v>#DIV/0!</v>
      </c>
      <c r="AT9" s="1" t="str">
        <f t="shared" si="31"/>
        <v>#DIV/0!</v>
      </c>
      <c r="AU9" s="7" t="str">
        <f t="shared" si="8"/>
        <v>#DIV/0!</v>
      </c>
      <c r="AV9" s="8">
        <f>countifs('1B'!$K$2:$K$510, AV$1, '1B'!$C$2:$C$510, "Karl")</f>
        <v>26</v>
      </c>
      <c r="AW9" s="8">
        <f>countifs('1B'!$K$2:$K$510, AW$1, '1B'!$C$2:$C$510, "Karl")</f>
        <v>2</v>
      </c>
      <c r="AX9" s="8">
        <f>countifs('1B'!$K$2:$K$510, AX$1, '1B'!$C$2:$C$510, "Karl")</f>
        <v>0</v>
      </c>
      <c r="AY9" s="8">
        <f>countifs('1B'!$K$2:$K$510, AY$1, '1B'!$C$2:$C$510, "Karl")</f>
        <v>0</v>
      </c>
      <c r="AZ9" s="8">
        <f>countifs('1B'!$K$2:$K$510, AZ$1, '1B'!$C$2:$C$510, "Karl")</f>
        <v>0</v>
      </c>
      <c r="BA9" s="8">
        <f>countifs('1B'!$K$2:$K$510, BA$1, '1B'!$C$2:$C$510, "Karl")</f>
        <v>0</v>
      </c>
      <c r="BB9" s="8">
        <f>countifs('1B'!$K$2:$K$510, BB$1, '1B'!$C$2:$C$510, "Karl")</f>
        <v>0</v>
      </c>
      <c r="BC9" s="8">
        <f>countifs('1B'!$K$2:$K$510, BC$1, '1B'!$C$2:$C$510, "Kona")</f>
        <v>92</v>
      </c>
      <c r="BD9" s="8">
        <f>countifs('1B'!$K$2:$K$510, BD$1, '1B'!$C$2:$C$510, "Kona")</f>
        <v>4</v>
      </c>
      <c r="BE9" s="8">
        <f>countifs('1B'!$K$2:$K$510, BE$1, '1B'!$C$2:$C$510, "Kona")</f>
        <v>0</v>
      </c>
      <c r="BF9" s="8">
        <f>countifs('1B'!$K$2:$K$510, BF$1, '1B'!$C$2:$C$510, "Kona")</f>
        <v>0</v>
      </c>
      <c r="BG9" s="8">
        <f>countifs('1B'!$K$2:$K$510, BG$1, '1B'!$C$2:$C$510, "Kona")</f>
        <v>1</v>
      </c>
      <c r="BH9" s="8">
        <f>countifs('1B'!$K$2:$K$510, BH$1, '1B'!$C$2:$C$510, "Kona")</f>
        <v>0</v>
      </c>
      <c r="BI9" s="8">
        <f>countifs('1B'!$K$2:$K$510, BI$1, '1B'!$C$2:$C$510, "Kona")</f>
        <v>1</v>
      </c>
      <c r="BJ9" s="8">
        <f t="shared" si="9"/>
        <v>28</v>
      </c>
      <c r="BK9" s="8">
        <f t="shared" si="10"/>
        <v>98</v>
      </c>
      <c r="BL9" s="6">
        <f>IFERROR(__xludf.DUMMYFUNCTION("AVERAGE.WEIGHTED($AV$1:$BB$1,AV9:BB9)"),1.0714285714285714)</f>
        <v>1.071428571</v>
      </c>
      <c r="BM9" s="6">
        <f>IFERROR(__xludf.DUMMYFUNCTION("AVERAGE.WEIGHTED($BC$1:$BI$1,BC9:BI9)"),1.1428571428571428)</f>
        <v>1.142857143</v>
      </c>
      <c r="BN9" s="6">
        <f t="shared" ref="BN9:BO9" si="32">(BL9-1)*100/6</f>
        <v>1.19047619</v>
      </c>
      <c r="BO9" s="6">
        <f t="shared" si="32"/>
        <v>2.380952381</v>
      </c>
      <c r="BP9" s="7">
        <f t="shared" si="12"/>
        <v>1.785714286</v>
      </c>
      <c r="BQ9" s="7">
        <f t="shared" si="13"/>
        <v>1.785714286</v>
      </c>
      <c r="BR9" s="7">
        <f t="shared" si="14"/>
        <v>0.5287333251</v>
      </c>
    </row>
    <row r="10">
      <c r="A10" s="3">
        <v>9.0</v>
      </c>
      <c r="B10" s="1" t="s">
        <v>39</v>
      </c>
      <c r="C10" s="1">
        <f>countif('1B'!$L$2:$L$595, C$1)</f>
        <v>11</v>
      </c>
      <c r="D10" s="1">
        <f>countif('1B'!$L$2:$L$595, D$1)</f>
        <v>9</v>
      </c>
      <c r="E10" s="1">
        <f>countif('1B'!$L$2:$L$595, E$1)</f>
        <v>9</v>
      </c>
      <c r="F10" s="1">
        <f>countif('1B'!$L$2:$L$595, F$1)</f>
        <v>2</v>
      </c>
      <c r="G10" s="1">
        <f>countif('1B'!$L$2:$L$595, G$1)</f>
        <v>10</v>
      </c>
      <c r="H10" s="1">
        <f>countif('1B'!$L$2:$L$595, H$1)</f>
        <v>16</v>
      </c>
      <c r="I10" s="1">
        <f>countif('1B'!$L$2:$L$595, I$1)</f>
        <v>69</v>
      </c>
      <c r="J10" s="1">
        <f t="shared" si="4"/>
        <v>126</v>
      </c>
      <c r="K10" s="6">
        <f t="shared" si="5"/>
        <v>5.5</v>
      </c>
      <c r="N10" s="1">
        <f>countifs('1B'!$L$2:$L$595, N$1, '1B'!$B$2:$B$595, "&gt;"&amp;$L$2, '1B'!$B$2:$B$595, "&lt;"&amp;$M$2)</f>
        <v>0</v>
      </c>
      <c r="O10" s="1">
        <f>countifs('1B'!$L$2:$L$595, O$1, '1B'!$B$2:$B$595, "&gt;"&amp;$L$2, '1B'!$B$2:$B$595, "&lt;"&amp;$M$2)</f>
        <v>0</v>
      </c>
      <c r="P10" s="1">
        <f>countifs('1B'!$L$2:$L$595, P$1, '1B'!$B$2:$B$595, "&gt;"&amp;$L$2, '1B'!$B$2:$B$595, "&lt;"&amp;$M$2)</f>
        <v>0</v>
      </c>
      <c r="Q10" s="1">
        <f>countifs('1B'!$L$2:$L$595, Q$1, '1B'!$B$2:$B$595, "&gt;"&amp;$L$2, '1B'!$B$2:$B$595, "&lt;"&amp;$M$2)</f>
        <v>0</v>
      </c>
      <c r="R10" s="1">
        <f>countifs('1B'!$L$2:$L$595, R$1, '1B'!$B$2:$B$595, "&gt;"&amp;$L$2, '1B'!$B$2:$B$595, "&lt;"&amp;$M$2)</f>
        <v>0</v>
      </c>
      <c r="S10" s="1">
        <f>countifs('1B'!$L$2:$L$595, S$1, '1B'!$B$2:$B$595, "&gt;"&amp;$L$2, '1B'!$B$2:$B$595, "&lt;"&amp;$M$2)</f>
        <v>0</v>
      </c>
      <c r="T10" s="1">
        <f>countifs('1B'!$L$2:$L$595, T$1, '1B'!$B$2:$B$595, "&gt;"&amp;$L$2, '1B'!$B$2:$B$595, "&lt;"&amp;$M$2)</f>
        <v>0</v>
      </c>
      <c r="U10" s="1">
        <f>countifs('1B'!$L$2:$L$595, U$1, '1B'!$B$2:$B$595, "&gt;"&amp;$L$3, '1B'!$B$2:$B$595, "&lt;"&amp;$M$3)</f>
        <v>0</v>
      </c>
      <c r="V10" s="1">
        <f>countifs('1B'!$L$2:$L$595, V$1, '1B'!$B$2:$B$595, "&gt;"&amp;$L$3, '1B'!$B$2:$B$595, "&lt;"&amp;$M$3)</f>
        <v>0</v>
      </c>
      <c r="W10" s="1">
        <f>countifs('1B'!$L$2:$L$595, W$1, '1B'!$B$2:$B$595, "&gt;"&amp;$L$3, '1B'!$B$2:$B$595, "&lt;"&amp;$M$3)</f>
        <v>0</v>
      </c>
      <c r="X10" s="1">
        <f>countifs('1B'!$L$2:$L$595, X$1, '1B'!$B$2:$B$595, "&gt;"&amp;$L$3, '1B'!$B$2:$B$595, "&lt;"&amp;$M$3)</f>
        <v>0</v>
      </c>
      <c r="Y10" s="1">
        <f>countifs('1B'!$L$2:$L$595, Y$1, '1B'!$B$2:$B$595, "&gt;"&amp;$L$3, '1B'!$B$2:$B$595, "&lt;"&amp;$M$3)</f>
        <v>0</v>
      </c>
      <c r="Z10" s="1">
        <f>countifs('1B'!$L$2:$L$595, Z$1, '1B'!$B$2:$B$595, "&gt;"&amp;$L$3, '1B'!$B$2:$B$595, "&lt;"&amp;$M$3)</f>
        <v>0</v>
      </c>
      <c r="AA10" s="1">
        <f>countifs('1B'!$L$2:$L$595, AA$1, '1B'!$B$2:$B$595, "&gt;"&amp;$L$3, '1B'!$B$2:$B$595, "&lt;"&amp;$M$3)</f>
        <v>0</v>
      </c>
      <c r="AB10" s="1">
        <f>countifs('1B'!$L$2:$L$595, AB$1, '1B'!$B$2:$B$595, "&gt;"&amp;$L$4, '1B'!$B$2:$B$595, "&lt;"&amp;$M$4)</f>
        <v>0</v>
      </c>
      <c r="AC10" s="1">
        <f>countifs('1B'!$L$2:$L$595, AC$1, '1B'!$B$2:$B$595, "&gt;"&amp;$L$4, '1B'!$B$2:$B$595, "&lt;"&amp;$M$4)</f>
        <v>0</v>
      </c>
      <c r="AD10" s="1">
        <f>countifs('1B'!$L$2:$L$595, AD$1, '1B'!$B$2:$B$595, "&gt;"&amp;$L$4, '1B'!$B$2:$B$595, "&lt;"&amp;$M$4)</f>
        <v>0</v>
      </c>
      <c r="AE10" s="1">
        <f>countifs('1B'!$L$2:$L$595, AE$1, '1B'!$B$2:$B$595, "&gt;"&amp;$L$4, '1B'!$B$2:$B$595, "&lt;"&amp;$M$4)</f>
        <v>0</v>
      </c>
      <c r="AF10" s="1">
        <f>countifs('1B'!$L$2:$L$595, AF$1, '1B'!$B$2:$B$595, "&gt;"&amp;$L$4, '1B'!$B$2:$B$595, "&lt;"&amp;$M$4)</f>
        <v>0</v>
      </c>
      <c r="AG10" s="1">
        <f>countifs('1B'!$L$2:$L$595, AG$1, '1B'!$B$2:$B$595, "&gt;"&amp;$L$4, '1B'!$B$2:$B$595, "&lt;"&amp;$M$4)</f>
        <v>0</v>
      </c>
      <c r="AH10" s="1">
        <f>countifs('1B'!$L$2:$L$595, AH$1, '1B'!$B$2:$B$595, "&gt;"&amp;$L$4, '1B'!$B$2:$B$595, "&lt;"&amp;$M$4)</f>
        <v>0</v>
      </c>
      <c r="AI10" s="3">
        <v>12.0</v>
      </c>
      <c r="AJ10" s="3">
        <v>22.0</v>
      </c>
      <c r="AK10" s="3">
        <v>26.0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12" t="str">
        <f>IFERROR(__xludf.DUMMYFUNCTION("AVERAGE.WEIGHTED($AB$1:$AH$1, AB10:AH10)"),"#DIV/0!")</f>
        <v>#DIV/0!</v>
      </c>
      <c r="AO10" s="6" t="str">
        <f t="shared" ref="AO10:AQ10" si="33">(AL10-1)*100/6</f>
        <v>#DIV/0!</v>
      </c>
      <c r="AP10" s="6" t="str">
        <f t="shared" si="33"/>
        <v>#DIV/0!</v>
      </c>
      <c r="AQ10" s="6" t="str">
        <f t="shared" si="33"/>
        <v>#DIV/0!</v>
      </c>
      <c r="AR10" s="1" t="str">
        <f t="shared" ref="AR10:AT10" si="34">Average($AO10:$AQ10)</f>
        <v>#DIV/0!</v>
      </c>
      <c r="AS10" s="1" t="str">
        <f t="shared" si="34"/>
        <v>#DIV/0!</v>
      </c>
      <c r="AT10" s="1" t="str">
        <f t="shared" si="34"/>
        <v>#DIV/0!</v>
      </c>
      <c r="AU10" s="7" t="str">
        <f t="shared" si="8"/>
        <v>#DIV/0!</v>
      </c>
      <c r="AV10" s="8">
        <f>countifs('1B'!$L$2:$L$510, AV$1, '1B'!$C$2:$C$510, "Karl")</f>
        <v>3</v>
      </c>
      <c r="AW10" s="8">
        <f>countifs('1B'!$L$2:$L$510, AW$1, '1B'!$C$2:$C$510, "Karl")</f>
        <v>0</v>
      </c>
      <c r="AX10" s="8">
        <f>countifs('1B'!$L$2:$L$510, AX$1, '1B'!$C$2:$C$510, "Karl")</f>
        <v>1</v>
      </c>
      <c r="AY10" s="8">
        <f>countifs('1B'!$L$2:$L$510, AY$1, '1B'!$C$2:$C$510, "Karl")</f>
        <v>0</v>
      </c>
      <c r="AZ10" s="8">
        <f>countifs('1B'!$L$2:$L$510, AZ$1, '1B'!$C$2:$C$510, "Karl")</f>
        <v>2</v>
      </c>
      <c r="BA10" s="8">
        <f>countifs('1B'!$L$2:$L$510, BA$1, '1B'!$C$2:$C$510, "Karl")</f>
        <v>4</v>
      </c>
      <c r="BB10" s="8">
        <f>countifs('1B'!$L$2:$L$510, BB$1, '1B'!$C$2:$C$510, "Karl")</f>
        <v>18</v>
      </c>
      <c r="BC10" s="8">
        <f>countifs('1B'!$L$2:$L$510, BC$1, '1B'!$C$2:$C$510, "Kona")</f>
        <v>8</v>
      </c>
      <c r="BD10" s="8">
        <f>countifs('1B'!$L$2:$L$510, BD$1, '1B'!$C$2:$C$510, "Kona")</f>
        <v>9</v>
      </c>
      <c r="BE10" s="8">
        <f>countifs('1B'!$L$2:$L$510, BE$1, '1B'!$C$2:$C$510, "Kona")</f>
        <v>8</v>
      </c>
      <c r="BF10" s="8">
        <f>countifs('1B'!$L$2:$L$510, BF$1, '1B'!$C$2:$C$510, "Kona")</f>
        <v>2</v>
      </c>
      <c r="BG10" s="8">
        <f>countifs('1B'!$L$2:$L$510, BG$1, '1B'!$C$2:$C$510, "Kona")</f>
        <v>8</v>
      </c>
      <c r="BH10" s="8">
        <f>countifs('1B'!$L$2:$L$510, BH$1, '1B'!$C$2:$C$510, "Kona")</f>
        <v>12</v>
      </c>
      <c r="BI10" s="8">
        <f>countifs('1B'!$L$2:$L$510, BI$1, '1B'!$C$2:$C$510, "Kona")</f>
        <v>51</v>
      </c>
      <c r="BJ10" s="8">
        <f t="shared" si="9"/>
        <v>28</v>
      </c>
      <c r="BK10" s="8">
        <f t="shared" si="10"/>
        <v>98</v>
      </c>
      <c r="BL10" s="6">
        <f>IFERROR(__xludf.DUMMYFUNCTION("AVERAGE.WEIGHTED($AV$1:$BB$1,AV10:BB10)"),5.928571428571429)</f>
        <v>5.928571429</v>
      </c>
      <c r="BM10" s="6">
        <f>IFERROR(__xludf.DUMMYFUNCTION("AVERAGE.WEIGHTED($BC$1:$BI$1,BC10:BI10)"),5.377551020408164)</f>
        <v>5.37755102</v>
      </c>
      <c r="BN10" s="6">
        <f t="shared" ref="BN10:BO10" si="35">(BL10-1)*100/6</f>
        <v>82.14285714</v>
      </c>
      <c r="BO10" s="6">
        <f t="shared" si="35"/>
        <v>72.95918367</v>
      </c>
      <c r="BP10" s="7">
        <f t="shared" si="12"/>
        <v>77.55102041</v>
      </c>
      <c r="BQ10" s="7">
        <f t="shared" si="13"/>
        <v>77.55102041</v>
      </c>
      <c r="BR10" s="7">
        <f t="shared" si="14"/>
        <v>0.4608744446</v>
      </c>
    </row>
    <row r="11">
      <c r="A11" s="3">
        <v>10.0</v>
      </c>
      <c r="B11" s="1" t="s">
        <v>40</v>
      </c>
      <c r="C11" s="1">
        <f>countif('1B'!$M$2:$M$595, C$1)</f>
        <v>50</v>
      </c>
      <c r="D11" s="1">
        <f>countif('1B'!$M$2:$M$595, D$1)</f>
        <v>18</v>
      </c>
      <c r="E11" s="1">
        <f>countif('1B'!$M$2:$M$595, E$1)</f>
        <v>8</v>
      </c>
      <c r="F11" s="1">
        <f>countif('1B'!$M$2:$M$595, F$1)</f>
        <v>14</v>
      </c>
      <c r="G11" s="1">
        <f>countif('1B'!$M$2:$M$595, G$1)</f>
        <v>14</v>
      </c>
      <c r="H11" s="1">
        <f>countif('1B'!$M$2:$M$595, H$1)</f>
        <v>10</v>
      </c>
      <c r="I11" s="1">
        <f>countif('1B'!$M$2:$M$595, I$1)</f>
        <v>12</v>
      </c>
      <c r="J11" s="1">
        <f t="shared" si="4"/>
        <v>126</v>
      </c>
      <c r="K11" s="6">
        <f t="shared" si="5"/>
        <v>3.015873016</v>
      </c>
      <c r="N11" s="1">
        <f>countifs('1B'!$M$2:$M$595, N$1, '1B'!$B$2:$B$595, "&gt;"&amp;$L$2, '1B'!$B$2:$B$595, "&lt;"&amp;$M$2)</f>
        <v>0</v>
      </c>
      <c r="O11" s="1">
        <f>countifs('1B'!$M$2:$M$595, O$1, '1B'!$B$2:$B$595, "&gt;"&amp;$L$2, '1B'!$B$2:$B$595, "&lt;"&amp;$M$2)</f>
        <v>0</v>
      </c>
      <c r="P11" s="1">
        <f>countifs('1B'!$M$2:$M$595, P$1, '1B'!$B$2:$B$595, "&gt;"&amp;$L$2, '1B'!$B$2:$B$595, "&lt;"&amp;$M$2)</f>
        <v>0</v>
      </c>
      <c r="Q11" s="1">
        <f>countifs('1B'!$M$2:$M$595, Q$1, '1B'!$B$2:$B$595, "&gt;"&amp;$L$2, '1B'!$B$2:$B$595, "&lt;"&amp;$M$2)</f>
        <v>0</v>
      </c>
      <c r="R11" s="1">
        <f>countifs('1B'!$M$2:$M$595, R$1, '1B'!$B$2:$B$595, "&gt;"&amp;$L$2, '1B'!$B$2:$B$595, "&lt;"&amp;$M$2)</f>
        <v>0</v>
      </c>
      <c r="S11" s="1">
        <f>countifs('1B'!$M$2:$M$595, S$1, '1B'!$B$2:$B$595, "&gt;"&amp;$L$2, '1B'!$B$2:$B$595, "&lt;"&amp;$M$2)</f>
        <v>0</v>
      </c>
      <c r="T11" s="1">
        <f>countifs('1B'!$M$2:$M$595, T$1, '1B'!$B$2:$B$595, "&gt;"&amp;$L$2, '1B'!$B$2:$B$595, "&lt;"&amp;$M$2)</f>
        <v>0</v>
      </c>
      <c r="U11" s="1">
        <f>countifs('1B'!$M$2:$M$595, U$1, '1B'!$B$2:$B$595, "&gt;"&amp;$L$3, '1B'!$B$2:$B$595, "&lt;"&amp;$M$3)</f>
        <v>0</v>
      </c>
      <c r="V11" s="1">
        <f>countifs('1B'!$M$2:$M$595, V$1, '1B'!$B$2:$B$595, "&gt;"&amp;$L$3, '1B'!$B$2:$B$595, "&lt;"&amp;$M$3)</f>
        <v>0</v>
      </c>
      <c r="W11" s="1">
        <f>countifs('1B'!$M$2:$M$595, W$1, '1B'!$B$2:$B$595, "&gt;"&amp;$L$3, '1B'!$B$2:$B$595, "&lt;"&amp;$M$3)</f>
        <v>0</v>
      </c>
      <c r="X11" s="1">
        <f>countifs('1B'!$M$2:$M$595, X$1, '1B'!$B$2:$B$595, "&gt;"&amp;$L$3, '1B'!$B$2:$B$595, "&lt;"&amp;$M$3)</f>
        <v>0</v>
      </c>
      <c r="Y11" s="1">
        <f>countifs('1B'!$M$2:$M$595, Y$1, '1B'!$B$2:$B$595, "&gt;"&amp;$L$3, '1B'!$B$2:$B$595, "&lt;"&amp;$M$3)</f>
        <v>0</v>
      </c>
      <c r="Z11" s="1">
        <f>countifs('1B'!$M$2:$M$595, Z$1, '1B'!$B$2:$B$595, "&gt;"&amp;$L$3, '1B'!$B$2:$B$595, "&lt;"&amp;$M$3)</f>
        <v>0</v>
      </c>
      <c r="AA11" s="1">
        <f>countifs('1B'!$M$2:$M$595, AA$1, '1B'!$B$2:$B$595, "&gt;"&amp;$L$3, '1B'!$B$2:$B$595, "&lt;"&amp;$M$3)</f>
        <v>0</v>
      </c>
      <c r="AB11" s="1">
        <f>countifs('1B'!$M$2:$M$595, AB$1, '1B'!$B$2:$B$595, "&gt;"&amp;$L$4, '1B'!$B$2:$B$595, "&lt;"&amp;$M$4)</f>
        <v>0</v>
      </c>
      <c r="AC11" s="1">
        <f>countifs('1B'!$M$2:$M$595, AC$1, '1B'!$B$2:$B$595, "&gt;"&amp;$L$4, '1B'!$B$2:$B$595, "&lt;"&amp;$M$4)</f>
        <v>0</v>
      </c>
      <c r="AD11" s="1">
        <f>countifs('1B'!$M$2:$M$595, AD$1, '1B'!$B$2:$B$595, "&gt;"&amp;$L$4, '1B'!$B$2:$B$595, "&lt;"&amp;$M$4)</f>
        <v>0</v>
      </c>
      <c r="AE11" s="1">
        <f>countifs('1B'!$M$2:$M$595, AE$1, '1B'!$B$2:$B$595, "&gt;"&amp;$L$4, '1B'!$B$2:$B$595, "&lt;"&amp;$M$4)</f>
        <v>0</v>
      </c>
      <c r="AF11" s="1">
        <f>countifs('1B'!$M$2:$M$595, AF$1, '1B'!$B$2:$B$595, "&gt;"&amp;$L$4, '1B'!$B$2:$B$595, "&lt;"&amp;$M$4)</f>
        <v>0</v>
      </c>
      <c r="AG11" s="1">
        <f>countifs('1B'!$M$2:$M$595, AG$1, '1B'!$B$2:$B$595, "&gt;"&amp;$L$4, '1B'!$B$2:$B$595, "&lt;"&amp;$M$4)</f>
        <v>0</v>
      </c>
      <c r="AH11" s="1">
        <f>countifs('1B'!$M$2:$M$595, AH$1, '1B'!$B$2:$B$595, "&gt;"&amp;$L$4, '1B'!$B$2:$B$595, "&lt;"&amp;$M$4)</f>
        <v>0</v>
      </c>
      <c r="AI11" s="3">
        <v>12.0</v>
      </c>
      <c r="AJ11" s="3">
        <v>22.0</v>
      </c>
      <c r="AK11" s="3">
        <v>26.0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12" t="str">
        <f>IFERROR(__xludf.DUMMYFUNCTION("AVERAGE.WEIGHTED($AB$1:$AH$1, AB11:AH11)"),"#DIV/0!")</f>
        <v>#DIV/0!</v>
      </c>
      <c r="AO11" s="6" t="str">
        <f t="shared" ref="AO11:AQ11" si="36">(AL11-1)*100/6</f>
        <v>#DIV/0!</v>
      </c>
      <c r="AP11" s="6" t="str">
        <f t="shared" si="36"/>
        <v>#DIV/0!</v>
      </c>
      <c r="AQ11" s="6" t="str">
        <f t="shared" si="36"/>
        <v>#DIV/0!</v>
      </c>
      <c r="AR11" s="1" t="str">
        <f t="shared" ref="AR11:AT11" si="37">Average($AO11:$AQ11)</f>
        <v>#DIV/0!</v>
      </c>
      <c r="AS11" s="1" t="str">
        <f t="shared" si="37"/>
        <v>#DIV/0!</v>
      </c>
      <c r="AT11" s="1" t="str">
        <f t="shared" si="37"/>
        <v>#DIV/0!</v>
      </c>
      <c r="AU11" s="7" t="str">
        <f t="shared" si="8"/>
        <v>#DIV/0!</v>
      </c>
      <c r="AV11" s="8">
        <f>countifs('1B'!$M$2:$M$510, AV$1, '1B'!$C$2:$C$510, "Karl")</f>
        <v>5</v>
      </c>
      <c r="AW11" s="8">
        <f>countifs('1B'!$M$2:$M$510, AW$1, '1B'!$C$2:$C$510, "Karl")</f>
        <v>4</v>
      </c>
      <c r="AX11" s="8">
        <f>countifs('1B'!$M$2:$M$510, AX$1, '1B'!$C$2:$C$510, "Karl")</f>
        <v>2</v>
      </c>
      <c r="AY11" s="8">
        <f>countifs('1B'!$M$2:$M$510, AY$1, '1B'!$C$2:$C$510, "Karl")</f>
        <v>2</v>
      </c>
      <c r="AZ11" s="8">
        <f>countifs('1B'!$M$2:$M$510, AZ$1, '1B'!$C$2:$C$510, "Karl")</f>
        <v>6</v>
      </c>
      <c r="BA11" s="8">
        <f>countifs('1B'!$M$2:$M$510, BA$1, '1B'!$C$2:$C$510, "Karl")</f>
        <v>3</v>
      </c>
      <c r="BB11" s="8">
        <f>countifs('1B'!$M$2:$M$510, BB$1, '1B'!$C$2:$C$510, "Karl")</f>
        <v>6</v>
      </c>
      <c r="BC11" s="8">
        <f>countifs('1B'!$M$2:$M$510, BC$1, '1B'!$C$2:$C$510, "Kona")</f>
        <v>45</v>
      </c>
      <c r="BD11" s="8">
        <f>countifs('1B'!$M$2:$M$510, BD$1, '1B'!$C$2:$C$510, "Kona")</f>
        <v>14</v>
      </c>
      <c r="BE11" s="8">
        <f>countifs('1B'!$M$2:$M$510, BE$1, '1B'!$C$2:$C$510, "Kona")</f>
        <v>6</v>
      </c>
      <c r="BF11" s="8">
        <f>countifs('1B'!$M$2:$M$510, BF$1, '1B'!$C$2:$C$510, "Kona")</f>
        <v>12</v>
      </c>
      <c r="BG11" s="8">
        <f>countifs('1B'!$M$2:$M$510, BG$1, '1B'!$C$2:$C$510, "Kona")</f>
        <v>8</v>
      </c>
      <c r="BH11" s="8">
        <f>countifs('1B'!$M$2:$M$510, BH$1, '1B'!$C$2:$C$510, "Kona")</f>
        <v>7</v>
      </c>
      <c r="BI11" s="8">
        <f>countifs('1B'!$M$2:$M$510, BI$1, '1B'!$C$2:$C$510, "Kona")</f>
        <v>6</v>
      </c>
      <c r="BJ11" s="8">
        <f t="shared" si="9"/>
        <v>28</v>
      </c>
      <c r="BK11" s="8">
        <f t="shared" si="10"/>
        <v>98</v>
      </c>
      <c r="BL11" s="6">
        <f>IFERROR(__xludf.DUMMYFUNCTION("AVERAGE.WEIGHTED($AV$1:$BB$1,AV11:BB11)"),4.178571428571429)</f>
        <v>4.178571429</v>
      </c>
      <c r="BM11" s="6">
        <f>IFERROR(__xludf.DUMMYFUNCTION("AVERAGE.WEIGHTED($BC$1:$BI$1,BC11:BI11)"),2.683673469387755)</f>
        <v>2.683673469</v>
      </c>
      <c r="BN11" s="6">
        <f t="shared" ref="BN11:BO11" si="38">(BL11-1)*100/6</f>
        <v>52.97619048</v>
      </c>
      <c r="BO11" s="6">
        <f t="shared" si="38"/>
        <v>28.06122449</v>
      </c>
      <c r="BP11" s="7">
        <f t="shared" si="12"/>
        <v>40.51870748</v>
      </c>
      <c r="BQ11" s="7">
        <f t="shared" si="13"/>
        <v>40.51870748</v>
      </c>
      <c r="BR11" s="7">
        <f t="shared" si="14"/>
        <v>0.005645505594</v>
      </c>
    </row>
    <row r="12">
      <c r="A12" s="3">
        <v>11.0</v>
      </c>
      <c r="B12" s="1" t="s">
        <v>41</v>
      </c>
      <c r="C12" s="1">
        <f>countif('1B'!$N$2:$N$595, C$1)</f>
        <v>42</v>
      </c>
      <c r="D12" s="1">
        <f>countif('1B'!$N$2:$N$595, D$1)</f>
        <v>10</v>
      </c>
      <c r="E12" s="1">
        <f>countif('1B'!$N$2:$N$595, E$1)</f>
        <v>5</v>
      </c>
      <c r="F12" s="1">
        <f>countif('1B'!$N$2:$N$595, F$1)</f>
        <v>0</v>
      </c>
      <c r="G12" s="1">
        <f>countif('1B'!$N$2:$N$595, G$1)</f>
        <v>9</v>
      </c>
      <c r="H12" s="1">
        <f>countif('1B'!$N$2:$N$595, H$1)</f>
        <v>20</v>
      </c>
      <c r="I12" s="1">
        <f>countif('1B'!$N$2:$N$595, I$1)</f>
        <v>40</v>
      </c>
      <c r="J12" s="1">
        <f t="shared" si="4"/>
        <v>126</v>
      </c>
      <c r="K12" s="6">
        <f t="shared" si="5"/>
        <v>4.142857143</v>
      </c>
      <c r="N12" s="1">
        <f>countifs('1B'!$N$2:$N$595, N$1, '1B'!$B$2:$B$595, "&gt;"&amp;$L$2, '1B'!$B$2:$B$595, "&lt;"&amp;$M$2)</f>
        <v>0</v>
      </c>
      <c r="O12" s="1">
        <f>countifs('1B'!$N$2:$N$595, O$1, '1B'!$B$2:$B$595, "&gt;"&amp;$L$2, '1B'!$B$2:$B$595, "&lt;"&amp;$M$2)</f>
        <v>0</v>
      </c>
      <c r="P12" s="1">
        <f>countifs('1B'!$N$2:$N$595, P$1, '1B'!$B$2:$B$595, "&gt;"&amp;$L$2, '1B'!$B$2:$B$595, "&lt;"&amp;$M$2)</f>
        <v>0</v>
      </c>
      <c r="Q12" s="1">
        <f>countifs('1B'!$N$2:$N$595, Q$1, '1B'!$B$2:$B$595, "&gt;"&amp;$L$2, '1B'!$B$2:$B$595, "&lt;"&amp;$M$2)</f>
        <v>0</v>
      </c>
      <c r="R12" s="1">
        <f>countifs('1B'!$N$2:$N$595, R$1, '1B'!$B$2:$B$595, "&gt;"&amp;$L$2, '1B'!$B$2:$B$595, "&lt;"&amp;$M$2)</f>
        <v>0</v>
      </c>
      <c r="S12" s="1">
        <f>countifs('1B'!$N$2:$N$595, S$1, '1B'!$B$2:$B$595, "&gt;"&amp;$L$2, '1B'!$B$2:$B$595, "&lt;"&amp;$M$2)</f>
        <v>0</v>
      </c>
      <c r="T12" s="1">
        <f>countifs('1B'!$N$2:$N$595, T$1, '1B'!$B$2:$B$595, "&gt;"&amp;$L$2, '1B'!$B$2:$B$595, "&lt;"&amp;$M$2)</f>
        <v>0</v>
      </c>
      <c r="U12" s="1">
        <f>countifs('1B'!$N$2:$N$595, U$1, '1B'!$B$2:$B$595, "&gt;"&amp;$L$3, '1B'!$B$2:$B$595, "&lt;"&amp;$M$3)</f>
        <v>0</v>
      </c>
      <c r="V12" s="1">
        <f>countifs('1B'!$N$2:$N$595, V$1, '1B'!$B$2:$B$595, "&gt;"&amp;$L$3, '1B'!$B$2:$B$595, "&lt;"&amp;$M$3)</f>
        <v>0</v>
      </c>
      <c r="W12" s="1">
        <f>countifs('1B'!$N$2:$N$595, W$1, '1B'!$B$2:$B$595, "&gt;"&amp;$L$3, '1B'!$B$2:$B$595, "&lt;"&amp;$M$3)</f>
        <v>0</v>
      </c>
      <c r="X12" s="1">
        <f>countifs('1B'!$N$2:$N$595, X$1, '1B'!$B$2:$B$595, "&gt;"&amp;$L$3, '1B'!$B$2:$B$595, "&lt;"&amp;$M$3)</f>
        <v>0</v>
      </c>
      <c r="Y12" s="1">
        <f>countifs('1B'!$N$2:$N$595, Y$1, '1B'!$B$2:$B$595, "&gt;"&amp;$L$3, '1B'!$B$2:$B$595, "&lt;"&amp;$M$3)</f>
        <v>0</v>
      </c>
      <c r="Z12" s="1">
        <f>countifs('1B'!$N$2:$N$595, Z$1, '1B'!$B$2:$B$595, "&gt;"&amp;$L$3, '1B'!$B$2:$B$595, "&lt;"&amp;$M$3)</f>
        <v>0</v>
      </c>
      <c r="AA12" s="1">
        <f>countifs('1B'!$N$2:$N$595, AA$1, '1B'!$B$2:$B$595, "&gt;"&amp;$L$3, '1B'!$B$2:$B$595, "&lt;"&amp;$M$3)</f>
        <v>0</v>
      </c>
      <c r="AB12" s="1">
        <f>countifs('1B'!$N$2:$N$595, AB$1, '1B'!$B$2:$B$595, "&gt;"&amp;$L$4, '1B'!$B$2:$B$595, "&lt;"&amp;$M$4)</f>
        <v>0</v>
      </c>
      <c r="AC12" s="1">
        <f>countifs('1B'!$N$2:$N$595, AC$1, '1B'!$B$2:$B$595, "&gt;"&amp;$L$4, '1B'!$B$2:$B$595, "&lt;"&amp;$M$4)</f>
        <v>0</v>
      </c>
      <c r="AD12" s="1">
        <f>countifs('1B'!$N$2:$N$595, AD$1, '1B'!$B$2:$B$595, "&gt;"&amp;$L$4, '1B'!$B$2:$B$595, "&lt;"&amp;$M$4)</f>
        <v>0</v>
      </c>
      <c r="AE12" s="1">
        <f>countifs('1B'!$N$2:$N$595, AE$1, '1B'!$B$2:$B$595, "&gt;"&amp;$L$4, '1B'!$B$2:$B$595, "&lt;"&amp;$M$4)</f>
        <v>0</v>
      </c>
      <c r="AF12" s="1">
        <f>countifs('1B'!$N$2:$N$595, AF$1, '1B'!$B$2:$B$595, "&gt;"&amp;$L$4, '1B'!$B$2:$B$595, "&lt;"&amp;$M$4)</f>
        <v>0</v>
      </c>
      <c r="AG12" s="1">
        <f>countifs('1B'!$N$2:$N$595, AG$1, '1B'!$B$2:$B$595, "&gt;"&amp;$L$4, '1B'!$B$2:$B$595, "&lt;"&amp;$M$4)</f>
        <v>0</v>
      </c>
      <c r="AH12" s="1">
        <f>countifs('1B'!$N$2:$N$595, AH$1, '1B'!$B$2:$B$595, "&gt;"&amp;$L$4, '1B'!$B$2:$B$595, "&lt;"&amp;$M$4)</f>
        <v>0</v>
      </c>
      <c r="AI12" s="3">
        <v>12.0</v>
      </c>
      <c r="AJ12" s="3">
        <v>22.0</v>
      </c>
      <c r="AK12" s="3">
        <v>26.0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12" t="str">
        <f>IFERROR(__xludf.DUMMYFUNCTION("AVERAGE.WEIGHTED($AB$1:$AH$1, AB12:AH12)"),"#DIV/0!")</f>
        <v>#DIV/0!</v>
      </c>
      <c r="AO12" s="6" t="str">
        <f t="shared" ref="AO12:AQ12" si="39">(AL12-1)*100/6</f>
        <v>#DIV/0!</v>
      </c>
      <c r="AP12" s="6" t="str">
        <f t="shared" si="39"/>
        <v>#DIV/0!</v>
      </c>
      <c r="AQ12" s="6" t="str">
        <f t="shared" si="39"/>
        <v>#DIV/0!</v>
      </c>
      <c r="AR12" s="1" t="str">
        <f t="shared" ref="AR12:AT12" si="40">Average($AO12:$AQ12)</f>
        <v>#DIV/0!</v>
      </c>
      <c r="AS12" s="1" t="str">
        <f t="shared" si="40"/>
        <v>#DIV/0!</v>
      </c>
      <c r="AT12" s="1" t="str">
        <f t="shared" si="40"/>
        <v>#DIV/0!</v>
      </c>
      <c r="AU12" s="7" t="str">
        <f t="shared" si="8"/>
        <v>#DIV/0!</v>
      </c>
      <c r="AV12" s="8">
        <f>countifs('1B'!$N$2:$N$510, AV$1, '1B'!$C$2:$C$510, "Karl")</f>
        <v>9</v>
      </c>
      <c r="AW12" s="8">
        <f>countifs('1B'!$N$2:$N$510, AW$1, '1B'!$C$2:$C$510, "Karl")</f>
        <v>3</v>
      </c>
      <c r="AX12" s="8">
        <f>countifs('1B'!$N$2:$N$510, AX$1, '1B'!$C$2:$C$510, "Karl")</f>
        <v>2</v>
      </c>
      <c r="AY12" s="8">
        <f>countifs('1B'!$N$2:$N$510, AY$1, '1B'!$C$2:$C$510, "Karl")</f>
        <v>0</v>
      </c>
      <c r="AZ12" s="8">
        <f>countifs('1B'!$N$2:$N$510, AZ$1, '1B'!$C$2:$C$510, "Karl")</f>
        <v>0</v>
      </c>
      <c r="BA12" s="8">
        <f>countifs('1B'!$N$2:$N$510, BA$1, '1B'!$C$2:$C$510, "Karl")</f>
        <v>7</v>
      </c>
      <c r="BB12" s="8">
        <f>countifs('1B'!$N$2:$N$510, BB$1, '1B'!$C$2:$C$510, "Karl")</f>
        <v>7</v>
      </c>
      <c r="BC12" s="8">
        <f>countifs('1B'!$N$2:$N$510, BC$1, '1B'!$C$2:$C$510, "Kona")</f>
        <v>33</v>
      </c>
      <c r="BD12" s="8">
        <f>countifs('1B'!$N$2:$N$510, BD$1, '1B'!$C$2:$C$510, "Kona")</f>
        <v>7</v>
      </c>
      <c r="BE12" s="8">
        <f>countifs('1B'!$N$2:$N$510, BE$1, '1B'!$C$2:$C$510, "Kona")</f>
        <v>3</v>
      </c>
      <c r="BF12" s="8">
        <f>countifs('1B'!$N$2:$N$510, BF$1, '1B'!$C$2:$C$510, "Kona")</f>
        <v>0</v>
      </c>
      <c r="BG12" s="8">
        <f>countifs('1B'!$N$2:$N$510, BG$1, '1B'!$C$2:$C$510, "Kona")</f>
        <v>9</v>
      </c>
      <c r="BH12" s="8">
        <f>countifs('1B'!$N$2:$N$510, BH$1, '1B'!$C$2:$C$510, "Kona")</f>
        <v>13</v>
      </c>
      <c r="BI12" s="8">
        <f>countifs('1B'!$N$2:$N$510, BI$1, '1B'!$C$2:$C$510, "Kona")</f>
        <v>33</v>
      </c>
      <c r="BJ12" s="8">
        <f t="shared" si="9"/>
        <v>28</v>
      </c>
      <c r="BK12" s="8">
        <f t="shared" si="10"/>
        <v>98</v>
      </c>
      <c r="BL12" s="6">
        <f>IFERROR(__xludf.DUMMYFUNCTION("AVERAGE.WEIGHTED($AV$1:$BB$1,AV12:BB12)"),4.0)</f>
        <v>4</v>
      </c>
      <c r="BM12" s="6">
        <f>IFERROR(__xludf.DUMMYFUNCTION("AVERAGE.WEIGHTED($BC$1:$BI$1,BC12:BI12)"),4.183673469387755)</f>
        <v>4.183673469</v>
      </c>
      <c r="BN12" s="6">
        <f t="shared" ref="BN12:BO12" si="41">(BL12-1)*100/6</f>
        <v>50</v>
      </c>
      <c r="BO12" s="6">
        <f t="shared" si="41"/>
        <v>53.06122449</v>
      </c>
      <c r="BP12" s="7">
        <f t="shared" si="12"/>
        <v>51.53061224</v>
      </c>
      <c r="BQ12" s="7">
        <f t="shared" si="13"/>
        <v>51.53061224</v>
      </c>
      <c r="BR12" s="7">
        <f t="shared" si="14"/>
        <v>0.7630013768</v>
      </c>
    </row>
    <row r="13">
      <c r="A13" s="3">
        <v>12.0</v>
      </c>
      <c r="B13" s="1" t="s">
        <v>42</v>
      </c>
      <c r="C13" s="1">
        <f>countif('1B'!$O$2:$O$595, C$1)</f>
        <v>32</v>
      </c>
      <c r="D13" s="1">
        <f>countif('1B'!$O$2:$O$595, D$1)</f>
        <v>21</v>
      </c>
      <c r="E13" s="1">
        <f>countif('1B'!$O$2:$O$595, E$1)</f>
        <v>15</v>
      </c>
      <c r="F13" s="1">
        <f>countif('1B'!$O$2:$O$595, F$1)</f>
        <v>7</v>
      </c>
      <c r="G13" s="1">
        <f>countif('1B'!$O$2:$O$595, G$1)</f>
        <v>6</v>
      </c>
      <c r="H13" s="1">
        <f>countif('1B'!$O$2:$O$595, H$1)</f>
        <v>18</v>
      </c>
      <c r="I13" s="1">
        <f>countif('1B'!$O$2:$O$595, I$1)</f>
        <v>27</v>
      </c>
      <c r="J13" s="1">
        <f t="shared" si="4"/>
        <v>126</v>
      </c>
      <c r="K13" s="6">
        <f t="shared" si="5"/>
        <v>3.761904762</v>
      </c>
      <c r="N13" s="1">
        <f>countifs('1B'!$O$2:$O$595, N$1, '1B'!$B$2:$B$595, "&gt;"&amp;$L$2, '1B'!$B$2:$B$595, "&lt;"&amp;$M$2)</f>
        <v>0</v>
      </c>
      <c r="O13" s="1">
        <f>countifs('1B'!$O$2:$O$595, O$1, '1B'!$B$2:$B$595, "&gt;"&amp;$L$2, '1B'!$B$2:$B$595, "&lt;"&amp;$M$2)</f>
        <v>0</v>
      </c>
      <c r="P13" s="1">
        <f>countifs('1B'!$O$2:$O$595, P$1, '1B'!$B$2:$B$595, "&gt;"&amp;$L$2, '1B'!$B$2:$B$595, "&lt;"&amp;$M$2)</f>
        <v>0</v>
      </c>
      <c r="Q13" s="1">
        <f>countifs('1B'!$O$2:$O$595, Q$1, '1B'!$B$2:$B$595, "&gt;"&amp;$L$2, '1B'!$B$2:$B$595, "&lt;"&amp;$M$2)</f>
        <v>0</v>
      </c>
      <c r="R13" s="1">
        <f>countifs('1B'!$O$2:$O$595, R$1, '1B'!$B$2:$B$595, "&gt;"&amp;$L$2, '1B'!$B$2:$B$595, "&lt;"&amp;$M$2)</f>
        <v>0</v>
      </c>
      <c r="S13" s="1">
        <f>countifs('1B'!$O$2:$O$595, S$1, '1B'!$B$2:$B$595, "&gt;"&amp;$L$2, '1B'!$B$2:$B$595, "&lt;"&amp;$M$2)</f>
        <v>0</v>
      </c>
      <c r="T13" s="1">
        <f>countifs('1B'!$O$2:$O$595, T$1, '1B'!$B$2:$B$595, "&gt;"&amp;$L$2, '1B'!$B$2:$B$595, "&lt;"&amp;$M$2)</f>
        <v>0</v>
      </c>
      <c r="U13" s="1">
        <f>countifs('1B'!$O$2:$O$595, U$1, '1B'!$B$2:$B$595, "&gt;"&amp;$L$3, '1B'!$B$2:$B$595, "&lt;"&amp;$M$3)</f>
        <v>0</v>
      </c>
      <c r="V13" s="1">
        <f>countifs('1B'!$O$2:$O$595, V$1, '1B'!$B$2:$B$595, "&gt;"&amp;$L$3, '1B'!$B$2:$B$595, "&lt;"&amp;$M$3)</f>
        <v>0</v>
      </c>
      <c r="W13" s="1">
        <f>countifs('1B'!$O$2:$O$595, W$1, '1B'!$B$2:$B$595, "&gt;"&amp;$L$3, '1B'!$B$2:$B$595, "&lt;"&amp;$M$3)</f>
        <v>0</v>
      </c>
      <c r="X13" s="1">
        <f>countifs('1B'!$O$2:$O$595, X$1, '1B'!$B$2:$B$595, "&gt;"&amp;$L$3, '1B'!$B$2:$B$595, "&lt;"&amp;$M$3)</f>
        <v>0</v>
      </c>
      <c r="Y13" s="1">
        <f>countifs('1B'!$O$2:$O$595, Y$1, '1B'!$B$2:$B$595, "&gt;"&amp;$L$3, '1B'!$B$2:$B$595, "&lt;"&amp;$M$3)</f>
        <v>0</v>
      </c>
      <c r="Z13" s="1">
        <f>countifs('1B'!$O$2:$O$595, Z$1, '1B'!$B$2:$B$595, "&gt;"&amp;$L$3, '1B'!$B$2:$B$595, "&lt;"&amp;$M$3)</f>
        <v>0</v>
      </c>
      <c r="AA13" s="1">
        <f>countifs('1B'!$O$2:$O$595, AA$1, '1B'!$B$2:$B$595, "&gt;"&amp;$L$3, '1B'!$B$2:$B$595, "&lt;"&amp;$M$3)</f>
        <v>0</v>
      </c>
      <c r="AB13" s="1">
        <f>countifs('1B'!$O$2:$O$595, AB$1, '1B'!$B$2:$B$595, "&gt;"&amp;$L$4, '1B'!$B$2:$B$595, "&lt;"&amp;$M$4)</f>
        <v>0</v>
      </c>
      <c r="AC13" s="1">
        <f>countifs('1B'!$O$2:$O$595, AC$1, '1B'!$B$2:$B$595, "&gt;"&amp;$L$4, '1B'!$B$2:$B$595, "&lt;"&amp;$M$4)</f>
        <v>0</v>
      </c>
      <c r="AD13" s="1">
        <f>countifs('1B'!$O$2:$O$595, AD$1, '1B'!$B$2:$B$595, "&gt;"&amp;$L$4, '1B'!$B$2:$B$595, "&lt;"&amp;$M$4)</f>
        <v>0</v>
      </c>
      <c r="AE13" s="1">
        <f>countifs('1B'!$O$2:$O$595, AE$1, '1B'!$B$2:$B$595, "&gt;"&amp;$L$4, '1B'!$B$2:$B$595, "&lt;"&amp;$M$4)</f>
        <v>0</v>
      </c>
      <c r="AF13" s="1">
        <f>countifs('1B'!$O$2:$O$595, AF$1, '1B'!$B$2:$B$595, "&gt;"&amp;$L$4, '1B'!$B$2:$B$595, "&lt;"&amp;$M$4)</f>
        <v>0</v>
      </c>
      <c r="AG13" s="1">
        <f>countifs('1B'!$O$2:$O$595, AG$1, '1B'!$B$2:$B$595, "&gt;"&amp;$L$4, '1B'!$B$2:$B$595, "&lt;"&amp;$M$4)</f>
        <v>0</v>
      </c>
      <c r="AH13" s="1">
        <f>countifs('1B'!$O$2:$O$595, AH$1, '1B'!$B$2:$B$595, "&gt;"&amp;$L$4, '1B'!$B$2:$B$595, "&lt;"&amp;$M$4)</f>
        <v>0</v>
      </c>
      <c r="AI13" s="3">
        <v>12.0</v>
      </c>
      <c r="AJ13" s="3">
        <v>22.0</v>
      </c>
      <c r="AK13" s="3">
        <v>26.0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12" t="str">
        <f>IFERROR(__xludf.DUMMYFUNCTION("AVERAGE.WEIGHTED($AB$1:$AH$1, AB13:AH13)"),"#DIV/0!")</f>
        <v>#DIV/0!</v>
      </c>
      <c r="AO13" s="6" t="str">
        <f t="shared" ref="AO13:AQ13" si="42">(AL13-1)*100/6</f>
        <v>#DIV/0!</v>
      </c>
      <c r="AP13" s="6" t="str">
        <f t="shared" si="42"/>
        <v>#DIV/0!</v>
      </c>
      <c r="AQ13" s="6" t="str">
        <f t="shared" si="42"/>
        <v>#DIV/0!</v>
      </c>
      <c r="AR13" s="1" t="str">
        <f t="shared" ref="AR13:AT13" si="43">Average($AO13:$AQ13)</f>
        <v>#DIV/0!</v>
      </c>
      <c r="AS13" s="1" t="str">
        <f t="shared" si="43"/>
        <v>#DIV/0!</v>
      </c>
      <c r="AT13" s="1" t="str">
        <f t="shared" si="43"/>
        <v>#DIV/0!</v>
      </c>
      <c r="AU13" s="7" t="str">
        <f t="shared" si="8"/>
        <v>#DIV/0!</v>
      </c>
      <c r="AV13" s="8">
        <f>countifs('1B'!$O$2:$O$510, AV$1, '1B'!$C$2:$C$510, "Karl")</f>
        <v>7</v>
      </c>
      <c r="AW13" s="8">
        <f>countifs('1B'!$O$2:$O$510, AW$1, '1B'!$C$2:$C$510, "Karl")</f>
        <v>4</v>
      </c>
      <c r="AX13" s="8">
        <f>countifs('1B'!$O$2:$O$510, AX$1, '1B'!$C$2:$C$510, "Karl")</f>
        <v>3</v>
      </c>
      <c r="AY13" s="8">
        <f>countifs('1B'!$O$2:$O$510, AY$1, '1B'!$C$2:$C$510, "Karl")</f>
        <v>2</v>
      </c>
      <c r="AZ13" s="8">
        <f>countifs('1B'!$O$2:$O$510, AZ$1, '1B'!$C$2:$C$510, "Karl")</f>
        <v>1</v>
      </c>
      <c r="BA13" s="8">
        <f>countifs('1B'!$O$2:$O$510, BA$1, '1B'!$C$2:$C$510, "Karl")</f>
        <v>7</v>
      </c>
      <c r="BB13" s="8">
        <f>countifs('1B'!$O$2:$O$510, BB$1, '1B'!$C$2:$C$510, "Karl")</f>
        <v>4</v>
      </c>
      <c r="BC13" s="8">
        <f>countifs('1B'!$O$2:$O$510, BC$1, '1B'!$C$2:$C$510, "Kona")</f>
        <v>25</v>
      </c>
      <c r="BD13" s="8">
        <f>countifs('1B'!$O$2:$O$510, BD$1, '1B'!$C$2:$C$510, "Kona")</f>
        <v>17</v>
      </c>
      <c r="BE13" s="8">
        <f>countifs('1B'!$O$2:$O$510, BE$1, '1B'!$C$2:$C$510, "Kona")</f>
        <v>12</v>
      </c>
      <c r="BF13" s="8">
        <f>countifs('1B'!$O$2:$O$510, BF$1, '1B'!$C$2:$C$510, "Kona")</f>
        <v>5</v>
      </c>
      <c r="BG13" s="8">
        <f>countifs('1B'!$O$2:$O$510, BG$1, '1B'!$C$2:$C$510, "Kona")</f>
        <v>5</v>
      </c>
      <c r="BH13" s="8">
        <f>countifs('1B'!$O$2:$O$510, BH$1, '1B'!$C$2:$C$510, "Kona")</f>
        <v>11</v>
      </c>
      <c r="BI13" s="8">
        <f>countifs('1B'!$O$2:$O$510, BI$1, '1B'!$C$2:$C$510, "Kona")</f>
        <v>23</v>
      </c>
      <c r="BJ13" s="8">
        <f t="shared" si="9"/>
        <v>28</v>
      </c>
      <c r="BK13" s="8">
        <f t="shared" si="10"/>
        <v>98</v>
      </c>
      <c r="BL13" s="6">
        <f>IFERROR(__xludf.DUMMYFUNCTION("AVERAGE.WEIGHTED($AV$1:$BB$1,AV13:BB13)"),3.8214285714285716)</f>
        <v>3.821428571</v>
      </c>
      <c r="BM13" s="6">
        <f>IFERROR(__xludf.DUMMYFUNCTION("AVERAGE.WEIGHTED($BC$1:$BI$1,BC13:BI13)"),3.7448979591836733)</f>
        <v>3.744897959</v>
      </c>
      <c r="BN13" s="6">
        <f t="shared" ref="BN13:BO13" si="44">(BL13-1)*100/6</f>
        <v>47.02380952</v>
      </c>
      <c r="BO13" s="6">
        <f t="shared" si="44"/>
        <v>45.74829932</v>
      </c>
      <c r="BP13" s="7">
        <f t="shared" si="12"/>
        <v>46.38605442</v>
      </c>
      <c r="BQ13" s="7">
        <f t="shared" si="13"/>
        <v>46.38605442</v>
      </c>
      <c r="BR13" s="7">
        <f t="shared" si="14"/>
        <v>0.8946468776</v>
      </c>
    </row>
    <row r="14">
      <c r="A14" s="3">
        <v>13.0</v>
      </c>
      <c r="B14" s="1" t="s">
        <v>15</v>
      </c>
      <c r="C14" s="1">
        <f>countif('1B'!$P$2:$P$595, C$1)</f>
        <v>68</v>
      </c>
      <c r="D14" s="1">
        <f>countif('1B'!$P$2:$P$595, D$1)</f>
        <v>9</v>
      </c>
      <c r="E14" s="1">
        <f>countif('1B'!$P$2:$P$595, E$1)</f>
        <v>2</v>
      </c>
      <c r="F14" s="1">
        <f>countif('1B'!$P$2:$P$595, F$1)</f>
        <v>5</v>
      </c>
      <c r="G14" s="1">
        <f>countif('1B'!$P$2:$P$595, G$1)</f>
        <v>6</v>
      </c>
      <c r="H14" s="1">
        <f>countif('1B'!$P$2:$P$595, H$1)</f>
        <v>21</v>
      </c>
      <c r="I14" s="1">
        <f>countif('1B'!$P$2:$P$595, I$1)</f>
        <v>15</v>
      </c>
      <c r="J14" s="1">
        <f t="shared" si="4"/>
        <v>126</v>
      </c>
      <c r="K14" s="6">
        <f t="shared" si="5"/>
        <v>2.96031746</v>
      </c>
      <c r="N14" s="1">
        <f>countifs('1B'!$P$2:$P$595, N$1, '1B'!$B$2:$B$595, "&gt;"&amp;$L$2, '1B'!$B$2:$B$595, "&lt;"&amp;$M$2)</f>
        <v>0</v>
      </c>
      <c r="O14" s="1">
        <f>countifs('1B'!$P$2:$P$595, O$1, '1B'!$B$2:$B$595, "&gt;"&amp;$L$2, '1B'!$B$2:$B$595, "&lt;"&amp;$M$2)</f>
        <v>0</v>
      </c>
      <c r="P14" s="1">
        <f>countifs('1B'!$P$2:$P$595, P$1, '1B'!$B$2:$B$595, "&gt;"&amp;$L$2, '1B'!$B$2:$B$595, "&lt;"&amp;$M$2)</f>
        <v>0</v>
      </c>
      <c r="Q14" s="1">
        <f>countifs('1B'!$P$2:$P$595, Q$1, '1B'!$B$2:$B$595, "&gt;"&amp;$L$2, '1B'!$B$2:$B$595, "&lt;"&amp;$M$2)</f>
        <v>0</v>
      </c>
      <c r="R14" s="1">
        <f>countifs('1B'!$P$2:$P$595, R$1, '1B'!$B$2:$B$595, "&gt;"&amp;$L$2, '1B'!$B$2:$B$595, "&lt;"&amp;$M$2)</f>
        <v>0</v>
      </c>
      <c r="S14" s="1">
        <f>countifs('1B'!$P$2:$P$595, S$1, '1B'!$B$2:$B$595, "&gt;"&amp;$L$2, '1B'!$B$2:$B$595, "&lt;"&amp;$M$2)</f>
        <v>0</v>
      </c>
      <c r="T14" s="1">
        <f>countifs('1B'!$P$2:$P$595, T$1, '1B'!$B$2:$B$595, "&gt;"&amp;$L$2, '1B'!$B$2:$B$595, "&lt;"&amp;$M$2)</f>
        <v>0</v>
      </c>
      <c r="U14" s="1">
        <f>countifs('1B'!$P$2:$P$595, U$1, '1B'!$B$2:$B$595, "&gt;"&amp;$L$3, '1B'!$B$2:$B$595, "&lt;"&amp;$M$3)</f>
        <v>0</v>
      </c>
      <c r="V14" s="1">
        <f>countifs('1B'!$P$2:$P$595, V$1, '1B'!$B$2:$B$595, "&gt;"&amp;$L$3, '1B'!$B$2:$B$595, "&lt;"&amp;$M$3)</f>
        <v>0</v>
      </c>
      <c r="W14" s="1">
        <f>countifs('1B'!$P$2:$P$595, W$1, '1B'!$B$2:$B$595, "&gt;"&amp;$L$3, '1B'!$B$2:$B$595, "&lt;"&amp;$M$3)</f>
        <v>0</v>
      </c>
      <c r="X14" s="1">
        <f>countifs('1B'!$P$2:$P$595, X$1, '1B'!$B$2:$B$595, "&gt;"&amp;$L$3, '1B'!$B$2:$B$595, "&lt;"&amp;$M$3)</f>
        <v>0</v>
      </c>
      <c r="Y14" s="1">
        <f>countifs('1B'!$P$2:$P$595, Y$1, '1B'!$B$2:$B$595, "&gt;"&amp;$L$3, '1B'!$B$2:$B$595, "&lt;"&amp;$M$3)</f>
        <v>0</v>
      </c>
      <c r="Z14" s="1">
        <f>countifs('1B'!$P$2:$P$595, Z$1, '1B'!$B$2:$B$595, "&gt;"&amp;$L$3, '1B'!$B$2:$B$595, "&lt;"&amp;$M$3)</f>
        <v>0</v>
      </c>
      <c r="AA14" s="1">
        <f>countifs('1B'!$P$2:$P$595, AA$1, '1B'!$B$2:$B$595, "&gt;"&amp;$L$3, '1B'!$B$2:$B$595, "&lt;"&amp;$M$3)</f>
        <v>0</v>
      </c>
      <c r="AB14" s="1">
        <f>countifs('1B'!$P$2:$P$595, AB$1, '1B'!$B$2:$B$595, "&gt;"&amp;$L$4, '1B'!$B$2:$B$595, "&lt;"&amp;$M$4)</f>
        <v>0</v>
      </c>
      <c r="AC14" s="1">
        <f>countifs('1B'!$P$2:$P$595, AC$1, '1B'!$B$2:$B$595, "&gt;"&amp;$L$4, '1B'!$B$2:$B$595, "&lt;"&amp;$M$4)</f>
        <v>0</v>
      </c>
      <c r="AD14" s="1">
        <f>countifs('1B'!$P$2:$P$595, AD$1, '1B'!$B$2:$B$595, "&gt;"&amp;$L$4, '1B'!$B$2:$B$595, "&lt;"&amp;$M$4)</f>
        <v>0</v>
      </c>
      <c r="AE14" s="1">
        <f>countifs('1B'!$P$2:$P$595, AE$1, '1B'!$B$2:$B$595, "&gt;"&amp;$L$4, '1B'!$B$2:$B$595, "&lt;"&amp;$M$4)</f>
        <v>0</v>
      </c>
      <c r="AF14" s="1">
        <f>countifs('1B'!$P$2:$P$595, AF$1, '1B'!$B$2:$B$595, "&gt;"&amp;$L$4, '1B'!$B$2:$B$595, "&lt;"&amp;$M$4)</f>
        <v>0</v>
      </c>
      <c r="AG14" s="1">
        <f>countifs('1B'!$P$2:$P$595, AG$1, '1B'!$B$2:$B$595, "&gt;"&amp;$L$4, '1B'!$B$2:$B$595, "&lt;"&amp;$M$4)</f>
        <v>0</v>
      </c>
      <c r="AH14" s="1">
        <f>countifs('1B'!$P$2:$P$595, AH$1, '1B'!$B$2:$B$595, "&gt;"&amp;$L$4, '1B'!$B$2:$B$595, "&lt;"&amp;$M$4)</f>
        <v>0</v>
      </c>
      <c r="AI14" s="3">
        <v>12.0</v>
      </c>
      <c r="AJ14" s="3">
        <v>22.0</v>
      </c>
      <c r="AK14" s="3">
        <v>26.0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12" t="str">
        <f>IFERROR(__xludf.DUMMYFUNCTION("AVERAGE.WEIGHTED($AB$1:$AH$1, AB14:AH14)"),"#DIV/0!")</f>
        <v>#DIV/0!</v>
      </c>
      <c r="AO14" s="6" t="str">
        <f t="shared" ref="AO14:AQ14" si="45">(AL14-1)*100/6</f>
        <v>#DIV/0!</v>
      </c>
      <c r="AP14" s="6" t="str">
        <f t="shared" si="45"/>
        <v>#DIV/0!</v>
      </c>
      <c r="AQ14" s="6" t="str">
        <f t="shared" si="45"/>
        <v>#DIV/0!</v>
      </c>
      <c r="AR14" s="1" t="str">
        <f t="shared" ref="AR14:AT14" si="46">Average($AO14:$AQ14)</f>
        <v>#DIV/0!</v>
      </c>
      <c r="AS14" s="1" t="str">
        <f t="shared" si="46"/>
        <v>#DIV/0!</v>
      </c>
      <c r="AT14" s="1" t="str">
        <f t="shared" si="46"/>
        <v>#DIV/0!</v>
      </c>
      <c r="AU14" s="7" t="str">
        <f t="shared" si="8"/>
        <v>#DIV/0!</v>
      </c>
      <c r="AV14" s="8">
        <f>countifs('1B'!$P$2:$P$510, AV$1, '1B'!$C$2:$C$510, "Karl")</f>
        <v>12</v>
      </c>
      <c r="AW14" s="8">
        <f>countifs('1B'!$P$2:$P$510, AW$1, '1B'!$C$2:$C$510, "Karl")</f>
        <v>1</v>
      </c>
      <c r="AX14" s="8">
        <f>countifs('1B'!$P$2:$P$510, AX$1, '1B'!$C$2:$C$510, "Karl")</f>
        <v>0</v>
      </c>
      <c r="AY14" s="8">
        <f>countifs('1B'!$P$2:$P$510, AY$1, '1B'!$C$2:$C$510, "Karl")</f>
        <v>0</v>
      </c>
      <c r="AZ14" s="8">
        <f>countifs('1B'!$P$2:$P$510, AZ$1, '1B'!$C$2:$C$510, "Karl")</f>
        <v>0</v>
      </c>
      <c r="BA14" s="8">
        <f>countifs('1B'!$P$2:$P$510, BA$1, '1B'!$C$2:$C$510, "Karl")</f>
        <v>6</v>
      </c>
      <c r="BB14" s="8">
        <f>countifs('1B'!$P$2:$P$510, BB$1, '1B'!$C$2:$C$510, "Karl")</f>
        <v>9</v>
      </c>
      <c r="BC14" s="8">
        <f>countifs('1B'!$P$2:$P$510, BC$1, '1B'!$C$2:$C$510, "Kona")</f>
        <v>56</v>
      </c>
      <c r="BD14" s="8">
        <f>countifs('1B'!$P$2:$P$510, BD$1, '1B'!$C$2:$C$510, "Kona")</f>
        <v>8</v>
      </c>
      <c r="BE14" s="8">
        <f>countifs('1B'!$P$2:$P$510, BE$1, '1B'!$C$2:$C$510, "Kona")</f>
        <v>2</v>
      </c>
      <c r="BF14" s="8">
        <f>countifs('1B'!$P$2:$P$510, BF$1, '1B'!$C$2:$C$510, "Kona")</f>
        <v>5</v>
      </c>
      <c r="BG14" s="8">
        <f>countifs('1B'!$P$2:$P$510, BG$1, '1B'!$C$2:$C$510, "Kona")</f>
        <v>6</v>
      </c>
      <c r="BH14" s="8">
        <f>countifs('1B'!$P$2:$P$510, BH$1, '1B'!$C$2:$C$510, "Kona")</f>
        <v>15</v>
      </c>
      <c r="BI14" s="8">
        <f>countifs('1B'!$P$2:$P$510, BI$1, '1B'!$C$2:$C$510, "Kona")</f>
        <v>6</v>
      </c>
      <c r="BJ14" s="8">
        <f t="shared" si="9"/>
        <v>28</v>
      </c>
      <c r="BK14" s="8">
        <f t="shared" si="10"/>
        <v>98</v>
      </c>
      <c r="BL14" s="6">
        <f>IFERROR(__xludf.DUMMYFUNCTION("AVERAGE.WEIGHTED($AV$1:$BB$1,AV14:BB14)"),4.035714285714286)</f>
        <v>4.035714286</v>
      </c>
      <c r="BM14" s="6">
        <f>IFERROR(__xludf.DUMMYFUNCTION("AVERAGE.WEIGHTED($BC$1:$BI$1,BC14:BI14)"),2.6530612244897958)</f>
        <v>2.653061224</v>
      </c>
      <c r="BN14" s="6">
        <f t="shared" ref="BN14:BO14" si="47">(BL14-1)*100/6</f>
        <v>50.5952381</v>
      </c>
      <c r="BO14" s="6">
        <f t="shared" si="47"/>
        <v>27.55102041</v>
      </c>
      <c r="BP14" s="7">
        <f t="shared" si="12"/>
        <v>39.07312925</v>
      </c>
      <c r="BQ14" s="7">
        <f t="shared" si="13"/>
        <v>39.07312925</v>
      </c>
      <c r="BR14" s="7">
        <f t="shared" si="14"/>
        <v>0.009139246538</v>
      </c>
    </row>
    <row r="15">
      <c r="A15" s="3">
        <v>14.0</v>
      </c>
      <c r="B15" s="1" t="s">
        <v>43</v>
      </c>
      <c r="C15" s="1">
        <f>countif('1B'!$Q$2:$Q$595, C$1)</f>
        <v>76</v>
      </c>
      <c r="D15" s="1">
        <f>countif('1B'!$Q$2:$Q$595, D$1)</f>
        <v>9</v>
      </c>
      <c r="E15" s="1">
        <f>countif('1B'!$Q$2:$Q$595, E$1)</f>
        <v>8</v>
      </c>
      <c r="F15" s="1">
        <f>countif('1B'!$Q$2:$Q$595, F$1)</f>
        <v>0</v>
      </c>
      <c r="G15" s="1">
        <f>countif('1B'!$Q$2:$Q$595, G$1)</f>
        <v>4</v>
      </c>
      <c r="H15" s="1">
        <f>countif('1B'!$Q$2:$Q$595, H$1)</f>
        <v>15</v>
      </c>
      <c r="I15" s="1">
        <f>countif('1B'!$Q$2:$Q$595, I$1)</f>
        <v>14</v>
      </c>
      <c r="J15" s="1">
        <f t="shared" si="4"/>
        <v>126</v>
      </c>
      <c r="K15" s="6">
        <f t="shared" si="5"/>
        <v>2.587301587</v>
      </c>
      <c r="N15" s="1">
        <f>countifs('1B'!$Q$2:$Q$595, N$1, '1B'!$B$2:$B$595, "&gt;"&amp;$L$2, '1B'!$B$2:$B$595, "&lt;"&amp;$M$2)</f>
        <v>0</v>
      </c>
      <c r="O15" s="1">
        <f>countifs('1B'!$Q$2:$Q$595, O$1, '1B'!$B$2:$B$595, "&gt;"&amp;$L$2, '1B'!$B$2:$B$595, "&lt;"&amp;$M$2)</f>
        <v>0</v>
      </c>
      <c r="P15" s="1">
        <f>countifs('1B'!$Q$2:$Q$595, P$1, '1B'!$B$2:$B$595, "&gt;"&amp;$L$2, '1B'!$B$2:$B$595, "&lt;"&amp;$M$2)</f>
        <v>0</v>
      </c>
      <c r="Q15" s="1">
        <f>countifs('1B'!$Q$2:$Q$595, Q$1, '1B'!$B$2:$B$595, "&gt;"&amp;$L$2, '1B'!$B$2:$B$595, "&lt;"&amp;$M$2)</f>
        <v>0</v>
      </c>
      <c r="R15" s="1">
        <f>countifs('1B'!$Q$2:$Q$595, R$1, '1B'!$B$2:$B$595, "&gt;"&amp;$L$2, '1B'!$B$2:$B$595, "&lt;"&amp;$M$2)</f>
        <v>0</v>
      </c>
      <c r="S15" s="1">
        <f>countifs('1B'!$Q$2:$Q$595, S$1, '1B'!$B$2:$B$595, "&gt;"&amp;$L$2, '1B'!$B$2:$B$595, "&lt;"&amp;$M$2)</f>
        <v>0</v>
      </c>
      <c r="T15" s="1">
        <f>countifs('1B'!$Q$2:$Q$595, T$1, '1B'!$B$2:$B$595, "&gt;"&amp;$L$2, '1B'!$B$2:$B$595, "&lt;"&amp;$M$2)</f>
        <v>0</v>
      </c>
      <c r="U15" s="1">
        <f>countifs('1B'!$Q$2:$Q$595, U$1, '1B'!$B$2:$B$595, "&gt;"&amp;$L$3, '1B'!$B$2:$B$595, "&lt;"&amp;$M$3)</f>
        <v>0</v>
      </c>
      <c r="V15" s="1">
        <f>countifs('1B'!$Q$2:$Q$595, V$1, '1B'!$B$2:$B$595, "&gt;"&amp;$L$3, '1B'!$B$2:$B$595, "&lt;"&amp;$M$3)</f>
        <v>0</v>
      </c>
      <c r="W15" s="1">
        <f>countifs('1B'!$Q$2:$Q$595, W$1, '1B'!$B$2:$B$595, "&gt;"&amp;$L$3, '1B'!$B$2:$B$595, "&lt;"&amp;$M$3)</f>
        <v>0</v>
      </c>
      <c r="X15" s="1">
        <f>countifs('1B'!$Q$2:$Q$595, X$1, '1B'!$B$2:$B$595, "&gt;"&amp;$L$3, '1B'!$B$2:$B$595, "&lt;"&amp;$M$3)</f>
        <v>0</v>
      </c>
      <c r="Y15" s="1">
        <f>countifs('1B'!$Q$2:$Q$595, Y$1, '1B'!$B$2:$B$595, "&gt;"&amp;$L$3, '1B'!$B$2:$B$595, "&lt;"&amp;$M$3)</f>
        <v>0</v>
      </c>
      <c r="Z15" s="1">
        <f>countifs('1B'!$Q$2:$Q$595, Z$1, '1B'!$B$2:$B$595, "&gt;"&amp;$L$3, '1B'!$B$2:$B$595, "&lt;"&amp;$M$3)</f>
        <v>0</v>
      </c>
      <c r="AA15" s="1">
        <f>countifs('1B'!$Q$2:$Q$595, AA$1, '1B'!$B$2:$B$595, "&gt;"&amp;$L$3, '1B'!$B$2:$B$595, "&lt;"&amp;$M$3)</f>
        <v>0</v>
      </c>
      <c r="AB15" s="1">
        <f>countifs('1B'!$Q$2:$Q$595, AB$1, '1B'!$B$2:$B$595, "&gt;"&amp;$L$4, '1B'!$B$2:$B$595, "&lt;"&amp;$M$4)</f>
        <v>0</v>
      </c>
      <c r="AC15" s="1">
        <f>countifs('1B'!$Q$2:$Q$595, AC$1, '1B'!$B$2:$B$595, "&gt;"&amp;$L$4, '1B'!$B$2:$B$595, "&lt;"&amp;$M$4)</f>
        <v>0</v>
      </c>
      <c r="AD15" s="1">
        <f>countifs('1B'!$Q$2:$Q$595, AD$1, '1B'!$B$2:$B$595, "&gt;"&amp;$L$4, '1B'!$B$2:$B$595, "&lt;"&amp;$M$4)</f>
        <v>0</v>
      </c>
      <c r="AE15" s="1">
        <f>countifs('1B'!$Q$2:$Q$595, AE$1, '1B'!$B$2:$B$595, "&gt;"&amp;$L$4, '1B'!$B$2:$B$595, "&lt;"&amp;$M$4)</f>
        <v>0</v>
      </c>
      <c r="AF15" s="1">
        <f>countifs('1B'!$Q$2:$Q$595, AF$1, '1B'!$B$2:$B$595, "&gt;"&amp;$L$4, '1B'!$B$2:$B$595, "&lt;"&amp;$M$4)</f>
        <v>0</v>
      </c>
      <c r="AG15" s="1">
        <f>countifs('1B'!$Q$2:$Q$595, AG$1, '1B'!$B$2:$B$595, "&gt;"&amp;$L$4, '1B'!$B$2:$B$595, "&lt;"&amp;$M$4)</f>
        <v>0</v>
      </c>
      <c r="AH15" s="1">
        <f>countifs('1B'!$Q$2:$Q$595, AH$1, '1B'!$B$2:$B$595, "&gt;"&amp;$L$4, '1B'!$B$2:$B$595, "&lt;"&amp;$M$4)</f>
        <v>0</v>
      </c>
      <c r="AI15" s="3">
        <v>12.0</v>
      </c>
      <c r="AJ15" s="3">
        <v>22.0</v>
      </c>
      <c r="AK15" s="3">
        <v>26.0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12" t="str">
        <f>IFERROR(__xludf.DUMMYFUNCTION("AVERAGE.WEIGHTED($AB$1:$AH$1, AB15:AH15)"),"#DIV/0!")</f>
        <v>#DIV/0!</v>
      </c>
      <c r="AO15" s="6" t="str">
        <f t="shared" ref="AO15:AQ15" si="48">(AL15-1)*100/6</f>
        <v>#DIV/0!</v>
      </c>
      <c r="AP15" s="6" t="str">
        <f t="shared" si="48"/>
        <v>#DIV/0!</v>
      </c>
      <c r="AQ15" s="6" t="str">
        <f t="shared" si="48"/>
        <v>#DIV/0!</v>
      </c>
      <c r="AR15" s="1" t="str">
        <f t="shared" ref="AR15:AT15" si="49">Average($AO15:$AQ15)</f>
        <v>#DIV/0!</v>
      </c>
      <c r="AS15" s="1" t="str">
        <f t="shared" si="49"/>
        <v>#DIV/0!</v>
      </c>
      <c r="AT15" s="1" t="str">
        <f t="shared" si="49"/>
        <v>#DIV/0!</v>
      </c>
      <c r="AU15" s="7" t="str">
        <f t="shared" si="8"/>
        <v>#DIV/0!</v>
      </c>
      <c r="AV15" s="8">
        <f>countifs('1B'!$Q$2:$Q$510, AV$1, '1B'!$C$2:$C$510, "Karl")</f>
        <v>14</v>
      </c>
      <c r="AW15" s="8">
        <f>countifs('1B'!$Q$2:$Q$510, AW$1, '1B'!$C$2:$C$510, "Karl")</f>
        <v>4</v>
      </c>
      <c r="AX15" s="8">
        <f>countifs('1B'!$Q$2:$Q$510, AX$1, '1B'!$C$2:$C$510, "Karl")</f>
        <v>3</v>
      </c>
      <c r="AY15" s="8">
        <f>countifs('1B'!$Q$2:$Q$510, AY$1, '1B'!$C$2:$C$510, "Karl")</f>
        <v>0</v>
      </c>
      <c r="AZ15" s="8">
        <f>countifs('1B'!$Q$2:$Q$510, AZ$1, '1B'!$C$2:$C$510, "Karl")</f>
        <v>1</v>
      </c>
      <c r="BA15" s="8">
        <f>countifs('1B'!$Q$2:$Q$510, BA$1, '1B'!$C$2:$C$510, "Karl")</f>
        <v>3</v>
      </c>
      <c r="BB15" s="8">
        <f>countifs('1B'!$Q$2:$Q$510, BB$1, '1B'!$C$2:$C$510, "Karl")</f>
        <v>3</v>
      </c>
      <c r="BC15" s="8">
        <f>countifs('1B'!$Q$2:$Q$510, BC$1, '1B'!$C$2:$C$510, "Kona")</f>
        <v>62</v>
      </c>
      <c r="BD15" s="8">
        <f>countifs('1B'!$Q$2:$Q$510, BD$1, '1B'!$C$2:$C$510, "Kona")</f>
        <v>5</v>
      </c>
      <c r="BE15" s="8">
        <f>countifs('1B'!$Q$2:$Q$510, BE$1, '1B'!$C$2:$C$510, "Kona")</f>
        <v>5</v>
      </c>
      <c r="BF15" s="8">
        <f>countifs('1B'!$Q$2:$Q$510, BF$1, '1B'!$C$2:$C$510, "Kona")</f>
        <v>0</v>
      </c>
      <c r="BG15" s="8">
        <f>countifs('1B'!$Q$2:$Q$510, BG$1, '1B'!$C$2:$C$510, "Kona")</f>
        <v>3</v>
      </c>
      <c r="BH15" s="8">
        <f>countifs('1B'!$Q$2:$Q$510, BH$1, '1B'!$C$2:$C$510, "Kona")</f>
        <v>12</v>
      </c>
      <c r="BI15" s="8">
        <f>countifs('1B'!$Q$2:$Q$510, BI$1, '1B'!$C$2:$C$510, "Kona")</f>
        <v>11</v>
      </c>
      <c r="BJ15" s="8">
        <f t="shared" si="9"/>
        <v>28</v>
      </c>
      <c r="BK15" s="8">
        <f t="shared" si="10"/>
        <v>98</v>
      </c>
      <c r="BL15" s="6">
        <f>IFERROR(__xludf.DUMMYFUNCTION("AVERAGE.WEIGHTED($AV$1:$BB$1,AV15:BB15)"),2.678571428571429)</f>
        <v>2.678571429</v>
      </c>
      <c r="BM15" s="6">
        <f>IFERROR(__xludf.DUMMYFUNCTION("AVERAGE.WEIGHTED($BC$1:$BI$1,BC15:BI15)"),2.561224489795918)</f>
        <v>2.56122449</v>
      </c>
      <c r="BN15" s="6">
        <f t="shared" ref="BN15:BO15" si="50">(BL15-1)*100/6</f>
        <v>27.97619048</v>
      </c>
      <c r="BO15" s="6">
        <f t="shared" si="50"/>
        <v>26.02040816</v>
      </c>
      <c r="BP15" s="7">
        <f t="shared" si="12"/>
        <v>26.99829932</v>
      </c>
      <c r="BQ15" s="7">
        <f t="shared" si="13"/>
        <v>26.99829932</v>
      </c>
      <c r="BR15" s="7">
        <f t="shared" si="14"/>
        <v>0.7901185718</v>
      </c>
    </row>
    <row r="16">
      <c r="A16" s="3">
        <v>15.0</v>
      </c>
      <c r="B16" s="1" t="s">
        <v>44</v>
      </c>
      <c r="C16" s="1">
        <f>countif('1B'!$R$2:$R$595, C$1)</f>
        <v>5</v>
      </c>
      <c r="D16" s="1">
        <f>countif('1B'!$R$2:$R$595, D$1)</f>
        <v>4</v>
      </c>
      <c r="E16" s="1">
        <f>countif('1B'!$R$2:$R$595, E$1)</f>
        <v>7</v>
      </c>
      <c r="F16" s="1">
        <f>countif('1B'!$R$2:$R$595, F$1)</f>
        <v>9</v>
      </c>
      <c r="G16" s="1">
        <f>countif('1B'!$R$2:$R$595, G$1)</f>
        <v>10</v>
      </c>
      <c r="H16" s="1">
        <f>countif('1B'!$R$2:$R$595, H$1)</f>
        <v>23</v>
      </c>
      <c r="I16" s="1">
        <f>countif('1B'!$R$2:$R$595, I$1)</f>
        <v>68</v>
      </c>
      <c r="J16" s="1">
        <f t="shared" si="4"/>
        <v>126</v>
      </c>
      <c r="K16" s="6">
        <f t="shared" si="5"/>
        <v>5.825396825</v>
      </c>
      <c r="N16" s="1">
        <f>countifs('1B'!$R$2:$R$595, N$1, '1B'!$B$2:$B$595, "&gt;"&amp;$L$2, '1B'!$B$2:$B$595, "&lt;"&amp;$M$2)</f>
        <v>0</v>
      </c>
      <c r="O16" s="1">
        <f>countifs('1B'!$R$2:$R$595, O$1, '1B'!$B$2:$B$595, "&gt;"&amp;$L$2, '1B'!$B$2:$B$595, "&lt;"&amp;$M$2)</f>
        <v>0</v>
      </c>
      <c r="P16" s="1">
        <f>countifs('1B'!$R$2:$R$595, P$1, '1B'!$B$2:$B$595, "&gt;"&amp;$L$2, '1B'!$B$2:$B$595, "&lt;"&amp;$M$2)</f>
        <v>0</v>
      </c>
      <c r="Q16" s="1">
        <f>countifs('1B'!$R$2:$R$595, Q$1, '1B'!$B$2:$B$595, "&gt;"&amp;$L$2, '1B'!$B$2:$B$595, "&lt;"&amp;$M$2)</f>
        <v>0</v>
      </c>
      <c r="R16" s="1">
        <f>countifs('1B'!$R$2:$R$595, R$1, '1B'!$B$2:$B$595, "&gt;"&amp;$L$2, '1B'!$B$2:$B$595, "&lt;"&amp;$M$2)</f>
        <v>0</v>
      </c>
      <c r="S16" s="1">
        <f>countifs('1B'!$R$2:$R$595, S$1, '1B'!$B$2:$B$595, "&gt;"&amp;$L$2, '1B'!$B$2:$B$595, "&lt;"&amp;$M$2)</f>
        <v>0</v>
      </c>
      <c r="T16" s="1">
        <f>countifs('1B'!$R$2:$R$595, T$1, '1B'!$B$2:$B$595, "&gt;"&amp;$L$2, '1B'!$B$2:$B$595, "&lt;"&amp;$M$2)</f>
        <v>0</v>
      </c>
      <c r="U16" s="1">
        <f>countifs('1B'!$R$2:$R$595, U$1, '1B'!$B$2:$B$595, "&gt;"&amp;$L$3, '1B'!$B$2:$B$595, "&lt;"&amp;$M$3)</f>
        <v>0</v>
      </c>
      <c r="V16" s="1">
        <f>countifs('1B'!$R$2:$R$595, V$1, '1B'!$B$2:$B$595, "&gt;"&amp;$L$3, '1B'!$B$2:$B$595, "&lt;"&amp;$M$3)</f>
        <v>0</v>
      </c>
      <c r="W16" s="1">
        <f>countifs('1B'!$R$2:$R$595, W$1, '1B'!$B$2:$B$595, "&gt;"&amp;$L$3, '1B'!$B$2:$B$595, "&lt;"&amp;$M$3)</f>
        <v>0</v>
      </c>
      <c r="X16" s="1">
        <f>countifs('1B'!$R$2:$R$595, X$1, '1B'!$B$2:$B$595, "&gt;"&amp;$L$3, '1B'!$B$2:$B$595, "&lt;"&amp;$M$3)</f>
        <v>0</v>
      </c>
      <c r="Y16" s="1">
        <f>countifs('1B'!$R$2:$R$595, Y$1, '1B'!$B$2:$B$595, "&gt;"&amp;$L$3, '1B'!$B$2:$B$595, "&lt;"&amp;$M$3)</f>
        <v>0</v>
      </c>
      <c r="Z16" s="1">
        <f>countifs('1B'!$R$2:$R$595, Z$1, '1B'!$B$2:$B$595, "&gt;"&amp;$L$3, '1B'!$B$2:$B$595, "&lt;"&amp;$M$3)</f>
        <v>0</v>
      </c>
      <c r="AA16" s="1">
        <f>countifs('1B'!$R$2:$R$595, AA$1, '1B'!$B$2:$B$595, "&gt;"&amp;$L$3, '1B'!$B$2:$B$595, "&lt;"&amp;$M$3)</f>
        <v>0</v>
      </c>
      <c r="AB16" s="1">
        <f>countifs('1B'!$R$2:$R$595, AB$1, '1B'!$B$2:$B$595, "&gt;"&amp;$L$4, '1B'!$B$2:$B$595, "&lt;"&amp;$M$4)</f>
        <v>0</v>
      </c>
      <c r="AC16" s="1">
        <f>countifs('1B'!$R$2:$R$595, AC$1, '1B'!$B$2:$B$595, "&gt;"&amp;$L$4, '1B'!$B$2:$B$595, "&lt;"&amp;$M$4)</f>
        <v>0</v>
      </c>
      <c r="AD16" s="1">
        <f>countifs('1B'!$R$2:$R$595, AD$1, '1B'!$B$2:$B$595, "&gt;"&amp;$L$4, '1B'!$B$2:$B$595, "&lt;"&amp;$M$4)</f>
        <v>0</v>
      </c>
      <c r="AE16" s="1">
        <f>countifs('1B'!$R$2:$R$595, AE$1, '1B'!$B$2:$B$595, "&gt;"&amp;$L$4, '1B'!$B$2:$B$595, "&lt;"&amp;$M$4)</f>
        <v>0</v>
      </c>
      <c r="AF16" s="1">
        <f>countifs('1B'!$R$2:$R$595, AF$1, '1B'!$B$2:$B$595, "&gt;"&amp;$L$4, '1B'!$B$2:$B$595, "&lt;"&amp;$M$4)</f>
        <v>0</v>
      </c>
      <c r="AG16" s="1">
        <f>countifs('1B'!$R$2:$R$595, AG$1, '1B'!$B$2:$B$595, "&gt;"&amp;$L$4, '1B'!$B$2:$B$595, "&lt;"&amp;$M$4)</f>
        <v>0</v>
      </c>
      <c r="AH16" s="1">
        <f>countifs('1B'!$R$2:$R$595, AH$1, '1B'!$B$2:$B$595, "&gt;"&amp;$L$4, '1B'!$B$2:$B$595, "&lt;"&amp;$M$4)</f>
        <v>0</v>
      </c>
      <c r="AI16" s="3">
        <v>12.0</v>
      </c>
      <c r="AJ16" s="3">
        <v>22.0</v>
      </c>
      <c r="AK16" s="3">
        <v>26.0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12" t="str">
        <f>IFERROR(__xludf.DUMMYFUNCTION("AVERAGE.WEIGHTED($AB$1:$AH$1, AB16:AH16)"),"#DIV/0!")</f>
        <v>#DIV/0!</v>
      </c>
      <c r="AO16" s="6" t="str">
        <f t="shared" ref="AO16:AQ16" si="51">(AL16-1)*100/6</f>
        <v>#DIV/0!</v>
      </c>
      <c r="AP16" s="6" t="str">
        <f t="shared" si="51"/>
        <v>#DIV/0!</v>
      </c>
      <c r="AQ16" s="6" t="str">
        <f t="shared" si="51"/>
        <v>#DIV/0!</v>
      </c>
      <c r="AR16" s="1" t="str">
        <f t="shared" ref="AR16:AT16" si="52">Average($AO16:$AQ16)</f>
        <v>#DIV/0!</v>
      </c>
      <c r="AS16" s="1" t="str">
        <f t="shared" si="52"/>
        <v>#DIV/0!</v>
      </c>
      <c r="AT16" s="1" t="str">
        <f t="shared" si="52"/>
        <v>#DIV/0!</v>
      </c>
      <c r="AU16" s="7" t="str">
        <f t="shared" si="8"/>
        <v>#DIV/0!</v>
      </c>
      <c r="AV16" s="8">
        <f>countifs('1B'!$R$2:$R$510, AV$1, '1B'!$C$2:$C$510, "Karl")</f>
        <v>2</v>
      </c>
      <c r="AW16" s="8">
        <f>countifs('1B'!$R$2:$R$510, AW$1, '1B'!$C$2:$C$510, "Karl")</f>
        <v>1</v>
      </c>
      <c r="AX16" s="8">
        <f>countifs('1B'!$R$2:$R$510, AX$1, '1B'!$C$2:$C$510, "Karl")</f>
        <v>1</v>
      </c>
      <c r="AY16" s="8">
        <f>countifs('1B'!$R$2:$R$510, AY$1, '1B'!$C$2:$C$510, "Karl")</f>
        <v>0</v>
      </c>
      <c r="AZ16" s="8">
        <f>countifs('1B'!$R$2:$R$510, AZ$1, '1B'!$C$2:$C$510, "Karl")</f>
        <v>3</v>
      </c>
      <c r="BA16" s="8">
        <f>countifs('1B'!$R$2:$R$510, BA$1, '1B'!$C$2:$C$510, "Karl")</f>
        <v>5</v>
      </c>
      <c r="BB16" s="8">
        <f>countifs('1B'!$R$2:$R$510, BB$1, '1B'!$C$2:$C$510, "Karl")</f>
        <v>16</v>
      </c>
      <c r="BC16" s="8">
        <f>countifs('1B'!$R$2:$R$510, BC$1, '1B'!$C$2:$C$510, "Kona")</f>
        <v>3</v>
      </c>
      <c r="BD16" s="8">
        <f>countifs('1B'!$R$2:$R$510, BD$1, '1B'!$C$2:$C$510, "Kona")</f>
        <v>3</v>
      </c>
      <c r="BE16" s="8">
        <f>countifs('1B'!$R$2:$R$510, BE$1, '1B'!$C$2:$C$510, "Kona")</f>
        <v>6</v>
      </c>
      <c r="BF16" s="8">
        <f>countifs('1B'!$R$2:$R$510, BF$1, '1B'!$C$2:$C$510, "Kona")</f>
        <v>9</v>
      </c>
      <c r="BG16" s="8">
        <f>countifs('1B'!$R$2:$R$510, BG$1, '1B'!$C$2:$C$510, "Kona")</f>
        <v>7</v>
      </c>
      <c r="BH16" s="8">
        <f>countifs('1B'!$R$2:$R$510, BH$1, '1B'!$C$2:$C$510, "Kona")</f>
        <v>18</v>
      </c>
      <c r="BI16" s="8">
        <f>countifs('1B'!$R$2:$R$510, BI$1, '1B'!$C$2:$C$510, "Kona")</f>
        <v>52</v>
      </c>
      <c r="BJ16" s="8">
        <f t="shared" si="9"/>
        <v>28</v>
      </c>
      <c r="BK16" s="8">
        <f t="shared" si="10"/>
        <v>98</v>
      </c>
      <c r="BL16" s="6">
        <f>IFERROR(__xludf.DUMMYFUNCTION("AVERAGE.WEIGHTED($AV$1:$BB$1,AV16:BB16)"),5.857142857142857)</f>
        <v>5.857142857</v>
      </c>
      <c r="BM16" s="6">
        <f>IFERROR(__xludf.DUMMYFUNCTION("AVERAGE.WEIGHTED($BC$1:$BI$1,BC16:BI16)"),5.816326530612245)</f>
        <v>5.816326531</v>
      </c>
      <c r="BN16" s="6">
        <f t="shared" ref="BN16:BO16" si="53">(BL16-1)*100/6</f>
        <v>80.95238095</v>
      </c>
      <c r="BO16" s="6">
        <f t="shared" si="53"/>
        <v>80.27210884</v>
      </c>
      <c r="BP16" s="7">
        <f t="shared" si="12"/>
        <v>80.6122449</v>
      </c>
      <c r="BQ16" s="7">
        <f t="shared" si="13"/>
        <v>80.6122449</v>
      </c>
      <c r="BR16" s="7">
        <f t="shared" si="14"/>
        <v>0.9572732855</v>
      </c>
    </row>
    <row r="17">
      <c r="A17" s="3">
        <v>16.0</v>
      </c>
      <c r="B17" s="1" t="s">
        <v>45</v>
      </c>
      <c r="C17" s="1">
        <f>countif('1B'!$S$2:$S$595, C$1)</f>
        <v>90</v>
      </c>
      <c r="D17" s="1">
        <f>countif('1B'!$S$2:$S$595, D$1)</f>
        <v>17</v>
      </c>
      <c r="E17" s="1">
        <f>countif('1B'!$S$2:$S$595, E$1)</f>
        <v>3</v>
      </c>
      <c r="F17" s="1">
        <f>countif('1B'!$S$2:$S$595, F$1)</f>
        <v>4</v>
      </c>
      <c r="G17" s="1">
        <f>countif('1B'!$S$2:$S$595, G$1)</f>
        <v>6</v>
      </c>
      <c r="H17" s="1">
        <f>countif('1B'!$S$2:$S$595, H$1)</f>
        <v>3</v>
      </c>
      <c r="I17" s="1">
        <f>countif('1B'!$S$2:$S$595, I$1)</f>
        <v>3</v>
      </c>
      <c r="J17" s="1">
        <f t="shared" si="4"/>
        <v>126</v>
      </c>
      <c r="K17" s="6">
        <f t="shared" si="5"/>
        <v>1.73015873</v>
      </c>
      <c r="N17" s="1">
        <f>countifs('1B'!$S$2:$S$595, N$1, '1B'!$B$2:$B$595, "&gt;"&amp;$L$2, '1B'!$B$2:$B$595, "&lt;"&amp;$M$2)</f>
        <v>0</v>
      </c>
      <c r="O17" s="1">
        <f>countifs('1B'!$S$2:$S$595, O$1, '1B'!$B$2:$B$595, "&gt;"&amp;$L$2, '1B'!$B$2:$B$595, "&lt;"&amp;$M$2)</f>
        <v>0</v>
      </c>
      <c r="P17" s="1">
        <f>countifs('1B'!$S$2:$S$595, P$1, '1B'!$B$2:$B$595, "&gt;"&amp;$L$2, '1B'!$B$2:$B$595, "&lt;"&amp;$M$2)</f>
        <v>0</v>
      </c>
      <c r="Q17" s="1">
        <f>countifs('1B'!$S$2:$S$595, Q$1, '1B'!$B$2:$B$595, "&gt;"&amp;$L$2, '1B'!$B$2:$B$595, "&lt;"&amp;$M$2)</f>
        <v>0</v>
      </c>
      <c r="R17" s="1">
        <f>countifs('1B'!$S$2:$S$595, R$1, '1B'!$B$2:$B$595, "&gt;"&amp;$L$2, '1B'!$B$2:$B$595, "&lt;"&amp;$M$2)</f>
        <v>0</v>
      </c>
      <c r="S17" s="1">
        <f>countifs('1B'!$S$2:$S$595, S$1, '1B'!$B$2:$B$595, "&gt;"&amp;$L$2, '1B'!$B$2:$B$595, "&lt;"&amp;$M$2)</f>
        <v>0</v>
      </c>
      <c r="T17" s="1">
        <f>countifs('1B'!$S$2:$S$595, T$1, '1B'!$B$2:$B$595, "&gt;"&amp;$L$2, '1B'!$B$2:$B$595, "&lt;"&amp;$M$2)</f>
        <v>0</v>
      </c>
      <c r="U17" s="1">
        <f>countifs('1B'!$S$2:$S$595, U$1, '1B'!$B$2:$B$595, "&gt;"&amp;$L$3, '1B'!$B$2:$B$595, "&lt;"&amp;$M$3)</f>
        <v>0</v>
      </c>
      <c r="V17" s="1">
        <f>countifs('1B'!$S$2:$S$595, V$1, '1B'!$B$2:$B$595, "&gt;"&amp;$L$3, '1B'!$B$2:$B$595, "&lt;"&amp;$M$3)</f>
        <v>0</v>
      </c>
      <c r="W17" s="1">
        <f>countifs('1B'!$S$2:$S$595, W$1, '1B'!$B$2:$B$595, "&gt;"&amp;$L$3, '1B'!$B$2:$B$595, "&lt;"&amp;$M$3)</f>
        <v>0</v>
      </c>
      <c r="X17" s="1">
        <f>countifs('1B'!$S$2:$S$595, X$1, '1B'!$B$2:$B$595, "&gt;"&amp;$L$3, '1B'!$B$2:$B$595, "&lt;"&amp;$M$3)</f>
        <v>0</v>
      </c>
      <c r="Y17" s="1">
        <f>countifs('1B'!$S$2:$S$595, Y$1, '1B'!$B$2:$B$595, "&gt;"&amp;$L$3, '1B'!$B$2:$B$595, "&lt;"&amp;$M$3)</f>
        <v>0</v>
      </c>
      <c r="Z17" s="1">
        <f>countifs('1B'!$S$2:$S$595, Z$1, '1B'!$B$2:$B$595, "&gt;"&amp;$L$3, '1B'!$B$2:$B$595, "&lt;"&amp;$M$3)</f>
        <v>0</v>
      </c>
      <c r="AA17" s="1">
        <f>countifs('1B'!$S$2:$S$595, AA$1, '1B'!$B$2:$B$595, "&gt;"&amp;$L$3, '1B'!$B$2:$B$595, "&lt;"&amp;$M$3)</f>
        <v>0</v>
      </c>
      <c r="AB17" s="1">
        <f>countifs('1B'!$S$2:$S$595, AB$1, '1B'!$B$2:$B$595, "&gt;"&amp;$L$4, '1B'!$B$2:$B$595, "&lt;"&amp;$M$4)</f>
        <v>0</v>
      </c>
      <c r="AC17" s="1">
        <f>countifs('1B'!$S$2:$S$595, AC$1, '1B'!$B$2:$B$595, "&gt;"&amp;$L$4, '1B'!$B$2:$B$595, "&lt;"&amp;$M$4)</f>
        <v>0</v>
      </c>
      <c r="AD17" s="1">
        <f>countifs('1B'!$S$2:$S$595, AD$1, '1B'!$B$2:$B$595, "&gt;"&amp;$L$4, '1B'!$B$2:$B$595, "&lt;"&amp;$M$4)</f>
        <v>0</v>
      </c>
      <c r="AE17" s="1">
        <f>countifs('1B'!$S$2:$S$595, AE$1, '1B'!$B$2:$B$595, "&gt;"&amp;$L$4, '1B'!$B$2:$B$595, "&lt;"&amp;$M$4)</f>
        <v>0</v>
      </c>
      <c r="AF17" s="1">
        <f>countifs('1B'!$S$2:$S$595, AF$1, '1B'!$B$2:$B$595, "&gt;"&amp;$L$4, '1B'!$B$2:$B$595, "&lt;"&amp;$M$4)</f>
        <v>0</v>
      </c>
      <c r="AG17" s="1">
        <f>countifs('1B'!$S$2:$S$595, AG$1, '1B'!$B$2:$B$595, "&gt;"&amp;$L$4, '1B'!$B$2:$B$595, "&lt;"&amp;$M$4)</f>
        <v>0</v>
      </c>
      <c r="AH17" s="1">
        <f>countifs('1B'!$S$2:$S$595, AH$1, '1B'!$B$2:$B$595, "&gt;"&amp;$L$4, '1B'!$B$2:$B$595, "&lt;"&amp;$M$4)</f>
        <v>0</v>
      </c>
      <c r="AI17" s="3">
        <v>12.0</v>
      </c>
      <c r="AJ17" s="3">
        <v>22.0</v>
      </c>
      <c r="AK17" s="3">
        <v>26.0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12" t="str">
        <f>IFERROR(__xludf.DUMMYFUNCTION("AVERAGE.WEIGHTED($AB$1:$AH$1, AB17:AH17)"),"#DIV/0!")</f>
        <v>#DIV/0!</v>
      </c>
      <c r="AO17" s="6" t="str">
        <f t="shared" ref="AO17:AQ17" si="54">(AL17-1)*100/6</f>
        <v>#DIV/0!</v>
      </c>
      <c r="AP17" s="6" t="str">
        <f t="shared" si="54"/>
        <v>#DIV/0!</v>
      </c>
      <c r="AQ17" s="6" t="str">
        <f t="shared" si="54"/>
        <v>#DIV/0!</v>
      </c>
      <c r="AR17" s="1" t="str">
        <f t="shared" ref="AR17:AT17" si="55">Average($AO17:$AQ17)</f>
        <v>#DIV/0!</v>
      </c>
      <c r="AS17" s="1" t="str">
        <f t="shared" si="55"/>
        <v>#DIV/0!</v>
      </c>
      <c r="AT17" s="1" t="str">
        <f t="shared" si="55"/>
        <v>#DIV/0!</v>
      </c>
      <c r="AU17" s="7" t="str">
        <f t="shared" si="8"/>
        <v>#DIV/0!</v>
      </c>
      <c r="AV17" s="8">
        <f>countifs('1B'!$S$2:$S$510, AV$1, '1B'!$C$2:$C$510, "Karl")</f>
        <v>20</v>
      </c>
      <c r="AW17" s="8">
        <f>countifs('1B'!$S$2:$S$510, AW$1, '1B'!$C$2:$C$510, "Karl")</f>
        <v>4</v>
      </c>
      <c r="AX17" s="8">
        <f>countifs('1B'!$S$2:$S$510, AX$1, '1B'!$C$2:$C$510, "Karl")</f>
        <v>1</v>
      </c>
      <c r="AY17" s="8">
        <f>countifs('1B'!$S$2:$S$510, AY$1, '1B'!$C$2:$C$510, "Karl")</f>
        <v>0</v>
      </c>
      <c r="AZ17" s="8">
        <f>countifs('1B'!$S$2:$S$510, AZ$1, '1B'!$C$2:$C$510, "Karl")</f>
        <v>1</v>
      </c>
      <c r="BA17" s="8">
        <f>countifs('1B'!$S$2:$S$510, BA$1, '1B'!$C$2:$C$510, "Karl")</f>
        <v>1</v>
      </c>
      <c r="BB17" s="8">
        <f>countifs('1B'!$S$2:$S$510, BB$1, '1B'!$C$2:$C$510, "Karl")</f>
        <v>1</v>
      </c>
      <c r="BC17" s="8">
        <f>countifs('1B'!$S$2:$S$510, BC$1, '1B'!$C$2:$C$510, "Kona")</f>
        <v>70</v>
      </c>
      <c r="BD17" s="8">
        <f>countifs('1B'!$S$2:$S$510, BD$1, '1B'!$C$2:$C$510, "Kona")</f>
        <v>13</v>
      </c>
      <c r="BE17" s="8">
        <f>countifs('1B'!$S$2:$S$510, BE$1, '1B'!$C$2:$C$510, "Kona")</f>
        <v>2</v>
      </c>
      <c r="BF17" s="8">
        <f>countifs('1B'!$S$2:$S$510, BF$1, '1B'!$C$2:$C$510, "Kona")</f>
        <v>4</v>
      </c>
      <c r="BG17" s="8">
        <f>countifs('1B'!$S$2:$S$510, BG$1, '1B'!$C$2:$C$510, "Kona")</f>
        <v>5</v>
      </c>
      <c r="BH17" s="8">
        <f>countifs('1B'!$S$2:$S$510, BH$1, '1B'!$C$2:$C$510, "Kona")</f>
        <v>2</v>
      </c>
      <c r="BI17" s="8">
        <f>countifs('1B'!$S$2:$S$510, BI$1, '1B'!$C$2:$C$510, "Kona")</f>
        <v>2</v>
      </c>
      <c r="BJ17" s="8">
        <f t="shared" si="9"/>
        <v>28</v>
      </c>
      <c r="BK17" s="8">
        <f t="shared" si="10"/>
        <v>98</v>
      </c>
      <c r="BL17" s="6">
        <f>IFERROR(__xludf.DUMMYFUNCTION("AVERAGE.WEIGHTED($AV$1:$BB$1,AV17:BB17)"),1.75)</f>
        <v>1.75</v>
      </c>
      <c r="BM17" s="6">
        <f>IFERROR(__xludf.DUMMYFUNCTION("AVERAGE.WEIGHTED($BC$1:$BI$1,BC17:BI17)"),1.7244897959183674)</f>
        <v>1.724489796</v>
      </c>
      <c r="BN17" s="6">
        <f t="shared" ref="BN17:BO17" si="56">(BL17-1)*100/6</f>
        <v>12.5</v>
      </c>
      <c r="BO17" s="6">
        <f t="shared" si="56"/>
        <v>12.07482993</v>
      </c>
      <c r="BP17" s="7">
        <f t="shared" si="12"/>
        <v>12.28741497</v>
      </c>
      <c r="BQ17" s="7">
        <f t="shared" si="13"/>
        <v>12.28741497</v>
      </c>
      <c r="BR17" s="7">
        <f t="shared" si="14"/>
        <v>0.9316520791</v>
      </c>
    </row>
    <row r="18">
      <c r="A18" s="3">
        <v>17.0</v>
      </c>
      <c r="B18" s="1" t="s">
        <v>46</v>
      </c>
      <c r="C18" s="1">
        <f>countif('1B'!$T$2:$T$595, C$1)</f>
        <v>35</v>
      </c>
      <c r="D18" s="1">
        <f>countif('1B'!$T$2:$T$595, D$1)</f>
        <v>17</v>
      </c>
      <c r="E18" s="1">
        <f>countif('1B'!$T$2:$T$595, E$1)</f>
        <v>13</v>
      </c>
      <c r="F18" s="1">
        <f>countif('1B'!$T$2:$T$595, F$1)</f>
        <v>8</v>
      </c>
      <c r="G18" s="1">
        <f>countif('1B'!$T$2:$T$595, G$1)</f>
        <v>11</v>
      </c>
      <c r="H18" s="1">
        <f>countif('1B'!$T$2:$T$595, H$1)</f>
        <v>12</v>
      </c>
      <c r="I18" s="1">
        <f>countif('1B'!$T$2:$T$595, I$1)</f>
        <v>30</v>
      </c>
      <c r="J18" s="1">
        <f t="shared" si="4"/>
        <v>126</v>
      </c>
      <c r="K18" s="6">
        <f t="shared" si="5"/>
        <v>3.785714286</v>
      </c>
      <c r="N18" s="1">
        <f>countifs('1B'!$T$2:$T$595, N$1, '1B'!$B$2:$B$595, "&gt;"&amp;$L$2, '1B'!$B$2:$B$595, "&lt;"&amp;$M$2)</f>
        <v>0</v>
      </c>
      <c r="O18" s="1">
        <f>countifs('1B'!$T$2:$T$595, O$1, '1B'!$B$2:$B$595, "&gt;"&amp;$L$2, '1B'!$B$2:$B$595, "&lt;"&amp;$M$2)</f>
        <v>0</v>
      </c>
      <c r="P18" s="1">
        <f>countifs('1B'!$T$2:$T$595, P$1, '1B'!$B$2:$B$595, "&gt;"&amp;$L$2, '1B'!$B$2:$B$595, "&lt;"&amp;$M$2)</f>
        <v>0</v>
      </c>
      <c r="Q18" s="1">
        <f>countifs('1B'!$T$2:$T$595, Q$1, '1B'!$B$2:$B$595, "&gt;"&amp;$L$2, '1B'!$B$2:$B$595, "&lt;"&amp;$M$2)</f>
        <v>0</v>
      </c>
      <c r="R18" s="1">
        <f>countifs('1B'!$T$2:$T$595, R$1, '1B'!$B$2:$B$595, "&gt;"&amp;$L$2, '1B'!$B$2:$B$595, "&lt;"&amp;$M$2)</f>
        <v>0</v>
      </c>
      <c r="S18" s="1">
        <f>countifs('1B'!$T$2:$T$595, S$1, '1B'!$B$2:$B$595, "&gt;"&amp;$L$2, '1B'!$B$2:$B$595, "&lt;"&amp;$M$2)</f>
        <v>0</v>
      </c>
      <c r="T18" s="1">
        <f>countifs('1B'!$T$2:$T$595, T$1, '1B'!$B$2:$B$595, "&gt;"&amp;$L$2, '1B'!$B$2:$B$595, "&lt;"&amp;$M$2)</f>
        <v>0</v>
      </c>
      <c r="U18" s="1">
        <f>countifs('1B'!$T$2:$T$595, U$1, '1B'!$B$2:$B$595, "&gt;"&amp;$L$3, '1B'!$B$2:$B$595, "&lt;"&amp;$M$3)</f>
        <v>0</v>
      </c>
      <c r="V18" s="1">
        <f>countifs('1B'!$T$2:$T$595, V$1, '1B'!$B$2:$B$595, "&gt;"&amp;$L$3, '1B'!$B$2:$B$595, "&lt;"&amp;$M$3)</f>
        <v>0</v>
      </c>
      <c r="W18" s="1">
        <f>countifs('1B'!$T$2:$T$595, W$1, '1B'!$B$2:$B$595, "&gt;"&amp;$L$3, '1B'!$B$2:$B$595, "&lt;"&amp;$M$3)</f>
        <v>0</v>
      </c>
      <c r="X18" s="1">
        <f>countifs('1B'!$T$2:$T$595, X$1, '1B'!$B$2:$B$595, "&gt;"&amp;$L$3, '1B'!$B$2:$B$595, "&lt;"&amp;$M$3)</f>
        <v>0</v>
      </c>
      <c r="Y18" s="1">
        <f>countifs('1B'!$T$2:$T$595, Y$1, '1B'!$B$2:$B$595, "&gt;"&amp;$L$3, '1B'!$B$2:$B$595, "&lt;"&amp;$M$3)</f>
        <v>0</v>
      </c>
      <c r="Z18" s="1">
        <f>countifs('1B'!$T$2:$T$595, Z$1, '1B'!$B$2:$B$595, "&gt;"&amp;$L$3, '1B'!$B$2:$B$595, "&lt;"&amp;$M$3)</f>
        <v>0</v>
      </c>
      <c r="AA18" s="1">
        <f>countifs('1B'!$T$2:$T$595, AA$1, '1B'!$B$2:$B$595, "&gt;"&amp;$L$3, '1B'!$B$2:$B$595, "&lt;"&amp;$M$3)</f>
        <v>0</v>
      </c>
      <c r="AB18" s="1">
        <f>countifs('1B'!$T$2:$T$595, AB$1, '1B'!$B$2:$B$595, "&gt;"&amp;$L$4, '1B'!$B$2:$B$595, "&lt;"&amp;$M$4)</f>
        <v>0</v>
      </c>
      <c r="AC18" s="1">
        <f>countifs('1B'!$T$2:$T$595, AC$1, '1B'!$B$2:$B$595, "&gt;"&amp;$L$4, '1B'!$B$2:$B$595, "&lt;"&amp;$M$4)</f>
        <v>0</v>
      </c>
      <c r="AD18" s="1">
        <f>countifs('1B'!$T$2:$T$595, AD$1, '1B'!$B$2:$B$595, "&gt;"&amp;$L$4, '1B'!$B$2:$B$595, "&lt;"&amp;$M$4)</f>
        <v>0</v>
      </c>
      <c r="AE18" s="1">
        <f>countifs('1B'!$T$2:$T$595, AE$1, '1B'!$B$2:$B$595, "&gt;"&amp;$L$4, '1B'!$B$2:$B$595, "&lt;"&amp;$M$4)</f>
        <v>0</v>
      </c>
      <c r="AF18" s="1">
        <f>countifs('1B'!$T$2:$T$595, AF$1, '1B'!$B$2:$B$595, "&gt;"&amp;$L$4, '1B'!$B$2:$B$595, "&lt;"&amp;$M$4)</f>
        <v>0</v>
      </c>
      <c r="AG18" s="1">
        <f>countifs('1B'!$T$2:$T$595, AG$1, '1B'!$B$2:$B$595, "&gt;"&amp;$L$4, '1B'!$B$2:$B$595, "&lt;"&amp;$M$4)</f>
        <v>0</v>
      </c>
      <c r="AH18" s="1">
        <f>countifs('1B'!$T$2:$T$595, AH$1, '1B'!$B$2:$B$595, "&gt;"&amp;$L$4, '1B'!$B$2:$B$595, "&lt;"&amp;$M$4)</f>
        <v>0</v>
      </c>
      <c r="AI18" s="3">
        <v>12.0</v>
      </c>
      <c r="AJ18" s="3">
        <v>22.0</v>
      </c>
      <c r="AK18" s="3">
        <v>26.0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12" t="str">
        <f>IFERROR(__xludf.DUMMYFUNCTION("AVERAGE.WEIGHTED($AB$1:$AH$1, AB18:AH18)"),"#DIV/0!")</f>
        <v>#DIV/0!</v>
      </c>
      <c r="AO18" s="6" t="str">
        <f t="shared" ref="AO18:AQ18" si="57">(AL18-1)*100/6</f>
        <v>#DIV/0!</v>
      </c>
      <c r="AP18" s="6" t="str">
        <f t="shared" si="57"/>
        <v>#DIV/0!</v>
      </c>
      <c r="AQ18" s="6" t="str">
        <f t="shared" si="57"/>
        <v>#DIV/0!</v>
      </c>
      <c r="AR18" s="1" t="str">
        <f t="shared" ref="AR18:AT18" si="58">Average($AO18:$AQ18)</f>
        <v>#DIV/0!</v>
      </c>
      <c r="AS18" s="1" t="str">
        <f t="shared" si="58"/>
        <v>#DIV/0!</v>
      </c>
      <c r="AT18" s="1" t="str">
        <f t="shared" si="58"/>
        <v>#DIV/0!</v>
      </c>
      <c r="AU18" s="7" t="str">
        <f t="shared" si="8"/>
        <v>#DIV/0!</v>
      </c>
      <c r="AV18" s="8">
        <f>countifs('1B'!$T$2:$T$510, AV$1, '1B'!$C$2:$C$510, "Karl")</f>
        <v>5</v>
      </c>
      <c r="AW18" s="8">
        <f>countifs('1B'!$T$2:$T$510, AW$1, '1B'!$C$2:$C$510, "Karl")</f>
        <v>9</v>
      </c>
      <c r="AX18" s="8">
        <f>countifs('1B'!$T$2:$T$510, AX$1, '1B'!$C$2:$C$510, "Karl")</f>
        <v>4</v>
      </c>
      <c r="AY18" s="8">
        <f>countifs('1B'!$T$2:$T$510, AY$1, '1B'!$C$2:$C$510, "Karl")</f>
        <v>1</v>
      </c>
      <c r="AZ18" s="8">
        <f>countifs('1B'!$T$2:$T$510, AZ$1, '1B'!$C$2:$C$510, "Karl")</f>
        <v>3</v>
      </c>
      <c r="BA18" s="8">
        <f>countifs('1B'!$T$2:$T$510, BA$1, '1B'!$C$2:$C$510, "Karl")</f>
        <v>0</v>
      </c>
      <c r="BB18" s="8">
        <f>countifs('1B'!$T$2:$T$510, BB$1, '1B'!$C$2:$C$510, "Karl")</f>
        <v>6</v>
      </c>
      <c r="BC18" s="8">
        <f>countifs('1B'!$T$2:$T$510, BC$1, '1B'!$C$2:$C$510, "Kona")</f>
        <v>30</v>
      </c>
      <c r="BD18" s="8">
        <f>countifs('1B'!$T$2:$T$510, BD$1, '1B'!$C$2:$C$510, "Kona")</f>
        <v>8</v>
      </c>
      <c r="BE18" s="8">
        <f>countifs('1B'!$T$2:$T$510, BE$1, '1B'!$C$2:$C$510, "Kona")</f>
        <v>9</v>
      </c>
      <c r="BF18" s="8">
        <f>countifs('1B'!$T$2:$T$510, BF$1, '1B'!$C$2:$C$510, "Kona")</f>
        <v>7</v>
      </c>
      <c r="BG18" s="8">
        <f>countifs('1B'!$T$2:$T$510, BG$1, '1B'!$C$2:$C$510, "Kona")</f>
        <v>8</v>
      </c>
      <c r="BH18" s="8">
        <f>countifs('1B'!$T$2:$T$510, BH$1, '1B'!$C$2:$C$510, "Kona")</f>
        <v>12</v>
      </c>
      <c r="BI18" s="8">
        <f>countifs('1B'!$T$2:$T$510, BI$1, '1B'!$C$2:$C$510, "Kona")</f>
        <v>24</v>
      </c>
      <c r="BJ18" s="8">
        <f t="shared" si="9"/>
        <v>28</v>
      </c>
      <c r="BK18" s="8">
        <f t="shared" si="10"/>
        <v>98</v>
      </c>
      <c r="BL18" s="6">
        <f>IFERROR(__xludf.DUMMYFUNCTION("AVERAGE.WEIGHTED($AV$1:$BB$1,AV18:BB18)"),3.4285714285714284)</f>
        <v>3.428571429</v>
      </c>
      <c r="BM18" s="6">
        <f>IFERROR(__xludf.DUMMYFUNCTION("AVERAGE.WEIGHTED($BC$1:$BI$1,BC18:BI18)"),3.887755102040816)</f>
        <v>3.887755102</v>
      </c>
      <c r="BN18" s="6">
        <f t="shared" ref="BN18:BO18" si="59">(BL18-1)*100/6</f>
        <v>40.47619048</v>
      </c>
      <c r="BO18" s="6">
        <f t="shared" si="59"/>
        <v>48.1292517</v>
      </c>
      <c r="BP18" s="7">
        <f t="shared" si="12"/>
        <v>44.30272109</v>
      </c>
      <c r="BQ18" s="7">
        <f t="shared" si="13"/>
        <v>44.30272109</v>
      </c>
      <c r="BR18" s="7">
        <f t="shared" si="14"/>
        <v>0.416202556</v>
      </c>
    </row>
    <row r="19">
      <c r="A19" s="3">
        <v>18.0</v>
      </c>
      <c r="B19" s="1" t="s">
        <v>47</v>
      </c>
      <c r="C19" s="1">
        <f>countif('1B'!$U$2:$U$595, C$1)</f>
        <v>23</v>
      </c>
      <c r="D19" s="1">
        <f>countif('1B'!$U$2:$U$595, D$1)</f>
        <v>17</v>
      </c>
      <c r="E19" s="1">
        <f>countif('1B'!$U$2:$U$595, E$1)</f>
        <v>7</v>
      </c>
      <c r="F19" s="1">
        <f>countif('1B'!$U$2:$U$595, F$1)</f>
        <v>4</v>
      </c>
      <c r="G19" s="1">
        <f>countif('1B'!$U$2:$U$595, G$1)</f>
        <v>12</v>
      </c>
      <c r="H19" s="1">
        <f>countif('1B'!$U$2:$U$595, H$1)</f>
        <v>24</v>
      </c>
      <c r="I19" s="1">
        <f>countif('1B'!$U$2:$U$595, I$1)</f>
        <v>39</v>
      </c>
      <c r="J19" s="1">
        <f t="shared" si="4"/>
        <v>126</v>
      </c>
      <c r="K19" s="6">
        <f t="shared" si="5"/>
        <v>4.531746032</v>
      </c>
      <c r="N19" s="1">
        <f>countifs('1B'!$U$2:$U$595, N$1, '1B'!$B$2:$B$595, "&gt;"&amp;$L$2, '1B'!$B$2:$B$595, "&lt;"&amp;$M$2)</f>
        <v>0</v>
      </c>
      <c r="O19" s="1">
        <f>countifs('1B'!$U$2:$U$595, O$1, '1B'!$B$2:$B$595, "&gt;"&amp;$L$2, '1B'!$B$2:$B$595, "&lt;"&amp;$M$2)</f>
        <v>0</v>
      </c>
      <c r="P19" s="1">
        <f>countifs('1B'!$U$2:$U$595, P$1, '1B'!$B$2:$B$595, "&gt;"&amp;$L$2, '1B'!$B$2:$B$595, "&lt;"&amp;$M$2)</f>
        <v>0</v>
      </c>
      <c r="Q19" s="1">
        <f>countifs('1B'!$U$2:$U$595, Q$1, '1B'!$B$2:$B$595, "&gt;"&amp;$L$2, '1B'!$B$2:$B$595, "&lt;"&amp;$M$2)</f>
        <v>0</v>
      </c>
      <c r="R19" s="1">
        <f>countifs('1B'!$U$2:$U$595, R$1, '1B'!$B$2:$B$595, "&gt;"&amp;$L$2, '1B'!$B$2:$B$595, "&lt;"&amp;$M$2)</f>
        <v>0</v>
      </c>
      <c r="S19" s="1">
        <f>countifs('1B'!$U$2:$U$595, S$1, '1B'!$B$2:$B$595, "&gt;"&amp;$L$2, '1B'!$B$2:$B$595, "&lt;"&amp;$M$2)</f>
        <v>0</v>
      </c>
      <c r="T19" s="1">
        <f>countifs('1B'!$U$2:$U$595, T$1, '1B'!$B$2:$B$595, "&gt;"&amp;$L$2, '1B'!$B$2:$B$595, "&lt;"&amp;$M$2)</f>
        <v>0</v>
      </c>
      <c r="U19" s="1">
        <f>countifs('1B'!$U$2:$U$595, U$1, '1B'!$B$2:$B$595, "&gt;"&amp;$L$3, '1B'!$B$2:$B$595, "&lt;"&amp;$M$3)</f>
        <v>0</v>
      </c>
      <c r="V19" s="1">
        <f>countifs('1B'!$U$2:$U$595, V$1, '1B'!$B$2:$B$595, "&gt;"&amp;$L$3, '1B'!$B$2:$B$595, "&lt;"&amp;$M$3)</f>
        <v>0</v>
      </c>
      <c r="W19" s="1">
        <f>countifs('1B'!$U$2:$U$595, W$1, '1B'!$B$2:$B$595, "&gt;"&amp;$L$3, '1B'!$B$2:$B$595, "&lt;"&amp;$M$3)</f>
        <v>0</v>
      </c>
      <c r="X19" s="1">
        <f>countifs('1B'!$U$2:$U$595, X$1, '1B'!$B$2:$B$595, "&gt;"&amp;$L$3, '1B'!$B$2:$B$595, "&lt;"&amp;$M$3)</f>
        <v>0</v>
      </c>
      <c r="Y19" s="1">
        <f>countifs('1B'!$U$2:$U$595, Y$1, '1B'!$B$2:$B$595, "&gt;"&amp;$L$3, '1B'!$B$2:$B$595, "&lt;"&amp;$M$3)</f>
        <v>0</v>
      </c>
      <c r="Z19" s="1">
        <f>countifs('1B'!$U$2:$U$595, Z$1, '1B'!$B$2:$B$595, "&gt;"&amp;$L$3, '1B'!$B$2:$B$595, "&lt;"&amp;$M$3)</f>
        <v>0</v>
      </c>
      <c r="AA19" s="1">
        <f>countifs('1B'!$U$2:$U$595, AA$1, '1B'!$B$2:$B$595, "&gt;"&amp;$L$3, '1B'!$B$2:$B$595, "&lt;"&amp;$M$3)</f>
        <v>0</v>
      </c>
      <c r="AB19" s="1">
        <f>countifs('1B'!$U$2:$U$595, AB$1, '1B'!$B$2:$B$595, "&gt;"&amp;$L$4, '1B'!$B$2:$B$595, "&lt;"&amp;$M$4)</f>
        <v>0</v>
      </c>
      <c r="AC19" s="1">
        <f>countifs('1B'!$U$2:$U$595, AC$1, '1B'!$B$2:$B$595, "&gt;"&amp;$L$4, '1B'!$B$2:$B$595, "&lt;"&amp;$M$4)</f>
        <v>0</v>
      </c>
      <c r="AD19" s="1">
        <f>countifs('1B'!$U$2:$U$595, AD$1, '1B'!$B$2:$B$595, "&gt;"&amp;$L$4, '1B'!$B$2:$B$595, "&lt;"&amp;$M$4)</f>
        <v>0</v>
      </c>
      <c r="AE19" s="1">
        <f>countifs('1B'!$U$2:$U$595, AE$1, '1B'!$B$2:$B$595, "&gt;"&amp;$L$4, '1B'!$B$2:$B$595, "&lt;"&amp;$M$4)</f>
        <v>0</v>
      </c>
      <c r="AF19" s="1">
        <f>countifs('1B'!$U$2:$U$595, AF$1, '1B'!$B$2:$B$595, "&gt;"&amp;$L$4, '1B'!$B$2:$B$595, "&lt;"&amp;$M$4)</f>
        <v>0</v>
      </c>
      <c r="AG19" s="1">
        <f>countifs('1B'!$U$2:$U$595, AG$1, '1B'!$B$2:$B$595, "&gt;"&amp;$L$4, '1B'!$B$2:$B$595, "&lt;"&amp;$M$4)</f>
        <v>0</v>
      </c>
      <c r="AH19" s="1">
        <f>countifs('1B'!$U$2:$U$595, AH$1, '1B'!$B$2:$B$595, "&gt;"&amp;$L$4, '1B'!$B$2:$B$595, "&lt;"&amp;$M$4)</f>
        <v>0</v>
      </c>
      <c r="AI19" s="3">
        <v>12.0</v>
      </c>
      <c r="AJ19" s="3">
        <v>22.0</v>
      </c>
      <c r="AK19" s="3">
        <v>26.0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12" t="str">
        <f>IFERROR(__xludf.DUMMYFUNCTION("AVERAGE.WEIGHTED($AB$1:$AH$1, AB19:AH19)"),"#DIV/0!")</f>
        <v>#DIV/0!</v>
      </c>
      <c r="AO19" s="6" t="str">
        <f t="shared" ref="AO19:AQ19" si="60">(AL19-1)*100/6</f>
        <v>#DIV/0!</v>
      </c>
      <c r="AP19" s="6" t="str">
        <f t="shared" si="60"/>
        <v>#DIV/0!</v>
      </c>
      <c r="AQ19" s="6" t="str">
        <f t="shared" si="60"/>
        <v>#DIV/0!</v>
      </c>
      <c r="AR19" s="1" t="str">
        <f t="shared" ref="AR19:AT19" si="61">Average($AO19:$AQ19)</f>
        <v>#DIV/0!</v>
      </c>
      <c r="AS19" s="1" t="str">
        <f t="shared" si="61"/>
        <v>#DIV/0!</v>
      </c>
      <c r="AT19" s="1" t="str">
        <f t="shared" si="61"/>
        <v>#DIV/0!</v>
      </c>
      <c r="AU19" s="7" t="str">
        <f t="shared" si="8"/>
        <v>#DIV/0!</v>
      </c>
      <c r="AV19" s="8">
        <f>countifs('1B'!$U$2:$U$510, AV$1, '1B'!$C$2:$C$510, "Karl")</f>
        <v>5</v>
      </c>
      <c r="AW19" s="8">
        <f>countifs('1B'!$U$2:$U$510, AW$1, '1B'!$C$2:$C$510, "Karl")</f>
        <v>6</v>
      </c>
      <c r="AX19" s="8">
        <f>countifs('1B'!$U$2:$U$510, AX$1, '1B'!$C$2:$C$510, "Karl")</f>
        <v>0</v>
      </c>
      <c r="AY19" s="8">
        <f>countifs('1B'!$U$2:$U$510, AY$1, '1B'!$C$2:$C$510, "Karl")</f>
        <v>1</v>
      </c>
      <c r="AZ19" s="8">
        <f>countifs('1B'!$U$2:$U$510, AZ$1, '1B'!$C$2:$C$510, "Karl")</f>
        <v>4</v>
      </c>
      <c r="BA19" s="8">
        <f>countifs('1B'!$U$2:$U$510, BA$1, '1B'!$C$2:$C$510, "Karl")</f>
        <v>3</v>
      </c>
      <c r="BB19" s="8">
        <f>countifs('1B'!$U$2:$U$510, BB$1, '1B'!$C$2:$C$510, "Karl")</f>
        <v>9</v>
      </c>
      <c r="BC19" s="8">
        <f>countifs('1B'!$U$2:$U$510, BC$1, '1B'!$C$2:$C$510, "Kona")</f>
        <v>18</v>
      </c>
      <c r="BD19" s="8">
        <f>countifs('1B'!$U$2:$U$510, BD$1, '1B'!$C$2:$C$510, "Kona")</f>
        <v>11</v>
      </c>
      <c r="BE19" s="8">
        <f>countifs('1B'!$U$2:$U$510, BE$1, '1B'!$C$2:$C$510, "Kona")</f>
        <v>7</v>
      </c>
      <c r="BF19" s="8">
        <f>countifs('1B'!$U$2:$U$510, BF$1, '1B'!$C$2:$C$510, "Kona")</f>
        <v>3</v>
      </c>
      <c r="BG19" s="8">
        <f>countifs('1B'!$U$2:$U$510, BG$1, '1B'!$C$2:$C$510, "Kona")</f>
        <v>8</v>
      </c>
      <c r="BH19" s="8">
        <f>countifs('1B'!$U$2:$U$510, BH$1, '1B'!$C$2:$C$510, "Kona")</f>
        <v>21</v>
      </c>
      <c r="BI19" s="8">
        <f>countifs('1B'!$U$2:$U$510, BI$1, '1B'!$C$2:$C$510, "Kona")</f>
        <v>30</v>
      </c>
      <c r="BJ19" s="8">
        <f t="shared" si="9"/>
        <v>28</v>
      </c>
      <c r="BK19" s="8">
        <f t="shared" si="10"/>
        <v>98</v>
      </c>
      <c r="BL19" s="6">
        <f>IFERROR(__xludf.DUMMYFUNCTION("AVERAGE.WEIGHTED($AV$1:$BB$1,AV19:BB19)"),4.357142857142857)</f>
        <v>4.357142857</v>
      </c>
      <c r="BM19" s="6">
        <f>IFERROR(__xludf.DUMMYFUNCTION("AVERAGE.WEIGHTED($BC$1:$BI$1,BC19:BI19)"),4.581632653061225)</f>
        <v>4.581632653</v>
      </c>
      <c r="BN19" s="6">
        <f t="shared" ref="BN19:BO19" si="62">(BL19-1)*100/6</f>
        <v>55.95238095</v>
      </c>
      <c r="BO19" s="6">
        <f t="shared" si="62"/>
        <v>59.69387755</v>
      </c>
      <c r="BP19" s="7">
        <f t="shared" si="12"/>
        <v>57.82312925</v>
      </c>
      <c r="BQ19" s="7">
        <f t="shared" si="13"/>
        <v>57.82312925</v>
      </c>
      <c r="BR19" s="7">
        <f t="shared" si="14"/>
        <v>0.7279001644</v>
      </c>
    </row>
    <row r="20">
      <c r="A20" s="3">
        <v>19.0</v>
      </c>
      <c r="B20" s="1" t="s">
        <v>48</v>
      </c>
      <c r="C20" s="1">
        <f>countif('1B'!$V$2:$V$595, C$1)</f>
        <v>32</v>
      </c>
      <c r="D20" s="1">
        <f>countif('1B'!$V$2:$V$595, D$1)</f>
        <v>9</v>
      </c>
      <c r="E20" s="1">
        <f>countif('1B'!$V$2:$V$595, E$1)</f>
        <v>7</v>
      </c>
      <c r="F20" s="1">
        <f>countif('1B'!$V$2:$V$595, F$1)</f>
        <v>15</v>
      </c>
      <c r="G20" s="1">
        <f>countif('1B'!$V$2:$V$595, G$1)</f>
        <v>10</v>
      </c>
      <c r="H20" s="1">
        <f>countif('1B'!$V$2:$V$595, H$1)</f>
        <v>19</v>
      </c>
      <c r="I20" s="1">
        <f>countif('1B'!$V$2:$V$595, I$1)</f>
        <v>34</v>
      </c>
      <c r="J20" s="1">
        <f t="shared" si="4"/>
        <v>126</v>
      </c>
      <c r="K20" s="6">
        <f t="shared" si="5"/>
        <v>4.23015873</v>
      </c>
      <c r="N20" s="1">
        <f>countifs('1B'!$V$2:$V$595, N$1, '1B'!$B$2:$B$595, "&gt;"&amp;$L$2, '1B'!$B$2:$B$595, "&lt;"&amp;$M$2)</f>
        <v>0</v>
      </c>
      <c r="O20" s="1">
        <f>countifs('1B'!$V$2:$V$595, O$1, '1B'!$B$2:$B$595, "&gt;"&amp;$L$2, '1B'!$B$2:$B$595, "&lt;"&amp;$M$2)</f>
        <v>0</v>
      </c>
      <c r="P20" s="1">
        <f>countifs('1B'!$V$2:$V$595, P$1, '1B'!$B$2:$B$595, "&gt;"&amp;$L$2, '1B'!$B$2:$B$595, "&lt;"&amp;$M$2)</f>
        <v>0</v>
      </c>
      <c r="Q20" s="1">
        <f>countifs('1B'!$V$2:$V$595, Q$1, '1B'!$B$2:$B$595, "&gt;"&amp;$L$2, '1B'!$B$2:$B$595, "&lt;"&amp;$M$2)</f>
        <v>0</v>
      </c>
      <c r="R20" s="1">
        <f>countifs('1B'!$V$2:$V$595, R$1, '1B'!$B$2:$B$595, "&gt;"&amp;$L$2, '1B'!$B$2:$B$595, "&lt;"&amp;$M$2)</f>
        <v>0</v>
      </c>
      <c r="S20" s="1">
        <f>countifs('1B'!$V$2:$V$595, S$1, '1B'!$B$2:$B$595, "&gt;"&amp;$L$2, '1B'!$B$2:$B$595, "&lt;"&amp;$M$2)</f>
        <v>0</v>
      </c>
      <c r="T20" s="1">
        <f>countifs('1B'!$V$2:$V$595, T$1, '1B'!$B$2:$B$595, "&gt;"&amp;$L$2, '1B'!$B$2:$B$595, "&lt;"&amp;$M$2)</f>
        <v>0</v>
      </c>
      <c r="U20" s="1">
        <f>countifs('1B'!$V$2:$V$595, U$1, '1B'!$B$2:$B$595, "&gt;"&amp;$L$3, '1B'!$B$2:$B$595, "&lt;"&amp;$M$3)</f>
        <v>0</v>
      </c>
      <c r="V20" s="1">
        <f>countifs('1B'!$V$2:$V$595, V$1, '1B'!$B$2:$B$595, "&gt;"&amp;$L$3, '1B'!$B$2:$B$595, "&lt;"&amp;$M$3)</f>
        <v>0</v>
      </c>
      <c r="W20" s="1">
        <f>countifs('1B'!$V$2:$V$595, W$1, '1B'!$B$2:$B$595, "&gt;"&amp;$L$3, '1B'!$B$2:$B$595, "&lt;"&amp;$M$3)</f>
        <v>0</v>
      </c>
      <c r="X20" s="1">
        <f>countifs('1B'!$V$2:$V$595, X$1, '1B'!$B$2:$B$595, "&gt;"&amp;$L$3, '1B'!$B$2:$B$595, "&lt;"&amp;$M$3)</f>
        <v>0</v>
      </c>
      <c r="Y20" s="1">
        <f>countifs('1B'!$V$2:$V$595, Y$1, '1B'!$B$2:$B$595, "&gt;"&amp;$L$3, '1B'!$B$2:$B$595, "&lt;"&amp;$M$3)</f>
        <v>0</v>
      </c>
      <c r="Z20" s="1">
        <f>countifs('1B'!$V$2:$V$595, Z$1, '1B'!$B$2:$B$595, "&gt;"&amp;$L$3, '1B'!$B$2:$B$595, "&lt;"&amp;$M$3)</f>
        <v>0</v>
      </c>
      <c r="AA20" s="1">
        <f>countifs('1B'!$V$2:$V$595, AA$1, '1B'!$B$2:$B$595, "&gt;"&amp;$L$3, '1B'!$B$2:$B$595, "&lt;"&amp;$M$3)</f>
        <v>0</v>
      </c>
      <c r="AB20" s="1">
        <f>countifs('1B'!$V$2:$V$595, AB$1, '1B'!$B$2:$B$595, "&gt;"&amp;$L$4, '1B'!$B$2:$B$595, "&lt;"&amp;$M$4)</f>
        <v>0</v>
      </c>
      <c r="AC20" s="1">
        <f>countifs('1B'!$V$2:$V$595, AC$1, '1B'!$B$2:$B$595, "&gt;"&amp;$L$4, '1B'!$B$2:$B$595, "&lt;"&amp;$M$4)</f>
        <v>0</v>
      </c>
      <c r="AD20" s="1">
        <f>countifs('1B'!$V$2:$V$595, AD$1, '1B'!$B$2:$B$595, "&gt;"&amp;$L$4, '1B'!$B$2:$B$595, "&lt;"&amp;$M$4)</f>
        <v>0</v>
      </c>
      <c r="AE20" s="1">
        <f>countifs('1B'!$V$2:$V$595, AE$1, '1B'!$B$2:$B$595, "&gt;"&amp;$L$4, '1B'!$B$2:$B$595, "&lt;"&amp;$M$4)</f>
        <v>0</v>
      </c>
      <c r="AF20" s="1">
        <f>countifs('1B'!$V$2:$V$595, AF$1, '1B'!$B$2:$B$595, "&gt;"&amp;$L$4, '1B'!$B$2:$B$595, "&lt;"&amp;$M$4)</f>
        <v>0</v>
      </c>
      <c r="AG20" s="1">
        <f>countifs('1B'!$V$2:$V$595, AG$1, '1B'!$B$2:$B$595, "&gt;"&amp;$L$4, '1B'!$B$2:$B$595, "&lt;"&amp;$M$4)</f>
        <v>0</v>
      </c>
      <c r="AH20" s="1">
        <f>countifs('1B'!$V$2:$V$595, AH$1, '1B'!$B$2:$B$595, "&gt;"&amp;$L$4, '1B'!$B$2:$B$595, "&lt;"&amp;$M$4)</f>
        <v>0</v>
      </c>
      <c r="AI20" s="3">
        <v>12.0</v>
      </c>
      <c r="AJ20" s="3">
        <v>22.0</v>
      </c>
      <c r="AK20" s="3">
        <v>26.0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12" t="str">
        <f>IFERROR(__xludf.DUMMYFUNCTION("AVERAGE.WEIGHTED($AB$1:$AH$1, AB20:AH20)"),"#DIV/0!")</f>
        <v>#DIV/0!</v>
      </c>
      <c r="AO20" s="6" t="str">
        <f t="shared" ref="AO20:AQ20" si="63">(AL20-1)*100/6</f>
        <v>#DIV/0!</v>
      </c>
      <c r="AP20" s="6" t="str">
        <f t="shared" si="63"/>
        <v>#DIV/0!</v>
      </c>
      <c r="AQ20" s="6" t="str">
        <f t="shared" si="63"/>
        <v>#DIV/0!</v>
      </c>
      <c r="AR20" s="1" t="str">
        <f t="shared" ref="AR20:AT20" si="64">Average($AO20:$AQ20)</f>
        <v>#DIV/0!</v>
      </c>
      <c r="AS20" s="1" t="str">
        <f t="shared" si="64"/>
        <v>#DIV/0!</v>
      </c>
      <c r="AT20" s="1" t="str">
        <f t="shared" si="64"/>
        <v>#DIV/0!</v>
      </c>
      <c r="AU20" s="7" t="str">
        <f t="shared" si="8"/>
        <v>#DIV/0!</v>
      </c>
      <c r="AV20" s="8">
        <f>countifs('1B'!$V$2:$V$510, AV$1, '1B'!$C$2:$C$510, "Karl")</f>
        <v>6</v>
      </c>
      <c r="AW20" s="8">
        <f>countifs('1B'!$V$2:$V$510, AW$1, '1B'!$C$2:$C$510, "Karl")</f>
        <v>2</v>
      </c>
      <c r="AX20" s="8">
        <f>countifs('1B'!$V$2:$V$510, AX$1, '1B'!$C$2:$C$510, "Karl")</f>
        <v>1</v>
      </c>
      <c r="AY20" s="8">
        <f>countifs('1B'!$V$2:$V$510, AY$1, '1B'!$C$2:$C$510, "Karl")</f>
        <v>4</v>
      </c>
      <c r="AZ20" s="8">
        <f>countifs('1B'!$V$2:$V$510, AZ$1, '1B'!$C$2:$C$510, "Karl")</f>
        <v>3</v>
      </c>
      <c r="BA20" s="8">
        <f>countifs('1B'!$V$2:$V$510, BA$1, '1B'!$C$2:$C$510, "Karl")</f>
        <v>2</v>
      </c>
      <c r="BB20" s="8">
        <f>countifs('1B'!$V$2:$V$510, BB$1, '1B'!$C$2:$C$510, "Karl")</f>
        <v>10</v>
      </c>
      <c r="BC20" s="8">
        <f>countifs('1B'!$V$2:$V$510, BC$1, '1B'!$C$2:$C$510, "Kona")</f>
        <v>26</v>
      </c>
      <c r="BD20" s="8">
        <f>countifs('1B'!$V$2:$V$510, BD$1, '1B'!$C$2:$C$510, "Kona")</f>
        <v>7</v>
      </c>
      <c r="BE20" s="8">
        <f>countifs('1B'!$V$2:$V$510, BE$1, '1B'!$C$2:$C$510, "Kona")</f>
        <v>6</v>
      </c>
      <c r="BF20" s="8">
        <f>countifs('1B'!$V$2:$V$510, BF$1, '1B'!$C$2:$C$510, "Kona")</f>
        <v>11</v>
      </c>
      <c r="BG20" s="8">
        <f>countifs('1B'!$V$2:$V$510, BG$1, '1B'!$C$2:$C$510, "Kona")</f>
        <v>7</v>
      </c>
      <c r="BH20" s="8">
        <f>countifs('1B'!$V$2:$V$510, BH$1, '1B'!$C$2:$C$510, "Kona")</f>
        <v>17</v>
      </c>
      <c r="BI20" s="8">
        <f>countifs('1B'!$V$2:$V$510, BI$1, '1B'!$C$2:$C$510, "Kona")</f>
        <v>24</v>
      </c>
      <c r="BJ20" s="8">
        <f t="shared" si="9"/>
        <v>28</v>
      </c>
      <c r="BK20" s="8">
        <f t="shared" si="10"/>
        <v>98</v>
      </c>
      <c r="BL20" s="6">
        <f>IFERROR(__xludf.DUMMYFUNCTION("AVERAGE.WEIGHTED($AV$1:$BB$1,AV20:BB20)"),4.5)</f>
        <v>4.5</v>
      </c>
      <c r="BM20" s="6">
        <f>IFERROR(__xludf.DUMMYFUNCTION("AVERAGE.WEIGHTED($BC$1:$BI$1,BC20:BI20)"),4.153061224489796)</f>
        <v>4.153061224</v>
      </c>
      <c r="BN20" s="6">
        <f t="shared" ref="BN20:BO20" si="65">(BL20-1)*100/6</f>
        <v>58.33333333</v>
      </c>
      <c r="BO20" s="6">
        <f t="shared" si="65"/>
        <v>52.55102041</v>
      </c>
      <c r="BP20" s="7">
        <f t="shared" si="12"/>
        <v>55.44217687</v>
      </c>
      <c r="BQ20" s="7">
        <f t="shared" si="13"/>
        <v>55.44217687</v>
      </c>
      <c r="BR20" s="7">
        <f t="shared" si="14"/>
        <v>0.5829237998</v>
      </c>
    </row>
    <row r="21">
      <c r="A21" s="3">
        <v>20.0</v>
      </c>
      <c r="B21" s="1" t="s">
        <v>49</v>
      </c>
      <c r="C21" s="1">
        <f>countif('1B'!$W$2:$W$595, C$1)</f>
        <v>96</v>
      </c>
      <c r="D21" s="1">
        <f>countif('1B'!$W$2:$W$595, D$1)</f>
        <v>11</v>
      </c>
      <c r="E21" s="1">
        <f>countif('1B'!$W$2:$W$595, E$1)</f>
        <v>7</v>
      </c>
      <c r="F21" s="1">
        <f>countif('1B'!$W$2:$W$595, F$1)</f>
        <v>3</v>
      </c>
      <c r="G21" s="1">
        <f>countif('1B'!$W$2:$W$595, G$1)</f>
        <v>1</v>
      </c>
      <c r="H21" s="1">
        <f>countif('1B'!$W$2:$W$595, H$1)</f>
        <v>1</v>
      </c>
      <c r="I21" s="1">
        <f>countif('1B'!$W$2:$W$595, I$1)</f>
        <v>7</v>
      </c>
      <c r="J21" s="1">
        <f t="shared" si="4"/>
        <v>126</v>
      </c>
      <c r="K21" s="6">
        <f t="shared" si="5"/>
        <v>1.674603175</v>
      </c>
      <c r="N21" s="1">
        <f>countifs('1B'!$W$2:$W$595, N$1, '1B'!$B$2:$B$595, "&gt;"&amp;$L$2, '1B'!$B$2:$B$595, "&lt;"&amp;$M$2)</f>
        <v>0</v>
      </c>
      <c r="O21" s="1">
        <f>countifs('1B'!$W$2:$W$595, O$1, '1B'!$B$2:$B$595, "&gt;"&amp;$L$2, '1B'!$B$2:$B$595, "&lt;"&amp;$M$2)</f>
        <v>0</v>
      </c>
      <c r="P21" s="1">
        <f>countifs('1B'!$W$2:$W$595, P$1, '1B'!$B$2:$B$595, "&gt;"&amp;$L$2, '1B'!$B$2:$B$595, "&lt;"&amp;$M$2)</f>
        <v>0</v>
      </c>
      <c r="Q21" s="1">
        <f>countifs('1B'!$W$2:$W$595, Q$1, '1B'!$B$2:$B$595, "&gt;"&amp;$L$2, '1B'!$B$2:$B$595, "&lt;"&amp;$M$2)</f>
        <v>0</v>
      </c>
      <c r="R21" s="1">
        <f>countifs('1B'!$W$2:$W$595, R$1, '1B'!$B$2:$B$595, "&gt;"&amp;$L$2, '1B'!$B$2:$B$595, "&lt;"&amp;$M$2)</f>
        <v>0</v>
      </c>
      <c r="S21" s="1">
        <f>countifs('1B'!$W$2:$W$595, S$1, '1B'!$B$2:$B$595, "&gt;"&amp;$L$2, '1B'!$B$2:$B$595, "&lt;"&amp;$M$2)</f>
        <v>0</v>
      </c>
      <c r="T21" s="1">
        <f>countifs('1B'!$W$2:$W$595, T$1, '1B'!$B$2:$B$595, "&gt;"&amp;$L$2, '1B'!$B$2:$B$595, "&lt;"&amp;$M$2)</f>
        <v>0</v>
      </c>
      <c r="U21" s="1">
        <f>countifs('1B'!$W$2:$W$595, U$1, '1B'!$B$2:$B$595, "&gt;"&amp;$L$3, '1B'!$B$2:$B$595, "&lt;"&amp;$M$3)</f>
        <v>0</v>
      </c>
      <c r="V21" s="1">
        <f>countifs('1B'!$W$2:$W$595, V$1, '1B'!$B$2:$B$595, "&gt;"&amp;$L$3, '1B'!$B$2:$B$595, "&lt;"&amp;$M$3)</f>
        <v>0</v>
      </c>
      <c r="W21" s="1">
        <f>countifs('1B'!$W$2:$W$595, W$1, '1B'!$B$2:$B$595, "&gt;"&amp;$L$3, '1B'!$B$2:$B$595, "&lt;"&amp;$M$3)</f>
        <v>0</v>
      </c>
      <c r="X21" s="1">
        <f>countifs('1B'!$W$2:$W$595, X$1, '1B'!$B$2:$B$595, "&gt;"&amp;$L$3, '1B'!$B$2:$B$595, "&lt;"&amp;$M$3)</f>
        <v>0</v>
      </c>
      <c r="Y21" s="1">
        <f>countifs('1B'!$W$2:$W$595, Y$1, '1B'!$B$2:$B$595, "&gt;"&amp;$L$3, '1B'!$B$2:$B$595, "&lt;"&amp;$M$3)</f>
        <v>0</v>
      </c>
      <c r="Z21" s="1">
        <f>countifs('1B'!$W$2:$W$595, Z$1, '1B'!$B$2:$B$595, "&gt;"&amp;$L$3, '1B'!$B$2:$B$595, "&lt;"&amp;$M$3)</f>
        <v>0</v>
      </c>
      <c r="AA21" s="1">
        <f>countifs('1B'!$W$2:$W$595, AA$1, '1B'!$B$2:$B$595, "&gt;"&amp;$L$3, '1B'!$B$2:$B$595, "&lt;"&amp;$M$3)</f>
        <v>0</v>
      </c>
      <c r="AB21" s="1">
        <f>countifs('1B'!$W$2:$W$595, AB$1, '1B'!$B$2:$B$595, "&gt;"&amp;$L$4, '1B'!$B$2:$B$595, "&lt;"&amp;$M$4)</f>
        <v>0</v>
      </c>
      <c r="AC21" s="1">
        <f>countifs('1B'!$W$2:$W$595, AC$1, '1B'!$B$2:$B$595, "&gt;"&amp;$L$4, '1B'!$B$2:$B$595, "&lt;"&amp;$M$4)</f>
        <v>0</v>
      </c>
      <c r="AD21" s="1">
        <f>countifs('1B'!$W$2:$W$595, AD$1, '1B'!$B$2:$B$595, "&gt;"&amp;$L$4, '1B'!$B$2:$B$595, "&lt;"&amp;$M$4)</f>
        <v>0</v>
      </c>
      <c r="AE21" s="1">
        <f>countifs('1B'!$W$2:$W$595, AE$1, '1B'!$B$2:$B$595, "&gt;"&amp;$L$4, '1B'!$B$2:$B$595, "&lt;"&amp;$M$4)</f>
        <v>0</v>
      </c>
      <c r="AF21" s="1">
        <f>countifs('1B'!$W$2:$W$595, AF$1, '1B'!$B$2:$B$595, "&gt;"&amp;$L$4, '1B'!$B$2:$B$595, "&lt;"&amp;$M$4)</f>
        <v>0</v>
      </c>
      <c r="AG21" s="1">
        <f>countifs('1B'!$W$2:$W$595, AG$1, '1B'!$B$2:$B$595, "&gt;"&amp;$L$4, '1B'!$B$2:$B$595, "&lt;"&amp;$M$4)</f>
        <v>0</v>
      </c>
      <c r="AH21" s="1">
        <f>countifs('1B'!$W$2:$W$595, AH$1, '1B'!$B$2:$B$595, "&gt;"&amp;$L$4, '1B'!$B$2:$B$595, "&lt;"&amp;$M$4)</f>
        <v>0</v>
      </c>
      <c r="AI21" s="3">
        <v>12.0</v>
      </c>
      <c r="AJ21" s="3">
        <v>22.0</v>
      </c>
      <c r="AK21" s="3">
        <v>26.0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12" t="str">
        <f>IFERROR(__xludf.DUMMYFUNCTION("AVERAGE.WEIGHTED($AB$1:$AH$1, AB21:AH21)"),"#DIV/0!")</f>
        <v>#DIV/0!</v>
      </c>
      <c r="AO21" s="6" t="str">
        <f t="shared" ref="AO21:AQ21" si="66">(AL21-1)*100/6</f>
        <v>#DIV/0!</v>
      </c>
      <c r="AP21" s="6" t="str">
        <f t="shared" si="66"/>
        <v>#DIV/0!</v>
      </c>
      <c r="AQ21" s="6" t="str">
        <f t="shared" si="66"/>
        <v>#DIV/0!</v>
      </c>
      <c r="AR21" s="1" t="str">
        <f t="shared" ref="AR21:AT21" si="67">Average($AO21:$AQ21)</f>
        <v>#DIV/0!</v>
      </c>
      <c r="AS21" s="1" t="str">
        <f t="shared" si="67"/>
        <v>#DIV/0!</v>
      </c>
      <c r="AT21" s="1" t="str">
        <f t="shared" si="67"/>
        <v>#DIV/0!</v>
      </c>
      <c r="AU21" s="7" t="str">
        <f t="shared" si="8"/>
        <v>#DIV/0!</v>
      </c>
      <c r="AV21" s="8">
        <f>countifs('1B'!$W$2:$W$510, AV$1, '1B'!$C$2:$C$510, "Karl")</f>
        <v>20</v>
      </c>
      <c r="AW21" s="8">
        <f>countifs('1B'!$W$2:$W$510, AW$1, '1B'!$C$2:$C$510, "Karl")</f>
        <v>4</v>
      </c>
      <c r="AX21" s="8">
        <f>countifs('1B'!$W$2:$W$510, AX$1, '1B'!$C$2:$C$510, "Karl")</f>
        <v>0</v>
      </c>
      <c r="AY21" s="8">
        <f>countifs('1B'!$W$2:$W$510, AY$1, '1B'!$C$2:$C$510, "Karl")</f>
        <v>1</v>
      </c>
      <c r="AZ21" s="8">
        <f>countifs('1B'!$W$2:$W$510, AZ$1, '1B'!$C$2:$C$510, "Karl")</f>
        <v>0</v>
      </c>
      <c r="BA21" s="8">
        <f>countifs('1B'!$W$2:$W$510, BA$1, '1B'!$C$2:$C$510, "Karl")</f>
        <v>0</v>
      </c>
      <c r="BB21" s="8">
        <f>countifs('1B'!$W$2:$W$510, BB$1, '1B'!$C$2:$C$510, "Karl")</f>
        <v>3</v>
      </c>
      <c r="BC21" s="8">
        <f>countifs('1B'!$W$2:$W$510, BC$1, '1B'!$C$2:$C$510, "Kona")</f>
        <v>76</v>
      </c>
      <c r="BD21" s="8">
        <f>countifs('1B'!$W$2:$W$510, BD$1, '1B'!$C$2:$C$510, "Kona")</f>
        <v>7</v>
      </c>
      <c r="BE21" s="8">
        <f>countifs('1B'!$W$2:$W$510, BE$1, '1B'!$C$2:$C$510, "Kona")</f>
        <v>7</v>
      </c>
      <c r="BF21" s="8">
        <f>countifs('1B'!$W$2:$W$510, BF$1, '1B'!$C$2:$C$510, "Kona")</f>
        <v>2</v>
      </c>
      <c r="BG21" s="8">
        <f>countifs('1B'!$W$2:$W$510, BG$1, '1B'!$C$2:$C$510, "Kona")</f>
        <v>1</v>
      </c>
      <c r="BH21" s="8">
        <f>countifs('1B'!$W$2:$W$510, BH$1, '1B'!$C$2:$C$510, "Kona")</f>
        <v>1</v>
      </c>
      <c r="BI21" s="8">
        <f>countifs('1B'!$W$2:$W$510, BI$1, '1B'!$C$2:$C$510, "Kona")</f>
        <v>4</v>
      </c>
      <c r="BJ21" s="8">
        <f t="shared" si="9"/>
        <v>28</v>
      </c>
      <c r="BK21" s="8">
        <f t="shared" si="10"/>
        <v>98</v>
      </c>
      <c r="BL21" s="6">
        <f>IFERROR(__xludf.DUMMYFUNCTION("AVERAGE.WEIGHTED($AV$1:$BB$1,AV21:BB21)"),1.892857142857143)</f>
        <v>1.892857143</v>
      </c>
      <c r="BM21" s="6">
        <f>IFERROR(__xludf.DUMMYFUNCTION("AVERAGE.WEIGHTED($BC$1:$BI$1,BC21:BI21)"),1.6122448979591837)</f>
        <v>1.612244898</v>
      </c>
      <c r="BN21" s="6">
        <f t="shared" ref="BN21:BO21" si="68">(BL21-1)*100/6</f>
        <v>14.88095238</v>
      </c>
      <c r="BO21" s="6">
        <f t="shared" si="68"/>
        <v>10.20408163</v>
      </c>
      <c r="BP21" s="7">
        <f t="shared" si="12"/>
        <v>12.54251701</v>
      </c>
      <c r="BQ21" s="7">
        <f t="shared" si="13"/>
        <v>12.54251701</v>
      </c>
      <c r="BR21" s="7">
        <f t="shared" si="14"/>
        <v>0.3504135579</v>
      </c>
    </row>
    <row r="22">
      <c r="A22" s="3">
        <v>21.0</v>
      </c>
      <c r="B22" s="1" t="s">
        <v>50</v>
      </c>
      <c r="C22" s="1">
        <f>countif('1B'!$X$2:$X$595, C$1)</f>
        <v>3</v>
      </c>
      <c r="D22" s="1">
        <f>countif('1B'!$X$2:$X$595, D$1)</f>
        <v>2</v>
      </c>
      <c r="E22" s="1">
        <f>countif('1B'!$X$2:$X$595, E$1)</f>
        <v>4</v>
      </c>
      <c r="F22" s="1">
        <f>countif('1B'!$X$2:$X$595, F$1)</f>
        <v>0</v>
      </c>
      <c r="G22" s="1">
        <f>countif('1B'!$X$2:$X$595, G$1)</f>
        <v>7</v>
      </c>
      <c r="H22" s="1">
        <f>countif('1B'!$X$2:$X$595, H$1)</f>
        <v>29</v>
      </c>
      <c r="I22" s="1">
        <f>countif('1B'!$X$2:$X$595, I$1)</f>
        <v>81</v>
      </c>
      <c r="J22" s="1">
        <f t="shared" si="4"/>
        <v>126</v>
      </c>
      <c r="K22" s="6">
        <f t="shared" si="5"/>
        <v>6.30952381</v>
      </c>
      <c r="N22" s="1">
        <f>countifs('1B'!$X$2:$X$595, N$1, '1B'!$B$2:$B$595, "&gt;"&amp;$L$2, '1B'!$B$2:$B$595, "&lt;"&amp;$M$2)</f>
        <v>0</v>
      </c>
      <c r="O22" s="1">
        <f>countifs('1B'!$X$2:$X$595, O$1, '1B'!$B$2:$B$595, "&gt;"&amp;$L$2, '1B'!$B$2:$B$595, "&lt;"&amp;$M$2)</f>
        <v>0</v>
      </c>
      <c r="P22" s="1">
        <f>countifs('1B'!$X$2:$X$595, P$1, '1B'!$B$2:$B$595, "&gt;"&amp;$L$2, '1B'!$B$2:$B$595, "&lt;"&amp;$M$2)</f>
        <v>0</v>
      </c>
      <c r="Q22" s="1">
        <f>countifs('1B'!$X$2:$X$595, Q$1, '1B'!$B$2:$B$595, "&gt;"&amp;$L$2, '1B'!$B$2:$B$595, "&lt;"&amp;$M$2)</f>
        <v>0</v>
      </c>
      <c r="R22" s="1">
        <f>countifs('1B'!$X$2:$X$595, R$1, '1B'!$B$2:$B$595, "&gt;"&amp;$L$2, '1B'!$B$2:$B$595, "&lt;"&amp;$M$2)</f>
        <v>0</v>
      </c>
      <c r="S22" s="1">
        <f>countifs('1B'!$X$2:$X$595, S$1, '1B'!$B$2:$B$595, "&gt;"&amp;$L$2, '1B'!$B$2:$B$595, "&lt;"&amp;$M$2)</f>
        <v>0</v>
      </c>
      <c r="T22" s="1">
        <f>countifs('1B'!$X$2:$X$595, T$1, '1B'!$B$2:$B$595, "&gt;"&amp;$L$2, '1B'!$B$2:$B$595, "&lt;"&amp;$M$2)</f>
        <v>0</v>
      </c>
      <c r="U22" s="1">
        <f>countifs('1B'!$X$2:$X$595, U$1, '1B'!$B$2:$B$595, "&gt;"&amp;$L$3, '1B'!$B$2:$B$595, "&lt;"&amp;$M$3)</f>
        <v>0</v>
      </c>
      <c r="V22" s="1">
        <f>countifs('1B'!$X$2:$X$595, V$1, '1B'!$B$2:$B$595, "&gt;"&amp;$L$3, '1B'!$B$2:$B$595, "&lt;"&amp;$M$3)</f>
        <v>0</v>
      </c>
      <c r="W22" s="1">
        <f>countifs('1B'!$X$2:$X$595, W$1, '1B'!$B$2:$B$595, "&gt;"&amp;$L$3, '1B'!$B$2:$B$595, "&lt;"&amp;$M$3)</f>
        <v>0</v>
      </c>
      <c r="X22" s="1">
        <f>countifs('1B'!$X$2:$X$595, X$1, '1B'!$B$2:$B$595, "&gt;"&amp;$L$3, '1B'!$B$2:$B$595, "&lt;"&amp;$M$3)</f>
        <v>0</v>
      </c>
      <c r="Y22" s="1">
        <f>countifs('1B'!$X$2:$X$595, Y$1, '1B'!$B$2:$B$595, "&gt;"&amp;$L$3, '1B'!$B$2:$B$595, "&lt;"&amp;$M$3)</f>
        <v>0</v>
      </c>
      <c r="Z22" s="1">
        <f>countifs('1B'!$X$2:$X$595, Z$1, '1B'!$B$2:$B$595, "&gt;"&amp;$L$3, '1B'!$B$2:$B$595, "&lt;"&amp;$M$3)</f>
        <v>0</v>
      </c>
      <c r="AA22" s="1">
        <f>countifs('1B'!$X$2:$X$595, AA$1, '1B'!$B$2:$B$595, "&gt;"&amp;$L$3, '1B'!$B$2:$B$595, "&lt;"&amp;$M$3)</f>
        <v>0</v>
      </c>
      <c r="AB22" s="1">
        <f>countifs('1B'!$X$2:$X$595, AB$1, '1B'!$B$2:$B$595, "&gt;"&amp;$L$4, '1B'!$B$2:$B$595, "&lt;"&amp;$M$4)</f>
        <v>0</v>
      </c>
      <c r="AC22" s="1">
        <f>countifs('1B'!$X$2:$X$595, AC$1, '1B'!$B$2:$B$595, "&gt;"&amp;$L$4, '1B'!$B$2:$B$595, "&lt;"&amp;$M$4)</f>
        <v>0</v>
      </c>
      <c r="AD22" s="1">
        <f>countifs('1B'!$X$2:$X$595, AD$1, '1B'!$B$2:$B$595, "&gt;"&amp;$L$4, '1B'!$B$2:$B$595, "&lt;"&amp;$M$4)</f>
        <v>0</v>
      </c>
      <c r="AE22" s="1">
        <f>countifs('1B'!$X$2:$X$595, AE$1, '1B'!$B$2:$B$595, "&gt;"&amp;$L$4, '1B'!$B$2:$B$595, "&lt;"&amp;$M$4)</f>
        <v>0</v>
      </c>
      <c r="AF22" s="1">
        <f>countifs('1B'!$X$2:$X$595, AF$1, '1B'!$B$2:$B$595, "&gt;"&amp;$L$4, '1B'!$B$2:$B$595, "&lt;"&amp;$M$4)</f>
        <v>0</v>
      </c>
      <c r="AG22" s="1">
        <f>countifs('1B'!$X$2:$X$595, AG$1, '1B'!$B$2:$B$595, "&gt;"&amp;$L$4, '1B'!$B$2:$B$595, "&lt;"&amp;$M$4)</f>
        <v>0</v>
      </c>
      <c r="AH22" s="1">
        <f>countifs('1B'!$X$2:$X$595, AH$1, '1B'!$B$2:$B$595, "&gt;"&amp;$L$4, '1B'!$B$2:$B$595, "&lt;"&amp;$M$4)</f>
        <v>0</v>
      </c>
      <c r="AI22" s="3">
        <v>12.0</v>
      </c>
      <c r="AJ22" s="3">
        <v>22.0</v>
      </c>
      <c r="AK22" s="3">
        <v>26.0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12" t="str">
        <f>IFERROR(__xludf.DUMMYFUNCTION("AVERAGE.WEIGHTED($AB$1:$AH$1, AB22:AH22)"),"#DIV/0!")</f>
        <v>#DIV/0!</v>
      </c>
      <c r="AO22" s="6" t="str">
        <f t="shared" ref="AO22:AQ22" si="69">(AL22-1)*100/6</f>
        <v>#DIV/0!</v>
      </c>
      <c r="AP22" s="6" t="str">
        <f t="shared" si="69"/>
        <v>#DIV/0!</v>
      </c>
      <c r="AQ22" s="6" t="str">
        <f t="shared" si="69"/>
        <v>#DIV/0!</v>
      </c>
      <c r="AR22" s="1" t="str">
        <f t="shared" ref="AR22:AT22" si="70">Average($AO22:$AQ22)</f>
        <v>#DIV/0!</v>
      </c>
      <c r="AS22" s="1" t="str">
        <f t="shared" si="70"/>
        <v>#DIV/0!</v>
      </c>
      <c r="AT22" s="1" t="str">
        <f t="shared" si="70"/>
        <v>#DIV/0!</v>
      </c>
      <c r="AU22" s="7" t="str">
        <f t="shared" si="8"/>
        <v>#DIV/0!</v>
      </c>
      <c r="AV22" s="8">
        <f>countifs('1B'!$X$2:$X$510, AV$1, '1B'!$C$2:$C$510, "Karl")</f>
        <v>1</v>
      </c>
      <c r="AW22" s="8">
        <f>countifs('1B'!$X$2:$X$510, AW$1, '1B'!$C$2:$C$510, "Karl")</f>
        <v>0</v>
      </c>
      <c r="AX22" s="8">
        <f>countifs('1B'!$X$2:$X$510, AX$1, '1B'!$C$2:$C$510, "Karl")</f>
        <v>1</v>
      </c>
      <c r="AY22" s="8">
        <f>countifs('1B'!$X$2:$X$510, AY$1, '1B'!$C$2:$C$510, "Karl")</f>
        <v>0</v>
      </c>
      <c r="AZ22" s="8">
        <f>countifs('1B'!$X$2:$X$510, AZ$1, '1B'!$C$2:$C$510, "Karl")</f>
        <v>3</v>
      </c>
      <c r="BA22" s="8">
        <f>countifs('1B'!$X$2:$X$510, BA$1, '1B'!$C$2:$C$510, "Karl")</f>
        <v>5</v>
      </c>
      <c r="BB22" s="8">
        <f>countifs('1B'!$X$2:$X$510, BB$1, '1B'!$C$2:$C$510, "Karl")</f>
        <v>18</v>
      </c>
      <c r="BC22" s="8">
        <f>countifs('1B'!$X$2:$X$510, BC$1, '1B'!$C$2:$C$510, "Kona")</f>
        <v>2</v>
      </c>
      <c r="BD22" s="8">
        <f>countifs('1B'!$X$2:$X$510, BD$1, '1B'!$C$2:$C$510, "Kona")</f>
        <v>2</v>
      </c>
      <c r="BE22" s="8">
        <f>countifs('1B'!$X$2:$X$510, BE$1, '1B'!$C$2:$C$510, "Kona")</f>
        <v>3</v>
      </c>
      <c r="BF22" s="8">
        <f>countifs('1B'!$X$2:$X$510, BF$1, '1B'!$C$2:$C$510, "Kona")</f>
        <v>0</v>
      </c>
      <c r="BG22" s="8">
        <f>countifs('1B'!$X$2:$X$510, BG$1, '1B'!$C$2:$C$510, "Kona")</f>
        <v>4</v>
      </c>
      <c r="BH22" s="8">
        <f>countifs('1B'!$X$2:$X$510, BH$1, '1B'!$C$2:$C$510, "Kona")</f>
        <v>24</v>
      </c>
      <c r="BI22" s="8">
        <f>countifs('1B'!$X$2:$X$510, BI$1, '1B'!$C$2:$C$510, "Kona")</f>
        <v>63</v>
      </c>
      <c r="BJ22" s="8">
        <f t="shared" si="9"/>
        <v>28</v>
      </c>
      <c r="BK22" s="8">
        <f t="shared" si="10"/>
        <v>98</v>
      </c>
      <c r="BL22" s="6">
        <f>IFERROR(__xludf.DUMMYFUNCTION("AVERAGE.WEIGHTED($AV$1:$BB$1,AV22:BB22)"),6.25)</f>
        <v>6.25</v>
      </c>
      <c r="BM22" s="6">
        <f>IFERROR(__xludf.DUMMYFUNCTION("AVERAGE.WEIGHTED($BC$1:$BI$1,BC22:BI22)"),6.326530612244898)</f>
        <v>6.326530612</v>
      </c>
      <c r="BN22" s="6">
        <f t="shared" ref="BN22:BO22" si="71">(BL22-1)*100/6</f>
        <v>87.5</v>
      </c>
      <c r="BO22" s="6">
        <f t="shared" si="71"/>
        <v>88.7755102</v>
      </c>
      <c r="BP22" s="7">
        <f t="shared" si="12"/>
        <v>88.1377551</v>
      </c>
      <c r="BQ22" s="7">
        <f t="shared" si="13"/>
        <v>88.1377551</v>
      </c>
      <c r="BR22" s="7">
        <f t="shared" si="14"/>
        <v>0.9234649501</v>
      </c>
    </row>
    <row r="23">
      <c r="A23" s="3">
        <v>22.0</v>
      </c>
      <c r="B23" s="1" t="s">
        <v>51</v>
      </c>
      <c r="C23" s="1">
        <f>countif('1B'!$Y$2:$Y$595, C$1)</f>
        <v>57</v>
      </c>
      <c r="D23" s="1">
        <f>countif('1B'!$Y$2:$Y$595, D$1)</f>
        <v>9</v>
      </c>
      <c r="E23" s="1">
        <f>countif('1B'!$Y$2:$Y$595, E$1)</f>
        <v>3</v>
      </c>
      <c r="F23" s="1">
        <f>countif('1B'!$Y$2:$Y$595, F$1)</f>
        <v>2</v>
      </c>
      <c r="G23" s="1">
        <f>countif('1B'!$Y$2:$Y$595, G$1)</f>
        <v>6</v>
      </c>
      <c r="H23" s="1">
        <f>countif('1B'!$Y$2:$Y$595, H$1)</f>
        <v>13</v>
      </c>
      <c r="I23" s="1">
        <f>countif('1B'!$Y$2:$Y$595, I$1)</f>
        <v>36</v>
      </c>
      <c r="J23" s="1">
        <f t="shared" si="4"/>
        <v>126</v>
      </c>
      <c r="K23" s="6">
        <f t="shared" si="5"/>
        <v>3.587301587</v>
      </c>
      <c r="N23" s="1">
        <f>countifs('1B'!$Y$2:$Y$595, N$1, '1B'!$B$2:$B$595, "&gt;"&amp;$L$2, '1B'!$B$2:$B$595, "&lt;"&amp;$M$2)</f>
        <v>0</v>
      </c>
      <c r="O23" s="1">
        <f>countifs('1B'!$Y$2:$Y$595, O$1, '1B'!$B$2:$B$595, "&gt;"&amp;$L$2, '1B'!$B$2:$B$595, "&lt;"&amp;$M$2)</f>
        <v>0</v>
      </c>
      <c r="P23" s="1">
        <f>countifs('1B'!$Y$2:$Y$595, P$1, '1B'!$B$2:$B$595, "&gt;"&amp;$L$2, '1B'!$B$2:$B$595, "&lt;"&amp;$M$2)</f>
        <v>0</v>
      </c>
      <c r="Q23" s="1">
        <f>countifs('1B'!$Y$2:$Y$595, Q$1, '1B'!$B$2:$B$595, "&gt;"&amp;$L$2, '1B'!$B$2:$B$595, "&lt;"&amp;$M$2)</f>
        <v>0</v>
      </c>
      <c r="R23" s="1">
        <f>countifs('1B'!$Y$2:$Y$595, R$1, '1B'!$B$2:$B$595, "&gt;"&amp;$L$2, '1B'!$B$2:$B$595, "&lt;"&amp;$M$2)</f>
        <v>0</v>
      </c>
      <c r="S23" s="1">
        <f>countifs('1B'!$Y$2:$Y$595, S$1, '1B'!$B$2:$B$595, "&gt;"&amp;$L$2, '1B'!$B$2:$B$595, "&lt;"&amp;$M$2)</f>
        <v>0</v>
      </c>
      <c r="T23" s="1">
        <f>countifs('1B'!$Y$2:$Y$595, T$1, '1B'!$B$2:$B$595, "&gt;"&amp;$L$2, '1B'!$B$2:$B$595, "&lt;"&amp;$M$2)</f>
        <v>0</v>
      </c>
      <c r="U23" s="1">
        <f>countifs('1B'!$Y$2:$Y$595, U$1, '1B'!$B$2:$B$595, "&gt;"&amp;$L$3, '1B'!$B$2:$B$595, "&lt;"&amp;$M$3)</f>
        <v>0</v>
      </c>
      <c r="V23" s="1">
        <f>countifs('1B'!$Y$2:$Y$595, V$1, '1B'!$B$2:$B$595, "&gt;"&amp;$L$3, '1B'!$B$2:$B$595, "&lt;"&amp;$M$3)</f>
        <v>0</v>
      </c>
      <c r="W23" s="1">
        <f>countifs('1B'!$Y$2:$Y$595, W$1, '1B'!$B$2:$B$595, "&gt;"&amp;$L$3, '1B'!$B$2:$B$595, "&lt;"&amp;$M$3)</f>
        <v>0</v>
      </c>
      <c r="X23" s="1">
        <f>countifs('1B'!$Y$2:$Y$595, X$1, '1B'!$B$2:$B$595, "&gt;"&amp;$L$3, '1B'!$B$2:$B$595, "&lt;"&amp;$M$3)</f>
        <v>0</v>
      </c>
      <c r="Y23" s="1">
        <f>countifs('1B'!$Y$2:$Y$595, Y$1, '1B'!$B$2:$B$595, "&gt;"&amp;$L$3, '1B'!$B$2:$B$595, "&lt;"&amp;$M$3)</f>
        <v>0</v>
      </c>
      <c r="Z23" s="1">
        <f>countifs('1B'!$Y$2:$Y$595, Z$1, '1B'!$B$2:$B$595, "&gt;"&amp;$L$3, '1B'!$B$2:$B$595, "&lt;"&amp;$M$3)</f>
        <v>0</v>
      </c>
      <c r="AA23" s="1">
        <f>countifs('1B'!$Y$2:$Y$595, AA$1, '1B'!$B$2:$B$595, "&gt;"&amp;$L$3, '1B'!$B$2:$B$595, "&lt;"&amp;$M$3)</f>
        <v>0</v>
      </c>
      <c r="AB23" s="1">
        <f>countifs('1B'!$Y$2:$Y$595, AB$1, '1B'!$B$2:$B$595, "&gt;"&amp;$L$4, '1B'!$B$2:$B$595, "&lt;"&amp;$M$4)</f>
        <v>0</v>
      </c>
      <c r="AC23" s="1">
        <f>countifs('1B'!$Y$2:$Y$595, AC$1, '1B'!$B$2:$B$595, "&gt;"&amp;$L$4, '1B'!$B$2:$B$595, "&lt;"&amp;$M$4)</f>
        <v>0</v>
      </c>
      <c r="AD23" s="1">
        <f>countifs('1B'!$Y$2:$Y$595, AD$1, '1B'!$B$2:$B$595, "&gt;"&amp;$L$4, '1B'!$B$2:$B$595, "&lt;"&amp;$M$4)</f>
        <v>0</v>
      </c>
      <c r="AE23" s="1">
        <f>countifs('1B'!$Y$2:$Y$595, AE$1, '1B'!$B$2:$B$595, "&gt;"&amp;$L$4, '1B'!$B$2:$B$595, "&lt;"&amp;$M$4)</f>
        <v>0</v>
      </c>
      <c r="AF23" s="1">
        <f>countifs('1B'!$Y$2:$Y$595, AF$1, '1B'!$B$2:$B$595, "&gt;"&amp;$L$4, '1B'!$B$2:$B$595, "&lt;"&amp;$M$4)</f>
        <v>0</v>
      </c>
      <c r="AG23" s="1">
        <f>countifs('1B'!$Y$2:$Y$595, AG$1, '1B'!$B$2:$B$595, "&gt;"&amp;$L$4, '1B'!$B$2:$B$595, "&lt;"&amp;$M$4)</f>
        <v>0</v>
      </c>
      <c r="AH23" s="1">
        <f>countifs('1B'!$Y$2:$Y$595, AH$1, '1B'!$B$2:$B$595, "&gt;"&amp;$L$4, '1B'!$B$2:$B$595, "&lt;"&amp;$M$4)</f>
        <v>0</v>
      </c>
      <c r="AI23" s="3">
        <v>12.0</v>
      </c>
      <c r="AJ23" s="3">
        <v>22.0</v>
      </c>
      <c r="AK23" s="3">
        <v>26.0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12" t="str">
        <f>IFERROR(__xludf.DUMMYFUNCTION("AVERAGE.WEIGHTED($AB$1:$AH$1, AB23:AH23)"),"#DIV/0!")</f>
        <v>#DIV/0!</v>
      </c>
      <c r="AO23" s="6" t="str">
        <f t="shared" ref="AO23:AQ23" si="72">(AL23-1)*100/6</f>
        <v>#DIV/0!</v>
      </c>
      <c r="AP23" s="6" t="str">
        <f t="shared" si="72"/>
        <v>#DIV/0!</v>
      </c>
      <c r="AQ23" s="6" t="str">
        <f t="shared" si="72"/>
        <v>#DIV/0!</v>
      </c>
      <c r="AR23" s="1" t="str">
        <f t="shared" ref="AR23:AT23" si="73">Average($AO23:$AQ23)</f>
        <v>#DIV/0!</v>
      </c>
      <c r="AS23" s="1" t="str">
        <f t="shared" si="73"/>
        <v>#DIV/0!</v>
      </c>
      <c r="AT23" s="1" t="str">
        <f t="shared" si="73"/>
        <v>#DIV/0!</v>
      </c>
      <c r="AU23" s="7" t="str">
        <f t="shared" si="8"/>
        <v>#DIV/0!</v>
      </c>
      <c r="AV23" s="8">
        <f>countifs('1B'!$Y$2:$Y$510, AV$1, '1B'!$C$2:$C$510, "Karl")</f>
        <v>8</v>
      </c>
      <c r="AW23" s="8">
        <f>countifs('1B'!$Y$2:$Y$510, AW$1, '1B'!$C$2:$C$510, "Karl")</f>
        <v>4</v>
      </c>
      <c r="AX23" s="8">
        <f>countifs('1B'!$Y$2:$Y$510, AX$1, '1B'!$C$2:$C$510, "Karl")</f>
        <v>1</v>
      </c>
      <c r="AY23" s="8">
        <f>countifs('1B'!$Y$2:$Y$510, AY$1, '1B'!$C$2:$C$510, "Karl")</f>
        <v>2</v>
      </c>
      <c r="AZ23" s="8">
        <f>countifs('1B'!$Y$2:$Y$510, AZ$1, '1B'!$C$2:$C$510, "Karl")</f>
        <v>0</v>
      </c>
      <c r="BA23" s="8">
        <f>countifs('1B'!$Y$2:$Y$510, BA$1, '1B'!$C$2:$C$510, "Karl")</f>
        <v>4</v>
      </c>
      <c r="BB23" s="8">
        <f>countifs('1B'!$Y$2:$Y$510, BB$1, '1B'!$C$2:$C$510, "Karl")</f>
        <v>9</v>
      </c>
      <c r="BC23" s="8">
        <f>countifs('1B'!$Y$2:$Y$510, BC$1, '1B'!$C$2:$C$510, "Kona")</f>
        <v>49</v>
      </c>
      <c r="BD23" s="8">
        <f>countifs('1B'!$Y$2:$Y$510, BD$1, '1B'!$C$2:$C$510, "Kona")</f>
        <v>5</v>
      </c>
      <c r="BE23" s="8">
        <f>countifs('1B'!$Y$2:$Y$510, BE$1, '1B'!$C$2:$C$510, "Kona")</f>
        <v>2</v>
      </c>
      <c r="BF23" s="8">
        <f>countifs('1B'!$Y$2:$Y$510, BF$1, '1B'!$C$2:$C$510, "Kona")</f>
        <v>0</v>
      </c>
      <c r="BG23" s="8">
        <f>countifs('1B'!$Y$2:$Y$510, BG$1, '1B'!$C$2:$C$510, "Kona")</f>
        <v>6</v>
      </c>
      <c r="BH23" s="8">
        <f>countifs('1B'!$Y$2:$Y$510, BH$1, '1B'!$C$2:$C$510, "Kona")</f>
        <v>9</v>
      </c>
      <c r="BI23" s="8">
        <f>countifs('1B'!$Y$2:$Y$510, BI$1, '1B'!$C$2:$C$510, "Kona")</f>
        <v>27</v>
      </c>
      <c r="BJ23" s="8">
        <f t="shared" si="9"/>
        <v>28</v>
      </c>
      <c r="BK23" s="8">
        <f t="shared" si="10"/>
        <v>98</v>
      </c>
      <c r="BL23" s="6">
        <f>IFERROR(__xludf.DUMMYFUNCTION("AVERAGE.WEIGHTED($AV$1:$BB$1,AV23:BB23)"),4.071428571428571)</f>
        <v>4.071428571</v>
      </c>
      <c r="BM23" s="6">
        <f>IFERROR(__xludf.DUMMYFUNCTION("AVERAGE.WEIGHTED($BC$1:$BI$1,BC23:BI23)"),3.4489795918367347)</f>
        <v>3.448979592</v>
      </c>
      <c r="BN23" s="6">
        <f t="shared" ref="BN23:BO23" si="74">(BL23-1)*100/6</f>
        <v>51.19047619</v>
      </c>
      <c r="BO23" s="6">
        <f t="shared" si="74"/>
        <v>40.81632653</v>
      </c>
      <c r="BP23" s="7">
        <f t="shared" si="12"/>
        <v>46.00340136</v>
      </c>
      <c r="BQ23" s="7">
        <f t="shared" si="13"/>
        <v>46.00340136</v>
      </c>
      <c r="BR23" s="7">
        <f t="shared" si="14"/>
        <v>0.2794570294</v>
      </c>
    </row>
    <row r="24">
      <c r="A24" s="3">
        <v>23.0</v>
      </c>
      <c r="B24" s="1" t="s">
        <v>52</v>
      </c>
      <c r="C24" s="1">
        <f>countif('1B'!$Z$2:$Z$595, C$1)</f>
        <v>98</v>
      </c>
      <c r="D24" s="1">
        <f>countif('1B'!$Z$2:$Z$595, D$1)</f>
        <v>9</v>
      </c>
      <c r="E24" s="1">
        <f>countif('1B'!$Z$2:$Z$595, E$1)</f>
        <v>3</v>
      </c>
      <c r="F24" s="1">
        <f>countif('1B'!$Z$2:$Z$595, F$1)</f>
        <v>7</v>
      </c>
      <c r="G24" s="1">
        <f>countif('1B'!$Z$2:$Z$595, G$1)</f>
        <v>1</v>
      </c>
      <c r="H24" s="1">
        <f>countif('1B'!$Z$2:$Z$595, H$1)</f>
        <v>5</v>
      </c>
      <c r="I24" s="1">
        <f>countif('1B'!$Z$2:$Z$595, I$1)</f>
        <v>3</v>
      </c>
      <c r="J24" s="1">
        <f t="shared" si="4"/>
        <v>126</v>
      </c>
      <c r="K24" s="6">
        <f t="shared" si="5"/>
        <v>1.658730159</v>
      </c>
      <c r="N24" s="1">
        <f>countifs('1B'!$Z$2:$Z$595, N$1, '1B'!$B$2:$B$595, "&gt;"&amp;$L$2, '1B'!$B$2:$B$595, "&lt;"&amp;$M$2)</f>
        <v>0</v>
      </c>
      <c r="O24" s="1">
        <f>countifs('1B'!$Z$2:$Z$595, O$1, '1B'!$B$2:$B$595, "&gt;"&amp;$L$2, '1B'!$B$2:$B$595, "&lt;"&amp;$M$2)</f>
        <v>0</v>
      </c>
      <c r="P24" s="1">
        <f>countifs('1B'!$Z$2:$Z$595, P$1, '1B'!$B$2:$B$595, "&gt;"&amp;$L$2, '1B'!$B$2:$B$595, "&lt;"&amp;$M$2)</f>
        <v>0</v>
      </c>
      <c r="Q24" s="1">
        <f>countifs('1B'!$Z$2:$Z$595, Q$1, '1B'!$B$2:$B$595, "&gt;"&amp;$L$2, '1B'!$B$2:$B$595, "&lt;"&amp;$M$2)</f>
        <v>0</v>
      </c>
      <c r="R24" s="1">
        <f>countifs('1B'!$Z$2:$Z$595, R$1, '1B'!$B$2:$B$595, "&gt;"&amp;$L$2, '1B'!$B$2:$B$595, "&lt;"&amp;$M$2)</f>
        <v>0</v>
      </c>
      <c r="S24" s="1">
        <f>countifs('1B'!$Z$2:$Z$595, S$1, '1B'!$B$2:$B$595, "&gt;"&amp;$L$2, '1B'!$B$2:$B$595, "&lt;"&amp;$M$2)</f>
        <v>0</v>
      </c>
      <c r="T24" s="1">
        <f>countifs('1B'!$Z$2:$Z$595, T$1, '1B'!$B$2:$B$595, "&gt;"&amp;$L$2, '1B'!$B$2:$B$595, "&lt;"&amp;$M$2)</f>
        <v>0</v>
      </c>
      <c r="U24" s="1">
        <f>countifs('1B'!$Z$2:$Z$595, U$1, '1B'!$B$2:$B$595, "&gt;"&amp;$L$3, '1B'!$B$2:$B$595, "&lt;"&amp;$M$3)</f>
        <v>0</v>
      </c>
      <c r="V24" s="1">
        <f>countifs('1B'!$Z$2:$Z$595, V$1, '1B'!$B$2:$B$595, "&gt;"&amp;$L$3, '1B'!$B$2:$B$595, "&lt;"&amp;$M$3)</f>
        <v>0</v>
      </c>
      <c r="W24" s="1">
        <f>countifs('1B'!$Z$2:$Z$595, W$1, '1B'!$B$2:$B$595, "&gt;"&amp;$L$3, '1B'!$B$2:$B$595, "&lt;"&amp;$M$3)</f>
        <v>0</v>
      </c>
      <c r="X24" s="1">
        <f>countifs('1B'!$Z$2:$Z$595, X$1, '1B'!$B$2:$B$595, "&gt;"&amp;$L$3, '1B'!$B$2:$B$595, "&lt;"&amp;$M$3)</f>
        <v>0</v>
      </c>
      <c r="Y24" s="1">
        <f>countifs('1B'!$Z$2:$Z$595, Y$1, '1B'!$B$2:$B$595, "&gt;"&amp;$L$3, '1B'!$B$2:$B$595, "&lt;"&amp;$M$3)</f>
        <v>0</v>
      </c>
      <c r="Z24" s="1">
        <f>countifs('1B'!$Z$2:$Z$595, Z$1, '1B'!$B$2:$B$595, "&gt;"&amp;$L$3, '1B'!$B$2:$B$595, "&lt;"&amp;$M$3)</f>
        <v>0</v>
      </c>
      <c r="AA24" s="1">
        <f>countifs('1B'!$Z$2:$Z$595, AA$1, '1B'!$B$2:$B$595, "&gt;"&amp;$L$3, '1B'!$B$2:$B$595, "&lt;"&amp;$M$3)</f>
        <v>0</v>
      </c>
      <c r="AB24" s="1">
        <f>countifs('1B'!$Z$2:$Z$595, AB$1, '1B'!$B$2:$B$595, "&gt;"&amp;$L$4, '1B'!$B$2:$B$595, "&lt;"&amp;$M$4)</f>
        <v>0</v>
      </c>
      <c r="AC24" s="1">
        <f>countifs('1B'!$Z$2:$Z$595, AC$1, '1B'!$B$2:$B$595, "&gt;"&amp;$L$4, '1B'!$B$2:$B$595, "&lt;"&amp;$M$4)</f>
        <v>0</v>
      </c>
      <c r="AD24" s="1">
        <f>countifs('1B'!$Z$2:$Z$595, AD$1, '1B'!$B$2:$B$595, "&gt;"&amp;$L$4, '1B'!$B$2:$B$595, "&lt;"&amp;$M$4)</f>
        <v>0</v>
      </c>
      <c r="AE24" s="1">
        <f>countifs('1B'!$Z$2:$Z$595, AE$1, '1B'!$B$2:$B$595, "&gt;"&amp;$L$4, '1B'!$B$2:$B$595, "&lt;"&amp;$M$4)</f>
        <v>0</v>
      </c>
      <c r="AF24" s="1">
        <f>countifs('1B'!$Z$2:$Z$595, AF$1, '1B'!$B$2:$B$595, "&gt;"&amp;$L$4, '1B'!$B$2:$B$595, "&lt;"&amp;$M$4)</f>
        <v>0</v>
      </c>
      <c r="AG24" s="1">
        <f>countifs('1B'!$Z$2:$Z$595, AG$1, '1B'!$B$2:$B$595, "&gt;"&amp;$L$4, '1B'!$B$2:$B$595, "&lt;"&amp;$M$4)</f>
        <v>0</v>
      </c>
      <c r="AH24" s="1">
        <f>countifs('1B'!$Z$2:$Z$595, AH$1, '1B'!$B$2:$B$595, "&gt;"&amp;$L$4, '1B'!$B$2:$B$595, "&lt;"&amp;$M$4)</f>
        <v>0</v>
      </c>
      <c r="AI24" s="3">
        <v>12.0</v>
      </c>
      <c r="AJ24" s="3">
        <v>22.0</v>
      </c>
      <c r="AK24" s="3">
        <v>26.0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12" t="str">
        <f>IFERROR(__xludf.DUMMYFUNCTION("AVERAGE.WEIGHTED($AB$1:$AH$1, AB24:AH24)"),"#DIV/0!")</f>
        <v>#DIV/0!</v>
      </c>
      <c r="AO24" s="6" t="str">
        <f t="shared" ref="AO24:AQ24" si="75">(AL24-1)*100/6</f>
        <v>#DIV/0!</v>
      </c>
      <c r="AP24" s="6" t="str">
        <f t="shared" si="75"/>
        <v>#DIV/0!</v>
      </c>
      <c r="AQ24" s="6" t="str">
        <f t="shared" si="75"/>
        <v>#DIV/0!</v>
      </c>
      <c r="AR24" s="1" t="str">
        <f t="shared" ref="AR24:AT24" si="76">Average($AO24:$AQ24)</f>
        <v>#DIV/0!</v>
      </c>
      <c r="AS24" s="1" t="str">
        <f t="shared" si="76"/>
        <v>#DIV/0!</v>
      </c>
      <c r="AT24" s="1" t="str">
        <f t="shared" si="76"/>
        <v>#DIV/0!</v>
      </c>
      <c r="AU24" s="7" t="str">
        <f t="shared" si="8"/>
        <v>#DIV/0!</v>
      </c>
      <c r="AV24" s="8">
        <f>countifs('1B'!$Z$2:$Z$510, AV$1, '1B'!$C$2:$C$510, "Karl")</f>
        <v>22</v>
      </c>
      <c r="AW24" s="8">
        <f>countifs('1B'!$Z$2:$Z$510, AW$1, '1B'!$C$2:$C$510, "Karl")</f>
        <v>2</v>
      </c>
      <c r="AX24" s="8">
        <f>countifs('1B'!$Z$2:$Z$510, AX$1, '1B'!$C$2:$C$510, "Karl")</f>
        <v>0</v>
      </c>
      <c r="AY24" s="8">
        <f>countifs('1B'!$Z$2:$Z$510, AY$1, '1B'!$C$2:$C$510, "Karl")</f>
        <v>2</v>
      </c>
      <c r="AZ24" s="8">
        <f>countifs('1B'!$Z$2:$Z$510, AZ$1, '1B'!$C$2:$C$510, "Karl")</f>
        <v>0</v>
      </c>
      <c r="BA24" s="8">
        <f>countifs('1B'!$Z$2:$Z$510, BA$1, '1B'!$C$2:$C$510, "Karl")</f>
        <v>1</v>
      </c>
      <c r="BB24" s="8">
        <f>countifs('1B'!$Z$2:$Z$510, BB$1, '1B'!$C$2:$C$510, "Karl")</f>
        <v>1</v>
      </c>
      <c r="BC24" s="8">
        <f>countifs('1B'!$Z$2:$Z$510, BC$1, '1B'!$C$2:$C$510, "Kona")</f>
        <v>76</v>
      </c>
      <c r="BD24" s="8">
        <f>countifs('1B'!$Z$2:$Z$510, BD$1, '1B'!$C$2:$C$510, "Kona")</f>
        <v>7</v>
      </c>
      <c r="BE24" s="8">
        <f>countifs('1B'!$Z$2:$Z$510, BE$1, '1B'!$C$2:$C$510, "Kona")</f>
        <v>3</v>
      </c>
      <c r="BF24" s="8">
        <f>countifs('1B'!$Z$2:$Z$510, BF$1, '1B'!$C$2:$C$510, "Kona")</f>
        <v>5</v>
      </c>
      <c r="BG24" s="8">
        <f>countifs('1B'!$Z$2:$Z$510, BG$1, '1B'!$C$2:$C$510, "Kona")</f>
        <v>1</v>
      </c>
      <c r="BH24" s="8">
        <f>countifs('1B'!$Z$2:$Z$510, BH$1, '1B'!$C$2:$C$510, "Kona")</f>
        <v>4</v>
      </c>
      <c r="BI24" s="8">
        <f>countifs('1B'!$Z$2:$Z$510, BI$1, '1B'!$C$2:$C$510, "Kona")</f>
        <v>2</v>
      </c>
      <c r="BJ24" s="8">
        <f t="shared" si="9"/>
        <v>28</v>
      </c>
      <c r="BK24" s="8">
        <f t="shared" si="10"/>
        <v>98</v>
      </c>
      <c r="BL24" s="6">
        <f>IFERROR(__xludf.DUMMYFUNCTION("AVERAGE.WEIGHTED($AV$1:$BB$1,AV24:BB24)"),1.6785714285714286)</f>
        <v>1.678571429</v>
      </c>
      <c r="BM24" s="6">
        <f>IFERROR(__xludf.DUMMYFUNCTION("AVERAGE.WEIGHTED($BC$1:$BI$1,BC24:BI24)"),1.653061224489796)</f>
        <v>1.653061224</v>
      </c>
      <c r="BN24" s="6">
        <f t="shared" ref="BN24:BO24" si="77">(BL24-1)*100/6</f>
        <v>11.30952381</v>
      </c>
      <c r="BO24" s="6">
        <f t="shared" si="77"/>
        <v>10.88435374</v>
      </c>
      <c r="BP24" s="7">
        <f t="shared" si="12"/>
        <v>11.09693878</v>
      </c>
      <c r="BQ24" s="7">
        <f t="shared" si="13"/>
        <v>11.09693878</v>
      </c>
      <c r="BR24" s="7">
        <f t="shared" si="14"/>
        <v>0.9280887372</v>
      </c>
    </row>
    <row r="25">
      <c r="A25" s="3">
        <v>24.0</v>
      </c>
      <c r="B25" s="1" t="s">
        <v>53</v>
      </c>
      <c r="C25" s="1">
        <f>countif('1B'!$AA$2:$AA$595, C$1)</f>
        <v>13</v>
      </c>
      <c r="D25" s="1">
        <f>countif('1B'!$AA$2:$AA$595, D$1)</f>
        <v>7</v>
      </c>
      <c r="E25" s="1">
        <f>countif('1B'!$AA$2:$AA$595, E$1)</f>
        <v>9</v>
      </c>
      <c r="F25" s="1">
        <f>countif('1B'!$AA$2:$AA$595, F$1)</f>
        <v>2</v>
      </c>
      <c r="G25" s="1">
        <f>countif('1B'!$AA$2:$AA$595, G$1)</f>
        <v>11</v>
      </c>
      <c r="H25" s="1">
        <f>countif('1B'!$AA$2:$AA$595, H$1)</f>
        <v>27</v>
      </c>
      <c r="I25" s="1">
        <f>countif('1B'!$AA$2:$AA$595, I$1)</f>
        <v>57</v>
      </c>
      <c r="J25" s="1">
        <f t="shared" si="4"/>
        <v>126</v>
      </c>
      <c r="K25" s="6">
        <f t="shared" si="5"/>
        <v>5.380952381</v>
      </c>
      <c r="N25" s="1">
        <f>countifs('1B'!$AA$2:$AA$595, N$1, '1B'!$B$2:$B$595, "&gt;"&amp;$L$2, '1B'!$B$2:$B$595, "&lt;"&amp;$M$2)</f>
        <v>0</v>
      </c>
      <c r="O25" s="1">
        <f>countifs('1B'!$AA$2:$AA$595, O$1, '1B'!$B$2:$B$595, "&gt;"&amp;$L$2, '1B'!$B$2:$B$595, "&lt;"&amp;$M$2)</f>
        <v>0</v>
      </c>
      <c r="P25" s="1">
        <f>countifs('1B'!$AA$2:$AA$595, P$1, '1B'!$B$2:$B$595, "&gt;"&amp;$L$2, '1B'!$B$2:$B$595, "&lt;"&amp;$M$2)</f>
        <v>0</v>
      </c>
      <c r="Q25" s="1">
        <f>countifs('1B'!$AA$2:$AA$595, Q$1, '1B'!$B$2:$B$595, "&gt;"&amp;$L$2, '1B'!$B$2:$B$595, "&lt;"&amp;$M$2)</f>
        <v>0</v>
      </c>
      <c r="R25" s="1">
        <f>countifs('1B'!$AA$2:$AA$595, R$1, '1B'!$B$2:$B$595, "&gt;"&amp;$L$2, '1B'!$B$2:$B$595, "&lt;"&amp;$M$2)</f>
        <v>0</v>
      </c>
      <c r="S25" s="1">
        <f>countifs('1B'!$AA$2:$AA$595, S$1, '1B'!$B$2:$B$595, "&gt;"&amp;$L$2, '1B'!$B$2:$B$595, "&lt;"&amp;$M$2)</f>
        <v>0</v>
      </c>
      <c r="T25" s="1">
        <f>countifs('1B'!$AA$2:$AA$595, T$1, '1B'!$B$2:$B$595, "&gt;"&amp;$L$2, '1B'!$B$2:$B$595, "&lt;"&amp;$M$2)</f>
        <v>0</v>
      </c>
      <c r="U25" s="1">
        <f>countifs('1B'!$AA$2:$AA$595, U$1, '1B'!$B$2:$B$595, "&gt;"&amp;$L$3, '1B'!$B$2:$B$595, "&lt;"&amp;$M$3)</f>
        <v>0</v>
      </c>
      <c r="V25" s="1">
        <f>countifs('1B'!$AA$2:$AA$595, V$1, '1B'!$B$2:$B$595, "&gt;"&amp;$L$3, '1B'!$B$2:$B$595, "&lt;"&amp;$M$3)</f>
        <v>0</v>
      </c>
      <c r="W25" s="1">
        <f>countifs('1B'!$AA$2:$AA$595, W$1, '1B'!$B$2:$B$595, "&gt;"&amp;$L$3, '1B'!$B$2:$B$595, "&lt;"&amp;$M$3)</f>
        <v>0</v>
      </c>
      <c r="X25" s="1">
        <f>countifs('1B'!$AA$2:$AA$595, X$1, '1B'!$B$2:$B$595, "&gt;"&amp;$L$3, '1B'!$B$2:$B$595, "&lt;"&amp;$M$3)</f>
        <v>0</v>
      </c>
      <c r="Y25" s="1">
        <f>countifs('1B'!$AA$2:$AA$595, Y$1, '1B'!$B$2:$B$595, "&gt;"&amp;$L$3, '1B'!$B$2:$B$595, "&lt;"&amp;$M$3)</f>
        <v>0</v>
      </c>
      <c r="Z25" s="1">
        <f>countifs('1B'!$AA$2:$AA$595, Z$1, '1B'!$B$2:$B$595, "&gt;"&amp;$L$3, '1B'!$B$2:$B$595, "&lt;"&amp;$M$3)</f>
        <v>0</v>
      </c>
      <c r="AA25" s="1">
        <f>countifs('1B'!$AA$2:$AA$595, AA$1, '1B'!$B$2:$B$595, "&gt;"&amp;$L$3, '1B'!$B$2:$B$595, "&lt;"&amp;$M$3)</f>
        <v>0</v>
      </c>
      <c r="AB25" s="1">
        <f>countifs('1B'!$AA$2:$AA$595, AB$1, '1B'!$B$2:$B$595, "&gt;"&amp;$L$4, '1B'!$B$2:$B$595, "&lt;"&amp;$M$4)</f>
        <v>0</v>
      </c>
      <c r="AC25" s="1">
        <f>countifs('1B'!$AA$2:$AA$595, AC$1, '1B'!$B$2:$B$595, "&gt;"&amp;$L$4, '1B'!$B$2:$B$595, "&lt;"&amp;$M$4)</f>
        <v>0</v>
      </c>
      <c r="AD25" s="1">
        <f>countifs('1B'!$AA$2:$AA$595, AD$1, '1B'!$B$2:$B$595, "&gt;"&amp;$L$4, '1B'!$B$2:$B$595, "&lt;"&amp;$M$4)</f>
        <v>0</v>
      </c>
      <c r="AE25" s="1">
        <f>countifs('1B'!$AA$2:$AA$595, AE$1, '1B'!$B$2:$B$595, "&gt;"&amp;$L$4, '1B'!$B$2:$B$595, "&lt;"&amp;$M$4)</f>
        <v>0</v>
      </c>
      <c r="AF25" s="1">
        <f>countifs('1B'!$AA$2:$AA$595, AF$1, '1B'!$B$2:$B$595, "&gt;"&amp;$L$4, '1B'!$B$2:$B$595, "&lt;"&amp;$M$4)</f>
        <v>0</v>
      </c>
      <c r="AG25" s="1">
        <f>countifs('1B'!$AA$2:$AA$595, AG$1, '1B'!$B$2:$B$595, "&gt;"&amp;$L$4, '1B'!$B$2:$B$595, "&lt;"&amp;$M$4)</f>
        <v>0</v>
      </c>
      <c r="AH25" s="1">
        <f>countifs('1B'!$AA$2:$AA$595, AH$1, '1B'!$B$2:$B$595, "&gt;"&amp;$L$4, '1B'!$B$2:$B$595, "&lt;"&amp;$M$4)</f>
        <v>0</v>
      </c>
      <c r="AI25" s="3">
        <v>12.0</v>
      </c>
      <c r="AJ25" s="3">
        <v>22.0</v>
      </c>
      <c r="AK25" s="3">
        <v>26.0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12" t="str">
        <f>IFERROR(__xludf.DUMMYFUNCTION("AVERAGE.WEIGHTED($AB$1:$AH$1, AB25:AH25)"),"#DIV/0!")</f>
        <v>#DIV/0!</v>
      </c>
      <c r="AO25" s="6" t="str">
        <f t="shared" ref="AO25:AQ25" si="78">(AL25-1)*100/6</f>
        <v>#DIV/0!</v>
      </c>
      <c r="AP25" s="6" t="str">
        <f t="shared" si="78"/>
        <v>#DIV/0!</v>
      </c>
      <c r="AQ25" s="6" t="str">
        <f t="shared" si="78"/>
        <v>#DIV/0!</v>
      </c>
      <c r="AR25" s="1" t="str">
        <f t="shared" ref="AR25:AT25" si="79">Average($AO25:$AQ25)</f>
        <v>#DIV/0!</v>
      </c>
      <c r="AS25" s="1" t="str">
        <f t="shared" si="79"/>
        <v>#DIV/0!</v>
      </c>
      <c r="AT25" s="1" t="str">
        <f t="shared" si="79"/>
        <v>#DIV/0!</v>
      </c>
      <c r="AU25" s="7" t="str">
        <f t="shared" si="8"/>
        <v>#DIV/0!</v>
      </c>
      <c r="AV25" s="8">
        <f>countifs('1B'!$AA$2:$AA$510, AV$1, '1B'!$C$2:$C$510, "Karl")</f>
        <v>4</v>
      </c>
      <c r="AW25" s="8">
        <f>countifs('1B'!$AA$2:$AA$510, AW$1, '1B'!$C$2:$C$510, "Karl")</f>
        <v>0</v>
      </c>
      <c r="AX25" s="8">
        <f>countifs('1B'!$AA$2:$AA$510, AX$1, '1B'!$C$2:$C$510, "Karl")</f>
        <v>3</v>
      </c>
      <c r="AY25" s="8">
        <f>countifs('1B'!$AA$2:$AA$510, AY$1, '1B'!$C$2:$C$510, "Karl")</f>
        <v>0</v>
      </c>
      <c r="AZ25" s="8">
        <f>countifs('1B'!$AA$2:$AA$510, AZ$1, '1B'!$C$2:$C$510, "Karl")</f>
        <v>0</v>
      </c>
      <c r="BA25" s="8">
        <f>countifs('1B'!$AA$2:$AA$510, BA$1, '1B'!$C$2:$C$510, "Karl")</f>
        <v>4</v>
      </c>
      <c r="BB25" s="8">
        <f>countifs('1B'!$AA$2:$AA$510, BB$1, '1B'!$C$2:$C$510, "Karl")</f>
        <v>17</v>
      </c>
      <c r="BC25" s="8">
        <f>countifs('1B'!$AA$2:$AA$510, BC$1, '1B'!$C$2:$C$510, "Kona")</f>
        <v>9</v>
      </c>
      <c r="BD25" s="8">
        <f>countifs('1B'!$AA$2:$AA$510, BD$1, '1B'!$C$2:$C$510, "Kona")</f>
        <v>7</v>
      </c>
      <c r="BE25" s="8">
        <f>countifs('1B'!$AA$2:$AA$510, BE$1, '1B'!$C$2:$C$510, "Kona")</f>
        <v>6</v>
      </c>
      <c r="BF25" s="8">
        <f>countifs('1B'!$AA$2:$AA$510, BF$1, '1B'!$C$2:$C$510, "Kona")</f>
        <v>2</v>
      </c>
      <c r="BG25" s="8">
        <f>countifs('1B'!$AA$2:$AA$510, BG$1, '1B'!$C$2:$C$510, "Kona")</f>
        <v>11</v>
      </c>
      <c r="BH25" s="8">
        <f>countifs('1B'!$AA$2:$AA$510, BH$1, '1B'!$C$2:$C$510, "Kona")</f>
        <v>23</v>
      </c>
      <c r="BI25" s="8">
        <f>countifs('1B'!$AA$2:$AA$510, BI$1, '1B'!$C$2:$C$510, "Kona")</f>
        <v>40</v>
      </c>
      <c r="BJ25" s="8">
        <f t="shared" si="9"/>
        <v>28</v>
      </c>
      <c r="BK25" s="8">
        <f t="shared" si="10"/>
        <v>98</v>
      </c>
      <c r="BL25" s="6">
        <f>IFERROR(__xludf.DUMMYFUNCTION("AVERAGE.WEIGHTED($AV$1:$BB$1,AV25:BB25)"),5.571428571428571)</f>
        <v>5.571428571</v>
      </c>
      <c r="BM25" s="6">
        <f>IFERROR(__xludf.DUMMYFUNCTION("AVERAGE.WEIGHTED($BC$1:$BI$1,BC25:BI25)"),5.326530612244898)</f>
        <v>5.326530612</v>
      </c>
      <c r="BN25" s="6">
        <f t="shared" ref="BN25:BO25" si="80">(BL25-1)*100/6</f>
        <v>76.19047619</v>
      </c>
      <c r="BO25" s="6">
        <f t="shared" si="80"/>
        <v>72.10884354</v>
      </c>
      <c r="BP25" s="7">
        <f t="shared" si="12"/>
        <v>74.14965986</v>
      </c>
      <c r="BQ25" s="7">
        <f t="shared" si="13"/>
        <v>74.14965986</v>
      </c>
      <c r="BR25" s="7">
        <f t="shared" si="14"/>
        <v>0.7374973186</v>
      </c>
    </row>
    <row r="26">
      <c r="A26" s="3">
        <v>25.0</v>
      </c>
      <c r="B26" s="1" t="s">
        <v>54</v>
      </c>
      <c r="C26" s="1">
        <f>countif('1B'!$AB$2:$AB$595, C$1)</f>
        <v>21</v>
      </c>
      <c r="D26" s="1">
        <f>countif('1B'!$AB$2:$AB$595, D$1)</f>
        <v>7</v>
      </c>
      <c r="E26" s="1">
        <f>countif('1B'!$AB$2:$AB$595, E$1)</f>
        <v>7</v>
      </c>
      <c r="F26" s="1">
        <f>countif('1B'!$AB$2:$AB$595, F$1)</f>
        <v>7</v>
      </c>
      <c r="G26" s="1">
        <f>countif('1B'!$AB$2:$AB$595, G$1)</f>
        <v>3</v>
      </c>
      <c r="H26" s="1">
        <f>countif('1B'!$AB$2:$AB$595, H$1)</f>
        <v>30</v>
      </c>
      <c r="I26" s="1">
        <f>countif('1B'!$AB$2:$AB$595, I$1)</f>
        <v>51</v>
      </c>
      <c r="J26" s="1">
        <f t="shared" si="4"/>
        <v>126</v>
      </c>
      <c r="K26" s="6">
        <f t="shared" si="5"/>
        <v>5.047619048</v>
      </c>
      <c r="N26" s="1">
        <f>countifs('1B'!$AB$2:$AB$595, N$1, '1B'!$B$2:$B$595, "&gt;"&amp;$L$2, '1B'!$B$2:$B$595, "&lt;"&amp;$M$2)</f>
        <v>0</v>
      </c>
      <c r="O26" s="1">
        <f>countifs('1B'!$AB$2:$AB$595, O$1, '1B'!$B$2:$B$595, "&gt;"&amp;$L$2, '1B'!$B$2:$B$595, "&lt;"&amp;$M$2)</f>
        <v>0</v>
      </c>
      <c r="P26" s="1">
        <f>countifs('1B'!$AB$2:$AB$595, P$1, '1B'!$B$2:$B$595, "&gt;"&amp;$L$2, '1B'!$B$2:$B$595, "&lt;"&amp;$M$2)</f>
        <v>0</v>
      </c>
      <c r="Q26" s="1">
        <f>countifs('1B'!$AB$2:$AB$595, Q$1, '1B'!$B$2:$B$595, "&gt;"&amp;$L$2, '1B'!$B$2:$B$595, "&lt;"&amp;$M$2)</f>
        <v>0</v>
      </c>
      <c r="R26" s="1">
        <f>countifs('1B'!$AB$2:$AB$595, R$1, '1B'!$B$2:$B$595, "&gt;"&amp;$L$2, '1B'!$B$2:$B$595, "&lt;"&amp;$M$2)</f>
        <v>0</v>
      </c>
      <c r="S26" s="1">
        <f>countifs('1B'!$AB$2:$AB$595, S$1, '1B'!$B$2:$B$595, "&gt;"&amp;$L$2, '1B'!$B$2:$B$595, "&lt;"&amp;$M$2)</f>
        <v>0</v>
      </c>
      <c r="T26" s="1">
        <f>countifs('1B'!$AB$2:$AB$595, T$1, '1B'!$B$2:$B$595, "&gt;"&amp;$L$2, '1B'!$B$2:$B$595, "&lt;"&amp;$M$2)</f>
        <v>0</v>
      </c>
      <c r="U26" s="1">
        <f>countifs('1B'!$AB$2:$AB$595, U$1, '1B'!$B$2:$B$595, "&gt;"&amp;$L$3, '1B'!$B$2:$B$595, "&lt;"&amp;$M$3)</f>
        <v>0</v>
      </c>
      <c r="V26" s="1">
        <f>countifs('1B'!$AB$2:$AB$595, V$1, '1B'!$B$2:$B$595, "&gt;"&amp;$L$3, '1B'!$B$2:$B$595, "&lt;"&amp;$M$3)</f>
        <v>0</v>
      </c>
      <c r="W26" s="1">
        <f>countifs('1B'!$AB$2:$AB$595, W$1, '1B'!$B$2:$B$595, "&gt;"&amp;$L$3, '1B'!$B$2:$B$595, "&lt;"&amp;$M$3)</f>
        <v>0</v>
      </c>
      <c r="X26" s="1">
        <f>countifs('1B'!$AB$2:$AB$595, X$1, '1B'!$B$2:$B$595, "&gt;"&amp;$L$3, '1B'!$B$2:$B$595, "&lt;"&amp;$M$3)</f>
        <v>0</v>
      </c>
      <c r="Y26" s="1">
        <f>countifs('1B'!$AB$2:$AB$595, Y$1, '1B'!$B$2:$B$595, "&gt;"&amp;$L$3, '1B'!$B$2:$B$595, "&lt;"&amp;$M$3)</f>
        <v>0</v>
      </c>
      <c r="Z26" s="1">
        <f>countifs('1B'!$AB$2:$AB$595, Z$1, '1B'!$B$2:$B$595, "&gt;"&amp;$L$3, '1B'!$B$2:$B$595, "&lt;"&amp;$M$3)</f>
        <v>0</v>
      </c>
      <c r="AA26" s="1">
        <f>countifs('1B'!$AB$2:$AB$595, AA$1, '1B'!$B$2:$B$595, "&gt;"&amp;$L$3, '1B'!$B$2:$B$595, "&lt;"&amp;$M$3)</f>
        <v>0</v>
      </c>
      <c r="AB26" s="1">
        <f>countifs('1B'!$AB$2:$AB$595, AB$1, '1B'!$B$2:$B$595, "&gt;"&amp;$L$4, '1B'!$B$2:$B$595, "&lt;"&amp;$M$4)</f>
        <v>0</v>
      </c>
      <c r="AC26" s="1">
        <f>countifs('1B'!$AB$2:$AB$595, AC$1, '1B'!$B$2:$B$595, "&gt;"&amp;$L$4, '1B'!$B$2:$B$595, "&lt;"&amp;$M$4)</f>
        <v>0</v>
      </c>
      <c r="AD26" s="1">
        <f>countifs('1B'!$AB$2:$AB$595, AD$1, '1B'!$B$2:$B$595, "&gt;"&amp;$L$4, '1B'!$B$2:$B$595, "&lt;"&amp;$M$4)</f>
        <v>0</v>
      </c>
      <c r="AE26" s="1">
        <f>countifs('1B'!$AB$2:$AB$595, AE$1, '1B'!$B$2:$B$595, "&gt;"&amp;$L$4, '1B'!$B$2:$B$595, "&lt;"&amp;$M$4)</f>
        <v>0</v>
      </c>
      <c r="AF26" s="1">
        <f>countifs('1B'!$AB$2:$AB$595, AF$1, '1B'!$B$2:$B$595, "&gt;"&amp;$L$4, '1B'!$B$2:$B$595, "&lt;"&amp;$M$4)</f>
        <v>0</v>
      </c>
      <c r="AG26" s="1">
        <f>countifs('1B'!$AB$2:$AB$595, AG$1, '1B'!$B$2:$B$595, "&gt;"&amp;$L$4, '1B'!$B$2:$B$595, "&lt;"&amp;$M$4)</f>
        <v>0</v>
      </c>
      <c r="AH26" s="1">
        <f>countifs('1B'!$AB$2:$AB$595, AH$1, '1B'!$B$2:$B$595, "&gt;"&amp;$L$4, '1B'!$B$2:$B$595, "&lt;"&amp;$M$4)</f>
        <v>0</v>
      </c>
      <c r="AI26" s="3">
        <v>12.0</v>
      </c>
      <c r="AJ26" s="3">
        <v>22.0</v>
      </c>
      <c r="AK26" s="3">
        <v>26.0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12" t="str">
        <f>IFERROR(__xludf.DUMMYFUNCTION("AVERAGE.WEIGHTED($AB$1:$AH$1, AB26:AH26)"),"#DIV/0!")</f>
        <v>#DIV/0!</v>
      </c>
      <c r="AO26" s="6" t="str">
        <f t="shared" ref="AO26:AQ26" si="81">(AL26-1)*100/6</f>
        <v>#DIV/0!</v>
      </c>
      <c r="AP26" s="6" t="str">
        <f t="shared" si="81"/>
        <v>#DIV/0!</v>
      </c>
      <c r="AQ26" s="6" t="str">
        <f t="shared" si="81"/>
        <v>#DIV/0!</v>
      </c>
      <c r="AR26" s="1" t="str">
        <f t="shared" ref="AR26:AT26" si="82">Average($AO26:$AQ26)</f>
        <v>#DIV/0!</v>
      </c>
      <c r="AS26" s="1" t="str">
        <f t="shared" si="82"/>
        <v>#DIV/0!</v>
      </c>
      <c r="AT26" s="1" t="str">
        <f t="shared" si="82"/>
        <v>#DIV/0!</v>
      </c>
      <c r="AU26" s="7" t="str">
        <f t="shared" si="8"/>
        <v>#DIV/0!</v>
      </c>
      <c r="AV26" s="8">
        <f>countifs('1B'!$AB$2:$AB$510, AV$1, '1B'!$C$2:$C$510, "Karl")</f>
        <v>4</v>
      </c>
      <c r="AW26" s="8">
        <f>countifs('1B'!$AB$2:$AB$510, AW$1, '1B'!$C$2:$C$510, "Karl")</f>
        <v>1</v>
      </c>
      <c r="AX26" s="8">
        <f>countifs('1B'!$AB$2:$AB$510, AX$1, '1B'!$C$2:$C$510, "Karl")</f>
        <v>1</v>
      </c>
      <c r="AY26" s="8">
        <f>countifs('1B'!$AB$2:$AB$510, AY$1, '1B'!$C$2:$C$510, "Karl")</f>
        <v>1</v>
      </c>
      <c r="AZ26" s="8">
        <f>countifs('1B'!$AB$2:$AB$510, AZ$1, '1B'!$C$2:$C$510, "Karl")</f>
        <v>1</v>
      </c>
      <c r="BA26" s="8">
        <f>countifs('1B'!$AB$2:$AB$510, BA$1, '1B'!$C$2:$C$510, "Karl")</f>
        <v>7</v>
      </c>
      <c r="BB26" s="8">
        <f>countifs('1B'!$AB$2:$AB$510, BB$1, '1B'!$C$2:$C$510, "Karl")</f>
        <v>13</v>
      </c>
      <c r="BC26" s="8">
        <f>countifs('1B'!$AB$2:$AB$510, BC$1, '1B'!$C$2:$C$510, "Kona")</f>
        <v>17</v>
      </c>
      <c r="BD26" s="8">
        <f>countifs('1B'!$AB$2:$AB$510, BD$1, '1B'!$C$2:$C$510, "Kona")</f>
        <v>6</v>
      </c>
      <c r="BE26" s="8">
        <f>countifs('1B'!$AB$2:$AB$510, BE$1, '1B'!$C$2:$C$510, "Kona")</f>
        <v>6</v>
      </c>
      <c r="BF26" s="8">
        <f>countifs('1B'!$AB$2:$AB$510, BF$1, '1B'!$C$2:$C$510, "Kona")</f>
        <v>6</v>
      </c>
      <c r="BG26" s="8">
        <f>countifs('1B'!$AB$2:$AB$510, BG$1, '1B'!$C$2:$C$510, "Kona")</f>
        <v>2</v>
      </c>
      <c r="BH26" s="8">
        <f>countifs('1B'!$AB$2:$AB$510, BH$1, '1B'!$C$2:$C$510, "Kona")</f>
        <v>23</v>
      </c>
      <c r="BI26" s="8">
        <f>countifs('1B'!$AB$2:$AB$510, BI$1, '1B'!$C$2:$C$510, "Kona")</f>
        <v>38</v>
      </c>
      <c r="BJ26" s="8">
        <f t="shared" si="9"/>
        <v>28</v>
      </c>
      <c r="BK26" s="8">
        <f t="shared" si="10"/>
        <v>98</v>
      </c>
      <c r="BL26" s="6">
        <f>IFERROR(__xludf.DUMMYFUNCTION("AVERAGE.WEIGHTED($AV$1:$BB$1,AV26:BB26)"),5.392857142857143)</f>
        <v>5.392857143</v>
      </c>
      <c r="BM26" s="6">
        <f>IFERROR(__xludf.DUMMYFUNCTION("AVERAGE.WEIGHTED($BC$1:$BI$1,BC26:BI26)"),4.948979591836735)</f>
        <v>4.948979592</v>
      </c>
      <c r="BN26" s="6">
        <f t="shared" ref="BN26:BO26" si="83">(BL26-1)*100/6</f>
        <v>73.21428571</v>
      </c>
      <c r="BO26" s="6">
        <f t="shared" si="83"/>
        <v>65.81632653</v>
      </c>
      <c r="BP26" s="7">
        <f t="shared" si="12"/>
        <v>69.51530612</v>
      </c>
      <c r="BQ26" s="7">
        <f t="shared" si="13"/>
        <v>69.51530612</v>
      </c>
      <c r="BR26" s="7">
        <f t="shared" si="14"/>
        <v>0.5303855186</v>
      </c>
    </row>
    <row r="27">
      <c r="A27" s="3"/>
      <c r="K27" s="6"/>
      <c r="AL27" s="6"/>
      <c r="AM27" s="6"/>
      <c r="AN27" s="12"/>
      <c r="AU27" s="7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</row>
    <row r="28">
      <c r="K28" s="6"/>
      <c r="AL28" s="6"/>
      <c r="AM28" s="6"/>
      <c r="AN28" s="12"/>
      <c r="AU28" s="7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</row>
    <row r="29">
      <c r="K29" s="6"/>
      <c r="AL29" s="6"/>
      <c r="AM29" s="6"/>
      <c r="AN29" s="12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>
      <c r="A30" s="3"/>
      <c r="K30" s="6"/>
      <c r="AL30" s="6"/>
      <c r="AM30" s="6"/>
      <c r="AN30" s="12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>
      <c r="K31" s="6"/>
      <c r="AL31" s="6"/>
      <c r="AM31" s="6"/>
      <c r="AN31" s="12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>
      <c r="K32" s="6"/>
      <c r="AL32" s="6"/>
      <c r="AM32" s="6"/>
      <c r="AN32" s="12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>
      <c r="A33" s="3"/>
      <c r="K33" s="6"/>
      <c r="AL33" s="6"/>
      <c r="AM33" s="6"/>
      <c r="AN33" s="12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>
      <c r="K34" s="6"/>
      <c r="AL34" s="6"/>
      <c r="AM34" s="6"/>
      <c r="AN34" s="12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>
      <c r="K35" s="6"/>
      <c r="AL35" s="6"/>
      <c r="AM35" s="6"/>
      <c r="AN35" s="12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>
      <c r="A36" s="3"/>
      <c r="K36" s="6"/>
      <c r="AL36" s="6"/>
      <c r="AM36" s="6"/>
      <c r="AN36" s="12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>
      <c r="K37" s="6"/>
      <c r="AL37" s="6"/>
      <c r="AM37" s="6"/>
      <c r="AN37" s="12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>
      <c r="K38" s="6"/>
      <c r="AL38" s="6"/>
      <c r="AM38" s="6"/>
      <c r="AN38" s="12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>
      <c r="A39" s="3"/>
      <c r="K39" s="6"/>
      <c r="AL39" s="6"/>
      <c r="AM39" s="6"/>
      <c r="AN39" s="12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>
      <c r="K40" s="6"/>
      <c r="AL40" s="6"/>
      <c r="AM40" s="6"/>
      <c r="AN40" s="12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>
      <c r="K41" s="6"/>
      <c r="AL41" s="6"/>
      <c r="AM41" s="6"/>
      <c r="AN41" s="12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>
      <c r="A42" s="3"/>
      <c r="K42" s="6"/>
      <c r="AL42" s="6"/>
      <c r="AM42" s="6"/>
      <c r="AN42" s="12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>
      <c r="K43" s="6"/>
      <c r="AL43" s="6"/>
      <c r="AM43" s="6"/>
      <c r="AN43" s="12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>
      <c r="K44" s="6"/>
      <c r="AL44" s="6"/>
      <c r="AM44" s="6"/>
      <c r="AN44" s="12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>
      <c r="A45" s="3"/>
      <c r="K45" s="6"/>
      <c r="AL45" s="6"/>
      <c r="AM45" s="6"/>
      <c r="AN45" s="12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>
      <c r="K46" s="6"/>
      <c r="AL46" s="6"/>
      <c r="AM46" s="6"/>
      <c r="AN46" s="12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>
      <c r="K47" s="6"/>
      <c r="AL47" s="6"/>
      <c r="AM47" s="6"/>
      <c r="AN47" s="12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>
      <c r="A48" s="3"/>
      <c r="K48" s="6"/>
      <c r="AL48" s="6"/>
      <c r="AM48" s="6"/>
      <c r="AN48" s="12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>
      <c r="K49" s="6"/>
      <c r="AL49" s="6"/>
      <c r="AM49" s="6"/>
      <c r="AN49" s="12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>
      <c r="K50" s="6"/>
      <c r="AL50" s="6"/>
      <c r="AM50" s="6"/>
      <c r="AN50" s="12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>
      <c r="A51" s="3"/>
      <c r="K51" s="6"/>
      <c r="AL51" s="6"/>
      <c r="AM51" s="6"/>
      <c r="AN51" s="12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