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nue\Documents\UNIVERSITA'\II ANNO\LABORATORIO-DI-ELETTROMAGNETISMO\1 esperienza di laboratorio\curva voltammetrica\"/>
    </mc:Choice>
  </mc:AlternateContent>
  <xr:revisionPtr revIDLastSave="0" documentId="13_ncr:1_{442F8627-EA78-4D02-BBF7-5174CA6782D2}" xr6:coauthVersionLast="47" xr6:coauthVersionMax="47" xr10:uidLastSave="{00000000-0000-0000-0000-000000000000}"/>
  <bookViews>
    <workbookView xWindow="-108" yWindow="-108" windowWidth="23256" windowHeight="12456" activeTab="1" xr2:uid="{934D8033-4E35-4E84-87F2-01862E2FB994}"/>
  </bookViews>
  <sheets>
    <sheet name="Sheet2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7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2" i="1"/>
  <c r="J14" i="1"/>
  <c r="J2" i="1"/>
  <c r="M25" i="1"/>
  <c r="M32" i="1"/>
  <c r="M40" i="1"/>
  <c r="M48" i="1"/>
  <c r="M55" i="1"/>
  <c r="H23" i="2"/>
  <c r="H24" i="2"/>
  <c r="C24" i="2"/>
  <c r="C23" i="2"/>
  <c r="H22" i="2"/>
  <c r="C22" i="2"/>
  <c r="C21" i="2"/>
  <c r="H21" i="2" s="1"/>
  <c r="K20" i="2"/>
  <c r="K19" i="2"/>
  <c r="H19" i="2"/>
  <c r="K18" i="2"/>
  <c r="H18" i="2"/>
  <c r="K17" i="2"/>
  <c r="H17" i="2"/>
  <c r="K16" i="2"/>
  <c r="H16" i="2"/>
  <c r="K15" i="2"/>
  <c r="H15" i="2"/>
  <c r="K14" i="2"/>
  <c r="H14" i="2"/>
  <c r="K13" i="2"/>
  <c r="H13" i="2"/>
  <c r="K12" i="2"/>
  <c r="H12" i="2"/>
  <c r="K11" i="2"/>
  <c r="H11" i="2"/>
  <c r="K10" i="2"/>
  <c r="H10" i="2"/>
  <c r="K9" i="2"/>
  <c r="H9" i="2"/>
  <c r="K8" i="2"/>
  <c r="H8" i="2"/>
  <c r="K7" i="2"/>
  <c r="H7" i="2"/>
  <c r="K6" i="2"/>
  <c r="H6" i="2"/>
  <c r="K5" i="2"/>
  <c r="H5" i="2"/>
  <c r="K4" i="2"/>
  <c r="H4" i="2"/>
  <c r="K3" i="2"/>
  <c r="H3" i="2"/>
  <c r="K2" i="2"/>
  <c r="H2" i="2"/>
  <c r="J19" i="1"/>
  <c r="J39" i="1"/>
  <c r="J47" i="1"/>
  <c r="C54" i="1"/>
  <c r="J54" i="1" s="1"/>
  <c r="C53" i="1"/>
  <c r="M53" i="1" s="1"/>
  <c r="C52" i="1"/>
  <c r="M52" i="1" s="1"/>
  <c r="C51" i="1"/>
  <c r="M51" i="1" s="1"/>
  <c r="C50" i="1"/>
  <c r="M50" i="1" s="1"/>
  <c r="C49" i="1"/>
  <c r="M49" i="1" s="1"/>
  <c r="C48" i="1"/>
  <c r="C47" i="1"/>
  <c r="M47" i="1" s="1"/>
  <c r="C46" i="1"/>
  <c r="M46" i="1" s="1"/>
  <c r="C45" i="1"/>
  <c r="M45" i="1" s="1"/>
  <c r="C44" i="1"/>
  <c r="M44" i="1" s="1"/>
  <c r="C43" i="1"/>
  <c r="M43" i="1" s="1"/>
  <c r="C42" i="1"/>
  <c r="M42" i="1" s="1"/>
  <c r="C41" i="1"/>
  <c r="M41" i="1" s="1"/>
  <c r="C40" i="1"/>
  <c r="C39" i="1"/>
  <c r="M39" i="1" s="1"/>
  <c r="C38" i="1"/>
  <c r="M38" i="1" s="1"/>
  <c r="C37" i="1"/>
  <c r="M37" i="1" s="1"/>
  <c r="C36" i="1"/>
  <c r="M36" i="1" s="1"/>
  <c r="C35" i="1"/>
  <c r="C34" i="1"/>
  <c r="J33" i="1" s="1"/>
  <c r="C33" i="1"/>
  <c r="M33" i="1" s="1"/>
  <c r="C32" i="1"/>
  <c r="C31" i="1"/>
  <c r="M31" i="1" s="1"/>
  <c r="C30" i="1"/>
  <c r="M30" i="1" s="1"/>
  <c r="C29" i="1"/>
  <c r="M29" i="1" s="1"/>
  <c r="C28" i="1"/>
  <c r="M28" i="1" s="1"/>
  <c r="C27" i="1"/>
  <c r="J26" i="1" s="1"/>
  <c r="C22" i="1"/>
  <c r="M22" i="1" s="1"/>
  <c r="C21" i="1"/>
  <c r="M21" i="1" s="1"/>
  <c r="C26" i="1"/>
  <c r="M26" i="1" s="1"/>
  <c r="C25" i="1"/>
  <c r="C23" i="1"/>
  <c r="M23" i="1" s="1"/>
  <c r="C24" i="1"/>
  <c r="M24" i="1" s="1"/>
  <c r="M20" i="1"/>
  <c r="M19" i="1"/>
  <c r="M18" i="1"/>
  <c r="M17" i="1"/>
  <c r="M16" i="1"/>
  <c r="M15" i="1"/>
  <c r="J3" i="1"/>
  <c r="J4" i="1"/>
  <c r="J5" i="1"/>
  <c r="J6" i="1"/>
  <c r="J7" i="1"/>
  <c r="J8" i="1"/>
  <c r="J9" i="1"/>
  <c r="J10" i="1"/>
  <c r="J11" i="1"/>
  <c r="J12" i="1"/>
  <c r="J13" i="1"/>
  <c r="J15" i="1"/>
  <c r="J16" i="1"/>
  <c r="J17" i="1"/>
  <c r="J18" i="1"/>
  <c r="M3" i="1"/>
  <c r="M4" i="1"/>
  <c r="M5" i="1"/>
  <c r="M6" i="1"/>
  <c r="M7" i="1"/>
  <c r="M8" i="1"/>
  <c r="M9" i="1"/>
  <c r="M10" i="1"/>
  <c r="M11" i="1"/>
  <c r="M12" i="1"/>
  <c r="M13" i="1"/>
  <c r="M14" i="1"/>
  <c r="M2" i="1"/>
  <c r="J41" i="1" l="1"/>
  <c r="J40" i="1"/>
  <c r="M34" i="1"/>
  <c r="J34" i="1"/>
  <c r="J32" i="1"/>
  <c r="J49" i="1"/>
  <c r="J31" i="1"/>
  <c r="J48" i="1"/>
  <c r="J25" i="1"/>
  <c r="J53" i="1"/>
  <c r="J45" i="1"/>
  <c r="J37" i="1"/>
  <c r="J29" i="1"/>
  <c r="J21" i="1"/>
  <c r="M54" i="1"/>
  <c r="M27" i="1"/>
  <c r="J23" i="1"/>
  <c r="J38" i="1"/>
  <c r="J30" i="1"/>
  <c r="J22" i="1"/>
  <c r="J52" i="1"/>
  <c r="J44" i="1"/>
  <c r="J36" i="1"/>
  <c r="J28" i="1"/>
  <c r="J20" i="1"/>
  <c r="J50" i="1"/>
  <c r="M35" i="1"/>
  <c r="J24" i="1"/>
  <c r="J46" i="1"/>
  <c r="J51" i="1"/>
  <c r="J43" i="1"/>
  <c r="J35" i="1"/>
  <c r="J42" i="1"/>
  <c r="H20" i="2"/>
</calcChain>
</file>

<file path=xl/sharedStrings.xml><?xml version="1.0" encoding="utf-8"?>
<sst xmlns="http://schemas.openxmlformats.org/spreadsheetml/2006/main" count="29" uniqueCount="18">
  <si>
    <t>V</t>
  </si>
  <si>
    <t>I</t>
  </si>
  <si>
    <t>eV</t>
  </si>
  <si>
    <t>eI</t>
  </si>
  <si>
    <t>Rd</t>
  </si>
  <si>
    <t>Tfd</t>
  </si>
  <si>
    <t>Vsqrt</t>
  </si>
  <si>
    <t>Resistenza</t>
  </si>
  <si>
    <t>accensione</t>
  </si>
  <si>
    <t>68 ohm</t>
  </si>
  <si>
    <t>Fondoscala</t>
  </si>
  <si>
    <t>errore  ampere</t>
  </si>
  <si>
    <t>0.05 mA</t>
  </si>
  <si>
    <t>errore voltaggio</t>
  </si>
  <si>
    <t>[v]=milliVolt</t>
  </si>
  <si>
    <t>[I]=milliAmper</t>
  </si>
  <si>
    <t>Tfd=millivolt</t>
  </si>
  <si>
    <t>eRd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</si>
</sst>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vertical="center"/>
    </xf>
    <xf numFmtId="0" fontId="0" fillId="2" borderId="0" xfId="0" applyFill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Sheet2!$D$1</c:f>
              <c:strCache>
                <c:ptCount val="1"/>
                <c:pt idx="0">
                  <c:v>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Sheet2!$C$2:$C$125</c:f>
              <c:numCache>
                <c:formatCode>General</c:formatCode>
                <c:ptCount val="124"/>
                <c:pt idx="0">
                  <c:v>61.8</c:v>
                </c:pt>
                <c:pt idx="1">
                  <c:v>85.7</c:v>
                </c:pt>
                <c:pt idx="2">
                  <c:v>100.9</c:v>
                </c:pt>
                <c:pt idx="3">
                  <c:v>126.1</c:v>
                </c:pt>
                <c:pt idx="4">
                  <c:v>159.9</c:v>
                </c:pt>
                <c:pt idx="5">
                  <c:v>214.6</c:v>
                </c:pt>
                <c:pt idx="6">
                  <c:v>278.60000000000002</c:v>
                </c:pt>
                <c:pt idx="7">
                  <c:v>271.7</c:v>
                </c:pt>
                <c:pt idx="8">
                  <c:v>279.39999999999998</c:v>
                </c:pt>
                <c:pt idx="9">
                  <c:v>287.2</c:v>
                </c:pt>
                <c:pt idx="10">
                  <c:v>298.2</c:v>
                </c:pt>
                <c:pt idx="11">
                  <c:v>305.60000000000002</c:v>
                </c:pt>
                <c:pt idx="12">
                  <c:v>314.7</c:v>
                </c:pt>
                <c:pt idx="13">
                  <c:v>325.8</c:v>
                </c:pt>
                <c:pt idx="14">
                  <c:v>333.1</c:v>
                </c:pt>
                <c:pt idx="15">
                  <c:v>352.3</c:v>
                </c:pt>
                <c:pt idx="16">
                  <c:v>364.4</c:v>
                </c:pt>
                <c:pt idx="17">
                  <c:v>379.5</c:v>
                </c:pt>
                <c:pt idx="18">
                  <c:v>391.4</c:v>
                </c:pt>
                <c:pt idx="19">
                  <c:v>405</c:v>
                </c:pt>
                <c:pt idx="20">
                  <c:v>504</c:v>
                </c:pt>
                <c:pt idx="21">
                  <c:v>1210</c:v>
                </c:pt>
                <c:pt idx="22">
                  <c:v>1495</c:v>
                </c:pt>
              </c:numCache>
            </c:numRef>
          </c:xVal>
          <c:yVal>
            <c:numRef>
              <c:f>Sheet2!$D$2:$D$125</c:f>
              <c:numCache>
                <c:formatCode>General</c:formatCode>
                <c:ptCount val="124"/>
                <c:pt idx="0">
                  <c:v>30.3</c:v>
                </c:pt>
                <c:pt idx="1">
                  <c:v>38.9</c:v>
                </c:pt>
                <c:pt idx="2">
                  <c:v>43.7</c:v>
                </c:pt>
                <c:pt idx="3">
                  <c:v>50.2</c:v>
                </c:pt>
                <c:pt idx="4">
                  <c:v>56.8</c:v>
                </c:pt>
                <c:pt idx="5">
                  <c:v>63.8</c:v>
                </c:pt>
                <c:pt idx="6">
                  <c:v>69.099999999999994</c:v>
                </c:pt>
                <c:pt idx="7">
                  <c:v>68.400000000000006</c:v>
                </c:pt>
                <c:pt idx="8">
                  <c:v>69.099999999999994</c:v>
                </c:pt>
                <c:pt idx="9">
                  <c:v>69.599999999999994</c:v>
                </c:pt>
                <c:pt idx="10">
                  <c:v>70.3</c:v>
                </c:pt>
                <c:pt idx="11">
                  <c:v>70.900000000000006</c:v>
                </c:pt>
                <c:pt idx="12">
                  <c:v>71.5</c:v>
                </c:pt>
                <c:pt idx="13">
                  <c:v>72.2</c:v>
                </c:pt>
                <c:pt idx="14">
                  <c:v>72.7</c:v>
                </c:pt>
                <c:pt idx="15">
                  <c:v>74</c:v>
                </c:pt>
                <c:pt idx="16">
                  <c:v>74.8</c:v>
                </c:pt>
                <c:pt idx="17">
                  <c:v>75.599999999999994</c:v>
                </c:pt>
                <c:pt idx="18">
                  <c:v>76.599999999999994</c:v>
                </c:pt>
                <c:pt idx="19">
                  <c:v>77.2</c:v>
                </c:pt>
                <c:pt idx="20">
                  <c:v>84.1</c:v>
                </c:pt>
                <c:pt idx="21">
                  <c:v>122.7</c:v>
                </c:pt>
                <c:pt idx="22">
                  <c:v>142.4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24-441B-82EC-097CBB883A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7674336"/>
        <c:axId val="1727674816"/>
      </c:scatterChart>
      <c:valAx>
        <c:axId val="1727674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7674816"/>
        <c:crosses val="autoZero"/>
        <c:crossBetween val="midCat"/>
      </c:valAx>
      <c:valAx>
        <c:axId val="172767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7674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Tfd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Sheet2!$C$2:$C$242</c:f>
              <c:numCache>
                <c:formatCode>General</c:formatCode>
                <c:ptCount val="241"/>
                <c:pt idx="0">
                  <c:v>61.8</c:v>
                </c:pt>
                <c:pt idx="1">
                  <c:v>85.7</c:v>
                </c:pt>
                <c:pt idx="2">
                  <c:v>100.9</c:v>
                </c:pt>
                <c:pt idx="3">
                  <c:v>126.1</c:v>
                </c:pt>
                <c:pt idx="4">
                  <c:v>159.9</c:v>
                </c:pt>
                <c:pt idx="5">
                  <c:v>214.6</c:v>
                </c:pt>
                <c:pt idx="6">
                  <c:v>278.60000000000002</c:v>
                </c:pt>
                <c:pt idx="7">
                  <c:v>271.7</c:v>
                </c:pt>
                <c:pt idx="8">
                  <c:v>279.39999999999998</c:v>
                </c:pt>
                <c:pt idx="9">
                  <c:v>287.2</c:v>
                </c:pt>
                <c:pt idx="10">
                  <c:v>298.2</c:v>
                </c:pt>
                <c:pt idx="11">
                  <c:v>305.60000000000002</c:v>
                </c:pt>
                <c:pt idx="12">
                  <c:v>314.7</c:v>
                </c:pt>
                <c:pt idx="13">
                  <c:v>325.8</c:v>
                </c:pt>
                <c:pt idx="14">
                  <c:v>333.1</c:v>
                </c:pt>
                <c:pt idx="15">
                  <c:v>352.3</c:v>
                </c:pt>
                <c:pt idx="16">
                  <c:v>364.4</c:v>
                </c:pt>
                <c:pt idx="17">
                  <c:v>379.5</c:v>
                </c:pt>
                <c:pt idx="18">
                  <c:v>391.4</c:v>
                </c:pt>
                <c:pt idx="19">
                  <c:v>405</c:v>
                </c:pt>
                <c:pt idx="20">
                  <c:v>504</c:v>
                </c:pt>
                <c:pt idx="21">
                  <c:v>1210</c:v>
                </c:pt>
                <c:pt idx="22">
                  <c:v>1495</c:v>
                </c:pt>
              </c:numCache>
            </c:numRef>
          </c:xVal>
          <c:yVal>
            <c:numRef>
              <c:f>Sheet2!$B$2:$B$78</c:f>
              <c:numCache>
                <c:formatCode>General</c:formatCode>
                <c:ptCount val="77"/>
                <c:pt idx="0">
                  <c:v>1.1000000000000001</c:v>
                </c:pt>
                <c:pt idx="1">
                  <c:v>1</c:v>
                </c:pt>
                <c:pt idx="2">
                  <c:v>1</c:v>
                </c:pt>
                <c:pt idx="3">
                  <c:v>0.7</c:v>
                </c:pt>
                <c:pt idx="4">
                  <c:v>0.5</c:v>
                </c:pt>
                <c:pt idx="5">
                  <c:v>0.5</c:v>
                </c:pt>
                <c:pt idx="6">
                  <c:v>0.8</c:v>
                </c:pt>
                <c:pt idx="7">
                  <c:v>1.1000000000000001</c:v>
                </c:pt>
                <c:pt idx="8">
                  <c:v>0.9</c:v>
                </c:pt>
                <c:pt idx="9">
                  <c:v>1.2</c:v>
                </c:pt>
                <c:pt idx="10">
                  <c:v>1.7</c:v>
                </c:pt>
                <c:pt idx="11">
                  <c:v>2.2000000000000002</c:v>
                </c:pt>
                <c:pt idx="12">
                  <c:v>3.4</c:v>
                </c:pt>
                <c:pt idx="13">
                  <c:v>4.9000000000000004</c:v>
                </c:pt>
                <c:pt idx="14">
                  <c:v>6.4</c:v>
                </c:pt>
                <c:pt idx="15">
                  <c:v>12.4</c:v>
                </c:pt>
                <c:pt idx="16">
                  <c:v>18.100000000000001</c:v>
                </c:pt>
                <c:pt idx="17">
                  <c:v>27.7</c:v>
                </c:pt>
                <c:pt idx="18">
                  <c:v>37.6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64-4DBB-B66A-5B91D523E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6587920"/>
        <c:axId val="1702560880"/>
      </c:scatterChart>
      <c:valAx>
        <c:axId val="174658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2560880"/>
        <c:crosses val="autoZero"/>
        <c:crossBetween val="midCat"/>
      </c:valAx>
      <c:valAx>
        <c:axId val="170256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6587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Sheet1!$C$2:$C$125</c:f>
              <c:numCache>
                <c:formatCode>General</c:formatCode>
                <c:ptCount val="124"/>
                <c:pt idx="0">
                  <c:v>61.8</c:v>
                </c:pt>
                <c:pt idx="1">
                  <c:v>85.7</c:v>
                </c:pt>
                <c:pt idx="2">
                  <c:v>100.9</c:v>
                </c:pt>
                <c:pt idx="3">
                  <c:v>126.1</c:v>
                </c:pt>
                <c:pt idx="4">
                  <c:v>159.9</c:v>
                </c:pt>
                <c:pt idx="5">
                  <c:v>214.6</c:v>
                </c:pt>
                <c:pt idx="6">
                  <c:v>268.60000000000002</c:v>
                </c:pt>
                <c:pt idx="7">
                  <c:v>271.7</c:v>
                </c:pt>
                <c:pt idx="8">
                  <c:v>279.39999999999998</c:v>
                </c:pt>
                <c:pt idx="9">
                  <c:v>287.2</c:v>
                </c:pt>
                <c:pt idx="10">
                  <c:v>298.2</c:v>
                </c:pt>
                <c:pt idx="11">
                  <c:v>305.60000000000002</c:v>
                </c:pt>
                <c:pt idx="12">
                  <c:v>314.7</c:v>
                </c:pt>
                <c:pt idx="13">
                  <c:v>325.8</c:v>
                </c:pt>
                <c:pt idx="14">
                  <c:v>333.1</c:v>
                </c:pt>
                <c:pt idx="15">
                  <c:v>352.3</c:v>
                </c:pt>
                <c:pt idx="16">
                  <c:v>364.4</c:v>
                </c:pt>
                <c:pt idx="17">
                  <c:v>379.5</c:v>
                </c:pt>
                <c:pt idx="18">
                  <c:v>391.4</c:v>
                </c:pt>
                <c:pt idx="19">
                  <c:v>405</c:v>
                </c:pt>
                <c:pt idx="20">
                  <c:v>504</c:v>
                </c:pt>
                <c:pt idx="21">
                  <c:v>1210</c:v>
                </c:pt>
                <c:pt idx="22">
                  <c:v>1495</c:v>
                </c:pt>
                <c:pt idx="23">
                  <c:v>2029.9999999999998</c:v>
                </c:pt>
                <c:pt idx="24">
                  <c:v>2503</c:v>
                </c:pt>
                <c:pt idx="25">
                  <c:v>3037</c:v>
                </c:pt>
                <c:pt idx="26">
                  <c:v>3547</c:v>
                </c:pt>
                <c:pt idx="27">
                  <c:v>4030.0000000000005</c:v>
                </c:pt>
                <c:pt idx="28">
                  <c:v>4570</c:v>
                </c:pt>
                <c:pt idx="29">
                  <c:v>5140</c:v>
                </c:pt>
                <c:pt idx="30">
                  <c:v>5730</c:v>
                </c:pt>
                <c:pt idx="31">
                  <c:v>6290</c:v>
                </c:pt>
                <c:pt idx="32">
                  <c:v>6590</c:v>
                </c:pt>
                <c:pt idx="33">
                  <c:v>7100</c:v>
                </c:pt>
                <c:pt idx="34">
                  <c:v>7460</c:v>
                </c:pt>
                <c:pt idx="35">
                  <c:v>8080</c:v>
                </c:pt>
                <c:pt idx="36">
                  <c:v>8630</c:v>
                </c:pt>
                <c:pt idx="37">
                  <c:v>9050</c:v>
                </c:pt>
                <c:pt idx="38">
                  <c:v>9520</c:v>
                </c:pt>
                <c:pt idx="39">
                  <c:v>10130</c:v>
                </c:pt>
                <c:pt idx="40">
                  <c:v>10750</c:v>
                </c:pt>
                <c:pt idx="41">
                  <c:v>11050</c:v>
                </c:pt>
                <c:pt idx="42">
                  <c:v>11630</c:v>
                </c:pt>
                <c:pt idx="43">
                  <c:v>12230</c:v>
                </c:pt>
                <c:pt idx="44">
                  <c:v>12930</c:v>
                </c:pt>
                <c:pt idx="45">
                  <c:v>13640</c:v>
                </c:pt>
                <c:pt idx="46">
                  <c:v>14260</c:v>
                </c:pt>
                <c:pt idx="47">
                  <c:v>14920</c:v>
                </c:pt>
                <c:pt idx="48">
                  <c:v>15640</c:v>
                </c:pt>
                <c:pt idx="49">
                  <c:v>16180</c:v>
                </c:pt>
                <c:pt idx="50">
                  <c:v>16510</c:v>
                </c:pt>
                <c:pt idx="51">
                  <c:v>17050</c:v>
                </c:pt>
                <c:pt idx="52">
                  <c:v>18030</c:v>
                </c:pt>
                <c:pt idx="53">
                  <c:v>18500</c:v>
                </c:pt>
              </c:numCache>
            </c:numRef>
          </c:xVal>
          <c:yVal>
            <c:numRef>
              <c:f>Sheet1!$D$2:$D$125</c:f>
              <c:numCache>
                <c:formatCode>General</c:formatCode>
                <c:ptCount val="124"/>
                <c:pt idx="0">
                  <c:v>30.3</c:v>
                </c:pt>
                <c:pt idx="1">
                  <c:v>38.9</c:v>
                </c:pt>
                <c:pt idx="2">
                  <c:v>43.7</c:v>
                </c:pt>
                <c:pt idx="3">
                  <c:v>50.2</c:v>
                </c:pt>
                <c:pt idx="4">
                  <c:v>56.8</c:v>
                </c:pt>
                <c:pt idx="5">
                  <c:v>63.8</c:v>
                </c:pt>
                <c:pt idx="6">
                  <c:v>69.099999999999994</c:v>
                </c:pt>
                <c:pt idx="7">
                  <c:v>68.400000000000006</c:v>
                </c:pt>
                <c:pt idx="8">
                  <c:v>69.099999999999994</c:v>
                </c:pt>
                <c:pt idx="9">
                  <c:v>69.599999999999994</c:v>
                </c:pt>
                <c:pt idx="10">
                  <c:v>70.3</c:v>
                </c:pt>
                <c:pt idx="11">
                  <c:v>70.900000000000006</c:v>
                </c:pt>
                <c:pt idx="12">
                  <c:v>71.5</c:v>
                </c:pt>
                <c:pt idx="13">
                  <c:v>72.2</c:v>
                </c:pt>
                <c:pt idx="14">
                  <c:v>72.7</c:v>
                </c:pt>
                <c:pt idx="15">
                  <c:v>74</c:v>
                </c:pt>
                <c:pt idx="16">
                  <c:v>74.8</c:v>
                </c:pt>
                <c:pt idx="17">
                  <c:v>75.599999999999994</c:v>
                </c:pt>
                <c:pt idx="18">
                  <c:v>76.599999999999994</c:v>
                </c:pt>
                <c:pt idx="19">
                  <c:v>77.2</c:v>
                </c:pt>
                <c:pt idx="20">
                  <c:v>84.1</c:v>
                </c:pt>
                <c:pt idx="21">
                  <c:v>122.7</c:v>
                </c:pt>
                <c:pt idx="22">
                  <c:v>142.4</c:v>
                </c:pt>
                <c:pt idx="23">
                  <c:v>167.7</c:v>
                </c:pt>
                <c:pt idx="24">
                  <c:v>177.8</c:v>
                </c:pt>
                <c:pt idx="25">
                  <c:v>200</c:v>
                </c:pt>
                <c:pt idx="26">
                  <c:v>220</c:v>
                </c:pt>
                <c:pt idx="27">
                  <c:v>240</c:v>
                </c:pt>
                <c:pt idx="28">
                  <c:v>250</c:v>
                </c:pt>
                <c:pt idx="29">
                  <c:v>270</c:v>
                </c:pt>
                <c:pt idx="30">
                  <c:v>290</c:v>
                </c:pt>
                <c:pt idx="31">
                  <c:v>300</c:v>
                </c:pt>
                <c:pt idx="32">
                  <c:v>310</c:v>
                </c:pt>
                <c:pt idx="33">
                  <c:v>320</c:v>
                </c:pt>
                <c:pt idx="34">
                  <c:v>330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470</c:v>
                </c:pt>
                <c:pt idx="46">
                  <c:v>480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490</c:v>
                </c:pt>
                <c:pt idx="51">
                  <c:v>480</c:v>
                </c:pt>
                <c:pt idx="52">
                  <c:v>470</c:v>
                </c:pt>
                <c:pt idx="5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F6-426E-A69E-7A72CD5CC0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7674336"/>
        <c:axId val="1727674816"/>
      </c:scatterChart>
      <c:valAx>
        <c:axId val="1727674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7674816"/>
        <c:crosses val="autoZero"/>
        <c:crossBetween val="midCat"/>
      </c:valAx>
      <c:valAx>
        <c:axId val="172767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7674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Tfd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Sheet1!$C$2:$C$242</c:f>
              <c:numCache>
                <c:formatCode>General</c:formatCode>
                <c:ptCount val="241"/>
                <c:pt idx="0">
                  <c:v>61.8</c:v>
                </c:pt>
                <c:pt idx="1">
                  <c:v>85.7</c:v>
                </c:pt>
                <c:pt idx="2">
                  <c:v>100.9</c:v>
                </c:pt>
                <c:pt idx="3">
                  <c:v>126.1</c:v>
                </c:pt>
                <c:pt idx="4">
                  <c:v>159.9</c:v>
                </c:pt>
                <c:pt idx="5">
                  <c:v>214.6</c:v>
                </c:pt>
                <c:pt idx="6">
                  <c:v>268.60000000000002</c:v>
                </c:pt>
                <c:pt idx="7">
                  <c:v>271.7</c:v>
                </c:pt>
                <c:pt idx="8">
                  <c:v>279.39999999999998</c:v>
                </c:pt>
                <c:pt idx="9">
                  <c:v>287.2</c:v>
                </c:pt>
                <c:pt idx="10">
                  <c:v>298.2</c:v>
                </c:pt>
                <c:pt idx="11">
                  <c:v>305.60000000000002</c:v>
                </c:pt>
                <c:pt idx="12">
                  <c:v>314.7</c:v>
                </c:pt>
                <c:pt idx="13">
                  <c:v>325.8</c:v>
                </c:pt>
                <c:pt idx="14">
                  <c:v>333.1</c:v>
                </c:pt>
                <c:pt idx="15">
                  <c:v>352.3</c:v>
                </c:pt>
                <c:pt idx="16">
                  <c:v>364.4</c:v>
                </c:pt>
                <c:pt idx="17">
                  <c:v>379.5</c:v>
                </c:pt>
                <c:pt idx="18">
                  <c:v>391.4</c:v>
                </c:pt>
                <c:pt idx="19">
                  <c:v>405</c:v>
                </c:pt>
                <c:pt idx="20">
                  <c:v>504</c:v>
                </c:pt>
                <c:pt idx="21">
                  <c:v>1210</c:v>
                </c:pt>
                <c:pt idx="22">
                  <c:v>1495</c:v>
                </c:pt>
                <c:pt idx="23">
                  <c:v>2029.9999999999998</c:v>
                </c:pt>
                <c:pt idx="24">
                  <c:v>2503</c:v>
                </c:pt>
                <c:pt idx="25">
                  <c:v>3037</c:v>
                </c:pt>
                <c:pt idx="26">
                  <c:v>3547</c:v>
                </c:pt>
                <c:pt idx="27">
                  <c:v>4030.0000000000005</c:v>
                </c:pt>
                <c:pt idx="28">
                  <c:v>4570</c:v>
                </c:pt>
                <c:pt idx="29">
                  <c:v>5140</c:v>
                </c:pt>
                <c:pt idx="30">
                  <c:v>5730</c:v>
                </c:pt>
                <c:pt idx="31">
                  <c:v>6290</c:v>
                </c:pt>
                <c:pt idx="32">
                  <c:v>6590</c:v>
                </c:pt>
                <c:pt idx="33">
                  <c:v>7100</c:v>
                </c:pt>
                <c:pt idx="34">
                  <c:v>7460</c:v>
                </c:pt>
                <c:pt idx="35">
                  <c:v>8080</c:v>
                </c:pt>
                <c:pt idx="36">
                  <c:v>8630</c:v>
                </c:pt>
                <c:pt idx="37">
                  <c:v>9050</c:v>
                </c:pt>
                <c:pt idx="38">
                  <c:v>9520</c:v>
                </c:pt>
                <c:pt idx="39">
                  <c:v>10130</c:v>
                </c:pt>
                <c:pt idx="40">
                  <c:v>10750</c:v>
                </c:pt>
                <c:pt idx="41">
                  <c:v>11050</c:v>
                </c:pt>
                <c:pt idx="42">
                  <c:v>11630</c:v>
                </c:pt>
                <c:pt idx="43">
                  <c:v>12230</c:v>
                </c:pt>
                <c:pt idx="44">
                  <c:v>12930</c:v>
                </c:pt>
                <c:pt idx="45">
                  <c:v>13640</c:v>
                </c:pt>
                <c:pt idx="46">
                  <c:v>14260</c:v>
                </c:pt>
                <c:pt idx="47">
                  <c:v>14920</c:v>
                </c:pt>
                <c:pt idx="48">
                  <c:v>15640</c:v>
                </c:pt>
                <c:pt idx="49">
                  <c:v>16180</c:v>
                </c:pt>
                <c:pt idx="50">
                  <c:v>16510</c:v>
                </c:pt>
                <c:pt idx="51">
                  <c:v>17050</c:v>
                </c:pt>
                <c:pt idx="52">
                  <c:v>18030</c:v>
                </c:pt>
                <c:pt idx="53">
                  <c:v>18500</c:v>
                </c:pt>
              </c:numCache>
            </c:numRef>
          </c:xVal>
          <c:yVal>
            <c:numRef>
              <c:f>Sheet1!$B$2:$B$78</c:f>
              <c:numCache>
                <c:formatCode>General</c:formatCode>
                <c:ptCount val="77"/>
                <c:pt idx="0">
                  <c:v>1.1000000000000001</c:v>
                </c:pt>
                <c:pt idx="1">
                  <c:v>1</c:v>
                </c:pt>
                <c:pt idx="2">
                  <c:v>1</c:v>
                </c:pt>
                <c:pt idx="3">
                  <c:v>0.7</c:v>
                </c:pt>
                <c:pt idx="4">
                  <c:v>0.5</c:v>
                </c:pt>
                <c:pt idx="5">
                  <c:v>0.5</c:v>
                </c:pt>
                <c:pt idx="6">
                  <c:v>0.8</c:v>
                </c:pt>
                <c:pt idx="7">
                  <c:v>1.1000000000000001</c:v>
                </c:pt>
                <c:pt idx="8">
                  <c:v>0.9</c:v>
                </c:pt>
                <c:pt idx="9">
                  <c:v>1.2</c:v>
                </c:pt>
                <c:pt idx="10">
                  <c:v>1.7</c:v>
                </c:pt>
                <c:pt idx="11">
                  <c:v>2.2000000000000002</c:v>
                </c:pt>
                <c:pt idx="12">
                  <c:v>3.4</c:v>
                </c:pt>
                <c:pt idx="13">
                  <c:v>4.9000000000000004</c:v>
                </c:pt>
                <c:pt idx="14">
                  <c:v>6.4</c:v>
                </c:pt>
                <c:pt idx="15">
                  <c:v>12.4</c:v>
                </c:pt>
                <c:pt idx="16">
                  <c:v>18.100000000000001</c:v>
                </c:pt>
                <c:pt idx="17">
                  <c:v>27.7</c:v>
                </c:pt>
                <c:pt idx="18">
                  <c:v>37.6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09-49D1-B03E-9151CB6239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6587920"/>
        <c:axId val="1702560880"/>
      </c:scatterChart>
      <c:valAx>
        <c:axId val="174658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2560880"/>
        <c:crosses val="autoZero"/>
        <c:crossBetween val="midCat"/>
      </c:valAx>
      <c:valAx>
        <c:axId val="170256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6587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525319</xdr:colOff>
      <xdr:row>1</xdr:row>
      <xdr:rowOff>146627</xdr:rowOff>
    </xdr:from>
    <xdr:to>
      <xdr:col>24</xdr:col>
      <xdr:colOff>202046</xdr:colOff>
      <xdr:row>16</xdr:row>
      <xdr:rowOff>118918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42FACA-A51B-4C32-9DA1-23A2742FDA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17318</xdr:colOff>
      <xdr:row>18</xdr:row>
      <xdr:rowOff>8081</xdr:rowOff>
    </xdr:from>
    <xdr:to>
      <xdr:col>24</xdr:col>
      <xdr:colOff>305954</xdr:colOff>
      <xdr:row>32</xdr:row>
      <xdr:rowOff>165099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22820EA-562B-4808-A5CD-3B05076133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525319</xdr:colOff>
      <xdr:row>1</xdr:row>
      <xdr:rowOff>146627</xdr:rowOff>
    </xdr:from>
    <xdr:to>
      <xdr:col>26</xdr:col>
      <xdr:colOff>202046</xdr:colOff>
      <xdr:row>16</xdr:row>
      <xdr:rowOff>118918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1A19B03-894D-18B0-1BAB-0862613329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17318</xdr:colOff>
      <xdr:row>18</xdr:row>
      <xdr:rowOff>8081</xdr:rowOff>
    </xdr:from>
    <xdr:to>
      <xdr:col>26</xdr:col>
      <xdr:colOff>305954</xdr:colOff>
      <xdr:row>32</xdr:row>
      <xdr:rowOff>165099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02E1534-DFAA-CEEC-C4FB-E37F1A3ECC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BDF34-886C-47C6-94C3-8424D0F86E59}">
  <dimension ref="A1:P24"/>
  <sheetViews>
    <sheetView topLeftCell="D1" zoomScale="57" zoomScaleNormal="42" workbookViewId="0">
      <selection activeCell="J21" sqref="J21"/>
    </sheetView>
  </sheetViews>
  <sheetFormatPr defaultRowHeight="14.4" x14ac:dyDescent="0.3"/>
  <cols>
    <col min="1" max="1" width="12.33203125" customWidth="1"/>
    <col min="8" max="8" width="11.5546875" bestFit="1" customWidth="1"/>
    <col min="16" max="16" width="10.44140625" customWidth="1"/>
  </cols>
  <sheetData>
    <row r="1" spans="1:16" x14ac:dyDescent="0.3">
      <c r="A1" t="s">
        <v>8</v>
      </c>
      <c r="B1" s="1" t="s">
        <v>5</v>
      </c>
      <c r="C1" s="1" t="s">
        <v>0</v>
      </c>
      <c r="D1" s="1" t="s">
        <v>1</v>
      </c>
      <c r="E1" s="1" t="s">
        <v>3</v>
      </c>
      <c r="F1" s="1" t="s">
        <v>2</v>
      </c>
      <c r="H1" s="1" t="s">
        <v>4</v>
      </c>
      <c r="K1" s="3" t="s">
        <v>6</v>
      </c>
      <c r="P1" s="4" t="s">
        <v>7</v>
      </c>
    </row>
    <row r="2" spans="1:16" x14ac:dyDescent="0.3">
      <c r="B2">
        <v>1.1000000000000001</v>
      </c>
      <c r="C2" s="2">
        <v>61.8</v>
      </c>
      <c r="D2" s="2">
        <v>30.3</v>
      </c>
      <c r="E2" s="2">
        <v>0</v>
      </c>
      <c r="F2" s="2">
        <v>0</v>
      </c>
      <c r="H2">
        <f>1/((D3-D2)/(C3-C2))</f>
        <v>2.7790697674418618</v>
      </c>
      <c r="K2">
        <f>SQRT(C2)</f>
        <v>7.8612976028134183</v>
      </c>
      <c r="P2" t="s">
        <v>9</v>
      </c>
    </row>
    <row r="3" spans="1:16" x14ac:dyDescent="0.3">
      <c r="B3">
        <v>1</v>
      </c>
      <c r="C3" s="2">
        <v>85.7</v>
      </c>
      <c r="D3" s="2">
        <v>38.9</v>
      </c>
      <c r="E3" s="2">
        <v>0</v>
      </c>
      <c r="F3" s="2">
        <v>0</v>
      </c>
      <c r="H3">
        <f t="shared" ref="H3:H24" si="0">1/((D4-D3)/(C4-C3))</f>
        <v>3.1666666666666647</v>
      </c>
      <c r="K3">
        <f t="shared" ref="K3:K20" si="1">SQRT(C3)</f>
        <v>9.2574294488264943</v>
      </c>
      <c r="P3" s="3" t="s">
        <v>10</v>
      </c>
    </row>
    <row r="4" spans="1:16" x14ac:dyDescent="0.3">
      <c r="B4">
        <v>1</v>
      </c>
      <c r="C4" s="2">
        <v>100.9</v>
      </c>
      <c r="D4" s="2">
        <v>43.7</v>
      </c>
      <c r="E4" s="2">
        <v>0</v>
      </c>
      <c r="F4" s="2">
        <v>0</v>
      </c>
      <c r="H4">
        <f t="shared" si="0"/>
        <v>3.8769230769230747</v>
      </c>
      <c r="K4">
        <f t="shared" si="1"/>
        <v>10.044899203078147</v>
      </c>
      <c r="P4">
        <v>0.09</v>
      </c>
    </row>
    <row r="5" spans="1:16" x14ac:dyDescent="0.3">
      <c r="B5">
        <v>0.7</v>
      </c>
      <c r="C5" s="2">
        <v>126.1</v>
      </c>
      <c r="D5" s="2">
        <v>50.2</v>
      </c>
      <c r="E5" s="2">
        <v>0</v>
      </c>
      <c r="F5" s="2">
        <v>0</v>
      </c>
      <c r="H5">
        <f t="shared" si="0"/>
        <v>5.1212121212121273</v>
      </c>
      <c r="K5">
        <f t="shared" si="1"/>
        <v>11.229425630903835</v>
      </c>
    </row>
    <row r="6" spans="1:16" x14ac:dyDescent="0.3">
      <c r="B6">
        <v>0.5</v>
      </c>
      <c r="C6" s="2">
        <v>159.9</v>
      </c>
      <c r="D6" s="2">
        <v>56.8</v>
      </c>
      <c r="E6" s="2">
        <v>0</v>
      </c>
      <c r="F6" s="2">
        <v>0</v>
      </c>
      <c r="H6">
        <f t="shared" si="0"/>
        <v>7.8142857142857123</v>
      </c>
      <c r="K6">
        <f t="shared" si="1"/>
        <v>12.645157175772866</v>
      </c>
    </row>
    <row r="7" spans="1:16" x14ac:dyDescent="0.3">
      <c r="B7">
        <v>0.5</v>
      </c>
      <c r="C7" s="2">
        <v>214.6</v>
      </c>
      <c r="D7" s="2">
        <v>63.8</v>
      </c>
      <c r="E7" s="2">
        <v>0</v>
      </c>
      <c r="F7" s="2">
        <v>0</v>
      </c>
      <c r="H7">
        <f t="shared" si="0"/>
        <v>12.075471698113221</v>
      </c>
      <c r="K7">
        <f t="shared" si="1"/>
        <v>14.649232061783989</v>
      </c>
    </row>
    <row r="8" spans="1:16" x14ac:dyDescent="0.3">
      <c r="B8">
        <v>0.8</v>
      </c>
      <c r="C8" s="2">
        <v>278.60000000000002</v>
      </c>
      <c r="D8" s="2">
        <v>69.099999999999994</v>
      </c>
      <c r="E8" s="2">
        <v>0</v>
      </c>
      <c r="F8" s="2">
        <v>0</v>
      </c>
      <c r="H8">
        <f t="shared" si="0"/>
        <v>9.8571428571430655</v>
      </c>
      <c r="K8">
        <f t="shared" si="1"/>
        <v>16.69131510696506</v>
      </c>
    </row>
    <row r="9" spans="1:16" x14ac:dyDescent="0.3">
      <c r="B9">
        <v>1.1000000000000001</v>
      </c>
      <c r="C9" s="2">
        <v>271.7</v>
      </c>
      <c r="D9" s="2">
        <v>68.400000000000006</v>
      </c>
      <c r="E9" s="2">
        <v>0</v>
      </c>
      <c r="F9" s="2">
        <v>0</v>
      </c>
      <c r="H9">
        <f t="shared" si="0"/>
        <v>11.000000000000163</v>
      </c>
      <c r="K9">
        <f t="shared" si="1"/>
        <v>16.48332490731163</v>
      </c>
    </row>
    <row r="10" spans="1:16" x14ac:dyDescent="0.3">
      <c r="B10">
        <v>0.9</v>
      </c>
      <c r="C10" s="2">
        <v>279.39999999999998</v>
      </c>
      <c r="D10" s="2">
        <v>69.099999999999994</v>
      </c>
      <c r="E10" s="2">
        <v>0</v>
      </c>
      <c r="F10" s="2">
        <v>0</v>
      </c>
      <c r="H10">
        <f t="shared" si="0"/>
        <v>15.600000000000021</v>
      </c>
      <c r="K10">
        <f t="shared" si="1"/>
        <v>16.715262486721528</v>
      </c>
    </row>
    <row r="11" spans="1:16" x14ac:dyDescent="0.3">
      <c r="B11">
        <v>1.2</v>
      </c>
      <c r="C11" s="2">
        <v>287.2</v>
      </c>
      <c r="D11" s="2">
        <v>69.599999999999994</v>
      </c>
      <c r="E11" s="2">
        <v>0</v>
      </c>
      <c r="F11" s="2">
        <v>0</v>
      </c>
      <c r="H11">
        <f t="shared" si="0"/>
        <v>15.714285714285651</v>
      </c>
      <c r="K11">
        <f t="shared" si="1"/>
        <v>16.946976131451887</v>
      </c>
    </row>
    <row r="12" spans="1:16" x14ac:dyDescent="0.3">
      <c r="B12">
        <v>1.7</v>
      </c>
      <c r="C12" s="2">
        <v>298.2</v>
      </c>
      <c r="D12" s="2">
        <v>70.3</v>
      </c>
      <c r="E12" s="2">
        <v>0</v>
      </c>
      <c r="F12" s="2">
        <v>0</v>
      </c>
      <c r="H12">
        <f t="shared" si="0"/>
        <v>12.333333333333215</v>
      </c>
      <c r="K12">
        <f t="shared" si="1"/>
        <v>17.268468374467957</v>
      </c>
    </row>
    <row r="13" spans="1:16" x14ac:dyDescent="0.3">
      <c r="B13">
        <v>2.2000000000000002</v>
      </c>
      <c r="C13" s="2">
        <v>305.60000000000002</v>
      </c>
      <c r="D13" s="2">
        <v>70.900000000000006</v>
      </c>
      <c r="E13" s="2">
        <v>0</v>
      </c>
      <c r="F13" s="2">
        <v>0</v>
      </c>
      <c r="H13">
        <f t="shared" si="0"/>
        <v>15.166666666666753</v>
      </c>
      <c r="K13">
        <f t="shared" si="1"/>
        <v>17.481418706729727</v>
      </c>
    </row>
    <row r="14" spans="1:16" x14ac:dyDescent="0.3">
      <c r="B14">
        <v>3.4</v>
      </c>
      <c r="C14" s="2">
        <v>314.7</v>
      </c>
      <c r="D14" s="2">
        <v>71.5</v>
      </c>
      <c r="E14" s="2">
        <v>0</v>
      </c>
      <c r="F14" s="2">
        <v>0</v>
      </c>
      <c r="H14">
        <f t="shared" si="0"/>
        <v>15.857142857142824</v>
      </c>
      <c r="K14">
        <f t="shared" si="1"/>
        <v>17.739785793520731</v>
      </c>
    </row>
    <row r="15" spans="1:16" x14ac:dyDescent="0.3">
      <c r="B15">
        <v>4.9000000000000004</v>
      </c>
      <c r="C15" s="2">
        <v>325.8</v>
      </c>
      <c r="D15" s="2">
        <v>72.2</v>
      </c>
      <c r="E15" s="2">
        <v>0</v>
      </c>
      <c r="F15" s="2">
        <v>0</v>
      </c>
      <c r="H15">
        <f t="shared" si="0"/>
        <v>14.600000000000021</v>
      </c>
      <c r="K15">
        <f t="shared" si="1"/>
        <v>18.049930747789588</v>
      </c>
    </row>
    <row r="16" spans="1:16" x14ac:dyDescent="0.3">
      <c r="B16">
        <v>6.4</v>
      </c>
      <c r="C16" s="2">
        <v>333.1</v>
      </c>
      <c r="D16" s="2">
        <v>72.7</v>
      </c>
      <c r="E16" s="2">
        <v>0</v>
      </c>
      <c r="F16" s="2">
        <v>0</v>
      </c>
      <c r="H16">
        <f t="shared" si="0"/>
        <v>14.769230769230791</v>
      </c>
      <c r="K16">
        <f t="shared" si="1"/>
        <v>18.251027368342857</v>
      </c>
    </row>
    <row r="17" spans="2:11" x14ac:dyDescent="0.3">
      <c r="B17">
        <v>12.4</v>
      </c>
      <c r="C17" s="2">
        <v>352.3</v>
      </c>
      <c r="D17" s="2">
        <v>74</v>
      </c>
      <c r="E17" s="2">
        <v>0</v>
      </c>
      <c r="F17" s="2">
        <v>0</v>
      </c>
      <c r="H17">
        <f t="shared" si="0"/>
        <v>15.125000000000012</v>
      </c>
      <c r="K17">
        <f t="shared" si="1"/>
        <v>18.769656363396749</v>
      </c>
    </row>
    <row r="18" spans="2:11" x14ac:dyDescent="0.3">
      <c r="B18">
        <v>18.100000000000001</v>
      </c>
      <c r="C18" s="2">
        <v>364.4</v>
      </c>
      <c r="D18" s="2">
        <v>74.8</v>
      </c>
      <c r="E18" s="2">
        <v>0</v>
      </c>
      <c r="F18" s="2">
        <v>0</v>
      </c>
      <c r="H18">
        <f t="shared" si="0"/>
        <v>18.875000000000096</v>
      </c>
      <c r="K18">
        <f t="shared" si="1"/>
        <v>19.089263998384013</v>
      </c>
    </row>
    <row r="19" spans="2:11" x14ac:dyDescent="0.3">
      <c r="B19">
        <v>27.7</v>
      </c>
      <c r="C19" s="2">
        <v>379.5</v>
      </c>
      <c r="D19" s="2">
        <v>75.599999999999994</v>
      </c>
      <c r="E19" s="2">
        <v>0</v>
      </c>
      <c r="F19" s="2">
        <v>0</v>
      </c>
      <c r="H19">
        <f t="shared" si="0"/>
        <v>11.899999999999977</v>
      </c>
      <c r="K19">
        <f t="shared" si="1"/>
        <v>19.480759738778158</v>
      </c>
    </row>
    <row r="20" spans="2:11" x14ac:dyDescent="0.3">
      <c r="B20">
        <v>37.6</v>
      </c>
      <c r="C20" s="2">
        <v>391.4</v>
      </c>
      <c r="D20" s="2">
        <v>76.599999999999994</v>
      </c>
      <c r="E20" s="2">
        <v>0</v>
      </c>
      <c r="F20" s="2">
        <v>0</v>
      </c>
      <c r="H20">
        <f t="shared" si="0"/>
        <v>22.666666666666384</v>
      </c>
      <c r="K20">
        <f t="shared" si="1"/>
        <v>19.783831782544048</v>
      </c>
    </row>
    <row r="21" spans="2:11" x14ac:dyDescent="0.3">
      <c r="C21">
        <f>0.405*1000</f>
        <v>405</v>
      </c>
      <c r="D21" s="2">
        <v>77.2</v>
      </c>
      <c r="E21" s="2">
        <v>0</v>
      </c>
      <c r="F21" s="2">
        <v>0</v>
      </c>
      <c r="H21">
        <f t="shared" si="0"/>
        <v>14.347826086956541</v>
      </c>
    </row>
    <row r="22" spans="2:11" x14ac:dyDescent="0.3">
      <c r="C22">
        <f>0.504*1000</f>
        <v>504</v>
      </c>
      <c r="D22" s="2">
        <v>84.1</v>
      </c>
      <c r="E22" s="2">
        <v>0</v>
      </c>
      <c r="F22" s="2">
        <v>0</v>
      </c>
      <c r="H22">
        <f t="shared" si="0"/>
        <v>18.290155440414505</v>
      </c>
    </row>
    <row r="23" spans="2:11" x14ac:dyDescent="0.3">
      <c r="C23">
        <f>1.21*1000</f>
        <v>1210</v>
      </c>
      <c r="D23" s="2">
        <v>122.7</v>
      </c>
      <c r="E23" s="2">
        <v>0</v>
      </c>
      <c r="F23" s="2">
        <v>0</v>
      </c>
      <c r="H23">
        <f t="shared" si="0"/>
        <v>14.467005076142131</v>
      </c>
    </row>
    <row r="24" spans="2:11" x14ac:dyDescent="0.3">
      <c r="C24">
        <f>1.495*1000</f>
        <v>1495</v>
      </c>
      <c r="D24" s="2">
        <v>142.4</v>
      </c>
      <c r="E24" s="2">
        <v>0</v>
      </c>
      <c r="F24" s="2">
        <v>0</v>
      </c>
      <c r="H24">
        <f t="shared" si="0"/>
        <v>10.498595505617976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87FA3-B27A-41BF-B95C-C1F23DE89305}">
  <dimension ref="A1:R62"/>
  <sheetViews>
    <sheetView tabSelected="1" zoomScale="70" zoomScaleNormal="42" workbookViewId="0">
      <selection activeCell="F14" sqref="F14"/>
    </sheetView>
  </sheetViews>
  <sheetFormatPr defaultRowHeight="14.4" x14ac:dyDescent="0.3"/>
  <cols>
    <col min="1" max="1" width="15.77734375" customWidth="1"/>
    <col min="10" max="10" width="13.33203125" bestFit="1" customWidth="1"/>
    <col min="11" max="11" width="13.77734375" bestFit="1" customWidth="1"/>
    <col min="18" max="18" width="10.44140625" customWidth="1"/>
  </cols>
  <sheetData>
    <row r="1" spans="1:18" x14ac:dyDescent="0.3">
      <c r="A1" t="s">
        <v>8</v>
      </c>
      <c r="B1" s="1" t="s">
        <v>5</v>
      </c>
      <c r="C1" s="1" t="s">
        <v>0</v>
      </c>
      <c r="D1" s="1" t="s">
        <v>1</v>
      </c>
      <c r="E1" s="1" t="s">
        <v>3</v>
      </c>
      <c r="F1" s="1" t="s">
        <v>2</v>
      </c>
      <c r="G1" s="1"/>
      <c r="H1" s="1"/>
      <c r="J1" s="1" t="s">
        <v>4</v>
      </c>
      <c r="K1" s="3" t="s">
        <v>17</v>
      </c>
      <c r="M1" s="3" t="s">
        <v>6</v>
      </c>
      <c r="R1" s="4" t="s">
        <v>7</v>
      </c>
    </row>
    <row r="2" spans="1:18" x14ac:dyDescent="0.3">
      <c r="A2" t="s">
        <v>14</v>
      </c>
      <c r="B2">
        <v>1.1000000000000001</v>
      </c>
      <c r="C2" s="2">
        <v>61.8</v>
      </c>
      <c r="D2" s="2">
        <v>30.3</v>
      </c>
      <c r="E2" s="2">
        <v>0.1</v>
      </c>
      <c r="F2" s="2">
        <v>0.1</v>
      </c>
      <c r="G2" s="2"/>
      <c r="H2" s="2"/>
      <c r="J2" s="6">
        <f>1/((D3-D2)/(C3-C2))</f>
        <v>2.7790697674418618</v>
      </c>
      <c r="K2" s="6">
        <f>J2*((F2/(C3-C2))+(E2/(D3-D2)))*2</f>
        <v>8.7885343428880547E-2</v>
      </c>
      <c r="M2">
        <f>SQRT(C2)</f>
        <v>7.8612976028134183</v>
      </c>
      <c r="R2" t="s">
        <v>9</v>
      </c>
    </row>
    <row r="3" spans="1:18" x14ac:dyDescent="0.3">
      <c r="A3" t="s">
        <v>15</v>
      </c>
      <c r="B3">
        <v>1</v>
      </c>
      <c r="C3" s="2">
        <v>85.7</v>
      </c>
      <c r="D3" s="2">
        <v>38.9</v>
      </c>
      <c r="E3" s="2">
        <v>0.1</v>
      </c>
      <c r="F3" s="2">
        <v>0.1</v>
      </c>
      <c r="G3" s="2"/>
      <c r="H3" s="2"/>
      <c r="J3" s="6">
        <f>1/((D4-D3)/(C4-C3))</f>
        <v>3.1666666666666647</v>
      </c>
      <c r="K3" s="6">
        <f t="shared" ref="K3:K54" si="0">J3*((F3/(C4-C3))+(E3/(D4-D3)))*2</f>
        <v>0.17361111111111088</v>
      </c>
      <c r="M3">
        <f t="shared" ref="M3:M55" si="1">SQRT(C3)</f>
        <v>9.2574294488264943</v>
      </c>
      <c r="R3" s="3" t="s">
        <v>10</v>
      </c>
    </row>
    <row r="4" spans="1:18" x14ac:dyDescent="0.3">
      <c r="A4" t="s">
        <v>16</v>
      </c>
      <c r="B4">
        <v>1</v>
      </c>
      <c r="C4" s="2">
        <v>100.9</v>
      </c>
      <c r="D4" s="2">
        <v>43.7</v>
      </c>
      <c r="E4" s="2">
        <v>0.1</v>
      </c>
      <c r="F4" s="2">
        <v>0.1</v>
      </c>
      <c r="G4" s="2"/>
      <c r="H4" s="2"/>
      <c r="J4" s="6">
        <f>1/((D5-D4)/(C5-C4))</f>
        <v>3.8769230769230747</v>
      </c>
      <c r="K4" s="6">
        <f t="shared" si="0"/>
        <v>0.15005917159763307</v>
      </c>
      <c r="M4">
        <f t="shared" si="1"/>
        <v>10.044899203078147</v>
      </c>
      <c r="R4">
        <v>0.09</v>
      </c>
    </row>
    <row r="5" spans="1:18" x14ac:dyDescent="0.3">
      <c r="B5">
        <v>0.7</v>
      </c>
      <c r="C5" s="2">
        <v>126.1</v>
      </c>
      <c r="D5" s="2">
        <v>50.2</v>
      </c>
      <c r="E5" s="2">
        <v>0.1</v>
      </c>
      <c r="F5" s="2">
        <v>0.1</v>
      </c>
      <c r="G5" s="2"/>
      <c r="H5" s="2"/>
      <c r="J5" s="6">
        <f>1/((D6-D5)/(C6-C5))</f>
        <v>5.1212121212121273</v>
      </c>
      <c r="K5" s="6">
        <f t="shared" si="0"/>
        <v>0.18549127640036767</v>
      </c>
      <c r="M5">
        <f t="shared" si="1"/>
        <v>11.229425630903835</v>
      </c>
    </row>
    <row r="6" spans="1:18" x14ac:dyDescent="0.3">
      <c r="B6">
        <v>0.5</v>
      </c>
      <c r="C6" s="2">
        <v>159.9</v>
      </c>
      <c r="D6" s="2">
        <v>56.8</v>
      </c>
      <c r="E6" s="2">
        <v>0.1</v>
      </c>
      <c r="F6" s="2">
        <v>0.1</v>
      </c>
      <c r="G6" s="2"/>
      <c r="H6" s="2"/>
      <c r="J6" s="6">
        <f>1/((D7-D6)/(C7-C6))</f>
        <v>7.8142857142857123</v>
      </c>
      <c r="K6" s="6">
        <f t="shared" si="0"/>
        <v>0.25183673469387752</v>
      </c>
      <c r="M6">
        <f t="shared" si="1"/>
        <v>12.645157175772866</v>
      </c>
      <c r="R6" t="s">
        <v>11</v>
      </c>
    </row>
    <row r="7" spans="1:18" x14ac:dyDescent="0.3">
      <c r="B7">
        <v>0.5</v>
      </c>
      <c r="C7" s="2">
        <v>214.6</v>
      </c>
      <c r="D7" s="2">
        <v>63.8</v>
      </c>
      <c r="E7" s="2">
        <v>0.1</v>
      </c>
      <c r="F7" s="2">
        <v>0.1</v>
      </c>
      <c r="G7" s="2"/>
      <c r="H7" s="2"/>
      <c r="J7" s="6">
        <f>1/((D8-D7)/(C8-C7))</f>
        <v>10.18867924528303</v>
      </c>
      <c r="K7" s="6">
        <f t="shared" si="0"/>
        <v>0.42221431114275609</v>
      </c>
      <c r="M7">
        <f t="shared" si="1"/>
        <v>14.649232061783989</v>
      </c>
      <c r="R7" t="s">
        <v>12</v>
      </c>
    </row>
    <row r="8" spans="1:18" x14ac:dyDescent="0.3">
      <c r="B8">
        <v>0.8</v>
      </c>
      <c r="C8" s="2">
        <v>268.60000000000002</v>
      </c>
      <c r="D8" s="2">
        <v>69.099999999999994</v>
      </c>
      <c r="E8" s="2">
        <v>0.1</v>
      </c>
      <c r="F8" s="2">
        <v>0.1</v>
      </c>
      <c r="G8" s="2"/>
      <c r="H8" s="2"/>
      <c r="J8" s="6">
        <f>1/((D9-D8)/(C9-C8))</f>
        <v>-4.4285714285714519</v>
      </c>
      <c r="K8" s="6">
        <f t="shared" si="0"/>
        <v>0.97959183673471639</v>
      </c>
      <c r="M8">
        <f t="shared" si="1"/>
        <v>16.389020715100706</v>
      </c>
    </row>
    <row r="9" spans="1:18" x14ac:dyDescent="0.3">
      <c r="B9">
        <v>1.1000000000000001</v>
      </c>
      <c r="C9" s="2">
        <v>271.7</v>
      </c>
      <c r="D9" s="2">
        <v>68.400000000000006</v>
      </c>
      <c r="E9" s="2">
        <v>0.1</v>
      </c>
      <c r="F9" s="2">
        <v>0.1</v>
      </c>
      <c r="G9" s="2"/>
      <c r="H9" s="2"/>
      <c r="J9" s="6">
        <f>1/((D10-D9)/(C10-C9))</f>
        <v>11.000000000000163</v>
      </c>
      <c r="K9" s="6">
        <f t="shared" si="0"/>
        <v>3.4285714285715314</v>
      </c>
      <c r="M9">
        <f t="shared" si="1"/>
        <v>16.48332490731163</v>
      </c>
      <c r="R9" t="s">
        <v>13</v>
      </c>
    </row>
    <row r="10" spans="1:18" x14ac:dyDescent="0.3">
      <c r="B10">
        <v>0.9</v>
      </c>
      <c r="C10" s="2">
        <v>279.39999999999998</v>
      </c>
      <c r="D10" s="2">
        <v>69.099999999999994</v>
      </c>
      <c r="E10" s="2">
        <v>0.1</v>
      </c>
      <c r="F10" s="2">
        <v>0.1</v>
      </c>
      <c r="G10" s="2"/>
      <c r="H10" s="2"/>
      <c r="J10" s="6">
        <f>1/((D11-D10)/(C11-C10))</f>
        <v>15.600000000000021</v>
      </c>
      <c r="K10" s="6">
        <f t="shared" si="0"/>
        <v>6.6400000000000086</v>
      </c>
      <c r="M10">
        <f t="shared" si="1"/>
        <v>16.715262486721528</v>
      </c>
    </row>
    <row r="11" spans="1:18" x14ac:dyDescent="0.3">
      <c r="B11">
        <v>1.2</v>
      </c>
      <c r="C11" s="2">
        <v>287.2</v>
      </c>
      <c r="D11" s="2">
        <v>69.599999999999994</v>
      </c>
      <c r="E11" s="2">
        <v>0.1</v>
      </c>
      <c r="F11" s="2">
        <v>0.1</v>
      </c>
      <c r="G11" s="2"/>
      <c r="H11" s="2"/>
      <c r="J11" s="6">
        <f>1/((D12-D11)/(C12-C11))</f>
        <v>15.714285714285651</v>
      </c>
      <c r="K11" s="6">
        <f t="shared" si="0"/>
        <v>4.7755102040815958</v>
      </c>
      <c r="M11">
        <f t="shared" si="1"/>
        <v>16.946976131451887</v>
      </c>
    </row>
    <row r="12" spans="1:18" x14ac:dyDescent="0.3">
      <c r="B12">
        <v>1.7</v>
      </c>
      <c r="C12" s="2">
        <v>298.2</v>
      </c>
      <c r="D12" s="2">
        <v>70.3</v>
      </c>
      <c r="E12" s="2">
        <v>0.1</v>
      </c>
      <c r="F12" s="2">
        <v>0.1</v>
      </c>
      <c r="G12" s="2"/>
      <c r="H12" s="2"/>
      <c r="J12" s="6">
        <f>1/((D13-D12)/(C13-C12))</f>
        <v>12.333333333333215</v>
      </c>
      <c r="K12" s="6">
        <f t="shared" si="0"/>
        <v>4.4444444444443416</v>
      </c>
      <c r="M12">
        <f t="shared" si="1"/>
        <v>17.268468374467957</v>
      </c>
    </row>
    <row r="13" spans="1:18" x14ac:dyDescent="0.3">
      <c r="B13">
        <v>2.2000000000000002</v>
      </c>
      <c r="C13" s="2">
        <v>305.60000000000002</v>
      </c>
      <c r="D13" s="2">
        <v>70.900000000000006</v>
      </c>
      <c r="E13" s="2">
        <v>0.1</v>
      </c>
      <c r="F13" s="2">
        <v>0.1</v>
      </c>
      <c r="G13" s="2"/>
      <c r="H13" s="2"/>
      <c r="J13" s="6">
        <f>1/((D14-D13)/(C14-C13))</f>
        <v>15.166666666666753</v>
      </c>
      <c r="K13" s="6">
        <f t="shared" si="0"/>
        <v>5.3888888888889692</v>
      </c>
      <c r="M13">
        <f t="shared" si="1"/>
        <v>17.481418706729727</v>
      </c>
    </row>
    <row r="14" spans="1:18" x14ac:dyDescent="0.3">
      <c r="B14">
        <v>3.4</v>
      </c>
      <c r="C14" s="2">
        <v>314.7</v>
      </c>
      <c r="D14" s="2">
        <v>71.5</v>
      </c>
      <c r="E14" s="2">
        <v>0.1</v>
      </c>
      <c r="F14" s="2">
        <v>0.1</v>
      </c>
      <c r="G14" s="2"/>
      <c r="H14" s="2"/>
      <c r="J14" s="6">
        <f>1/((D15-D14)/(C15-C14))</f>
        <v>15.857142857142824</v>
      </c>
      <c r="K14" s="6">
        <f t="shared" si="0"/>
        <v>4.8163265306122165</v>
      </c>
      <c r="M14">
        <f t="shared" si="1"/>
        <v>17.739785793520731</v>
      </c>
    </row>
    <row r="15" spans="1:18" x14ac:dyDescent="0.3">
      <c r="B15">
        <v>4.9000000000000004</v>
      </c>
      <c r="C15" s="2">
        <v>325.8</v>
      </c>
      <c r="D15" s="2">
        <v>72.2</v>
      </c>
      <c r="E15" s="2">
        <v>0.1</v>
      </c>
      <c r="F15" s="2">
        <v>0.1</v>
      </c>
      <c r="G15" s="2"/>
      <c r="H15" s="2"/>
      <c r="J15" s="6">
        <f>1/((D16-D15)/(C16-C15))</f>
        <v>14.600000000000021</v>
      </c>
      <c r="K15" s="6">
        <f t="shared" si="0"/>
        <v>6.2400000000000082</v>
      </c>
      <c r="M15">
        <f t="shared" si="1"/>
        <v>18.049930747789588</v>
      </c>
    </row>
    <row r="16" spans="1:18" x14ac:dyDescent="0.3">
      <c r="B16">
        <v>6.4</v>
      </c>
      <c r="C16" s="2">
        <v>333.1</v>
      </c>
      <c r="D16" s="2">
        <v>72.7</v>
      </c>
      <c r="E16" s="2">
        <v>0.1</v>
      </c>
      <c r="F16" s="2">
        <v>0.1</v>
      </c>
      <c r="G16" s="2"/>
      <c r="H16" s="2"/>
      <c r="J16" s="6">
        <f>1/((D17-D16)/(C17-C16))</f>
        <v>14.769230769230791</v>
      </c>
      <c r="K16" s="6">
        <f t="shared" si="0"/>
        <v>2.4260355029585887</v>
      </c>
      <c r="M16">
        <f t="shared" si="1"/>
        <v>18.251027368342857</v>
      </c>
    </row>
    <row r="17" spans="2:13" x14ac:dyDescent="0.3">
      <c r="B17">
        <v>12.4</v>
      </c>
      <c r="C17" s="2">
        <v>352.3</v>
      </c>
      <c r="D17" s="2">
        <v>74</v>
      </c>
      <c r="E17" s="2">
        <v>0.1</v>
      </c>
      <c r="F17" s="2">
        <v>0.1</v>
      </c>
      <c r="G17" s="2"/>
      <c r="H17" s="2"/>
      <c r="J17" s="6">
        <f>1/((D18-D17)/(C18-C17))</f>
        <v>15.125000000000012</v>
      </c>
      <c r="K17" s="6">
        <f t="shared" si="0"/>
        <v>4.0312500000000178</v>
      </c>
      <c r="M17">
        <f t="shared" si="1"/>
        <v>18.769656363396749</v>
      </c>
    </row>
    <row r="18" spans="2:13" x14ac:dyDescent="0.3">
      <c r="B18">
        <v>18.100000000000001</v>
      </c>
      <c r="C18" s="2">
        <v>364.4</v>
      </c>
      <c r="D18" s="2">
        <v>74.8</v>
      </c>
      <c r="E18" s="2">
        <v>0.1</v>
      </c>
      <c r="F18" s="2">
        <v>0.1</v>
      </c>
      <c r="G18" s="2"/>
      <c r="H18" s="2"/>
      <c r="J18" s="6">
        <f>1/((D19-D18)/(C19-C18))</f>
        <v>18.875000000000096</v>
      </c>
      <c r="K18" s="6">
        <f t="shared" si="0"/>
        <v>4.9687500000000409</v>
      </c>
      <c r="M18">
        <f t="shared" si="1"/>
        <v>19.089263998384013</v>
      </c>
    </row>
    <row r="19" spans="2:13" x14ac:dyDescent="0.3">
      <c r="B19">
        <v>27.7</v>
      </c>
      <c r="C19" s="2">
        <v>379.5</v>
      </c>
      <c r="D19" s="2">
        <v>75.599999999999994</v>
      </c>
      <c r="E19" s="2">
        <v>0.1</v>
      </c>
      <c r="F19" s="2">
        <v>0.1</v>
      </c>
      <c r="G19" s="2"/>
      <c r="H19" s="2"/>
      <c r="J19" s="6">
        <f>1/((D20-D19)/(C20-C19))</f>
        <v>11.899999999999977</v>
      </c>
      <c r="K19" s="6">
        <f t="shared" si="0"/>
        <v>2.5799999999999956</v>
      </c>
      <c r="M19">
        <f t="shared" si="1"/>
        <v>19.480759738778158</v>
      </c>
    </row>
    <row r="20" spans="2:13" x14ac:dyDescent="0.3">
      <c r="B20">
        <v>37.6</v>
      </c>
      <c r="C20" s="2">
        <v>391.4</v>
      </c>
      <c r="D20" s="2">
        <v>76.599999999999994</v>
      </c>
      <c r="E20" s="2">
        <v>0.1</v>
      </c>
      <c r="F20" s="2">
        <v>0.1</v>
      </c>
      <c r="G20" s="2"/>
      <c r="H20" s="2"/>
      <c r="J20" s="6">
        <f>1/((D21-D20)/(C21-C20))</f>
        <v>22.666666666666384</v>
      </c>
      <c r="K20" s="6">
        <f t="shared" si="0"/>
        <v>7.8888888888886814</v>
      </c>
      <c r="M20">
        <f t="shared" si="1"/>
        <v>19.783831782544048</v>
      </c>
    </row>
    <row r="21" spans="2:13" x14ac:dyDescent="0.3">
      <c r="C21">
        <f>0.405*1000</f>
        <v>405</v>
      </c>
      <c r="D21" s="2">
        <v>77.2</v>
      </c>
      <c r="E21" s="2">
        <v>0.1</v>
      </c>
      <c r="F21" s="2">
        <v>1</v>
      </c>
      <c r="G21" s="2"/>
      <c r="H21" s="2"/>
      <c r="J21" s="6">
        <f>1/((D22-D21)/(C22-C21))</f>
        <v>14.347826086956541</v>
      </c>
      <c r="K21" s="6">
        <f t="shared" si="0"/>
        <v>0.70573408947700211</v>
      </c>
      <c r="M21">
        <f t="shared" si="1"/>
        <v>20.124611797498108</v>
      </c>
    </row>
    <row r="22" spans="2:13" x14ac:dyDescent="0.3">
      <c r="C22">
        <f>0.504*1000</f>
        <v>504</v>
      </c>
      <c r="D22" s="2">
        <v>84.1</v>
      </c>
      <c r="E22" s="2">
        <v>0.1</v>
      </c>
      <c r="F22" s="2">
        <v>1</v>
      </c>
      <c r="G22" s="2"/>
      <c r="H22" s="2"/>
      <c r="J22" s="6">
        <f>1/((D23-D22)/(C23-C22))</f>
        <v>18.290155440414505</v>
      </c>
      <c r="K22" s="6">
        <f t="shared" si="0"/>
        <v>0.14658111627157772</v>
      </c>
      <c r="M22">
        <f t="shared" si="1"/>
        <v>22.449944320643649</v>
      </c>
    </row>
    <row r="23" spans="2:13" x14ac:dyDescent="0.3">
      <c r="C23">
        <f>1.21*1000</f>
        <v>1210</v>
      </c>
      <c r="D23" s="2">
        <v>122.7</v>
      </c>
      <c r="E23" s="2">
        <v>0.1</v>
      </c>
      <c r="F23" s="2">
        <v>1</v>
      </c>
      <c r="G23" s="2"/>
      <c r="H23" s="2"/>
      <c r="J23" s="6">
        <f>1/((D24-D23)/(C24-C23))</f>
        <v>14.467005076142131</v>
      </c>
      <c r="K23" s="6">
        <f t="shared" si="0"/>
        <v>0.24839599062073228</v>
      </c>
      <c r="M23">
        <f t="shared" si="1"/>
        <v>34.785054261852174</v>
      </c>
    </row>
    <row r="24" spans="2:13" x14ac:dyDescent="0.3">
      <c r="C24">
        <f>1.495*1000</f>
        <v>1495</v>
      </c>
      <c r="D24" s="2">
        <v>142.4</v>
      </c>
      <c r="E24" s="2">
        <v>0.1</v>
      </c>
      <c r="F24" s="2">
        <v>1</v>
      </c>
      <c r="G24" s="2"/>
      <c r="H24" s="2"/>
      <c r="J24" s="6">
        <f>1/((D25-D24)/(C25-C24))</f>
        <v>21.146245059288542</v>
      </c>
      <c r="K24" s="6">
        <f t="shared" si="0"/>
        <v>0.24621537596275547</v>
      </c>
      <c r="M24">
        <f t="shared" si="1"/>
        <v>38.665229858362409</v>
      </c>
    </row>
    <row r="25" spans="2:13" x14ac:dyDescent="0.3">
      <c r="C25">
        <f>2.03*1000</f>
        <v>2029.9999999999998</v>
      </c>
      <c r="D25" s="2">
        <v>167.7</v>
      </c>
      <c r="E25" s="2">
        <v>0.1</v>
      </c>
      <c r="F25" s="2">
        <v>1</v>
      </c>
      <c r="G25" s="2"/>
      <c r="H25" s="2"/>
      <c r="J25" s="6">
        <f>1/((D26-D25)/(C26-C25))</f>
        <v>46.831683168316751</v>
      </c>
      <c r="K25" s="6">
        <f t="shared" si="0"/>
        <v>1.1253798647191411</v>
      </c>
      <c r="M25">
        <f t="shared" si="1"/>
        <v>45.055521304275238</v>
      </c>
    </row>
    <row r="26" spans="2:13" x14ac:dyDescent="0.3">
      <c r="C26">
        <f>2.503*1000</f>
        <v>2503</v>
      </c>
      <c r="D26" s="2">
        <v>177.8</v>
      </c>
      <c r="E26" s="2">
        <v>0.1</v>
      </c>
      <c r="F26" s="2">
        <v>1</v>
      </c>
      <c r="G26" s="2"/>
      <c r="H26" s="2"/>
      <c r="J26" s="6">
        <f>1/((D27-D26)/(C27-C26))</f>
        <v>24.054054054054067</v>
      </c>
      <c r="K26" s="6">
        <f t="shared" si="0"/>
        <v>0.30679327976625304</v>
      </c>
      <c r="M26">
        <f t="shared" si="1"/>
        <v>50.029991005395956</v>
      </c>
    </row>
    <row r="27" spans="2:13" x14ac:dyDescent="0.3">
      <c r="B27" s="5"/>
      <c r="C27">
        <f>3.037*1000</f>
        <v>3037</v>
      </c>
      <c r="D27" s="2">
        <v>200</v>
      </c>
      <c r="E27" s="2">
        <v>10</v>
      </c>
      <c r="F27" s="2">
        <v>1</v>
      </c>
      <c r="G27" s="2"/>
      <c r="H27" s="2"/>
      <c r="J27" s="6">
        <f>1/((D28-D27)/(C28-C27))</f>
        <v>25.5</v>
      </c>
      <c r="K27" s="6">
        <f t="shared" si="0"/>
        <v>25.6</v>
      </c>
      <c r="M27">
        <f t="shared" si="1"/>
        <v>55.108982933819419</v>
      </c>
    </row>
    <row r="28" spans="2:13" x14ac:dyDescent="0.3">
      <c r="C28">
        <f>3.547*1000</f>
        <v>3547</v>
      </c>
      <c r="D28" s="2">
        <v>220</v>
      </c>
      <c r="E28" s="2">
        <v>10</v>
      </c>
      <c r="F28" s="2">
        <v>1</v>
      </c>
      <c r="G28" s="2"/>
      <c r="H28" s="2"/>
      <c r="J28" s="6">
        <f>1/((D29-D28)/(C29-C28))</f>
        <v>24.150000000000023</v>
      </c>
      <c r="K28" s="6">
        <f t="shared" si="0"/>
        <v>24.250000000000025</v>
      </c>
      <c r="M28">
        <f t="shared" si="1"/>
        <v>59.556695677312391</v>
      </c>
    </row>
    <row r="29" spans="2:13" x14ac:dyDescent="0.3">
      <c r="C29">
        <f>4.03*1000</f>
        <v>4030.0000000000005</v>
      </c>
      <c r="D29" s="2">
        <v>240</v>
      </c>
      <c r="E29" s="2">
        <v>10</v>
      </c>
      <c r="F29" s="2">
        <v>10</v>
      </c>
      <c r="G29" s="2"/>
      <c r="H29" s="2"/>
      <c r="J29" s="6">
        <f>1/((D30-D29)/(C30-C29))</f>
        <v>53.99999999999995</v>
      </c>
      <c r="K29" s="6">
        <f t="shared" si="0"/>
        <v>109.9999999999999</v>
      </c>
      <c r="M29">
        <f t="shared" si="1"/>
        <v>63.482280992415518</v>
      </c>
    </row>
    <row r="30" spans="2:13" x14ac:dyDescent="0.3">
      <c r="C30">
        <f>4.57*1000</f>
        <v>4570</v>
      </c>
      <c r="D30" s="2">
        <v>250</v>
      </c>
      <c r="E30" s="2">
        <v>10</v>
      </c>
      <c r="F30" s="2">
        <v>10</v>
      </c>
      <c r="G30" s="2"/>
      <c r="H30" s="2"/>
      <c r="J30" s="6">
        <f>1/((D31-D30)/(C31-C30))</f>
        <v>28.5</v>
      </c>
      <c r="K30" s="6">
        <f t="shared" si="0"/>
        <v>29.500000000000004</v>
      </c>
      <c r="M30">
        <f t="shared" si="1"/>
        <v>67.601775124622279</v>
      </c>
    </row>
    <row r="31" spans="2:13" x14ac:dyDescent="0.3">
      <c r="C31">
        <f>5.14*1000</f>
        <v>5140</v>
      </c>
      <c r="D31" s="2">
        <v>270</v>
      </c>
      <c r="E31" s="2">
        <v>10</v>
      </c>
      <c r="F31" s="2">
        <v>10</v>
      </c>
      <c r="G31" s="2"/>
      <c r="H31" s="2"/>
      <c r="J31" s="6">
        <f>1/((D32-D31)/(C32-C31))</f>
        <v>29.5</v>
      </c>
      <c r="K31" s="6">
        <f t="shared" si="0"/>
        <v>30.499999999999996</v>
      </c>
      <c r="M31">
        <f t="shared" si="1"/>
        <v>71.693793315739683</v>
      </c>
    </row>
    <row r="32" spans="2:13" x14ac:dyDescent="0.3">
      <c r="C32">
        <f>5.73*1000</f>
        <v>5730</v>
      </c>
      <c r="D32" s="2">
        <v>290</v>
      </c>
      <c r="E32" s="2">
        <v>10</v>
      </c>
      <c r="F32" s="2">
        <v>10</v>
      </c>
      <c r="G32" s="2"/>
      <c r="H32" s="2"/>
      <c r="J32" s="6">
        <f>1/((D33-D32)/(C33-C32))</f>
        <v>56</v>
      </c>
      <c r="K32" s="6">
        <f t="shared" si="0"/>
        <v>114</v>
      </c>
      <c r="M32">
        <f t="shared" si="1"/>
        <v>75.696763471102244</v>
      </c>
    </row>
    <row r="33" spans="3:13" x14ac:dyDescent="0.3">
      <c r="C33">
        <f>6.29*1000</f>
        <v>6290</v>
      </c>
      <c r="D33" s="2">
        <v>300</v>
      </c>
      <c r="E33" s="2">
        <v>10</v>
      </c>
      <c r="F33" s="2">
        <v>10</v>
      </c>
      <c r="G33" s="2"/>
      <c r="H33" s="2"/>
      <c r="J33" s="6">
        <f>1/((D34-D33)/(C34-C33))</f>
        <v>30</v>
      </c>
      <c r="K33" s="6">
        <f t="shared" si="0"/>
        <v>62.000000000000007</v>
      </c>
      <c r="M33">
        <f t="shared" si="1"/>
        <v>79.309520235593411</v>
      </c>
    </row>
    <row r="34" spans="3:13" x14ac:dyDescent="0.3">
      <c r="C34">
        <f>6.59*1000</f>
        <v>6590</v>
      </c>
      <c r="D34" s="2">
        <v>310</v>
      </c>
      <c r="E34" s="2">
        <v>10</v>
      </c>
      <c r="F34" s="2">
        <v>10</v>
      </c>
      <c r="G34" s="2"/>
      <c r="H34" s="2"/>
      <c r="J34" s="6">
        <f>1/((D35-D34)/(C35-C34))</f>
        <v>51</v>
      </c>
      <c r="K34" s="6">
        <f t="shared" si="0"/>
        <v>104</v>
      </c>
      <c r="M34">
        <f t="shared" si="1"/>
        <v>81.178814970409618</v>
      </c>
    </row>
    <row r="35" spans="3:13" x14ac:dyDescent="0.3">
      <c r="C35">
        <f>7.1*1000</f>
        <v>7100</v>
      </c>
      <c r="D35" s="2">
        <v>320</v>
      </c>
      <c r="E35" s="2">
        <v>10</v>
      </c>
      <c r="F35" s="2">
        <v>10</v>
      </c>
      <c r="G35" s="2"/>
      <c r="H35" s="2"/>
      <c r="J35" s="6">
        <f>1/((D36-D35)/(C36-C35))</f>
        <v>36</v>
      </c>
      <c r="K35" s="6">
        <f t="shared" si="0"/>
        <v>74</v>
      </c>
      <c r="M35">
        <f t="shared" si="1"/>
        <v>84.261497731763583</v>
      </c>
    </row>
    <row r="36" spans="3:13" x14ac:dyDescent="0.3">
      <c r="C36">
        <f>7.46*1000</f>
        <v>7460</v>
      </c>
      <c r="D36" s="2">
        <v>330</v>
      </c>
      <c r="E36" s="2">
        <v>10</v>
      </c>
      <c r="F36" s="2">
        <v>10</v>
      </c>
      <c r="G36" s="2"/>
      <c r="H36" s="2"/>
      <c r="J36" s="6">
        <f>1/((D37-D36)/(C37-C36))</f>
        <v>31</v>
      </c>
      <c r="K36" s="6">
        <f t="shared" si="0"/>
        <v>32</v>
      </c>
      <c r="M36">
        <f t="shared" si="1"/>
        <v>86.371291526756735</v>
      </c>
    </row>
    <row r="37" spans="3:13" x14ac:dyDescent="0.3">
      <c r="C37">
        <f>8.08*1000</f>
        <v>8080</v>
      </c>
      <c r="D37" s="2">
        <v>350</v>
      </c>
      <c r="E37" s="2">
        <v>10</v>
      </c>
      <c r="F37" s="2">
        <v>10</v>
      </c>
      <c r="G37" s="2"/>
      <c r="H37" s="2"/>
      <c r="J37" s="6">
        <f>1/((D38-D37)/(C38-C37))</f>
        <v>55</v>
      </c>
      <c r="K37" s="6">
        <f t="shared" si="0"/>
        <v>111.99999999999999</v>
      </c>
      <c r="M37">
        <f t="shared" si="1"/>
        <v>89.888820216976924</v>
      </c>
    </row>
    <row r="38" spans="3:13" x14ac:dyDescent="0.3">
      <c r="C38">
        <f>8.63*1000</f>
        <v>8630</v>
      </c>
      <c r="D38" s="2">
        <v>360</v>
      </c>
      <c r="E38" s="2">
        <v>10</v>
      </c>
      <c r="F38" s="2">
        <v>10</v>
      </c>
      <c r="G38" s="2"/>
      <c r="H38" s="2"/>
      <c r="J38" s="6">
        <f>1/((D39-D38)/(C39-C38))</f>
        <v>42</v>
      </c>
      <c r="K38" s="6">
        <f t="shared" si="0"/>
        <v>86</v>
      </c>
      <c r="M38">
        <f t="shared" si="1"/>
        <v>92.897793299948731</v>
      </c>
    </row>
    <row r="39" spans="3:13" x14ac:dyDescent="0.3">
      <c r="C39">
        <f>9.05*1000</f>
        <v>9050</v>
      </c>
      <c r="D39" s="2">
        <v>370</v>
      </c>
      <c r="E39" s="2">
        <v>10</v>
      </c>
      <c r="F39" s="2">
        <v>10</v>
      </c>
      <c r="G39" s="2"/>
      <c r="H39" s="2"/>
      <c r="J39" s="6">
        <f>1/((D40-D39)/(C40-C39))</f>
        <v>47</v>
      </c>
      <c r="K39" s="6">
        <f t="shared" si="0"/>
        <v>95.999999999999986</v>
      </c>
      <c r="M39">
        <f t="shared" si="1"/>
        <v>95.131487952202235</v>
      </c>
    </row>
    <row r="40" spans="3:13" x14ac:dyDescent="0.3">
      <c r="C40">
        <f>9.52*1000</f>
        <v>9520</v>
      </c>
      <c r="D40" s="2">
        <v>380</v>
      </c>
      <c r="E40" s="2">
        <v>10</v>
      </c>
      <c r="F40" s="2">
        <v>10</v>
      </c>
      <c r="G40" s="2"/>
      <c r="H40" s="2"/>
      <c r="J40" s="6">
        <f>1/((D41-D40)/(C41-C40))</f>
        <v>30.5</v>
      </c>
      <c r="K40" s="6">
        <f t="shared" si="0"/>
        <v>31.5</v>
      </c>
      <c r="M40">
        <f t="shared" si="1"/>
        <v>97.570487341203744</v>
      </c>
    </row>
    <row r="41" spans="3:13" x14ac:dyDescent="0.3">
      <c r="C41">
        <f>10.13*1000</f>
        <v>10130</v>
      </c>
      <c r="D41" s="2">
        <v>400</v>
      </c>
      <c r="E41" s="2">
        <v>10</v>
      </c>
      <c r="F41" s="2">
        <v>10</v>
      </c>
      <c r="G41" s="2"/>
      <c r="H41" s="2"/>
      <c r="J41" s="6">
        <f>1/((D42-D41)/(C42-C41))</f>
        <v>62</v>
      </c>
      <c r="K41" s="6">
        <f t="shared" si="0"/>
        <v>126</v>
      </c>
      <c r="M41">
        <f t="shared" si="1"/>
        <v>100.64790112068906</v>
      </c>
    </row>
    <row r="42" spans="3:13" x14ac:dyDescent="0.3">
      <c r="C42">
        <f>10.75*1000</f>
        <v>10750</v>
      </c>
      <c r="D42" s="2">
        <v>410</v>
      </c>
      <c r="E42" s="2">
        <v>10</v>
      </c>
      <c r="F42" s="2">
        <v>10</v>
      </c>
      <c r="G42" s="2"/>
      <c r="H42" s="2"/>
      <c r="J42" s="6">
        <f>1/((D43-D42)/(C43-C42))</f>
        <v>30</v>
      </c>
      <c r="K42" s="6">
        <f t="shared" si="0"/>
        <v>62.000000000000007</v>
      </c>
      <c r="M42">
        <f t="shared" si="1"/>
        <v>103.6822067666386</v>
      </c>
    </row>
    <row r="43" spans="3:13" x14ac:dyDescent="0.3">
      <c r="C43">
        <f>11.05*1000</f>
        <v>11050</v>
      </c>
      <c r="D43" s="2">
        <v>420</v>
      </c>
      <c r="E43" s="2">
        <v>10</v>
      </c>
      <c r="F43" s="2">
        <v>10</v>
      </c>
      <c r="G43" s="2"/>
      <c r="H43" s="2"/>
      <c r="J43" s="6">
        <f>1/((D44-D43)/(C44-C43))</f>
        <v>58</v>
      </c>
      <c r="K43" s="6">
        <f t="shared" si="0"/>
        <v>117.99999999999999</v>
      </c>
      <c r="M43">
        <f t="shared" si="1"/>
        <v>105.11898020814318</v>
      </c>
    </row>
    <row r="44" spans="3:13" x14ac:dyDescent="0.3">
      <c r="C44">
        <f>11.63*1000</f>
        <v>11630</v>
      </c>
      <c r="D44" s="2">
        <v>430</v>
      </c>
      <c r="E44" s="2">
        <v>10</v>
      </c>
      <c r="F44" s="2">
        <v>10</v>
      </c>
      <c r="G44" s="2"/>
      <c r="H44" s="2"/>
      <c r="J44" s="6">
        <f>1/((D45-D44)/(C45-C44))</f>
        <v>60</v>
      </c>
      <c r="K44" s="6">
        <f t="shared" si="0"/>
        <v>122</v>
      </c>
      <c r="M44">
        <f t="shared" si="1"/>
        <v>107.8424777163433</v>
      </c>
    </row>
    <row r="45" spans="3:13" x14ac:dyDescent="0.3">
      <c r="C45">
        <f>12.23*1000</f>
        <v>12230</v>
      </c>
      <c r="D45" s="2">
        <v>440</v>
      </c>
      <c r="E45" s="2">
        <v>10</v>
      </c>
      <c r="F45" s="2">
        <v>10</v>
      </c>
      <c r="G45" s="2"/>
      <c r="H45" s="2"/>
      <c r="J45" s="6">
        <f>1/((D46-D45)/(C46-C45))</f>
        <v>70</v>
      </c>
      <c r="K45" s="6">
        <f t="shared" si="0"/>
        <v>142</v>
      </c>
      <c r="M45">
        <f t="shared" si="1"/>
        <v>110.58933040759402</v>
      </c>
    </row>
    <row r="46" spans="3:13" x14ac:dyDescent="0.3">
      <c r="C46">
        <f>12.93*1000</f>
        <v>12930</v>
      </c>
      <c r="D46" s="2">
        <v>450</v>
      </c>
      <c r="E46" s="2">
        <v>10</v>
      </c>
      <c r="F46" s="2">
        <v>10</v>
      </c>
      <c r="G46" s="2"/>
      <c r="H46" s="2"/>
      <c r="J46" s="6">
        <f>1/((D47-D46)/(C47-C46))</f>
        <v>35.5</v>
      </c>
      <c r="K46" s="6">
        <f t="shared" si="0"/>
        <v>36.5</v>
      </c>
      <c r="M46">
        <f t="shared" si="1"/>
        <v>113.71015785759863</v>
      </c>
    </row>
    <row r="47" spans="3:13" x14ac:dyDescent="0.3">
      <c r="C47">
        <f>13.64*1000</f>
        <v>13640</v>
      </c>
      <c r="D47" s="2">
        <v>470</v>
      </c>
      <c r="E47" s="2">
        <v>10</v>
      </c>
      <c r="F47" s="2">
        <v>10</v>
      </c>
      <c r="G47" s="2"/>
      <c r="H47" s="2"/>
      <c r="J47" s="6">
        <f>1/((D48-D47)/(C48-C47))</f>
        <v>62</v>
      </c>
      <c r="K47" s="6">
        <f t="shared" si="0"/>
        <v>126</v>
      </c>
      <c r="M47">
        <f t="shared" si="1"/>
        <v>116.79041056525146</v>
      </c>
    </row>
    <row r="48" spans="3:13" x14ac:dyDescent="0.3">
      <c r="C48">
        <f>14.26*1000</f>
        <v>14260</v>
      </c>
      <c r="D48" s="2">
        <v>480</v>
      </c>
      <c r="E48" s="2">
        <v>10</v>
      </c>
      <c r="F48" s="2">
        <v>10</v>
      </c>
      <c r="G48" s="2"/>
      <c r="H48" s="2"/>
      <c r="J48" s="6" t="e">
        <f>1/((D49-D48)/(C49-C48))</f>
        <v>#DIV/0!</v>
      </c>
      <c r="K48" s="6" t="e">
        <f t="shared" si="0"/>
        <v>#DIV/0!</v>
      </c>
      <c r="M48">
        <f t="shared" si="1"/>
        <v>119.41524190822544</v>
      </c>
    </row>
    <row r="49" spans="3:13" x14ac:dyDescent="0.3">
      <c r="C49">
        <f>14.92*1000</f>
        <v>14920</v>
      </c>
      <c r="D49" s="2">
        <v>480</v>
      </c>
      <c r="E49" s="2">
        <v>10</v>
      </c>
      <c r="F49" s="2">
        <v>10</v>
      </c>
      <c r="G49" s="2"/>
      <c r="H49" s="2"/>
      <c r="J49" s="6">
        <f>1/((D50-D49)/(C50-C49))</f>
        <v>72</v>
      </c>
      <c r="K49" s="6">
        <f t="shared" si="0"/>
        <v>146</v>
      </c>
      <c r="M49">
        <f t="shared" si="1"/>
        <v>122.14745187681976</v>
      </c>
    </row>
    <row r="50" spans="3:13" x14ac:dyDescent="0.3">
      <c r="C50">
        <f>15.64*1000</f>
        <v>15640</v>
      </c>
      <c r="D50" s="2">
        <v>490</v>
      </c>
      <c r="E50" s="2">
        <v>10</v>
      </c>
      <c r="F50" s="2">
        <v>10</v>
      </c>
      <c r="G50" s="2"/>
      <c r="H50" s="2"/>
      <c r="J50" s="6">
        <f>1/((D51-D50)/(C51-C50))</f>
        <v>54</v>
      </c>
      <c r="K50" s="6">
        <f t="shared" si="0"/>
        <v>110.00000000000001</v>
      </c>
      <c r="M50">
        <f t="shared" si="1"/>
        <v>125.05998560690786</v>
      </c>
    </row>
    <row r="51" spans="3:13" x14ac:dyDescent="0.3">
      <c r="C51">
        <f>16.18*1000</f>
        <v>16180</v>
      </c>
      <c r="D51" s="2">
        <v>500</v>
      </c>
      <c r="E51" s="2">
        <v>10</v>
      </c>
      <c r="F51" s="2">
        <v>10</v>
      </c>
      <c r="G51" s="2"/>
      <c r="H51" s="2"/>
      <c r="J51" s="6">
        <f>1/((D52-D51)/(C52-C51))</f>
        <v>-33</v>
      </c>
      <c r="K51" s="6">
        <f t="shared" si="0"/>
        <v>64</v>
      </c>
      <c r="M51">
        <f t="shared" si="1"/>
        <v>127.20062892926276</v>
      </c>
    </row>
    <row r="52" spans="3:13" x14ac:dyDescent="0.3">
      <c r="C52">
        <f>16.51*1000</f>
        <v>16510</v>
      </c>
      <c r="D52" s="2">
        <v>490</v>
      </c>
      <c r="E52" s="2">
        <v>10</v>
      </c>
      <c r="F52" s="2">
        <v>10</v>
      </c>
      <c r="G52" s="2"/>
      <c r="H52" s="2"/>
      <c r="J52" s="6">
        <f>1/((D53-D52)/(C53-C52))</f>
        <v>-54</v>
      </c>
      <c r="K52" s="6">
        <f t="shared" si="0"/>
        <v>106</v>
      </c>
      <c r="M52">
        <f t="shared" si="1"/>
        <v>128.49124483792662</v>
      </c>
    </row>
    <row r="53" spans="3:13" x14ac:dyDescent="0.3">
      <c r="C53">
        <f>17.05*1000</f>
        <v>17050</v>
      </c>
      <c r="D53" s="2">
        <v>480</v>
      </c>
      <c r="E53" s="2">
        <v>10</v>
      </c>
      <c r="F53" s="2">
        <v>10</v>
      </c>
      <c r="G53" s="2"/>
      <c r="H53" s="2"/>
      <c r="J53" s="6">
        <f>1/((D54-D53)/(C54-C53))</f>
        <v>-98.000000000000014</v>
      </c>
      <c r="K53" s="6">
        <f t="shared" si="0"/>
        <v>194.00000000000003</v>
      </c>
      <c r="M53">
        <f t="shared" si="1"/>
        <v>130.57564857200595</v>
      </c>
    </row>
    <row r="54" spans="3:13" x14ac:dyDescent="0.3">
      <c r="C54">
        <f>18.03*1000</f>
        <v>18030</v>
      </c>
      <c r="D54" s="2">
        <v>470</v>
      </c>
      <c r="E54" s="2">
        <v>10</v>
      </c>
      <c r="F54" s="2">
        <v>10</v>
      </c>
      <c r="G54" s="2"/>
      <c r="H54" s="2"/>
      <c r="J54" s="6">
        <f>1/((D55-D54)/(C55-C54))</f>
        <v>-1</v>
      </c>
      <c r="K54" s="6">
        <f t="shared" si="0"/>
        <v>0</v>
      </c>
      <c r="M54">
        <f t="shared" si="1"/>
        <v>134.27583550289307</v>
      </c>
    </row>
    <row r="55" spans="3:13" x14ac:dyDescent="0.3">
      <c r="C55">
        <v>18500</v>
      </c>
      <c r="D55" s="2">
        <v>0</v>
      </c>
      <c r="E55" s="2">
        <v>10</v>
      </c>
      <c r="F55" s="2">
        <v>10</v>
      </c>
      <c r="G55" s="2"/>
      <c r="H55" s="2"/>
      <c r="M55">
        <f t="shared" si="1"/>
        <v>136.01470508735443</v>
      </c>
    </row>
    <row r="56" spans="3:13" x14ac:dyDescent="0.3">
      <c r="E56" s="2">
        <v>0</v>
      </c>
      <c r="F56" s="2">
        <v>0</v>
      </c>
      <c r="G56" s="2"/>
      <c r="H56" s="2"/>
    </row>
    <row r="57" spans="3:13" x14ac:dyDescent="0.3">
      <c r="E57" s="2">
        <v>0</v>
      </c>
      <c r="F57" s="2">
        <v>0</v>
      </c>
      <c r="G57" s="2"/>
      <c r="H57" s="2"/>
    </row>
    <row r="58" spans="3:13" x14ac:dyDescent="0.3">
      <c r="E58" s="2">
        <v>0</v>
      </c>
      <c r="F58" s="2">
        <v>0</v>
      </c>
      <c r="G58" s="2"/>
      <c r="H58" s="2"/>
    </row>
    <row r="59" spans="3:13" x14ac:dyDescent="0.3">
      <c r="F59" s="2">
        <v>0</v>
      </c>
      <c r="G59" s="2"/>
      <c r="H59" s="2"/>
    </row>
    <row r="60" spans="3:13" x14ac:dyDescent="0.3">
      <c r="F60" s="2">
        <v>0</v>
      </c>
      <c r="G60" s="2"/>
      <c r="H60" s="2"/>
    </row>
    <row r="61" spans="3:13" x14ac:dyDescent="0.3">
      <c r="F61" s="2">
        <v>0</v>
      </c>
      <c r="G61" s="2"/>
      <c r="H61" s="2"/>
    </row>
    <row r="62" spans="3:13" x14ac:dyDescent="0.3">
      <c r="F62" s="2">
        <v>0</v>
      </c>
      <c r="G62" s="2"/>
      <c r="H62" s="2"/>
    </row>
  </sheetData>
  <pageMargins left="0.7" right="0.7" top="0.75" bottom="0.75" header="0.3" footer="0.3"/>
  <pageSetup paperSize="9" orientation="portrait" horizontalDpi="0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21343963-c43f-42a4-b0bc-b203e64410f4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50C6E3A01A79A4BB6F66956A6120D17" ma:contentTypeVersion="10" ma:contentTypeDescription="Creare un nuovo documento." ma:contentTypeScope="" ma:versionID="675b3873b2b3a50285c27b6e2251c5ac">
  <xsd:schema xmlns:xsd="http://www.w3.org/2001/XMLSchema" xmlns:xs="http://www.w3.org/2001/XMLSchema" xmlns:p="http://schemas.microsoft.com/office/2006/metadata/properties" xmlns:ns3="21343963-c43f-42a4-b0bc-b203e64410f4" targetNamespace="http://schemas.microsoft.com/office/2006/metadata/properties" ma:root="true" ma:fieldsID="2be159a6f8ccf448de399b2de905d627" ns3:_="">
    <xsd:import namespace="21343963-c43f-42a4-b0bc-b203e64410f4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_activity" minOccurs="0"/>
                <xsd:element ref="ns3:MediaServiceSystem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343963-c43f-42a4-b0bc-b203e64410f4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  <xsd:element name="MediaServiceSystemTags" ma:index="1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B538B05-8F31-4F39-A4F6-F3C9F34515E0}">
  <ds:schemaRefs>
    <ds:schemaRef ds:uri="http://schemas.microsoft.com/office/infopath/2007/PartnerControls"/>
    <ds:schemaRef ds:uri="http://purl.org/dc/elements/1.1/"/>
    <ds:schemaRef ds:uri="http://www.w3.org/XML/1998/namespace"/>
    <ds:schemaRef ds:uri="http://schemas.microsoft.com/office/2006/documentManagement/types"/>
    <ds:schemaRef ds:uri="http://purl.org/dc/terms/"/>
    <ds:schemaRef ds:uri="21343963-c43f-42a4-b0bc-b203e64410f4"/>
    <ds:schemaRef ds:uri="http://schemas.openxmlformats.org/package/2006/metadata/core-properties"/>
    <ds:schemaRef ds:uri="http://schemas.microsoft.com/office/2006/metadata/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E71BC9AF-B7D6-4ADC-A12C-0730E8730FD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ECD9A37-5503-44BE-A892-E7D9F2B646B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1343963-c43f-42a4-b0bc-b203e64410f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MIROLO MANUELE [SM2001968]</dc:creator>
  <cp:lastModifiedBy>MIROLO MANUELE [SM2001968]</cp:lastModifiedBy>
  <dcterms:created xsi:type="dcterms:W3CDTF">2025-10-13T12:20:26Z</dcterms:created>
  <dcterms:modified xsi:type="dcterms:W3CDTF">2025-10-14T15:19:08Z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0x010100150C6E3A01A79A4BB6F66956A6120D17</vt:lpwstr>
  </property>
</Properties>
</file>