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manue\Documents\UNIVERSITA'\II ANNO\LABORATORIO-DI-ELETTROMAGNETISMO\relazioni\esperienza_2\codici\"/>
    </mc:Choice>
  </mc:AlternateContent>
  <xr:revisionPtr revIDLastSave="0" documentId="13_ncr:1_{FB80DC03-0591-4140-8236-9F5BF8FEE058}" xr6:coauthVersionLast="47" xr6:coauthVersionMax="47" xr10:uidLastSave="{00000000-0000-0000-0000-000000000000}"/>
  <bookViews>
    <workbookView xWindow="-108" yWindow="-108" windowWidth="23256" windowHeight="12456" activeTab="3" xr2:uid="{9832D23C-5E2D-EB46-85A1-EE46353BB05C}"/>
  </bookViews>
  <sheets>
    <sheet name="Temp_1" sheetId="1" r:id="rId1"/>
    <sheet name="Sheet1" sheetId="8" r:id="rId2"/>
    <sheet name="Temp_2" sheetId="2" r:id="rId3"/>
    <sheet name="Temp_3" sheetId="3" r:id="rId4"/>
    <sheet name="Temp_4" sheetId="4" r:id="rId5"/>
    <sheet name="Temp_5" sheetId="5" r:id="rId6"/>
    <sheet name="Pol_inv" sheetId="6" r:id="rId7"/>
    <sheet name="Temp_6" sheetId="7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" i="3"/>
  <c r="B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" i="3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2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" i="4"/>
  <c r="AB23" i="7"/>
  <c r="M23" i="7"/>
  <c r="N23" i="7" s="1"/>
  <c r="AB22" i="7"/>
  <c r="M22" i="7"/>
  <c r="N22" i="7" s="1"/>
  <c r="H22" i="7"/>
  <c r="AB21" i="7"/>
  <c r="M21" i="7"/>
  <c r="N21" i="7" s="1"/>
  <c r="AB20" i="7"/>
  <c r="M20" i="7"/>
  <c r="N20" i="7" s="1"/>
  <c r="J20" i="7"/>
  <c r="AB19" i="7"/>
  <c r="M19" i="7"/>
  <c r="N19" i="7" s="1"/>
  <c r="H19" i="7"/>
  <c r="AB18" i="7"/>
  <c r="M18" i="7"/>
  <c r="N18" i="7" s="1"/>
  <c r="AB17" i="7"/>
  <c r="M17" i="7"/>
  <c r="N17" i="7" s="1"/>
  <c r="J17" i="7"/>
  <c r="H24" i="7" s="1"/>
  <c r="H17" i="7"/>
  <c r="AB16" i="7"/>
  <c r="M16" i="7"/>
  <c r="N16" i="7" s="1"/>
  <c r="H16" i="7"/>
  <c r="AB15" i="7"/>
  <c r="M15" i="7"/>
  <c r="N15" i="7" s="1"/>
  <c r="AB14" i="7"/>
  <c r="M14" i="7"/>
  <c r="N14" i="7" s="1"/>
  <c r="H14" i="7"/>
  <c r="AB13" i="7"/>
  <c r="M13" i="7"/>
  <c r="N13" i="7" s="1"/>
  <c r="H13" i="7"/>
  <c r="AB12" i="7"/>
  <c r="M12" i="7"/>
  <c r="N12" i="7" s="1"/>
  <c r="AB11" i="7"/>
  <c r="M11" i="7"/>
  <c r="N11" i="7" s="1"/>
  <c r="H11" i="7"/>
  <c r="AB10" i="7"/>
  <c r="M10" i="7"/>
  <c r="N10" i="7" s="1"/>
  <c r="H10" i="7"/>
  <c r="AB9" i="7"/>
  <c r="M9" i="7"/>
  <c r="N9" i="7" s="1"/>
  <c r="AB8" i="7"/>
  <c r="M8" i="7"/>
  <c r="N8" i="7" s="1"/>
  <c r="H8" i="7"/>
  <c r="AB7" i="7"/>
  <c r="M7" i="7"/>
  <c r="N7" i="7" s="1"/>
  <c r="H7" i="7"/>
  <c r="AB6" i="7"/>
  <c r="M6" i="7"/>
  <c r="N6" i="7" s="1"/>
  <c r="AB5" i="7"/>
  <c r="M5" i="7"/>
  <c r="N5" i="7" s="1"/>
  <c r="H5" i="7"/>
  <c r="AB4" i="7"/>
  <c r="M4" i="7"/>
  <c r="N4" i="7" s="1"/>
  <c r="H4" i="7"/>
  <c r="AB3" i="7"/>
  <c r="M3" i="7"/>
  <c r="N3" i="7" s="1"/>
  <c r="AB2" i="7"/>
  <c r="M2" i="7"/>
  <c r="N2" i="7" s="1"/>
  <c r="H2" i="7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2" i="2"/>
  <c r="N2" i="2"/>
  <c r="M39" i="1"/>
  <c r="M40" i="1"/>
  <c r="M41" i="1"/>
  <c r="M42" i="1"/>
  <c r="M43" i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M52" i="1"/>
  <c r="M53" i="1"/>
  <c r="M54" i="1"/>
  <c r="M55" i="1"/>
  <c r="M56" i="1"/>
  <c r="N56" i="1" s="1"/>
  <c r="M57" i="1"/>
  <c r="N57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51" i="1"/>
  <c r="N52" i="1"/>
  <c r="N53" i="1"/>
  <c r="N54" i="1"/>
  <c r="N55" i="1"/>
  <c r="N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2" i="1"/>
  <c r="H74" i="6"/>
  <c r="H73" i="6"/>
  <c r="H72" i="6"/>
  <c r="H71" i="6"/>
  <c r="H62" i="6"/>
  <c r="H61" i="6"/>
  <c r="H60" i="6"/>
  <c r="H59" i="6"/>
  <c r="AB57" i="6"/>
  <c r="AB56" i="6"/>
  <c r="AB55" i="6"/>
  <c r="AB54" i="6"/>
  <c r="H54" i="6"/>
  <c r="AB53" i="6"/>
  <c r="H53" i="6"/>
  <c r="AB52" i="6"/>
  <c r="AB51" i="6"/>
  <c r="AB50" i="6"/>
  <c r="AB49" i="6"/>
  <c r="AB48" i="6"/>
  <c r="H48" i="6"/>
  <c r="AB47" i="6"/>
  <c r="H47" i="6"/>
  <c r="AB46" i="6"/>
  <c r="AB45" i="6"/>
  <c r="AB44" i="6"/>
  <c r="AB43" i="6"/>
  <c r="AB42" i="6"/>
  <c r="H42" i="6"/>
  <c r="AB41" i="6"/>
  <c r="H41" i="6"/>
  <c r="AB40" i="6"/>
  <c r="AB39" i="6"/>
  <c r="AB38" i="6"/>
  <c r="M38" i="6"/>
  <c r="N38" i="6" s="1"/>
  <c r="AB37" i="6"/>
  <c r="M37" i="6"/>
  <c r="N37" i="6" s="1"/>
  <c r="H37" i="6"/>
  <c r="AB36" i="6"/>
  <c r="M36" i="6"/>
  <c r="N36" i="6" s="1"/>
  <c r="AB35" i="6"/>
  <c r="M35" i="6"/>
  <c r="N35" i="6" s="1"/>
  <c r="AB34" i="6"/>
  <c r="M34" i="6"/>
  <c r="N34" i="6" s="1"/>
  <c r="H34" i="6"/>
  <c r="AB33" i="6"/>
  <c r="M33" i="6"/>
  <c r="N33" i="6" s="1"/>
  <c r="AB32" i="6"/>
  <c r="M32" i="6"/>
  <c r="N32" i="6" s="1"/>
  <c r="AB31" i="6"/>
  <c r="M31" i="6"/>
  <c r="N31" i="6" s="1"/>
  <c r="H31" i="6"/>
  <c r="AB30" i="6"/>
  <c r="M30" i="6"/>
  <c r="N30" i="6" s="1"/>
  <c r="AB29" i="6"/>
  <c r="M29" i="6"/>
  <c r="N29" i="6" s="1"/>
  <c r="AB28" i="6"/>
  <c r="M28" i="6"/>
  <c r="N28" i="6" s="1"/>
  <c r="H28" i="6"/>
  <c r="AB27" i="6"/>
  <c r="M27" i="6"/>
  <c r="N27" i="6" s="1"/>
  <c r="AB26" i="6"/>
  <c r="M26" i="6"/>
  <c r="N26" i="6" s="1"/>
  <c r="AB25" i="6"/>
  <c r="M25" i="6"/>
  <c r="N25" i="6" s="1"/>
  <c r="H25" i="6"/>
  <c r="AB24" i="6"/>
  <c r="M24" i="6"/>
  <c r="N24" i="6" s="1"/>
  <c r="AB23" i="6"/>
  <c r="M23" i="6"/>
  <c r="N23" i="6" s="1"/>
  <c r="AB22" i="6"/>
  <c r="M22" i="6"/>
  <c r="N22" i="6" s="1"/>
  <c r="H22" i="6"/>
  <c r="AB21" i="6"/>
  <c r="M21" i="6"/>
  <c r="N21" i="6" s="1"/>
  <c r="AB20" i="6"/>
  <c r="M20" i="6"/>
  <c r="N20" i="6" s="1"/>
  <c r="J20" i="6"/>
  <c r="AB19" i="6"/>
  <c r="M19" i="6"/>
  <c r="N19" i="6" s="1"/>
  <c r="H19" i="6"/>
  <c r="AB18" i="6"/>
  <c r="M18" i="6"/>
  <c r="N18" i="6" s="1"/>
  <c r="AB17" i="6"/>
  <c r="M17" i="6"/>
  <c r="N17" i="6" s="1"/>
  <c r="J17" i="6"/>
  <c r="H82" i="6" s="1"/>
  <c r="H17" i="6"/>
  <c r="AB16" i="6"/>
  <c r="M16" i="6"/>
  <c r="N16" i="6" s="1"/>
  <c r="AB15" i="6"/>
  <c r="M15" i="6"/>
  <c r="N15" i="6" s="1"/>
  <c r="AB14" i="6"/>
  <c r="M14" i="6"/>
  <c r="N14" i="6" s="1"/>
  <c r="H14" i="6"/>
  <c r="AB13" i="6"/>
  <c r="M13" i="6"/>
  <c r="N13" i="6" s="1"/>
  <c r="AB12" i="6"/>
  <c r="M12" i="6"/>
  <c r="N12" i="6" s="1"/>
  <c r="AB11" i="6"/>
  <c r="M11" i="6"/>
  <c r="N11" i="6" s="1"/>
  <c r="H11" i="6"/>
  <c r="AB10" i="6"/>
  <c r="M10" i="6"/>
  <c r="N10" i="6" s="1"/>
  <c r="AB9" i="6"/>
  <c r="M9" i="6"/>
  <c r="N9" i="6" s="1"/>
  <c r="AB8" i="6"/>
  <c r="M8" i="6"/>
  <c r="N8" i="6" s="1"/>
  <c r="H8" i="6"/>
  <c r="AB7" i="6"/>
  <c r="M7" i="6"/>
  <c r="N7" i="6" s="1"/>
  <c r="AB6" i="6"/>
  <c r="M6" i="6"/>
  <c r="N6" i="6" s="1"/>
  <c r="AB5" i="6"/>
  <c r="M5" i="6"/>
  <c r="N5" i="6" s="1"/>
  <c r="H5" i="6"/>
  <c r="AB4" i="6"/>
  <c r="M4" i="6"/>
  <c r="N4" i="6" s="1"/>
  <c r="AB3" i="6"/>
  <c r="M3" i="6"/>
  <c r="N3" i="6" s="1"/>
  <c r="AB2" i="6"/>
  <c r="M2" i="6"/>
  <c r="N2" i="6" s="1"/>
  <c r="H2" i="6"/>
  <c r="H6" i="5"/>
  <c r="H3" i="5"/>
  <c r="H4" i="5"/>
  <c r="H5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2" i="5"/>
  <c r="AB57" i="5"/>
  <c r="AB56" i="5"/>
  <c r="AB55" i="5"/>
  <c r="AB54" i="5"/>
  <c r="AB53" i="5"/>
  <c r="AB52" i="5"/>
  <c r="AB51" i="5"/>
  <c r="AB50" i="5"/>
  <c r="AB49" i="5"/>
  <c r="AB48" i="5"/>
  <c r="AB47" i="5"/>
  <c r="AB46" i="5"/>
  <c r="AB45" i="5"/>
  <c r="AB44" i="5"/>
  <c r="AB43" i="5"/>
  <c r="AB42" i="5"/>
  <c r="AB41" i="5"/>
  <c r="AB40" i="5"/>
  <c r="AB39" i="5"/>
  <c r="AB38" i="5"/>
  <c r="AB37" i="5"/>
  <c r="AB36" i="5"/>
  <c r="AB35" i="5"/>
  <c r="AB34" i="5"/>
  <c r="AB33" i="5"/>
  <c r="AB32" i="5"/>
  <c r="AB31" i="5"/>
  <c r="AB30" i="5"/>
  <c r="M30" i="5"/>
  <c r="N30" i="5" s="1"/>
  <c r="AB29" i="5"/>
  <c r="M29" i="5"/>
  <c r="N29" i="5" s="1"/>
  <c r="AB28" i="5"/>
  <c r="M28" i="5"/>
  <c r="N28" i="5" s="1"/>
  <c r="AB27" i="5"/>
  <c r="M27" i="5"/>
  <c r="N27" i="5" s="1"/>
  <c r="AB26" i="5"/>
  <c r="M26" i="5"/>
  <c r="N26" i="5" s="1"/>
  <c r="AB25" i="5"/>
  <c r="M25" i="5"/>
  <c r="N25" i="5" s="1"/>
  <c r="AB24" i="5"/>
  <c r="M24" i="5"/>
  <c r="N24" i="5" s="1"/>
  <c r="AB23" i="5"/>
  <c r="M23" i="5"/>
  <c r="N23" i="5" s="1"/>
  <c r="AB22" i="5"/>
  <c r="M22" i="5"/>
  <c r="N22" i="5" s="1"/>
  <c r="AB21" i="5"/>
  <c r="M21" i="5"/>
  <c r="N21" i="5" s="1"/>
  <c r="AB20" i="5"/>
  <c r="M20" i="5"/>
  <c r="N20" i="5" s="1"/>
  <c r="H47" i="5"/>
  <c r="AB19" i="5"/>
  <c r="M19" i="5"/>
  <c r="N19" i="5" s="1"/>
  <c r="AB18" i="5"/>
  <c r="M18" i="5"/>
  <c r="N18" i="5" s="1"/>
  <c r="AB17" i="5"/>
  <c r="M17" i="5"/>
  <c r="N17" i="5" s="1"/>
  <c r="H44" i="5"/>
  <c r="AB16" i="5"/>
  <c r="M16" i="5"/>
  <c r="N16" i="5" s="1"/>
  <c r="AB15" i="5"/>
  <c r="M15" i="5"/>
  <c r="N15" i="5" s="1"/>
  <c r="AB14" i="5"/>
  <c r="M14" i="5"/>
  <c r="N14" i="5" s="1"/>
  <c r="AB13" i="5"/>
  <c r="M13" i="5"/>
  <c r="N13" i="5" s="1"/>
  <c r="AB12" i="5"/>
  <c r="M12" i="5"/>
  <c r="N12" i="5" s="1"/>
  <c r="AB11" i="5"/>
  <c r="M11" i="5"/>
  <c r="N11" i="5" s="1"/>
  <c r="AB10" i="5"/>
  <c r="M10" i="5"/>
  <c r="N10" i="5" s="1"/>
  <c r="AB9" i="5"/>
  <c r="M9" i="5"/>
  <c r="N9" i="5" s="1"/>
  <c r="AB8" i="5"/>
  <c r="M8" i="5"/>
  <c r="N8" i="5" s="1"/>
  <c r="AB7" i="5"/>
  <c r="M7" i="5"/>
  <c r="N7" i="5" s="1"/>
  <c r="AB6" i="5"/>
  <c r="M6" i="5"/>
  <c r="N6" i="5" s="1"/>
  <c r="AB5" i="5"/>
  <c r="M5" i="5"/>
  <c r="N5" i="5" s="1"/>
  <c r="AB4" i="5"/>
  <c r="M4" i="5"/>
  <c r="N4" i="5" s="1"/>
  <c r="AB3" i="5"/>
  <c r="M3" i="5"/>
  <c r="N3" i="5" s="1"/>
  <c r="AB2" i="5"/>
  <c r="M2" i="5"/>
  <c r="N2" i="5" s="1"/>
  <c r="AB20" i="4"/>
  <c r="M20" i="4"/>
  <c r="N20" i="4" s="1"/>
  <c r="G41" i="4"/>
  <c r="AB19" i="4"/>
  <c r="M19" i="4"/>
  <c r="N19" i="4" s="1"/>
  <c r="AB18" i="4"/>
  <c r="M18" i="4"/>
  <c r="N18" i="4" s="1"/>
  <c r="AB17" i="4"/>
  <c r="M17" i="4"/>
  <c r="N17" i="4" s="1"/>
  <c r="G38" i="4"/>
  <c r="AB16" i="4"/>
  <c r="M16" i="4"/>
  <c r="N16" i="4" s="1"/>
  <c r="AB15" i="4"/>
  <c r="M15" i="4"/>
  <c r="N15" i="4" s="1"/>
  <c r="AB14" i="4"/>
  <c r="M14" i="4"/>
  <c r="N14" i="4" s="1"/>
  <c r="AB13" i="4"/>
  <c r="M13" i="4"/>
  <c r="N13" i="4" s="1"/>
  <c r="AB12" i="4"/>
  <c r="M12" i="4"/>
  <c r="N12" i="4" s="1"/>
  <c r="AB11" i="4"/>
  <c r="M11" i="4"/>
  <c r="N11" i="4" s="1"/>
  <c r="AB10" i="4"/>
  <c r="M10" i="4"/>
  <c r="N10" i="4" s="1"/>
  <c r="AB9" i="4"/>
  <c r="M9" i="4"/>
  <c r="N9" i="4" s="1"/>
  <c r="AB8" i="4"/>
  <c r="M8" i="4"/>
  <c r="N8" i="4" s="1"/>
  <c r="AB7" i="4"/>
  <c r="M7" i="4"/>
  <c r="N7" i="4" s="1"/>
  <c r="AB6" i="4"/>
  <c r="M6" i="4"/>
  <c r="N6" i="4" s="1"/>
  <c r="AB5" i="4"/>
  <c r="M5" i="4"/>
  <c r="N5" i="4" s="1"/>
  <c r="AB4" i="4"/>
  <c r="M4" i="4"/>
  <c r="N4" i="4" s="1"/>
  <c r="AB3" i="4"/>
  <c r="M3" i="4"/>
  <c r="N3" i="4" s="1"/>
  <c r="AB2" i="4"/>
  <c r="M2" i="4"/>
  <c r="N2" i="4" s="1"/>
  <c r="M23" i="3"/>
  <c r="N23" i="3" s="1"/>
  <c r="M22" i="3"/>
  <c r="N22" i="3" s="1"/>
  <c r="M21" i="3"/>
  <c r="N21" i="3" s="1"/>
  <c r="M20" i="3"/>
  <c r="N20" i="3" s="1"/>
  <c r="J20" i="3"/>
  <c r="M19" i="3"/>
  <c r="N19" i="3" s="1"/>
  <c r="M18" i="3"/>
  <c r="N18" i="3" s="1"/>
  <c r="M17" i="3"/>
  <c r="N17" i="3" s="1"/>
  <c r="J17" i="3"/>
  <c r="M16" i="3"/>
  <c r="N16" i="3" s="1"/>
  <c r="M15" i="3"/>
  <c r="N15" i="3" s="1"/>
  <c r="M14" i="3"/>
  <c r="N14" i="3" s="1"/>
  <c r="M13" i="3"/>
  <c r="N13" i="3" s="1"/>
  <c r="M12" i="3"/>
  <c r="N12" i="3" s="1"/>
  <c r="M11" i="3"/>
  <c r="N11" i="3" s="1"/>
  <c r="M10" i="3"/>
  <c r="N10" i="3" s="1"/>
  <c r="M9" i="3"/>
  <c r="N9" i="3" s="1"/>
  <c r="M8" i="3"/>
  <c r="N8" i="3" s="1"/>
  <c r="M7" i="3"/>
  <c r="N7" i="3" s="1"/>
  <c r="M6" i="3"/>
  <c r="N6" i="3" s="1"/>
  <c r="M5" i="3"/>
  <c r="N5" i="3" s="1"/>
  <c r="M4" i="3"/>
  <c r="N4" i="3" s="1"/>
  <c r="M3" i="3"/>
  <c r="N3" i="3" s="1"/>
  <c r="M2" i="3"/>
  <c r="N2" i="3" s="1"/>
  <c r="AB31" i="2"/>
  <c r="M31" i="2"/>
  <c r="N31" i="2" s="1"/>
  <c r="AB30" i="2"/>
  <c r="M30" i="2"/>
  <c r="N30" i="2" s="1"/>
  <c r="AB29" i="2"/>
  <c r="M29" i="2"/>
  <c r="N29" i="2" s="1"/>
  <c r="AB28" i="2"/>
  <c r="M28" i="2"/>
  <c r="N28" i="2" s="1"/>
  <c r="AB27" i="2"/>
  <c r="M27" i="2"/>
  <c r="N27" i="2" s="1"/>
  <c r="AB26" i="2"/>
  <c r="M26" i="2"/>
  <c r="N26" i="2" s="1"/>
  <c r="AB25" i="2"/>
  <c r="M25" i="2"/>
  <c r="N25" i="2" s="1"/>
  <c r="AB24" i="2"/>
  <c r="M24" i="2"/>
  <c r="N24" i="2" s="1"/>
  <c r="AB23" i="2"/>
  <c r="M23" i="2"/>
  <c r="N23" i="2" s="1"/>
  <c r="AB22" i="2"/>
  <c r="M22" i="2"/>
  <c r="N22" i="2" s="1"/>
  <c r="AB21" i="2"/>
  <c r="M21" i="2"/>
  <c r="N21" i="2" s="1"/>
  <c r="AB20" i="2"/>
  <c r="M20" i="2"/>
  <c r="N20" i="2" s="1"/>
  <c r="J20" i="2"/>
  <c r="AB19" i="2"/>
  <c r="M19" i="2"/>
  <c r="N19" i="2" s="1"/>
  <c r="AB18" i="2"/>
  <c r="M18" i="2"/>
  <c r="N18" i="2" s="1"/>
  <c r="AB17" i="2"/>
  <c r="M17" i="2"/>
  <c r="N17" i="2" s="1"/>
  <c r="J17" i="2"/>
  <c r="AB16" i="2"/>
  <c r="M16" i="2"/>
  <c r="N16" i="2" s="1"/>
  <c r="AB15" i="2"/>
  <c r="M15" i="2"/>
  <c r="N15" i="2" s="1"/>
  <c r="AB14" i="2"/>
  <c r="M14" i="2"/>
  <c r="N14" i="2" s="1"/>
  <c r="AB13" i="2"/>
  <c r="M13" i="2"/>
  <c r="N13" i="2" s="1"/>
  <c r="AB12" i="2"/>
  <c r="M12" i="2"/>
  <c r="N12" i="2" s="1"/>
  <c r="AB11" i="2"/>
  <c r="M11" i="2"/>
  <c r="N11" i="2" s="1"/>
  <c r="AB10" i="2"/>
  <c r="M10" i="2"/>
  <c r="N10" i="2" s="1"/>
  <c r="AB9" i="2"/>
  <c r="M9" i="2"/>
  <c r="N9" i="2" s="1"/>
  <c r="AB8" i="2"/>
  <c r="M8" i="2"/>
  <c r="N8" i="2" s="1"/>
  <c r="AB7" i="2"/>
  <c r="M7" i="2"/>
  <c r="N7" i="2" s="1"/>
  <c r="AB6" i="2"/>
  <c r="M6" i="2"/>
  <c r="N6" i="2" s="1"/>
  <c r="AB5" i="2"/>
  <c r="M5" i="2"/>
  <c r="N5" i="2" s="1"/>
  <c r="AB4" i="2"/>
  <c r="M4" i="2"/>
  <c r="N4" i="2" s="1"/>
  <c r="AB3" i="2"/>
  <c r="M3" i="2"/>
  <c r="N3" i="2" s="1"/>
  <c r="AB2" i="2"/>
  <c r="M2" i="2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2" i="1"/>
  <c r="M2" i="1"/>
  <c r="J20" i="1"/>
  <c r="J17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H3" i="7" l="1"/>
  <c r="H6" i="7"/>
  <c r="H9" i="7"/>
  <c r="H12" i="7"/>
  <c r="H15" i="7"/>
  <c r="H20" i="7"/>
  <c r="H23" i="7"/>
  <c r="H18" i="7"/>
  <c r="H21" i="7"/>
  <c r="H63" i="6"/>
  <c r="H26" i="6"/>
  <c r="H38" i="6"/>
  <c r="H49" i="6"/>
  <c r="H6" i="6"/>
  <c r="H9" i="6"/>
  <c r="H12" i="6"/>
  <c r="H50" i="6"/>
  <c r="H18" i="6"/>
  <c r="H67" i="6"/>
  <c r="H79" i="6"/>
  <c r="H35" i="6"/>
  <c r="H76" i="6"/>
  <c r="H77" i="6"/>
  <c r="H78" i="6"/>
  <c r="H21" i="6"/>
  <c r="H24" i="6"/>
  <c r="H27" i="6"/>
  <c r="H30" i="6"/>
  <c r="H33" i="6"/>
  <c r="H36" i="6"/>
  <c r="H39" i="6"/>
  <c r="H45" i="6"/>
  <c r="H51" i="6"/>
  <c r="H57" i="6"/>
  <c r="H68" i="6"/>
  <c r="H80" i="6"/>
  <c r="H20" i="6"/>
  <c r="H29" i="6"/>
  <c r="H64" i="6"/>
  <c r="H3" i="6"/>
  <c r="H56" i="6"/>
  <c r="H69" i="6"/>
  <c r="H81" i="6"/>
  <c r="H75" i="6"/>
  <c r="H23" i="6"/>
  <c r="H32" i="6"/>
  <c r="H43" i="6"/>
  <c r="H55" i="6"/>
  <c r="H65" i="6"/>
  <c r="H15" i="6"/>
  <c r="H44" i="6"/>
  <c r="H66" i="6"/>
  <c r="H4" i="6"/>
  <c r="H7" i="6"/>
  <c r="H10" i="6"/>
  <c r="H13" i="6"/>
  <c r="H16" i="6"/>
  <c r="H40" i="6"/>
  <c r="H46" i="6"/>
  <c r="H52" i="6"/>
  <c r="H58" i="6"/>
  <c r="H70" i="6"/>
</calcChain>
</file>

<file path=xl/sharedStrings.xml><?xml version="1.0" encoding="utf-8"?>
<sst xmlns="http://schemas.openxmlformats.org/spreadsheetml/2006/main" count="123" uniqueCount="21">
  <si>
    <t>n.</t>
  </si>
  <si>
    <t>Temp(K)</t>
  </si>
  <si>
    <t>ΔT(K)</t>
  </si>
  <si>
    <t>Volt(mV)</t>
  </si>
  <si>
    <t>ΔV(mV)</t>
  </si>
  <si>
    <t>Corr(mA)</t>
  </si>
  <si>
    <t>ΔΙ(mA)</t>
  </si>
  <si>
    <t>qV/kT</t>
  </si>
  <si>
    <t>R_din(Ω)</t>
  </si>
  <si>
    <r>
      <t>Δ</t>
    </r>
    <r>
      <rPr>
        <i/>
        <sz val="12"/>
        <color theme="1"/>
        <rFont val="Aptos Narrow"/>
        <family val="2"/>
        <scheme val="minor"/>
      </rPr>
      <t>R_din(Ω)</t>
    </r>
  </si>
  <si>
    <t>lnCorr(mA)</t>
  </si>
  <si>
    <t>Colonna2</t>
  </si>
  <si>
    <t>carica elettrone</t>
  </si>
  <si>
    <t>costante di Boltzman</t>
  </si>
  <si>
    <t>I_MAX</t>
  </si>
  <si>
    <t>15mA</t>
  </si>
  <si>
    <t>i dati sono da modificare solo su queste colonne</t>
  </si>
  <si>
    <t>ΔΙ( μA)</t>
  </si>
  <si>
    <t>Corr(μA)</t>
  </si>
  <si>
    <t>qV/kTη</t>
  </si>
  <si>
    <t>Corr_prev(mA)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</si>
</sst>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rgb="FFFFFFFF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sz val="14"/>
      <color theme="1"/>
      <name val="Helvetica Neue"/>
      <family val="2"/>
    </font>
    <font>
      <sz val="13.8"/>
      <color rgb="FFEEF0FF"/>
      <name val="Helvetica Neue"/>
      <family val="2"/>
    </font>
    <font>
      <sz val="13"/>
      <color rgb="FF000000"/>
      <name val="Arial"/>
      <family val="2"/>
    </font>
    <font>
      <sz val="16"/>
      <color theme="1"/>
      <name val="Helvetica Neue"/>
      <family val="2"/>
    </font>
    <font>
      <b/>
      <sz val="12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156082"/>
        <bgColor rgb="FF156082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44B3E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 style="medium">
        <color theme="4" tint="0.39994506668294322"/>
      </bottom>
      <diagonal/>
    </border>
    <border>
      <left/>
      <right/>
      <top style="medium">
        <color theme="4" tint="0.39994506668294322"/>
      </top>
      <bottom/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3" fillId="4" borderId="3" xfId="0" applyFont="1" applyFill="1" applyBorder="1"/>
    <xf numFmtId="0" fontId="1" fillId="2" borderId="4" xfId="0" applyFont="1" applyFill="1" applyBorder="1"/>
    <xf numFmtId="0" fontId="0" fillId="3" borderId="1" xfId="0" applyFill="1" applyBorder="1"/>
    <xf numFmtId="0" fontId="0" fillId="3" borderId="4" xfId="0" applyFill="1" applyBorder="1"/>
    <xf numFmtId="0" fontId="0" fillId="0" borderId="1" xfId="0" applyBorder="1"/>
    <xf numFmtId="0" fontId="0" fillId="0" borderId="4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5" xfId="0" applyFill="1" applyBorder="1"/>
    <xf numFmtId="0" fontId="0" fillId="0" borderId="5" xfId="0" applyBorder="1"/>
    <xf numFmtId="0" fontId="8" fillId="0" borderId="0" xfId="0" applyFont="1"/>
    <xf numFmtId="0" fontId="0" fillId="3" borderId="7" xfId="0" applyFill="1" applyBorder="1"/>
    <xf numFmtId="0" fontId="0" fillId="0" borderId="7" xfId="0" applyBorder="1"/>
    <xf numFmtId="0" fontId="9" fillId="0" borderId="0" xfId="0" applyFont="1"/>
    <xf numFmtId="0" fontId="1" fillId="2" borderId="0" xfId="0" applyFont="1" applyFill="1"/>
    <xf numFmtId="0" fontId="0" fillId="5" borderId="6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Temp_1!$F$1</c:f>
              <c:strCache>
                <c:ptCount val="1"/>
                <c:pt idx="0">
                  <c:v>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Temp_1!$D$2:$D$80</c:f>
              <c:numCache>
                <c:formatCode>General</c:formatCode>
                <c:ptCount val="79"/>
                <c:pt idx="0">
                  <c:v>640</c:v>
                </c:pt>
                <c:pt idx="1">
                  <c:v>639</c:v>
                </c:pt>
                <c:pt idx="2">
                  <c:v>638</c:v>
                </c:pt>
                <c:pt idx="3">
                  <c:v>637</c:v>
                </c:pt>
                <c:pt idx="4">
                  <c:v>637</c:v>
                </c:pt>
                <c:pt idx="5">
                  <c:v>635</c:v>
                </c:pt>
                <c:pt idx="6">
                  <c:v>635</c:v>
                </c:pt>
                <c:pt idx="7">
                  <c:v>634</c:v>
                </c:pt>
                <c:pt idx="8">
                  <c:v>633</c:v>
                </c:pt>
                <c:pt idx="9">
                  <c:v>632</c:v>
                </c:pt>
                <c:pt idx="10">
                  <c:v>631</c:v>
                </c:pt>
                <c:pt idx="11">
                  <c:v>631</c:v>
                </c:pt>
                <c:pt idx="12">
                  <c:v>630</c:v>
                </c:pt>
                <c:pt idx="13">
                  <c:v>629</c:v>
                </c:pt>
                <c:pt idx="14">
                  <c:v>628</c:v>
                </c:pt>
                <c:pt idx="15">
                  <c:v>627</c:v>
                </c:pt>
                <c:pt idx="16">
                  <c:v>626</c:v>
                </c:pt>
                <c:pt idx="17">
                  <c:v>625</c:v>
                </c:pt>
                <c:pt idx="18">
                  <c:v>625</c:v>
                </c:pt>
                <c:pt idx="19">
                  <c:v>624</c:v>
                </c:pt>
                <c:pt idx="20">
                  <c:v>623</c:v>
                </c:pt>
                <c:pt idx="21">
                  <c:v>623</c:v>
                </c:pt>
                <c:pt idx="22">
                  <c:v>623</c:v>
                </c:pt>
                <c:pt idx="23">
                  <c:v>622</c:v>
                </c:pt>
                <c:pt idx="24">
                  <c:v>620</c:v>
                </c:pt>
                <c:pt idx="25">
                  <c:v>619</c:v>
                </c:pt>
                <c:pt idx="26">
                  <c:v>618</c:v>
                </c:pt>
                <c:pt idx="27">
                  <c:v>617</c:v>
                </c:pt>
                <c:pt idx="28">
                  <c:v>616</c:v>
                </c:pt>
                <c:pt idx="29">
                  <c:v>615</c:v>
                </c:pt>
                <c:pt idx="30">
                  <c:v>614</c:v>
                </c:pt>
                <c:pt idx="31">
                  <c:v>612</c:v>
                </c:pt>
                <c:pt idx="32">
                  <c:v>611</c:v>
                </c:pt>
                <c:pt idx="33">
                  <c:v>609</c:v>
                </c:pt>
                <c:pt idx="34">
                  <c:v>606</c:v>
                </c:pt>
                <c:pt idx="35">
                  <c:v>602</c:v>
                </c:pt>
                <c:pt idx="36">
                  <c:v>599</c:v>
                </c:pt>
                <c:pt idx="37">
                  <c:v>597</c:v>
                </c:pt>
                <c:pt idx="38">
                  <c:v>593</c:v>
                </c:pt>
                <c:pt idx="39">
                  <c:v>590</c:v>
                </c:pt>
                <c:pt idx="40">
                  <c:v>587</c:v>
                </c:pt>
                <c:pt idx="41">
                  <c:v>583</c:v>
                </c:pt>
                <c:pt idx="42">
                  <c:v>579</c:v>
                </c:pt>
                <c:pt idx="43">
                  <c:v>574</c:v>
                </c:pt>
                <c:pt idx="44">
                  <c:v>568</c:v>
                </c:pt>
                <c:pt idx="45">
                  <c:v>563</c:v>
                </c:pt>
                <c:pt idx="46">
                  <c:v>560</c:v>
                </c:pt>
                <c:pt idx="47">
                  <c:v>553</c:v>
                </c:pt>
                <c:pt idx="48">
                  <c:v>541</c:v>
                </c:pt>
                <c:pt idx="49">
                  <c:v>524</c:v>
                </c:pt>
                <c:pt idx="50">
                  <c:v>513</c:v>
                </c:pt>
                <c:pt idx="51">
                  <c:v>485</c:v>
                </c:pt>
                <c:pt idx="52">
                  <c:v>478</c:v>
                </c:pt>
                <c:pt idx="53">
                  <c:v>443</c:v>
                </c:pt>
                <c:pt idx="54">
                  <c:v>411</c:v>
                </c:pt>
                <c:pt idx="55">
                  <c:v>354</c:v>
                </c:pt>
                <c:pt idx="56">
                  <c:v>246</c:v>
                </c:pt>
              </c:numCache>
            </c:numRef>
          </c:xVal>
          <c:yVal>
            <c:numRef>
              <c:f>Temp_1!$F$2:$F$80</c:f>
              <c:numCache>
                <c:formatCode>General</c:formatCode>
                <c:ptCount val="79"/>
                <c:pt idx="0">
                  <c:v>14.42</c:v>
                </c:pt>
                <c:pt idx="1">
                  <c:v>14.24</c:v>
                </c:pt>
                <c:pt idx="2">
                  <c:v>14.07</c:v>
                </c:pt>
                <c:pt idx="3">
                  <c:v>13.79</c:v>
                </c:pt>
                <c:pt idx="4">
                  <c:v>13.51</c:v>
                </c:pt>
                <c:pt idx="5">
                  <c:v>13.12</c:v>
                </c:pt>
                <c:pt idx="6">
                  <c:v>12.93</c:v>
                </c:pt>
                <c:pt idx="7">
                  <c:v>12.72</c:v>
                </c:pt>
                <c:pt idx="8">
                  <c:v>12.4</c:v>
                </c:pt>
                <c:pt idx="9">
                  <c:v>12.12</c:v>
                </c:pt>
                <c:pt idx="10">
                  <c:v>11.94</c:v>
                </c:pt>
                <c:pt idx="11">
                  <c:v>11.8</c:v>
                </c:pt>
                <c:pt idx="12">
                  <c:v>11.57</c:v>
                </c:pt>
                <c:pt idx="13">
                  <c:v>11.33</c:v>
                </c:pt>
                <c:pt idx="14">
                  <c:v>11.1</c:v>
                </c:pt>
                <c:pt idx="15">
                  <c:v>10.85</c:v>
                </c:pt>
                <c:pt idx="16">
                  <c:v>10.68</c:v>
                </c:pt>
                <c:pt idx="17">
                  <c:v>10.48</c:v>
                </c:pt>
                <c:pt idx="18">
                  <c:v>10.3</c:v>
                </c:pt>
                <c:pt idx="19">
                  <c:v>10.18</c:v>
                </c:pt>
                <c:pt idx="20">
                  <c:v>9.9499999999999993</c:v>
                </c:pt>
                <c:pt idx="21">
                  <c:v>9.85</c:v>
                </c:pt>
                <c:pt idx="22">
                  <c:v>9.75</c:v>
                </c:pt>
                <c:pt idx="23">
                  <c:v>9.5299999999999994</c:v>
                </c:pt>
                <c:pt idx="24">
                  <c:v>9.33</c:v>
                </c:pt>
                <c:pt idx="25">
                  <c:v>9.1</c:v>
                </c:pt>
                <c:pt idx="26">
                  <c:v>8.8699999999999992</c:v>
                </c:pt>
                <c:pt idx="27">
                  <c:v>8.68</c:v>
                </c:pt>
                <c:pt idx="28">
                  <c:v>8.5500000000000007</c:v>
                </c:pt>
                <c:pt idx="29">
                  <c:v>8.2100000000000009</c:v>
                </c:pt>
                <c:pt idx="30">
                  <c:v>8.0299999999999994</c:v>
                </c:pt>
                <c:pt idx="31">
                  <c:v>7.78</c:v>
                </c:pt>
                <c:pt idx="32">
                  <c:v>7.51</c:v>
                </c:pt>
                <c:pt idx="33">
                  <c:v>7.17</c:v>
                </c:pt>
                <c:pt idx="34">
                  <c:v>6.79</c:v>
                </c:pt>
                <c:pt idx="35">
                  <c:v>6.39</c:v>
                </c:pt>
                <c:pt idx="36">
                  <c:v>5.99</c:v>
                </c:pt>
                <c:pt idx="37">
                  <c:v>5.64</c:v>
                </c:pt>
                <c:pt idx="38">
                  <c:v>5.26</c:v>
                </c:pt>
                <c:pt idx="39">
                  <c:v>5.01</c:v>
                </c:pt>
                <c:pt idx="40">
                  <c:v>4.6500000000000004</c:v>
                </c:pt>
                <c:pt idx="41">
                  <c:v>4.33</c:v>
                </c:pt>
                <c:pt idx="42">
                  <c:v>3.95</c:v>
                </c:pt>
                <c:pt idx="43">
                  <c:v>3.59</c:v>
                </c:pt>
                <c:pt idx="44">
                  <c:v>3.17</c:v>
                </c:pt>
                <c:pt idx="45">
                  <c:v>2.91</c:v>
                </c:pt>
                <c:pt idx="46">
                  <c:v>2.77</c:v>
                </c:pt>
                <c:pt idx="47">
                  <c:v>2.42</c:v>
                </c:pt>
                <c:pt idx="48">
                  <c:v>1.89</c:v>
                </c:pt>
                <c:pt idx="49">
                  <c:v>1.35</c:v>
                </c:pt>
                <c:pt idx="50">
                  <c:v>1.0900000000000001</c:v>
                </c:pt>
                <c:pt idx="51">
                  <c:v>0.62</c:v>
                </c:pt>
                <c:pt idx="52">
                  <c:v>0.56000000000000005</c:v>
                </c:pt>
                <c:pt idx="53">
                  <c:v>0.28999999999999998</c:v>
                </c:pt>
                <c:pt idx="54">
                  <c:v>0.15</c:v>
                </c:pt>
                <c:pt idx="55">
                  <c:v>0.04</c:v>
                </c:pt>
                <c:pt idx="5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58-4343-B473-C1D163D93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97952"/>
        <c:axId val="374199664"/>
      </c:scatterChart>
      <c:valAx>
        <c:axId val="3741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Voltaggio(mV)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9664"/>
        <c:crosses val="autoZero"/>
        <c:crossBetween val="midCat"/>
      </c:valAx>
      <c:valAx>
        <c:axId val="3741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Am</a:t>
                </a:r>
              </a:p>
              <a:p>
                <a:pPr>
                  <a:defRPr/>
                </a:pPr>
                <a:r>
                  <a:rPr lang="it-IT"/>
                  <a:t>peraggio(mA)</a:t>
                </a:r>
              </a:p>
            </c:rich>
          </c:tx>
          <c:layout>
            <c:manualLayout>
              <c:xMode val="edge"/>
              <c:yMode val="edge"/>
              <c:x val="1.8854242204496011E-2"/>
              <c:y val="0.42476516579793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Temp_3!$AB$1</c:f>
              <c:strCache>
                <c:ptCount val="1"/>
                <c:pt idx="0">
                  <c:v>lnCorr(mA)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163039702854866"/>
                  <c:y val="9.707319575765989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Temp_3!$H$2:$H$24</c:f>
              <c:numCache>
                <c:formatCode>General</c:formatCode>
                <c:ptCount val="23"/>
                <c:pt idx="0">
                  <c:v>27.352786447675978</c:v>
                </c:pt>
                <c:pt idx="1">
                  <c:v>27.158243158574443</c:v>
                </c:pt>
                <c:pt idx="2">
                  <c:v>26.885882553832293</c:v>
                </c:pt>
                <c:pt idx="3">
                  <c:v>26.535704633449527</c:v>
                </c:pt>
                <c:pt idx="4">
                  <c:v>26.457887317808915</c:v>
                </c:pt>
                <c:pt idx="5">
                  <c:v>26.155387673913321</c:v>
                </c:pt>
                <c:pt idx="6">
                  <c:v>26.038622550369062</c:v>
                </c:pt>
                <c:pt idx="7">
                  <c:v>25.844014011128635</c:v>
                </c:pt>
                <c:pt idx="8">
                  <c:v>25.57156205619204</c:v>
                </c:pt>
                <c:pt idx="9">
                  <c:v>25.415875224799695</c:v>
                </c:pt>
                <c:pt idx="10">
                  <c:v>25.065579854166931</c:v>
                </c:pt>
                <c:pt idx="11">
                  <c:v>24.754206191382249</c:v>
                </c:pt>
                <c:pt idx="12">
                  <c:v>24.442832528597567</c:v>
                </c:pt>
                <c:pt idx="13">
                  <c:v>24.014693742268626</c:v>
                </c:pt>
                <c:pt idx="14">
                  <c:v>23.781163495180113</c:v>
                </c:pt>
                <c:pt idx="15">
                  <c:v>23.353024708851176</c:v>
                </c:pt>
                <c:pt idx="16">
                  <c:v>23.158416169610753</c:v>
                </c:pt>
                <c:pt idx="17">
                  <c:v>22.613512259737554</c:v>
                </c:pt>
                <c:pt idx="18">
                  <c:v>21.562626147839254</c:v>
                </c:pt>
                <c:pt idx="19">
                  <c:v>20.356053204548612</c:v>
                </c:pt>
                <c:pt idx="20">
                  <c:v>17.359081700246044</c:v>
                </c:pt>
                <c:pt idx="21">
                  <c:v>14.868092397968583</c:v>
                </c:pt>
                <c:pt idx="22">
                  <c:v>13.466910915437513</c:v>
                </c:pt>
              </c:numCache>
            </c:numRef>
          </c:xVal>
          <c:yVal>
            <c:numRef>
              <c:f>Temp_3!$AB$2:$AB$23</c:f>
              <c:numCache>
                <c:formatCode>General</c:formatCode>
                <c:ptCount val="22"/>
                <c:pt idx="0">
                  <c:v>-4.2097554137334283</c:v>
                </c:pt>
                <c:pt idx="1">
                  <c:v>-4.3260244445585965</c:v>
                </c:pt>
                <c:pt idx="2">
                  <c:v>-4.4750195015230458</c:v>
                </c:pt>
                <c:pt idx="3">
                  <c:v>-4.6788167261563895</c:v>
                </c:pt>
                <c:pt idx="4">
                  <c:v>-4.7284684023325845</c:v>
                </c:pt>
                <c:pt idx="5">
                  <c:v>-4.8995412465906689</c:v>
                </c:pt>
                <c:pt idx="6">
                  <c:v>-4.9820478372443429</c:v>
                </c:pt>
                <c:pt idx="7">
                  <c:v>-5.0783789461827755</c:v>
                </c:pt>
                <c:pt idx="8">
                  <c:v>-5.249527202378605</c:v>
                </c:pt>
                <c:pt idx="9">
                  <c:v>-5.3454089740818871</c:v>
                </c:pt>
                <c:pt idx="10">
                  <c:v>-5.5340397000691066</c:v>
                </c:pt>
                <c:pt idx="11">
                  <c:v>-5.7260280836035209</c:v>
                </c:pt>
                <c:pt idx="12">
                  <c:v>-5.8961543673036569</c:v>
                </c:pt>
                <c:pt idx="13">
                  <c:v>-6.1469494499483766</c:v>
                </c:pt>
                <c:pt idx="14">
                  <c:v>-6.2871787912570269</c:v>
                </c:pt>
                <c:pt idx="15">
                  <c:v>-6.5224928781914926</c:v>
                </c:pt>
                <c:pt idx="16">
                  <c:v>-6.6301235423838571</c:v>
                </c:pt>
                <c:pt idx="17">
                  <c:v>-6.9485772735023925</c:v>
                </c:pt>
                <c:pt idx="18">
                  <c:v>-7.5810998322459024</c:v>
                </c:pt>
                <c:pt idx="19">
                  <c:v>-8.3348716346222833</c:v>
                </c:pt>
                <c:pt idx="20">
                  <c:v>-10.41431317630212</c:v>
                </c:pt>
                <c:pt idx="21">
                  <c:v>-11.512925464970229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09-8349-9762-B7D84B32E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62799"/>
        <c:axId val="734764511"/>
      </c:scatterChart>
      <c:valAx>
        <c:axId val="73476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4511"/>
        <c:crosses val="autoZero"/>
        <c:crossBetween val="midCat"/>
      </c:valAx>
      <c:valAx>
        <c:axId val="7347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Temp_4!$F$1</c:f>
              <c:strCache>
                <c:ptCount val="1"/>
                <c:pt idx="0">
                  <c:v>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Temp_4!$D$2:$D$80</c:f>
              <c:numCache>
                <c:formatCode>General</c:formatCode>
                <c:ptCount val="79"/>
                <c:pt idx="0">
                  <c:v>721</c:v>
                </c:pt>
                <c:pt idx="1">
                  <c:v>718</c:v>
                </c:pt>
                <c:pt idx="2">
                  <c:v>713</c:v>
                </c:pt>
                <c:pt idx="3">
                  <c:v>706</c:v>
                </c:pt>
                <c:pt idx="4">
                  <c:v>703</c:v>
                </c:pt>
                <c:pt idx="5">
                  <c:v>700</c:v>
                </c:pt>
                <c:pt idx="6">
                  <c:v>696</c:v>
                </c:pt>
                <c:pt idx="7">
                  <c:v>696</c:v>
                </c:pt>
                <c:pt idx="8">
                  <c:v>683</c:v>
                </c:pt>
                <c:pt idx="9">
                  <c:v>682</c:v>
                </c:pt>
                <c:pt idx="10">
                  <c:v>673</c:v>
                </c:pt>
                <c:pt idx="11">
                  <c:v>663</c:v>
                </c:pt>
                <c:pt idx="12">
                  <c:v>656</c:v>
                </c:pt>
                <c:pt idx="13">
                  <c:v>640</c:v>
                </c:pt>
                <c:pt idx="14">
                  <c:v>615</c:v>
                </c:pt>
                <c:pt idx="15">
                  <c:v>600</c:v>
                </c:pt>
                <c:pt idx="16">
                  <c:v>595</c:v>
                </c:pt>
                <c:pt idx="17">
                  <c:v>530</c:v>
                </c:pt>
                <c:pt idx="18">
                  <c:v>435</c:v>
                </c:pt>
                <c:pt idx="19">
                  <c:v>268</c:v>
                </c:pt>
              </c:numCache>
            </c:numRef>
          </c:xVal>
          <c:yVal>
            <c:numRef>
              <c:f>Temp_4!$F$2:$F$80</c:f>
              <c:numCache>
                <c:formatCode>General</c:formatCode>
                <c:ptCount val="79"/>
                <c:pt idx="0">
                  <c:v>16.600000000000001</c:v>
                </c:pt>
                <c:pt idx="1">
                  <c:v>14.32</c:v>
                </c:pt>
                <c:pt idx="2">
                  <c:v>12.71</c:v>
                </c:pt>
                <c:pt idx="3">
                  <c:v>10.8</c:v>
                </c:pt>
                <c:pt idx="4">
                  <c:v>9.85</c:v>
                </c:pt>
                <c:pt idx="5">
                  <c:v>9.3699999999999992</c:v>
                </c:pt>
                <c:pt idx="6">
                  <c:v>8.7100000000000009</c:v>
                </c:pt>
                <c:pt idx="7">
                  <c:v>8.57</c:v>
                </c:pt>
                <c:pt idx="8">
                  <c:v>6.32</c:v>
                </c:pt>
                <c:pt idx="9">
                  <c:v>6.24</c:v>
                </c:pt>
                <c:pt idx="10">
                  <c:v>5.1100000000000003</c:v>
                </c:pt>
                <c:pt idx="11">
                  <c:v>4.21</c:v>
                </c:pt>
                <c:pt idx="12">
                  <c:v>3.43</c:v>
                </c:pt>
                <c:pt idx="13">
                  <c:v>2.37</c:v>
                </c:pt>
                <c:pt idx="14">
                  <c:v>1.3</c:v>
                </c:pt>
                <c:pt idx="15">
                  <c:v>0.92</c:v>
                </c:pt>
                <c:pt idx="16">
                  <c:v>0.83</c:v>
                </c:pt>
                <c:pt idx="17">
                  <c:v>0.16</c:v>
                </c:pt>
                <c:pt idx="18">
                  <c:v>0.01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14-2447-8E94-106ED6B4C24F}"/>
            </c:ext>
          </c:extLst>
        </c:ser>
        <c:ser>
          <c:idx val="1"/>
          <c:order val="1"/>
          <c:tx>
            <c:v>Previsione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Temp_4!$D$2:$D$21</c:f>
              <c:numCache>
                <c:formatCode>General</c:formatCode>
                <c:ptCount val="20"/>
                <c:pt idx="0">
                  <c:v>721</c:v>
                </c:pt>
                <c:pt idx="1">
                  <c:v>718</c:v>
                </c:pt>
                <c:pt idx="2">
                  <c:v>713</c:v>
                </c:pt>
                <c:pt idx="3">
                  <c:v>706</c:v>
                </c:pt>
                <c:pt idx="4">
                  <c:v>703</c:v>
                </c:pt>
                <c:pt idx="5">
                  <c:v>700</c:v>
                </c:pt>
                <c:pt idx="6">
                  <c:v>696</c:v>
                </c:pt>
                <c:pt idx="7">
                  <c:v>696</c:v>
                </c:pt>
                <c:pt idx="8">
                  <c:v>683</c:v>
                </c:pt>
                <c:pt idx="9">
                  <c:v>682</c:v>
                </c:pt>
                <c:pt idx="10">
                  <c:v>673</c:v>
                </c:pt>
                <c:pt idx="11">
                  <c:v>663</c:v>
                </c:pt>
                <c:pt idx="12">
                  <c:v>656</c:v>
                </c:pt>
                <c:pt idx="13">
                  <c:v>640</c:v>
                </c:pt>
                <c:pt idx="14">
                  <c:v>615</c:v>
                </c:pt>
                <c:pt idx="15">
                  <c:v>600</c:v>
                </c:pt>
                <c:pt idx="16">
                  <c:v>595</c:v>
                </c:pt>
                <c:pt idx="17">
                  <c:v>530</c:v>
                </c:pt>
                <c:pt idx="18">
                  <c:v>435</c:v>
                </c:pt>
                <c:pt idx="19">
                  <c:v>268</c:v>
                </c:pt>
              </c:numCache>
            </c:numRef>
          </c:xVal>
          <c:yVal>
            <c:numRef>
              <c:f>Temp_4!$J$2:$J$21</c:f>
              <c:numCache>
                <c:formatCode>General</c:formatCode>
                <c:ptCount val="20"/>
                <c:pt idx="0">
                  <c:v>16.6722169926148</c:v>
                </c:pt>
                <c:pt idx="1">
                  <c:v>15.465883958078372</c:v>
                </c:pt>
                <c:pt idx="2">
                  <c:v>13.646158225517047</c:v>
                </c:pt>
                <c:pt idx="3">
                  <c:v>11.452500508266638</c:v>
                </c:pt>
                <c:pt idx="4">
                  <c:v>10.623844679924167</c:v>
                </c:pt>
                <c:pt idx="5">
                  <c:v>9.8551469774843419</c:v>
                </c:pt>
                <c:pt idx="6">
                  <c:v>8.9160322244986219</c:v>
                </c:pt>
                <c:pt idx="7">
                  <c:v>8.9160322244986219</c:v>
                </c:pt>
                <c:pt idx="8">
                  <c:v>6.4390875628979973</c:v>
                </c:pt>
                <c:pt idx="9">
                  <c:v>6.2798816879663333</c:v>
                </c:pt>
                <c:pt idx="10">
                  <c:v>5.012976152914101</c:v>
                </c:pt>
                <c:pt idx="11">
                  <c:v>3.9251995539319537</c:v>
                </c:pt>
                <c:pt idx="12">
                  <c:v>3.294013040214796</c:v>
                </c:pt>
                <c:pt idx="13">
                  <c:v>2.20647591851194</c:v>
                </c:pt>
                <c:pt idx="14">
                  <c:v>1.1797319984508143</c:v>
                </c:pt>
                <c:pt idx="15">
                  <c:v>0.8102776200203442</c:v>
                </c:pt>
                <c:pt idx="16">
                  <c:v>0.71490884167365776</c:v>
                </c:pt>
                <c:pt idx="17">
                  <c:v>0.14036829038705337</c:v>
                </c:pt>
                <c:pt idx="18">
                  <c:v>1.3001147565192075E-2</c:v>
                </c:pt>
                <c:pt idx="19">
                  <c:v>1.9818176071075881E-4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76-B74C-8C57-AB724B047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97952"/>
        <c:axId val="374199664"/>
      </c:scatterChart>
      <c:valAx>
        <c:axId val="37419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Voltaggio(mV)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9664"/>
        <c:crosses val="autoZero"/>
        <c:crossBetween val="midCat"/>
      </c:valAx>
      <c:valAx>
        <c:axId val="3741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Am</a:t>
                </a:r>
              </a:p>
              <a:p>
                <a:pPr>
                  <a:defRPr/>
                </a:pPr>
                <a:r>
                  <a:rPr lang="it-IT"/>
                  <a:t>peraggio(mA)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Temp_4!$A$2:$A$36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Temp_4!$M$2:$M$31</c:f>
              <c:numCache>
                <c:formatCode>General</c:formatCode>
                <c:ptCount val="30"/>
                <c:pt idx="0">
                  <c:v>1.31578947368421</c:v>
                </c:pt>
                <c:pt idx="1">
                  <c:v>3.1055900621118022</c:v>
                </c:pt>
                <c:pt idx="2">
                  <c:v>3.664921465968586</c:v>
                </c:pt>
                <c:pt idx="3">
                  <c:v>3.1578947368421018</c:v>
                </c:pt>
                <c:pt idx="4">
                  <c:v>6.2499999999999947</c:v>
                </c:pt>
                <c:pt idx="5">
                  <c:v>6.0606060606060757</c:v>
                </c:pt>
                <c:pt idx="6">
                  <c:v>0</c:v>
                </c:pt>
                <c:pt idx="7">
                  <c:v>5.7777777777777777</c:v>
                </c:pt>
                <c:pt idx="8">
                  <c:v>12.499999999999989</c:v>
                </c:pt>
                <c:pt idx="9">
                  <c:v>7.9646017699115053</c:v>
                </c:pt>
                <c:pt idx="10">
                  <c:v>11.111111111111107</c:v>
                </c:pt>
                <c:pt idx="11">
                  <c:v>8.9743589743589762</c:v>
                </c:pt>
                <c:pt idx="12">
                  <c:v>15.094339622641508</c:v>
                </c:pt>
                <c:pt idx="13">
                  <c:v>23.364485981308409</c:v>
                </c:pt>
                <c:pt idx="14">
                  <c:v>39.473684210526315</c:v>
                </c:pt>
                <c:pt idx="15">
                  <c:v>55.555555555555507</c:v>
                </c:pt>
                <c:pt idx="16">
                  <c:v>97.014925373134332</c:v>
                </c:pt>
                <c:pt idx="17">
                  <c:v>633.33333333333337</c:v>
                </c:pt>
                <c:pt idx="18">
                  <c:v>16700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D0-4947-8B3C-F0652740A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3231"/>
        <c:axId val="515464943"/>
      </c:scatterChart>
      <c:valAx>
        <c:axId val="5154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4943"/>
        <c:crosses val="autoZero"/>
        <c:crossBetween val="midCat"/>
      </c:valAx>
      <c:valAx>
        <c:axId val="5154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Temp_4!$AB$1</c:f>
              <c:strCache>
                <c:ptCount val="1"/>
                <c:pt idx="0">
                  <c:v>lnCorr(mA)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6502104664024249E-2"/>
                  <c:y val="-0.124541512435590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Temp_4!$H$2:$H$21</c:f>
              <c:numCache>
                <c:formatCode>General</c:formatCode>
                <c:ptCount val="20"/>
                <c:pt idx="0">
                  <c:v>28.946029017566794</c:v>
                </c:pt>
                <c:pt idx="1">
                  <c:v>28.825587842736418</c:v>
                </c:pt>
                <c:pt idx="2">
                  <c:v>28.624852551352458</c:v>
                </c:pt>
                <c:pt idx="3">
                  <c:v>28.343823143414916</c:v>
                </c:pt>
                <c:pt idx="4">
                  <c:v>28.22338196858454</c:v>
                </c:pt>
                <c:pt idx="5">
                  <c:v>28.102940793754165</c:v>
                </c:pt>
                <c:pt idx="6">
                  <c:v>27.942352560646999</c:v>
                </c:pt>
                <c:pt idx="7">
                  <c:v>27.942352560646999</c:v>
                </c:pt>
                <c:pt idx="8">
                  <c:v>27.420440803048706</c:v>
                </c:pt>
                <c:pt idx="9">
                  <c:v>27.380293744771915</c:v>
                </c:pt>
                <c:pt idx="10">
                  <c:v>27.018970220280789</c:v>
                </c:pt>
                <c:pt idx="11">
                  <c:v>26.626711438737136</c:v>
                </c:pt>
                <c:pt idx="12">
                  <c:v>26.345584771963139</c:v>
                </c:pt>
                <c:pt idx="13">
                  <c:v>25.703009533622573</c:v>
                </c:pt>
                <c:pt idx="14">
                  <c:v>24.698985723715442</c:v>
                </c:pt>
                <c:pt idx="15">
                  <c:v>24.096571437771164</c:v>
                </c:pt>
                <c:pt idx="16">
                  <c:v>23.895766675789737</c:v>
                </c:pt>
                <c:pt idx="17">
                  <c:v>21.285304770031196</c:v>
                </c:pt>
                <c:pt idx="18">
                  <c:v>17.470014292384093</c:v>
                </c:pt>
                <c:pt idx="19">
                  <c:v>10.763135242204452</c:v>
                </c:pt>
              </c:numCache>
            </c:numRef>
          </c:xVal>
          <c:yVal>
            <c:numRef>
              <c:f>Temp_4!$AB$2:$AB$31</c:f>
              <c:numCache>
                <c:formatCode>General</c:formatCode>
                <c:ptCount val="30"/>
                <c:pt idx="0">
                  <c:v>2.8094026953624978</c:v>
                </c:pt>
                <c:pt idx="1">
                  <c:v>2.6616571615324998</c:v>
                </c:pt>
                <c:pt idx="2">
                  <c:v>2.5423890852013629</c:v>
                </c:pt>
                <c:pt idx="3">
                  <c:v>2.379546134130174</c:v>
                </c:pt>
                <c:pt idx="4">
                  <c:v>2.2874714551839976</c:v>
                </c:pt>
                <c:pt idx="5">
                  <c:v>2.2375130962503307</c:v>
                </c:pt>
                <c:pt idx="6">
                  <c:v>2.1644717908644115</c:v>
                </c:pt>
                <c:pt idx="7">
                  <c:v>2.1482677326096886</c:v>
                </c:pt>
                <c:pt idx="8">
                  <c:v>1.8437192081587661</c:v>
                </c:pt>
                <c:pt idx="9">
                  <c:v>1.8309801823813363</c:v>
                </c:pt>
                <c:pt idx="10">
                  <c:v>1.631199404215613</c:v>
                </c:pt>
                <c:pt idx="11">
                  <c:v>1.43746264769429</c:v>
                </c:pt>
                <c:pt idx="12">
                  <c:v>1.2325602611778486</c:v>
                </c:pt>
                <c:pt idx="13">
                  <c:v>0.86288995514703981</c:v>
                </c:pt>
                <c:pt idx="14">
                  <c:v>0.26236426446749106</c:v>
                </c:pt>
                <c:pt idx="15">
                  <c:v>-8.3381608939051013E-2</c:v>
                </c:pt>
                <c:pt idx="16">
                  <c:v>-0.18632957819149348</c:v>
                </c:pt>
                <c:pt idx="17">
                  <c:v>-1.8325814637483102</c:v>
                </c:pt>
                <c:pt idx="18">
                  <c:v>-4.6051701859880909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7-274B-B7EC-68A592366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62799"/>
        <c:axId val="734764511"/>
      </c:scatterChart>
      <c:valAx>
        <c:axId val="73476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4511"/>
        <c:crosses val="autoZero"/>
        <c:crossBetween val="midCat"/>
      </c:valAx>
      <c:valAx>
        <c:axId val="7347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Temp_5!$F$1</c:f>
              <c:strCache>
                <c:ptCount val="1"/>
                <c:pt idx="0">
                  <c:v>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Temp_5!$D$2:$D$80</c:f>
              <c:numCache>
                <c:formatCode>General</c:formatCode>
                <c:ptCount val="79"/>
                <c:pt idx="0">
                  <c:v>748</c:v>
                </c:pt>
                <c:pt idx="1">
                  <c:v>744</c:v>
                </c:pt>
                <c:pt idx="2">
                  <c:v>741</c:v>
                </c:pt>
                <c:pt idx="3">
                  <c:v>739</c:v>
                </c:pt>
                <c:pt idx="4">
                  <c:v>735</c:v>
                </c:pt>
                <c:pt idx="5">
                  <c:v>730</c:v>
                </c:pt>
                <c:pt idx="6">
                  <c:v>727</c:v>
                </c:pt>
                <c:pt idx="7">
                  <c:v>723</c:v>
                </c:pt>
                <c:pt idx="8">
                  <c:v>719</c:v>
                </c:pt>
                <c:pt idx="9">
                  <c:v>711</c:v>
                </c:pt>
                <c:pt idx="10">
                  <c:v>704</c:v>
                </c:pt>
                <c:pt idx="11">
                  <c:v>700</c:v>
                </c:pt>
                <c:pt idx="12">
                  <c:v>697</c:v>
                </c:pt>
                <c:pt idx="13">
                  <c:v>695</c:v>
                </c:pt>
                <c:pt idx="14">
                  <c:v>689</c:v>
                </c:pt>
                <c:pt idx="15">
                  <c:v>685</c:v>
                </c:pt>
                <c:pt idx="16">
                  <c:v>679</c:v>
                </c:pt>
                <c:pt idx="17">
                  <c:v>673</c:v>
                </c:pt>
                <c:pt idx="18">
                  <c:v>668</c:v>
                </c:pt>
                <c:pt idx="19">
                  <c:v>662</c:v>
                </c:pt>
                <c:pt idx="20">
                  <c:v>655</c:v>
                </c:pt>
                <c:pt idx="21">
                  <c:v>643</c:v>
                </c:pt>
                <c:pt idx="22">
                  <c:v>631</c:v>
                </c:pt>
                <c:pt idx="23">
                  <c:v>610</c:v>
                </c:pt>
                <c:pt idx="24">
                  <c:v>586</c:v>
                </c:pt>
                <c:pt idx="25">
                  <c:v>564</c:v>
                </c:pt>
                <c:pt idx="26">
                  <c:v>542</c:v>
                </c:pt>
                <c:pt idx="27">
                  <c:v>511</c:v>
                </c:pt>
                <c:pt idx="28">
                  <c:v>478</c:v>
                </c:pt>
                <c:pt idx="29">
                  <c:v>449</c:v>
                </c:pt>
              </c:numCache>
            </c:numRef>
          </c:xVal>
          <c:yVal>
            <c:numRef>
              <c:f>Temp_5!$F$2:$F$80</c:f>
              <c:numCache>
                <c:formatCode>General</c:formatCode>
                <c:ptCount val="79"/>
                <c:pt idx="0">
                  <c:v>14.79</c:v>
                </c:pt>
                <c:pt idx="1">
                  <c:v>13.49</c:v>
                </c:pt>
                <c:pt idx="2">
                  <c:v>12.52</c:v>
                </c:pt>
                <c:pt idx="3">
                  <c:v>11.68</c:v>
                </c:pt>
                <c:pt idx="4">
                  <c:v>10.62</c:v>
                </c:pt>
                <c:pt idx="5">
                  <c:v>9.41</c:v>
                </c:pt>
                <c:pt idx="6">
                  <c:v>8.75</c:v>
                </c:pt>
                <c:pt idx="7">
                  <c:v>8.02</c:v>
                </c:pt>
                <c:pt idx="8">
                  <c:v>7.32</c:v>
                </c:pt>
                <c:pt idx="9">
                  <c:v>5.98</c:v>
                </c:pt>
                <c:pt idx="10">
                  <c:v>5</c:v>
                </c:pt>
                <c:pt idx="11">
                  <c:v>4.54</c:v>
                </c:pt>
                <c:pt idx="12">
                  <c:v>4.22</c:v>
                </c:pt>
                <c:pt idx="13">
                  <c:v>4.0199999999999996</c:v>
                </c:pt>
                <c:pt idx="14">
                  <c:v>3.5</c:v>
                </c:pt>
                <c:pt idx="15">
                  <c:v>3.15</c:v>
                </c:pt>
                <c:pt idx="16">
                  <c:v>2.69</c:v>
                </c:pt>
                <c:pt idx="17">
                  <c:v>2.36</c:v>
                </c:pt>
                <c:pt idx="18">
                  <c:v>2.11</c:v>
                </c:pt>
                <c:pt idx="19">
                  <c:v>1.82</c:v>
                </c:pt>
                <c:pt idx="20">
                  <c:v>1.53</c:v>
                </c:pt>
                <c:pt idx="21">
                  <c:v>1.1499999999999999</c:v>
                </c:pt>
                <c:pt idx="22">
                  <c:v>0.84</c:v>
                </c:pt>
                <c:pt idx="23">
                  <c:v>0.5</c:v>
                </c:pt>
                <c:pt idx="24">
                  <c:v>0.27</c:v>
                </c:pt>
                <c:pt idx="25">
                  <c:v>0.15</c:v>
                </c:pt>
                <c:pt idx="26">
                  <c:v>0.08</c:v>
                </c:pt>
                <c:pt idx="27">
                  <c:v>0.03</c:v>
                </c:pt>
                <c:pt idx="28">
                  <c:v>0.01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E3-E64B-A5E5-40C0887078E8}"/>
            </c:ext>
          </c:extLst>
        </c:ser>
        <c:ser>
          <c:idx val="1"/>
          <c:order val="1"/>
          <c:tx>
            <c:strRef>
              <c:f>Temp_5!$J$1</c:f>
              <c:strCache>
                <c:ptCount val="1"/>
                <c:pt idx="0">
                  <c:v>Corr_prev(mA)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Temp_5!$D$2:$D$31</c:f>
              <c:numCache>
                <c:formatCode>General</c:formatCode>
                <c:ptCount val="30"/>
                <c:pt idx="0">
                  <c:v>748</c:v>
                </c:pt>
                <c:pt idx="1">
                  <c:v>744</c:v>
                </c:pt>
                <c:pt idx="2">
                  <c:v>741</c:v>
                </c:pt>
                <c:pt idx="3">
                  <c:v>739</c:v>
                </c:pt>
                <c:pt idx="4">
                  <c:v>735</c:v>
                </c:pt>
                <c:pt idx="5">
                  <c:v>730</c:v>
                </c:pt>
                <c:pt idx="6">
                  <c:v>727</c:v>
                </c:pt>
                <c:pt idx="7">
                  <c:v>723</c:v>
                </c:pt>
                <c:pt idx="8">
                  <c:v>719</c:v>
                </c:pt>
                <c:pt idx="9">
                  <c:v>711</c:v>
                </c:pt>
                <c:pt idx="10">
                  <c:v>704</c:v>
                </c:pt>
                <c:pt idx="11">
                  <c:v>700</c:v>
                </c:pt>
                <c:pt idx="12">
                  <c:v>697</c:v>
                </c:pt>
                <c:pt idx="13">
                  <c:v>695</c:v>
                </c:pt>
                <c:pt idx="14">
                  <c:v>689</c:v>
                </c:pt>
                <c:pt idx="15">
                  <c:v>685</c:v>
                </c:pt>
                <c:pt idx="16">
                  <c:v>679</c:v>
                </c:pt>
                <c:pt idx="17">
                  <c:v>673</c:v>
                </c:pt>
                <c:pt idx="18">
                  <c:v>668</c:v>
                </c:pt>
                <c:pt idx="19">
                  <c:v>662</c:v>
                </c:pt>
                <c:pt idx="20">
                  <c:v>655</c:v>
                </c:pt>
                <c:pt idx="21">
                  <c:v>643</c:v>
                </c:pt>
                <c:pt idx="22">
                  <c:v>631</c:v>
                </c:pt>
                <c:pt idx="23">
                  <c:v>610</c:v>
                </c:pt>
                <c:pt idx="24">
                  <c:v>586</c:v>
                </c:pt>
                <c:pt idx="25">
                  <c:v>564</c:v>
                </c:pt>
                <c:pt idx="26">
                  <c:v>542</c:v>
                </c:pt>
                <c:pt idx="27">
                  <c:v>511</c:v>
                </c:pt>
                <c:pt idx="28">
                  <c:v>478</c:v>
                </c:pt>
                <c:pt idx="29">
                  <c:v>449</c:v>
                </c:pt>
              </c:numCache>
            </c:numRef>
          </c:xVal>
          <c:yVal>
            <c:numRef>
              <c:f>Temp_5!$J$2:$J$31</c:f>
              <c:numCache>
                <c:formatCode>General</c:formatCode>
                <c:ptCount val="30"/>
                <c:pt idx="0">
                  <c:v>15.780974159983806</c:v>
                </c:pt>
                <c:pt idx="1">
                  <c:v>14.32345565369074</c:v>
                </c:pt>
                <c:pt idx="2">
                  <c:v>13.248264995180472</c:v>
                </c:pt>
                <c:pt idx="3">
                  <c:v>12.57669335642337</c:v>
                </c:pt>
                <c:pt idx="4">
                  <c:v>11.333952900868201</c:v>
                </c:pt>
                <c:pt idx="5">
                  <c:v>9.9517639860222395</c:v>
                </c:pt>
                <c:pt idx="6">
                  <c:v>9.2047345016089288</c:v>
                </c:pt>
                <c:pt idx="7">
                  <c:v>8.2951873223610075</c:v>
                </c:pt>
                <c:pt idx="8">
                  <c:v>7.4755152031770145</c:v>
                </c:pt>
                <c:pt idx="9">
                  <c:v>6.071150398181091</c:v>
                </c:pt>
                <c:pt idx="10">
                  <c:v>5.0605430202537258</c:v>
                </c:pt>
                <c:pt idx="11">
                  <c:v>4.560495718308788</c:v>
                </c:pt>
                <c:pt idx="12">
                  <c:v>4.2181619579076193</c:v>
                </c:pt>
                <c:pt idx="13">
                  <c:v>4.0043378861908208</c:v>
                </c:pt>
                <c:pt idx="14">
                  <c:v>3.4257298553709021</c:v>
                </c:pt>
                <c:pt idx="15">
                  <c:v>3.0872233011073522</c:v>
                </c:pt>
                <c:pt idx="16">
                  <c:v>2.6411340216299042</c:v>
                </c:pt>
                <c:pt idx="17">
                  <c:v>2.2595025484779701</c:v>
                </c:pt>
                <c:pt idx="18">
                  <c:v>1.9839535440527403</c:v>
                </c:pt>
                <c:pt idx="19">
                  <c:v>1.6972815641981989</c:v>
                </c:pt>
                <c:pt idx="20">
                  <c:v>1.4147510387134425</c:v>
                </c:pt>
                <c:pt idx="21">
                  <c:v>1.0354396946206759</c:v>
                </c:pt>
                <c:pt idx="22">
                  <c:v>0.75782616595978436</c:v>
                </c:pt>
                <c:pt idx="23">
                  <c:v>0.43888219673725937</c:v>
                </c:pt>
                <c:pt idx="24">
                  <c:v>0.23509181317633834</c:v>
                </c:pt>
                <c:pt idx="25">
                  <c:v>0.13265375534992949</c:v>
                </c:pt>
                <c:pt idx="26">
                  <c:v>7.4465643654885061E-2</c:v>
                </c:pt>
                <c:pt idx="27">
                  <c:v>3.3258273274764182E-2</c:v>
                </c:pt>
                <c:pt idx="28">
                  <c:v>1.410128226239939E-2</c:v>
                </c:pt>
                <c:pt idx="29">
                  <c:v>6.6341464541896144E-3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80-B645-AED1-FD248B38A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97952"/>
        <c:axId val="374199664"/>
      </c:scatterChart>
      <c:valAx>
        <c:axId val="3741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9664"/>
        <c:crosses val="autoZero"/>
        <c:crossBetween val="midCat"/>
      </c:valAx>
      <c:valAx>
        <c:axId val="3741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Temp_5!$A$2:$A$36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Temp_5!$M$2:$M$31</c:f>
              <c:numCache>
                <c:formatCode>General</c:formatCode>
                <c:ptCount val="30"/>
                <c:pt idx="0">
                  <c:v>3.0769230769230793</c:v>
                </c:pt>
                <c:pt idx="1">
                  <c:v>3.0927835051546371</c:v>
                </c:pt>
                <c:pt idx="2">
                  <c:v>2.3809523809523814</c:v>
                </c:pt>
                <c:pt idx="3">
                  <c:v>3.7735849056603756</c:v>
                </c:pt>
                <c:pt idx="4">
                  <c:v>4.1322314049586808</c:v>
                </c:pt>
                <c:pt idx="5">
                  <c:v>4.5454545454545441</c:v>
                </c:pt>
                <c:pt idx="6">
                  <c:v>5.4794520547945176</c:v>
                </c:pt>
                <c:pt idx="7">
                  <c:v>5.7142857142857197</c:v>
                </c:pt>
                <c:pt idx="8">
                  <c:v>5.9701492537313436</c:v>
                </c:pt>
                <c:pt idx="9">
                  <c:v>7.1428571428571397</c:v>
                </c:pt>
                <c:pt idx="10">
                  <c:v>8.6956521739130448</c:v>
                </c:pt>
                <c:pt idx="11">
                  <c:v>9.3749999999999911</c:v>
                </c:pt>
                <c:pt idx="12">
                  <c:v>9.9999999999999911</c:v>
                </c:pt>
                <c:pt idx="13">
                  <c:v>11.538461538461547</c:v>
                </c:pt>
                <c:pt idx="14">
                  <c:v>11.428571428571425</c:v>
                </c:pt>
                <c:pt idx="15">
                  <c:v>13.043478260869566</c:v>
                </c:pt>
                <c:pt idx="16">
                  <c:v>18.181818181818176</c:v>
                </c:pt>
                <c:pt idx="17">
                  <c:v>20</c:v>
                </c:pt>
                <c:pt idx="18">
                  <c:v>20.689655172413808</c:v>
                </c:pt>
                <c:pt idx="19">
                  <c:v>24.137931034482754</c:v>
                </c:pt>
                <c:pt idx="20">
                  <c:v>31.578947368421044</c:v>
                </c:pt>
                <c:pt idx="21">
                  <c:v>38.709677419354847</c:v>
                </c:pt>
                <c:pt idx="22">
                  <c:v>61.764705882352949</c:v>
                </c:pt>
                <c:pt idx="23">
                  <c:v>104.34782608695653</c:v>
                </c:pt>
                <c:pt idx="24">
                  <c:v>183.33333333333329</c:v>
                </c:pt>
                <c:pt idx="25">
                  <c:v>314.28571428571433</c:v>
                </c:pt>
                <c:pt idx="26">
                  <c:v>620</c:v>
                </c:pt>
                <c:pt idx="27">
                  <c:v>1650.0000000000002</c:v>
                </c:pt>
                <c:pt idx="28">
                  <c:v>2900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2E-0745-86A8-175733786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3231"/>
        <c:axId val="515464943"/>
      </c:scatterChart>
      <c:valAx>
        <c:axId val="5154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4943"/>
        <c:crosses val="autoZero"/>
        <c:crossBetween val="midCat"/>
      </c:valAx>
      <c:valAx>
        <c:axId val="5154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Temp_5!$AB$1</c:f>
              <c:strCache>
                <c:ptCount val="1"/>
                <c:pt idx="0">
                  <c:v>lnCorr(mA)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9412642657973783E-2"/>
                  <c:y val="-0.166850031806400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Temp_5!$H$2:$H$31</c:f>
              <c:numCache>
                <c:formatCode>General</c:formatCode>
                <c:ptCount val="30"/>
                <c:pt idx="0">
                  <c:v>31.836315355914756</c:v>
                </c:pt>
                <c:pt idx="1">
                  <c:v>31.677686123685685</c:v>
                </c:pt>
                <c:pt idx="2">
                  <c:v>31.549953518348239</c:v>
                </c:pt>
                <c:pt idx="3">
                  <c:v>31.464798448123283</c:v>
                </c:pt>
                <c:pt idx="4">
                  <c:v>31.294488307673362</c:v>
                </c:pt>
                <c:pt idx="5">
                  <c:v>31.081600632110955</c:v>
                </c:pt>
                <c:pt idx="6">
                  <c:v>30.95386802677351</c:v>
                </c:pt>
                <c:pt idx="7">
                  <c:v>30.783557886323589</c:v>
                </c:pt>
                <c:pt idx="8">
                  <c:v>30.613247745873664</c:v>
                </c:pt>
                <c:pt idx="9">
                  <c:v>30.272627464973823</c:v>
                </c:pt>
                <c:pt idx="10">
                  <c:v>29.974584719186456</c:v>
                </c:pt>
                <c:pt idx="11">
                  <c:v>29.804274578736528</c:v>
                </c:pt>
                <c:pt idx="12">
                  <c:v>29.676541973399093</c:v>
                </c:pt>
                <c:pt idx="13">
                  <c:v>29.591386903174129</c:v>
                </c:pt>
                <c:pt idx="14">
                  <c:v>29.335921692499245</c:v>
                </c:pt>
                <c:pt idx="15">
                  <c:v>29.16561155204932</c:v>
                </c:pt>
                <c:pt idx="16">
                  <c:v>28.910146341374436</c:v>
                </c:pt>
                <c:pt idx="17">
                  <c:v>28.654681130699551</c:v>
                </c:pt>
                <c:pt idx="18">
                  <c:v>28.441793455137148</c:v>
                </c:pt>
                <c:pt idx="19">
                  <c:v>28.186328244462263</c:v>
                </c:pt>
                <c:pt idx="20">
                  <c:v>27.888285498674897</c:v>
                </c:pt>
                <c:pt idx="21">
                  <c:v>27.377355077325127</c:v>
                </c:pt>
                <c:pt idx="22">
                  <c:v>26.866424655975358</c:v>
                </c:pt>
                <c:pt idx="23">
                  <c:v>25.972296418613261</c:v>
                </c:pt>
                <c:pt idx="24">
                  <c:v>24.950435575913726</c:v>
                </c:pt>
                <c:pt idx="25">
                  <c:v>24.013729803439151</c:v>
                </c:pt>
                <c:pt idx="26">
                  <c:v>23.068560057360695</c:v>
                </c:pt>
                <c:pt idx="27">
                  <c:v>21.749140570685086</c:v>
                </c:pt>
                <c:pt idx="28">
                  <c:v>20.344597246159431</c:v>
                </c:pt>
                <c:pt idx="29">
                  <c:v>19.110301597333862</c:v>
                </c:pt>
              </c:numCache>
            </c:numRef>
          </c:xVal>
          <c:yVal>
            <c:numRef>
              <c:f>Temp_5!$AB$2:$AB$30</c:f>
              <c:numCache>
                <c:formatCode>General</c:formatCode>
                <c:ptCount val="29"/>
                <c:pt idx="0">
                  <c:v>2.6939512767227085</c:v>
                </c:pt>
                <c:pt idx="1">
                  <c:v>2.6019486702196644</c:v>
                </c:pt>
                <c:pt idx="2">
                  <c:v>2.5273273656719524</c:v>
                </c:pt>
                <c:pt idx="3">
                  <c:v>2.4578779774000812</c:v>
                </c:pt>
                <c:pt idx="4">
                  <c:v>2.3627390158137929</c:v>
                </c:pt>
                <c:pt idx="5">
                  <c:v>2.2417729535972883</c:v>
                </c:pt>
                <c:pt idx="6">
                  <c:v>2.1690537003695232</c:v>
                </c:pt>
                <c:pt idx="7">
                  <c:v>2.0819384218784229</c:v>
                </c:pt>
                <c:pt idx="8">
                  <c:v>1.9906103279732201</c:v>
                </c:pt>
                <c:pt idx="9">
                  <c:v>1.7884205679625405</c:v>
                </c:pt>
                <c:pt idx="10">
                  <c:v>1.6094379124341003</c:v>
                </c:pt>
                <c:pt idx="11">
                  <c:v>1.5129270120532565</c:v>
                </c:pt>
                <c:pt idx="12">
                  <c:v>1.4398351280479205</c:v>
                </c:pt>
                <c:pt idx="13">
                  <c:v>1.3912819026309295</c:v>
                </c:pt>
                <c:pt idx="14">
                  <c:v>1.2527629684953681</c:v>
                </c:pt>
                <c:pt idx="15">
                  <c:v>1.1474024528375417</c:v>
                </c:pt>
                <c:pt idx="16">
                  <c:v>0.9895411936137477</c:v>
                </c:pt>
                <c:pt idx="17">
                  <c:v>0.8586616190375187</c:v>
                </c:pt>
                <c:pt idx="18">
                  <c:v>0.74668794748797507</c:v>
                </c:pt>
                <c:pt idx="19">
                  <c:v>0.59883650108870401</c:v>
                </c:pt>
                <c:pt idx="20">
                  <c:v>0.42526773540434409</c:v>
                </c:pt>
                <c:pt idx="21">
                  <c:v>0.13976194237515863</c:v>
                </c:pt>
                <c:pt idx="22">
                  <c:v>-0.1743533871447778</c:v>
                </c:pt>
                <c:pt idx="23">
                  <c:v>-0.69314718055994529</c:v>
                </c:pt>
                <c:pt idx="24">
                  <c:v>-1.3093333199837622</c:v>
                </c:pt>
                <c:pt idx="25">
                  <c:v>-1.8971199848858813</c:v>
                </c:pt>
                <c:pt idx="26">
                  <c:v>-2.5257286443082556</c:v>
                </c:pt>
                <c:pt idx="27">
                  <c:v>-3.5065578973199818</c:v>
                </c:pt>
                <c:pt idx="28">
                  <c:v>-4.6051701859880909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55-0D49-BAED-D6CD18C79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62799"/>
        <c:axId val="734764511"/>
      </c:scatterChart>
      <c:valAx>
        <c:axId val="73476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4511"/>
        <c:crosses val="autoZero"/>
        <c:crossBetween val="midCat"/>
      </c:valAx>
      <c:valAx>
        <c:axId val="7347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Pol_inv!$F$1</c:f>
              <c:strCache>
                <c:ptCount val="1"/>
                <c:pt idx="0">
                  <c:v>Corr(μA)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Pol_inv!$D$2:$D$80</c:f>
              <c:numCache>
                <c:formatCode>General</c:formatCode>
                <c:ptCount val="79"/>
                <c:pt idx="0">
                  <c:v>-1</c:v>
                </c:pt>
                <c:pt idx="1">
                  <c:v>-32</c:v>
                </c:pt>
                <c:pt idx="2">
                  <c:v>-122</c:v>
                </c:pt>
                <c:pt idx="3">
                  <c:v>-198</c:v>
                </c:pt>
                <c:pt idx="4">
                  <c:v>-885</c:v>
                </c:pt>
                <c:pt idx="5">
                  <c:v>-1216</c:v>
                </c:pt>
                <c:pt idx="6">
                  <c:v>-1887</c:v>
                </c:pt>
                <c:pt idx="7">
                  <c:v>-2178</c:v>
                </c:pt>
                <c:pt idx="8">
                  <c:v>-2330</c:v>
                </c:pt>
                <c:pt idx="9">
                  <c:v>-2617</c:v>
                </c:pt>
                <c:pt idx="10">
                  <c:v>-2763</c:v>
                </c:pt>
                <c:pt idx="11">
                  <c:v>-2844</c:v>
                </c:pt>
                <c:pt idx="12">
                  <c:v>-3226</c:v>
                </c:pt>
                <c:pt idx="13">
                  <c:v>-3833</c:v>
                </c:pt>
              </c:numCache>
            </c:numRef>
          </c:xVal>
          <c:yVal>
            <c:numRef>
              <c:f>Pol_inv!$F$2:$F$80</c:f>
              <c:numCache>
                <c:formatCode>General</c:formatCode>
                <c:ptCount val="79"/>
                <c:pt idx="0">
                  <c:v>-0.2</c:v>
                </c:pt>
                <c:pt idx="1">
                  <c:v>-0.2</c:v>
                </c:pt>
                <c:pt idx="2">
                  <c:v>-0.2</c:v>
                </c:pt>
                <c:pt idx="3">
                  <c:v>-0.2</c:v>
                </c:pt>
                <c:pt idx="4">
                  <c:v>-0.3</c:v>
                </c:pt>
                <c:pt idx="5">
                  <c:v>-0.4</c:v>
                </c:pt>
                <c:pt idx="6">
                  <c:v>-0.8</c:v>
                </c:pt>
                <c:pt idx="7">
                  <c:v>-1</c:v>
                </c:pt>
                <c:pt idx="8">
                  <c:v>-1.1000000000000001</c:v>
                </c:pt>
                <c:pt idx="9">
                  <c:v>-1.2</c:v>
                </c:pt>
                <c:pt idx="10">
                  <c:v>-1.4</c:v>
                </c:pt>
                <c:pt idx="11">
                  <c:v>-1.5</c:v>
                </c:pt>
                <c:pt idx="12">
                  <c:v>-1.7</c:v>
                </c:pt>
                <c:pt idx="13">
                  <c:v>-2.1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09-204D-B2E2-90A6DA7F1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97952"/>
        <c:axId val="374199664"/>
      </c:scatterChart>
      <c:valAx>
        <c:axId val="3741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Voltaggio(mV)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9664"/>
        <c:crosses val="autoZero"/>
        <c:crossBetween val="midCat"/>
      </c:valAx>
      <c:valAx>
        <c:axId val="3741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Am</a:t>
                </a:r>
              </a:p>
              <a:p>
                <a:pPr>
                  <a:defRPr/>
                </a:pPr>
                <a:r>
                  <a:rPr lang="it-IT"/>
                  <a:t>peraggio(mA)</a:t>
                </a:r>
              </a:p>
            </c:rich>
          </c:tx>
          <c:layout>
            <c:manualLayout>
              <c:xMode val="edge"/>
              <c:yMode val="edge"/>
              <c:x val="1.8854242204496011E-2"/>
              <c:y val="0.42476516579793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Pol_inv!$A$2:$A$36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xVal>
          <c:yVal>
            <c:numRef>
              <c:f>Pol_inv!$M$2:$M$31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6870.0000000000018</c:v>
                </c:pt>
                <c:pt idx="4">
                  <c:v>3309.9999999999991</c:v>
                </c:pt>
                <c:pt idx="5">
                  <c:v>1677.5</c:v>
                </c:pt>
                <c:pt idx="6">
                  <c:v>1455.0000000000002</c:v>
                </c:pt>
                <c:pt idx="7">
                  <c:v>1519.9999999999986</c:v>
                </c:pt>
                <c:pt idx="8">
                  <c:v>2870.0000000000036</c:v>
                </c:pt>
                <c:pt idx="9">
                  <c:v>730.00000000000011</c:v>
                </c:pt>
                <c:pt idx="10">
                  <c:v>809.99999999999932</c:v>
                </c:pt>
                <c:pt idx="11">
                  <c:v>1910.0000000000005</c:v>
                </c:pt>
                <c:pt idx="12">
                  <c:v>1517.4999999999995</c:v>
                </c:pt>
                <c:pt idx="13">
                  <c:v>1825.2380952380952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40-B247-89D1-38018B5AF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3231"/>
        <c:axId val="515464943"/>
      </c:scatterChart>
      <c:valAx>
        <c:axId val="5154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4943"/>
        <c:crosses val="autoZero"/>
        <c:crossBetween val="midCat"/>
      </c:valAx>
      <c:valAx>
        <c:axId val="5154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Pol_inv!$AB$1</c:f>
              <c:strCache>
                <c:ptCount val="1"/>
                <c:pt idx="0">
                  <c:v>lnCorr(mA)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Pol_inv!$H$2:$H$31</c:f>
              <c:numCache>
                <c:formatCode>General</c:formatCode>
                <c:ptCount val="30"/>
                <c:pt idx="0">
                  <c:v>-4.2624452506544099E-2</c:v>
                </c:pt>
                <c:pt idx="1">
                  <c:v>-1.3639824802094112</c:v>
                </c:pt>
                <c:pt idx="2">
                  <c:v>-5.2001832057983792</c:v>
                </c:pt>
                <c:pt idx="3">
                  <c:v>-8.439641596295731</c:v>
                </c:pt>
                <c:pt idx="4">
                  <c:v>-37.722640468291523</c:v>
                </c:pt>
                <c:pt idx="5">
                  <c:v>-51.831334247957621</c:v>
                </c:pt>
                <c:pt idx="6">
                  <c:v>-80.432341879848707</c:v>
                </c:pt>
                <c:pt idx="7">
                  <c:v>-92.836057559253035</c:v>
                </c:pt>
                <c:pt idx="8">
                  <c:v>-99.314974340247744</c:v>
                </c:pt>
                <c:pt idx="9">
                  <c:v>-111.5481922096259</c:v>
                </c:pt>
                <c:pt idx="10">
                  <c:v>-117.77136227558134</c:v>
                </c:pt>
                <c:pt idx="11">
                  <c:v>-121.22394292861142</c:v>
                </c:pt>
                <c:pt idx="12">
                  <c:v>-137.50648378611126</c:v>
                </c:pt>
                <c:pt idx="13">
                  <c:v>-163.37952645758349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xVal>
          <c:yVal>
            <c:numRef>
              <c:f>Pol_inv!$AB$31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CD-B14E-A408-A63B6C9DB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62799"/>
        <c:axId val="734764511"/>
      </c:scatterChart>
      <c:valAx>
        <c:axId val="73476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4511"/>
        <c:crosses val="autoZero"/>
        <c:crossBetween val="midCat"/>
      </c:valAx>
      <c:valAx>
        <c:axId val="7347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Temp_1!$A$1</c:f>
              <c:strCache>
                <c:ptCount val="1"/>
                <c:pt idx="0">
                  <c:v>n.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Temp_1!$A$2:$A$80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5E-EE44-849D-5744AED23CF2}"/>
            </c:ext>
          </c:extLst>
        </c:ser>
        <c:ser>
          <c:idx val="1"/>
          <c:order val="1"/>
          <c:tx>
            <c:strRef>
              <c:f>Temp_1!$M$2</c:f>
              <c:strCache>
                <c:ptCount val="1"/>
                <c:pt idx="0">
                  <c:v>5.555555556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Temp_1!$M$3:$M$80</c:f>
              <c:numCache>
                <c:formatCode>General</c:formatCode>
                <c:ptCount val="78"/>
                <c:pt idx="0">
                  <c:v>5.8823529411764728</c:v>
                </c:pt>
                <c:pt idx="1">
                  <c:v>3.571428571428557</c:v>
                </c:pt>
                <c:pt idx="2">
                  <c:v>0</c:v>
                </c:pt>
                <c:pt idx="3">
                  <c:v>5.1282051282051206</c:v>
                </c:pt>
                <c:pt idx="4">
                  <c:v>0</c:v>
                </c:pt>
                <c:pt idx="5">
                  <c:v>4.7619047619047832</c:v>
                </c:pt>
                <c:pt idx="6">
                  <c:v>3.1249999999999973</c:v>
                </c:pt>
                <c:pt idx="7">
                  <c:v>3.571428571428557</c:v>
                </c:pt>
                <c:pt idx="8">
                  <c:v>5.5555555555555642</c:v>
                </c:pt>
                <c:pt idx="9">
                  <c:v>0</c:v>
                </c:pt>
                <c:pt idx="10">
                  <c:v>4.3478260869565135</c:v>
                </c:pt>
                <c:pt idx="11">
                  <c:v>4.1666666666666625</c:v>
                </c:pt>
                <c:pt idx="12">
                  <c:v>4.3478260869565135</c:v>
                </c:pt>
                <c:pt idx="13">
                  <c:v>4</c:v>
                </c:pt>
                <c:pt idx="14">
                  <c:v>5.8823529411764728</c:v>
                </c:pt>
                <c:pt idx="15">
                  <c:v>5.0000000000000178</c:v>
                </c:pt>
                <c:pt idx="16">
                  <c:v>0</c:v>
                </c:pt>
                <c:pt idx="17">
                  <c:v>8.3333333333332646</c:v>
                </c:pt>
                <c:pt idx="18">
                  <c:v>4.3478260869565135</c:v>
                </c:pt>
                <c:pt idx="19">
                  <c:v>0</c:v>
                </c:pt>
                <c:pt idx="20">
                  <c:v>0</c:v>
                </c:pt>
                <c:pt idx="21">
                  <c:v>4.5454545454545325</c:v>
                </c:pt>
                <c:pt idx="22">
                  <c:v>10.000000000000036</c:v>
                </c:pt>
                <c:pt idx="23">
                  <c:v>4.3478260869565135</c:v>
                </c:pt>
                <c:pt idx="24">
                  <c:v>4.3478260869565135</c:v>
                </c:pt>
                <c:pt idx="25">
                  <c:v>5.2631578947368558</c:v>
                </c:pt>
                <c:pt idx="26">
                  <c:v>7.6923076923077511</c:v>
                </c:pt>
                <c:pt idx="27">
                  <c:v>2.9411764705882364</c:v>
                </c:pt>
                <c:pt idx="28">
                  <c:v>5.5555555555555092</c:v>
                </c:pt>
                <c:pt idx="29">
                  <c:v>8.0000000000000284</c:v>
                </c:pt>
                <c:pt idx="30">
                  <c:v>3.7037037037036975</c:v>
                </c:pt>
                <c:pt idx="31">
                  <c:v>5.8823529411764728</c:v>
                </c:pt>
                <c:pt idx="32">
                  <c:v>7.8947368421052655</c:v>
                </c:pt>
                <c:pt idx="33">
                  <c:v>9.9999999999999911</c:v>
                </c:pt>
                <c:pt idx="34">
                  <c:v>7.5000000000000098</c:v>
                </c:pt>
                <c:pt idx="35">
                  <c:v>100</c:v>
                </c:pt>
                <c:pt idx="36">
                  <c:v>10.526315789473687</c:v>
                </c:pt>
                <c:pt idx="37">
                  <c:v>12</c:v>
                </c:pt>
                <c:pt idx="38">
                  <c:v>8.3333333333333464</c:v>
                </c:pt>
                <c:pt idx="39">
                  <c:v>12.499999999999989</c:v>
                </c:pt>
                <c:pt idx="40">
                  <c:v>10.526315789473687</c:v>
                </c:pt>
                <c:pt idx="41">
                  <c:v>13.888888888888877</c:v>
                </c:pt>
                <c:pt idx="42">
                  <c:v>14.285714285714288</c:v>
                </c:pt>
                <c:pt idx="43">
                  <c:v>19.230769230769248</c:v>
                </c:pt>
                <c:pt idx="44">
                  <c:v>21.428571428571409</c:v>
                </c:pt>
                <c:pt idx="45">
                  <c:v>19.999999999999996</c:v>
                </c:pt>
                <c:pt idx="46">
                  <c:v>22.641509433962263</c:v>
                </c:pt>
                <c:pt idx="47">
                  <c:v>31.481481481481492</c:v>
                </c:pt>
                <c:pt idx="48">
                  <c:v>42.307692307692307</c:v>
                </c:pt>
                <c:pt idx="49">
                  <c:v>59.574468085106375</c:v>
                </c:pt>
                <c:pt idx="50">
                  <c:v>116.66666666666679</c:v>
                </c:pt>
                <c:pt idx="51">
                  <c:v>129.62962962962959</c:v>
                </c:pt>
                <c:pt idx="52">
                  <c:v>228.57142857142858</c:v>
                </c:pt>
                <c:pt idx="53">
                  <c:v>518.18181818181824</c:v>
                </c:pt>
                <c:pt idx="54">
                  <c:v>2700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5E-4B11-8F91-5F2501A5A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3231"/>
        <c:axId val="515464943"/>
      </c:scatterChart>
      <c:valAx>
        <c:axId val="5154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4943"/>
        <c:crosses val="autoZero"/>
        <c:crossBetween val="midCat"/>
      </c:valAx>
      <c:valAx>
        <c:axId val="5154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Temp_6!$F$1</c:f>
              <c:strCache>
                <c:ptCount val="1"/>
                <c:pt idx="0">
                  <c:v>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Temp_6!$D$2:$D$80</c:f>
              <c:numCache>
                <c:formatCode>General</c:formatCode>
                <c:ptCount val="79"/>
                <c:pt idx="0">
                  <c:v>1063</c:v>
                </c:pt>
                <c:pt idx="1">
                  <c:v>1060</c:v>
                </c:pt>
                <c:pt idx="2">
                  <c:v>1057</c:v>
                </c:pt>
                <c:pt idx="3">
                  <c:v>1055</c:v>
                </c:pt>
                <c:pt idx="4">
                  <c:v>1053</c:v>
                </c:pt>
                <c:pt idx="5">
                  <c:v>1052</c:v>
                </c:pt>
                <c:pt idx="6">
                  <c:v>1049</c:v>
                </c:pt>
                <c:pt idx="7">
                  <c:v>1047</c:v>
                </c:pt>
                <c:pt idx="8">
                  <c:v>1043</c:v>
                </c:pt>
                <c:pt idx="9">
                  <c:v>1041</c:v>
                </c:pt>
                <c:pt idx="10">
                  <c:v>1039</c:v>
                </c:pt>
                <c:pt idx="11">
                  <c:v>1036</c:v>
                </c:pt>
                <c:pt idx="12">
                  <c:v>1033</c:v>
                </c:pt>
                <c:pt idx="13">
                  <c:v>1024</c:v>
                </c:pt>
                <c:pt idx="14">
                  <c:v>1018</c:v>
                </c:pt>
                <c:pt idx="15">
                  <c:v>1013</c:v>
                </c:pt>
                <c:pt idx="16">
                  <c:v>994</c:v>
                </c:pt>
                <c:pt idx="17">
                  <c:v>976</c:v>
                </c:pt>
                <c:pt idx="18">
                  <c:v>962</c:v>
                </c:pt>
              </c:numCache>
            </c:numRef>
          </c:xVal>
          <c:yVal>
            <c:numRef>
              <c:f>Temp_6!$F$2:$F$80</c:f>
              <c:numCache>
                <c:formatCode>General</c:formatCode>
                <c:ptCount val="79"/>
                <c:pt idx="0">
                  <c:v>14.65</c:v>
                </c:pt>
                <c:pt idx="1">
                  <c:v>12.25</c:v>
                </c:pt>
                <c:pt idx="2">
                  <c:v>10.16</c:v>
                </c:pt>
                <c:pt idx="3">
                  <c:v>8.7100000000000009</c:v>
                </c:pt>
                <c:pt idx="4">
                  <c:v>7.36</c:v>
                </c:pt>
                <c:pt idx="5">
                  <c:v>6.68</c:v>
                </c:pt>
                <c:pt idx="6">
                  <c:v>5.5</c:v>
                </c:pt>
                <c:pt idx="7">
                  <c:v>4.59</c:v>
                </c:pt>
                <c:pt idx="8">
                  <c:v>3.52</c:v>
                </c:pt>
                <c:pt idx="9">
                  <c:v>2.89</c:v>
                </c:pt>
                <c:pt idx="10">
                  <c:v>2.44</c:v>
                </c:pt>
                <c:pt idx="11">
                  <c:v>2.0099999999999998</c:v>
                </c:pt>
                <c:pt idx="12">
                  <c:v>1.54</c:v>
                </c:pt>
                <c:pt idx="13">
                  <c:v>0.75</c:v>
                </c:pt>
                <c:pt idx="14">
                  <c:v>0.44</c:v>
                </c:pt>
                <c:pt idx="15">
                  <c:v>0.27</c:v>
                </c:pt>
                <c:pt idx="16">
                  <c:v>0.05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1C-B646-AD58-A870F66B1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97952"/>
        <c:axId val="374199664"/>
      </c:scatterChart>
      <c:valAx>
        <c:axId val="3741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Voltaggio(mV)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9664"/>
        <c:crosses val="autoZero"/>
        <c:crossBetween val="midCat"/>
      </c:valAx>
      <c:valAx>
        <c:axId val="3741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Am</a:t>
                </a:r>
              </a:p>
              <a:p>
                <a:pPr>
                  <a:defRPr/>
                </a:pPr>
                <a:r>
                  <a:rPr lang="it-IT"/>
                  <a:t>peraggio(mA)</a:t>
                </a:r>
              </a:p>
            </c:rich>
          </c:tx>
          <c:layout>
            <c:manualLayout>
              <c:xMode val="edge"/>
              <c:yMode val="edge"/>
              <c:x val="1.8854242204496011E-2"/>
              <c:y val="0.42476516579793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Temp_6!$A$2:$A$36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Temp_6!$M$2:$M$31</c:f>
              <c:numCache>
                <c:formatCode>General</c:formatCode>
                <c:ptCount val="30"/>
                <c:pt idx="0">
                  <c:v>1.2499999999999998</c:v>
                </c:pt>
                <c:pt idx="1">
                  <c:v>1.4354066985645935</c:v>
                </c:pt>
                <c:pt idx="2">
                  <c:v>1.379310344827587</c:v>
                </c:pt>
                <c:pt idx="3">
                  <c:v>1.481481481481481</c:v>
                </c:pt>
                <c:pt idx="4">
                  <c:v>1.4705882352941164</c:v>
                </c:pt>
                <c:pt idx="5">
                  <c:v>2.542372881355933</c:v>
                </c:pt>
                <c:pt idx="6">
                  <c:v>2.1978021978021975</c:v>
                </c:pt>
                <c:pt idx="7">
                  <c:v>3.7383177570093462</c:v>
                </c:pt>
                <c:pt idx="8">
                  <c:v>3.1746031746031753</c:v>
                </c:pt>
                <c:pt idx="9">
                  <c:v>4.4444444444444429</c:v>
                </c:pt>
                <c:pt idx="10">
                  <c:v>6.9767441860465089</c:v>
                </c:pt>
                <c:pt idx="11">
                  <c:v>6.3829787234042588</c:v>
                </c:pt>
                <c:pt idx="12">
                  <c:v>11.39240506329114</c:v>
                </c:pt>
                <c:pt idx="13">
                  <c:v>19.35483870967742</c:v>
                </c:pt>
                <c:pt idx="14">
                  <c:v>29.411764705882355</c:v>
                </c:pt>
                <c:pt idx="15">
                  <c:v>86.363636363636346</c:v>
                </c:pt>
                <c:pt idx="16">
                  <c:v>450</c:v>
                </c:pt>
                <c:pt idx="17">
                  <c:v>1400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2C-C74E-9A4C-362BDB042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3231"/>
        <c:axId val="515464943"/>
      </c:scatterChart>
      <c:valAx>
        <c:axId val="5154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4943"/>
        <c:crosses val="autoZero"/>
        <c:crossBetween val="midCat"/>
      </c:valAx>
      <c:valAx>
        <c:axId val="5154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Temp_6!$AB$1</c:f>
              <c:strCache>
                <c:ptCount val="1"/>
                <c:pt idx="0">
                  <c:v>lnCorr(mA)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Temp_6!$H$2:$H$31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xVal>
          <c:yVal>
            <c:numRef>
              <c:f>Temp_6!$AB$31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2D-F641-A9F6-6B25EFA05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62799"/>
        <c:axId val="734764511"/>
      </c:scatterChart>
      <c:valAx>
        <c:axId val="73476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4511"/>
        <c:crosses val="autoZero"/>
        <c:crossBetween val="midCat"/>
      </c:valAx>
      <c:valAx>
        <c:axId val="7347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6372870922081384E-2"/>
          <c:y val="0.11805695489984372"/>
          <c:w val="0.74937333922510052"/>
          <c:h val="0.74086257419866441"/>
        </c:manualLayout>
      </c:layout>
      <c:scatterChart>
        <c:scatterStyle val="lineMarker"/>
        <c:varyColors val="0"/>
        <c:ser>
          <c:idx val="0"/>
          <c:order val="0"/>
          <c:tx>
            <c:strRef>
              <c:f>Temp_1!$AB$1</c:f>
              <c:strCache>
                <c:ptCount val="1"/>
                <c:pt idx="0">
                  <c:v>lnCorr(mA)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261024881267461E-2"/>
                  <c:y val="-0.119038417389229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Temp_1!$H$2:$H$41</c:f>
              <c:numCache>
                <c:formatCode>General</c:formatCode>
                <c:ptCount val="40"/>
                <c:pt idx="0">
                  <c:v>22.252837767011961</c:v>
                </c:pt>
                <c:pt idx="1">
                  <c:v>22.224726802173947</c:v>
                </c:pt>
                <c:pt idx="2">
                  <c:v>22.189946322045351</c:v>
                </c:pt>
                <c:pt idx="3">
                  <c:v>22.161808074218335</c:v>
                </c:pt>
                <c:pt idx="4">
                  <c:v>22.161808074218335</c:v>
                </c:pt>
                <c:pt idx="5">
                  <c:v>22.092226259228635</c:v>
                </c:pt>
                <c:pt idx="6">
                  <c:v>22.098851608234245</c:v>
                </c:pt>
                <c:pt idx="7">
                  <c:v>22.070669151254851</c:v>
                </c:pt>
                <c:pt idx="8">
                  <c:v>22.03585737025918</c:v>
                </c:pt>
                <c:pt idx="9">
                  <c:v>22.001045589263509</c:v>
                </c:pt>
                <c:pt idx="10">
                  <c:v>21.972825326289826</c:v>
                </c:pt>
                <c:pt idx="11">
                  <c:v>21.972825326289826</c:v>
                </c:pt>
                <c:pt idx="12">
                  <c:v>21.938003099148318</c:v>
                </c:pt>
                <c:pt idx="13">
                  <c:v>21.903180872006814</c:v>
                </c:pt>
                <c:pt idx="14">
                  <c:v>21.874922762723592</c:v>
                </c:pt>
                <c:pt idx="15">
                  <c:v>21.840090083165112</c:v>
                </c:pt>
                <c:pt idx="16">
                  <c:v>21.805257403606635</c:v>
                </c:pt>
                <c:pt idx="17">
                  <c:v>21.776961407646436</c:v>
                </c:pt>
                <c:pt idx="18">
                  <c:v>21.776961407646436</c:v>
                </c:pt>
                <c:pt idx="19">
                  <c:v>21.742118269394201</c:v>
                </c:pt>
                <c:pt idx="20">
                  <c:v>21.713794811313498</c:v>
                </c:pt>
                <c:pt idx="21">
                  <c:v>21.720318408973505</c:v>
                </c:pt>
                <c:pt idx="22">
                  <c:v>21.726845927653883</c:v>
                </c:pt>
                <c:pt idx="23">
                  <c:v>21.698492334982486</c:v>
                </c:pt>
                <c:pt idx="24">
                  <c:v>21.628722263165823</c:v>
                </c:pt>
                <c:pt idx="25">
                  <c:v>21.600330637940775</c:v>
                </c:pt>
                <c:pt idx="26">
                  <c:v>21.565435111869785</c:v>
                </c:pt>
                <c:pt idx="27">
                  <c:v>21.530539585798799</c:v>
                </c:pt>
                <c:pt idx="28">
                  <c:v>21.502109887389032</c:v>
                </c:pt>
                <c:pt idx="29">
                  <c:v>21.480126184703018</c:v>
                </c:pt>
                <c:pt idx="30">
                  <c:v>21.451655630506309</c:v>
                </c:pt>
                <c:pt idx="31">
                  <c:v>21.381780530732673</c:v>
                </c:pt>
                <c:pt idx="32">
                  <c:v>21.346842980845857</c:v>
                </c:pt>
                <c:pt idx="33">
                  <c:v>21.27696788107222</c:v>
                </c:pt>
                <c:pt idx="34">
                  <c:v>21.178531426331627</c:v>
                </c:pt>
                <c:pt idx="35">
                  <c:v>21.038739139689181</c:v>
                </c:pt>
                <c:pt idx="36">
                  <c:v>20.933894924707335</c:v>
                </c:pt>
                <c:pt idx="37">
                  <c:v>20.870284064947306</c:v>
                </c:pt>
                <c:pt idx="38">
                  <c:v>20.730449665852181</c:v>
                </c:pt>
                <c:pt idx="39">
                  <c:v>20.63178919691099</c:v>
                </c:pt>
              </c:numCache>
            </c:numRef>
          </c:xVal>
          <c:yVal>
            <c:numRef>
              <c:f>Temp_1!$AB$2:$AB$41</c:f>
              <c:numCache>
                <c:formatCode>General</c:formatCode>
                <c:ptCount val="40"/>
                <c:pt idx="0">
                  <c:v>2.6686161318568029</c:v>
                </c:pt>
                <c:pt idx="1">
                  <c:v>2.6560549059838299</c:v>
                </c:pt>
                <c:pt idx="2">
                  <c:v>2.6440448711262978</c:v>
                </c:pt>
                <c:pt idx="3">
                  <c:v>2.6239436918052106</c:v>
                </c:pt>
                <c:pt idx="4">
                  <c:v>2.6034301519721073</c:v>
                </c:pt>
                <c:pt idx="5">
                  <c:v>2.5741377835159431</c:v>
                </c:pt>
                <c:pt idx="6">
                  <c:v>2.5595501927837661</c:v>
                </c:pt>
                <c:pt idx="7">
                  <c:v>2.5431755579119759</c:v>
                </c:pt>
                <c:pt idx="8">
                  <c:v>2.5176964726109912</c:v>
                </c:pt>
                <c:pt idx="9">
                  <c:v>2.4948569806411682</c:v>
                </c:pt>
                <c:pt idx="10">
                  <c:v>2.4798941079644559</c:v>
                </c:pt>
                <c:pt idx="11">
                  <c:v>2.4680995314716192</c:v>
                </c:pt>
                <c:pt idx="12">
                  <c:v>2.448415541205585</c:v>
                </c:pt>
                <c:pt idx="13">
                  <c:v>2.4274540750399152</c:v>
                </c:pt>
                <c:pt idx="14">
                  <c:v>2.4069451083182885</c:v>
                </c:pt>
                <c:pt idx="15">
                  <c:v>2.3841650799864684</c:v>
                </c:pt>
                <c:pt idx="16">
                  <c:v>2.3683728335320486</c:v>
                </c:pt>
                <c:pt idx="17">
                  <c:v>2.349468678892896</c:v>
                </c:pt>
                <c:pt idx="18">
                  <c:v>2.33214389523559</c:v>
                </c:pt>
                <c:pt idx="19">
                  <c:v>2.3204250111223765</c:v>
                </c:pt>
                <c:pt idx="20">
                  <c:v>2.2975725511705014</c:v>
                </c:pt>
                <c:pt idx="21">
                  <c:v>2.2874714551839976</c:v>
                </c:pt>
                <c:pt idx="22">
                  <c:v>2.2772672850097559</c:v>
                </c:pt>
                <c:pt idx="23">
                  <c:v>2.2544447176661109</c:v>
                </c:pt>
                <c:pt idx="24">
                  <c:v>2.2332350148592526</c:v>
                </c:pt>
                <c:pt idx="25">
                  <c:v>2.2082744135228043</c:v>
                </c:pt>
                <c:pt idx="26">
                  <c:v>2.1826747963214879</c:v>
                </c:pt>
                <c:pt idx="27">
                  <c:v>2.1610215286722587</c:v>
                </c:pt>
                <c:pt idx="28">
                  <c:v>2.145931282948669</c:v>
                </c:pt>
                <c:pt idx="29">
                  <c:v>2.1053529234643369</c:v>
                </c:pt>
                <c:pt idx="30">
                  <c:v>2.0831845279586703</c:v>
                </c:pt>
                <c:pt idx="31">
                  <c:v>2.0515563381903004</c:v>
                </c:pt>
                <c:pt idx="32">
                  <c:v>2.0162354657760435</c:v>
                </c:pt>
                <c:pt idx="33">
                  <c:v>1.969905654611529</c:v>
                </c:pt>
                <c:pt idx="34">
                  <c:v>1.9154509415706047</c:v>
                </c:pt>
                <c:pt idx="35">
                  <c:v>1.8547342683894434</c:v>
                </c:pt>
                <c:pt idx="36">
                  <c:v>1.7900914121273581</c:v>
                </c:pt>
                <c:pt idx="37">
                  <c:v>1.7298840655099674</c:v>
                </c:pt>
                <c:pt idx="38">
                  <c:v>1.6601310267496185</c:v>
                </c:pt>
                <c:pt idx="39">
                  <c:v>1.6114359150967734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99-0B4C-9602-B63F7C63E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62799"/>
        <c:axId val="734764511"/>
      </c:scatterChart>
      <c:valAx>
        <c:axId val="73476279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4511"/>
        <c:crosses val="autoZero"/>
        <c:crossBetween val="midCat"/>
      </c:valAx>
      <c:valAx>
        <c:axId val="7347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2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5227667734280127E-2"/>
          <c:y val="0.10495323722785527"/>
          <c:w val="0.93490263927968753"/>
          <c:h val="0.84986807781582885"/>
        </c:manualLayout>
      </c:layout>
      <c:scatterChart>
        <c:scatterStyle val="lineMarker"/>
        <c:varyColors val="0"/>
        <c:ser>
          <c:idx val="0"/>
          <c:order val="0"/>
          <c:tx>
            <c:strRef>
              <c:f>Temp_1!$D$1</c:f>
              <c:strCache>
                <c:ptCount val="1"/>
                <c:pt idx="0">
                  <c:v>Volt(mV)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Temp_1!$B$2:$B$80</c:f>
              <c:strCache>
                <c:ptCount val="59"/>
                <c:pt idx="0">
                  <c:v>60.6</c:v>
                </c:pt>
                <c:pt idx="1">
                  <c:v>60.5</c:v>
                </c:pt>
                <c:pt idx="2">
                  <c:v>60.5</c:v>
                </c:pt>
                <c:pt idx="3">
                  <c:v>60.4</c:v>
                </c:pt>
                <c:pt idx="4">
                  <c:v>60.4</c:v>
                </c:pt>
                <c:pt idx="5">
                  <c:v>60.4</c:v>
                </c:pt>
                <c:pt idx="6">
                  <c:v>60.3</c:v>
                </c:pt>
                <c:pt idx="7">
                  <c:v>60.2</c:v>
                </c:pt>
                <c:pt idx="8">
                  <c:v>60.2</c:v>
                </c:pt>
                <c:pt idx="9">
                  <c:v>60.2</c:v>
                </c:pt>
                <c:pt idx="10">
                  <c:v>60.1</c:v>
                </c:pt>
                <c:pt idx="11">
                  <c:v>60.1</c:v>
                </c:pt>
                <c:pt idx="12">
                  <c:v>60.1</c:v>
                </c:pt>
                <c:pt idx="13">
                  <c:v>60.1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59.9</c:v>
                </c:pt>
                <c:pt idx="18">
                  <c:v>59.9</c:v>
                </c:pt>
                <c:pt idx="19">
                  <c:v>59.9</c:v>
                </c:pt>
                <c:pt idx="20">
                  <c:v>59.8</c:v>
                </c:pt>
                <c:pt idx="21">
                  <c:v>59.7</c:v>
                </c:pt>
                <c:pt idx="22">
                  <c:v>59.6</c:v>
                </c:pt>
                <c:pt idx="23">
                  <c:v>59.5</c:v>
                </c:pt>
                <c:pt idx="24">
                  <c:v>59.5</c:v>
                </c:pt>
                <c:pt idx="25">
                  <c:v>59.4</c:v>
                </c:pt>
                <c:pt idx="26">
                  <c:v>59.4</c:v>
                </c:pt>
                <c:pt idx="27">
                  <c:v>59.4</c:v>
                </c:pt>
                <c:pt idx="28">
                  <c:v>59.3</c:v>
                </c:pt>
                <c:pt idx="29">
                  <c:v>59.1</c:v>
                </c:pt>
                <c:pt idx="30">
                  <c:v>59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58.9</c:v>
                </c:pt>
                <c:pt idx="35">
                  <c:v>58.9</c:v>
                </c:pt>
                <c:pt idx="36">
                  <c:v>58.9</c:v>
                </c:pt>
                <c:pt idx="37">
                  <c:v>58.8</c:v>
                </c:pt>
                <c:pt idx="38">
                  <c:v>58.8</c:v>
                </c:pt>
                <c:pt idx="39">
                  <c:v>58.7</c:v>
                </c:pt>
                <c:pt idx="40">
                  <c:v>58.7</c:v>
                </c:pt>
                <c:pt idx="41">
                  <c:v>58.7</c:v>
                </c:pt>
                <c:pt idx="42">
                  <c:v>58.6</c:v>
                </c:pt>
                <c:pt idx="43">
                  <c:v>58.6</c:v>
                </c:pt>
                <c:pt idx="44">
                  <c:v>58.6</c:v>
                </c:pt>
                <c:pt idx="45">
                  <c:v>58.5</c:v>
                </c:pt>
                <c:pt idx="46">
                  <c:v>58.5</c:v>
                </c:pt>
                <c:pt idx="47">
                  <c:v>58.3</c:v>
                </c:pt>
                <c:pt idx="48">
                  <c:v>58.2</c:v>
                </c:pt>
                <c:pt idx="49">
                  <c:v>58.3</c:v>
                </c:pt>
                <c:pt idx="50">
                  <c:v>58.2</c:v>
                </c:pt>
                <c:pt idx="51">
                  <c:v>58.2</c:v>
                </c:pt>
                <c:pt idx="52">
                  <c:v>58.1</c:v>
                </c:pt>
                <c:pt idx="53">
                  <c:v>57.9</c:v>
                </c:pt>
                <c:pt idx="54">
                  <c:v>57.7</c:v>
                </c:pt>
                <c:pt idx="55">
                  <c:v>57.7</c:v>
                </c:pt>
                <c:pt idx="56">
                  <c:v>57.7</c:v>
                </c:pt>
                <c:pt idx="58">
                  <c:v>i dati sono da modificare solo su queste colonne</c:v>
                </c:pt>
              </c:strCache>
            </c:strRef>
          </c:xVal>
          <c:yVal>
            <c:numRef>
              <c:f>Temp_1!$D$2:$D$80</c:f>
              <c:numCache>
                <c:formatCode>General</c:formatCode>
                <c:ptCount val="79"/>
                <c:pt idx="0">
                  <c:v>640</c:v>
                </c:pt>
                <c:pt idx="1">
                  <c:v>639</c:v>
                </c:pt>
                <c:pt idx="2">
                  <c:v>638</c:v>
                </c:pt>
                <c:pt idx="3">
                  <c:v>637</c:v>
                </c:pt>
                <c:pt idx="4">
                  <c:v>637</c:v>
                </c:pt>
                <c:pt idx="5">
                  <c:v>635</c:v>
                </c:pt>
                <c:pt idx="6">
                  <c:v>635</c:v>
                </c:pt>
                <c:pt idx="7">
                  <c:v>634</c:v>
                </c:pt>
                <c:pt idx="8">
                  <c:v>633</c:v>
                </c:pt>
                <c:pt idx="9">
                  <c:v>632</c:v>
                </c:pt>
                <c:pt idx="10">
                  <c:v>631</c:v>
                </c:pt>
                <c:pt idx="11">
                  <c:v>631</c:v>
                </c:pt>
                <c:pt idx="12">
                  <c:v>630</c:v>
                </c:pt>
                <c:pt idx="13">
                  <c:v>629</c:v>
                </c:pt>
                <c:pt idx="14">
                  <c:v>628</c:v>
                </c:pt>
                <c:pt idx="15">
                  <c:v>627</c:v>
                </c:pt>
                <c:pt idx="16">
                  <c:v>626</c:v>
                </c:pt>
                <c:pt idx="17">
                  <c:v>625</c:v>
                </c:pt>
                <c:pt idx="18">
                  <c:v>625</c:v>
                </c:pt>
                <c:pt idx="19">
                  <c:v>624</c:v>
                </c:pt>
                <c:pt idx="20">
                  <c:v>623</c:v>
                </c:pt>
                <c:pt idx="21">
                  <c:v>623</c:v>
                </c:pt>
                <c:pt idx="22">
                  <c:v>623</c:v>
                </c:pt>
                <c:pt idx="23">
                  <c:v>622</c:v>
                </c:pt>
                <c:pt idx="24">
                  <c:v>620</c:v>
                </c:pt>
                <c:pt idx="25">
                  <c:v>619</c:v>
                </c:pt>
                <c:pt idx="26">
                  <c:v>618</c:v>
                </c:pt>
                <c:pt idx="27">
                  <c:v>617</c:v>
                </c:pt>
                <c:pt idx="28">
                  <c:v>616</c:v>
                </c:pt>
                <c:pt idx="29">
                  <c:v>615</c:v>
                </c:pt>
                <c:pt idx="30">
                  <c:v>614</c:v>
                </c:pt>
                <c:pt idx="31">
                  <c:v>612</c:v>
                </c:pt>
                <c:pt idx="32">
                  <c:v>611</c:v>
                </c:pt>
                <c:pt idx="33">
                  <c:v>609</c:v>
                </c:pt>
                <c:pt idx="34">
                  <c:v>606</c:v>
                </c:pt>
                <c:pt idx="35">
                  <c:v>602</c:v>
                </c:pt>
                <c:pt idx="36">
                  <c:v>599</c:v>
                </c:pt>
                <c:pt idx="37">
                  <c:v>597</c:v>
                </c:pt>
                <c:pt idx="38">
                  <c:v>593</c:v>
                </c:pt>
                <c:pt idx="39">
                  <c:v>590</c:v>
                </c:pt>
                <c:pt idx="40">
                  <c:v>587</c:v>
                </c:pt>
                <c:pt idx="41">
                  <c:v>583</c:v>
                </c:pt>
                <c:pt idx="42">
                  <c:v>579</c:v>
                </c:pt>
                <c:pt idx="43">
                  <c:v>574</c:v>
                </c:pt>
                <c:pt idx="44">
                  <c:v>568</c:v>
                </c:pt>
                <c:pt idx="45">
                  <c:v>563</c:v>
                </c:pt>
                <c:pt idx="46">
                  <c:v>560</c:v>
                </c:pt>
                <c:pt idx="47">
                  <c:v>553</c:v>
                </c:pt>
                <c:pt idx="48">
                  <c:v>541</c:v>
                </c:pt>
                <c:pt idx="49">
                  <c:v>524</c:v>
                </c:pt>
                <c:pt idx="50">
                  <c:v>513</c:v>
                </c:pt>
                <c:pt idx="51">
                  <c:v>485</c:v>
                </c:pt>
                <c:pt idx="52">
                  <c:v>478</c:v>
                </c:pt>
                <c:pt idx="53">
                  <c:v>443</c:v>
                </c:pt>
                <c:pt idx="54">
                  <c:v>411</c:v>
                </c:pt>
                <c:pt idx="55">
                  <c:v>354</c:v>
                </c:pt>
                <c:pt idx="56">
                  <c:v>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02-4A46-A99D-D1F7A5D47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060160"/>
        <c:axId val="1171062080"/>
      </c:scatterChart>
      <c:valAx>
        <c:axId val="117106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062080"/>
        <c:crosses val="autoZero"/>
        <c:crossBetween val="midCat"/>
      </c:valAx>
      <c:valAx>
        <c:axId val="117106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06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Temp_2!$F$1</c:f>
              <c:strCache>
                <c:ptCount val="1"/>
                <c:pt idx="0">
                  <c:v>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Temp_2!$D$2:$D$80</c:f>
              <c:numCache>
                <c:formatCode>General</c:formatCode>
                <c:ptCount val="79"/>
                <c:pt idx="0">
                  <c:v>663</c:v>
                </c:pt>
                <c:pt idx="1">
                  <c:v>661</c:v>
                </c:pt>
                <c:pt idx="2">
                  <c:v>659</c:v>
                </c:pt>
                <c:pt idx="3">
                  <c:v>657</c:v>
                </c:pt>
                <c:pt idx="4">
                  <c:v>653</c:v>
                </c:pt>
                <c:pt idx="5">
                  <c:v>650</c:v>
                </c:pt>
                <c:pt idx="6">
                  <c:v>647</c:v>
                </c:pt>
                <c:pt idx="7">
                  <c:v>644</c:v>
                </c:pt>
                <c:pt idx="8">
                  <c:v>641</c:v>
                </c:pt>
                <c:pt idx="9">
                  <c:v>638</c:v>
                </c:pt>
                <c:pt idx="10">
                  <c:v>632</c:v>
                </c:pt>
                <c:pt idx="11">
                  <c:v>629</c:v>
                </c:pt>
                <c:pt idx="12">
                  <c:v>625</c:v>
                </c:pt>
                <c:pt idx="13">
                  <c:v>622</c:v>
                </c:pt>
                <c:pt idx="14">
                  <c:v>619</c:v>
                </c:pt>
                <c:pt idx="15">
                  <c:v>615</c:v>
                </c:pt>
                <c:pt idx="16">
                  <c:v>607</c:v>
                </c:pt>
                <c:pt idx="17">
                  <c:v>599</c:v>
                </c:pt>
                <c:pt idx="18">
                  <c:v>584</c:v>
                </c:pt>
                <c:pt idx="19">
                  <c:v>580</c:v>
                </c:pt>
                <c:pt idx="20">
                  <c:v>560</c:v>
                </c:pt>
                <c:pt idx="21">
                  <c:v>547</c:v>
                </c:pt>
                <c:pt idx="22">
                  <c:v>530</c:v>
                </c:pt>
                <c:pt idx="23">
                  <c:v>508</c:v>
                </c:pt>
                <c:pt idx="24">
                  <c:v>487</c:v>
                </c:pt>
                <c:pt idx="25">
                  <c:v>469</c:v>
                </c:pt>
                <c:pt idx="26">
                  <c:v>451</c:v>
                </c:pt>
                <c:pt idx="27">
                  <c:v>433</c:v>
                </c:pt>
                <c:pt idx="28">
                  <c:v>394</c:v>
                </c:pt>
                <c:pt idx="29">
                  <c:v>351</c:v>
                </c:pt>
                <c:pt idx="30">
                  <c:v>310</c:v>
                </c:pt>
              </c:numCache>
            </c:numRef>
          </c:xVal>
          <c:yVal>
            <c:numRef>
              <c:f>Temp_2!$F$2:$F$80</c:f>
              <c:numCache>
                <c:formatCode>General</c:formatCode>
                <c:ptCount val="79"/>
                <c:pt idx="0">
                  <c:v>15.07</c:v>
                </c:pt>
                <c:pt idx="1">
                  <c:v>14.05</c:v>
                </c:pt>
                <c:pt idx="2">
                  <c:v>13.4</c:v>
                </c:pt>
                <c:pt idx="3">
                  <c:v>12.86</c:v>
                </c:pt>
                <c:pt idx="4">
                  <c:v>11.95</c:v>
                </c:pt>
                <c:pt idx="5">
                  <c:v>10.98</c:v>
                </c:pt>
                <c:pt idx="6">
                  <c:v>10.45</c:v>
                </c:pt>
                <c:pt idx="7">
                  <c:v>9.7899999999999991</c:v>
                </c:pt>
                <c:pt idx="8">
                  <c:v>9.18</c:v>
                </c:pt>
                <c:pt idx="9">
                  <c:v>8.48</c:v>
                </c:pt>
                <c:pt idx="10">
                  <c:v>7.44</c:v>
                </c:pt>
                <c:pt idx="11">
                  <c:v>6.89</c:v>
                </c:pt>
                <c:pt idx="12">
                  <c:v>6.41</c:v>
                </c:pt>
                <c:pt idx="13">
                  <c:v>5.98</c:v>
                </c:pt>
                <c:pt idx="14">
                  <c:v>5.65</c:v>
                </c:pt>
                <c:pt idx="15">
                  <c:v>5.13</c:v>
                </c:pt>
                <c:pt idx="16">
                  <c:v>4.32</c:v>
                </c:pt>
                <c:pt idx="17">
                  <c:v>3.69</c:v>
                </c:pt>
                <c:pt idx="18">
                  <c:v>2.68</c:v>
                </c:pt>
                <c:pt idx="19">
                  <c:v>2.5099999999999998</c:v>
                </c:pt>
                <c:pt idx="20">
                  <c:v>1.63</c:v>
                </c:pt>
                <c:pt idx="21">
                  <c:v>1.25</c:v>
                </c:pt>
                <c:pt idx="22">
                  <c:v>0.86</c:v>
                </c:pt>
                <c:pt idx="23">
                  <c:v>0.54</c:v>
                </c:pt>
                <c:pt idx="24">
                  <c:v>0.34</c:v>
                </c:pt>
                <c:pt idx="25">
                  <c:v>0.22</c:v>
                </c:pt>
                <c:pt idx="26">
                  <c:v>0.15</c:v>
                </c:pt>
                <c:pt idx="27">
                  <c:v>0.1</c:v>
                </c:pt>
                <c:pt idx="28">
                  <c:v>0.03</c:v>
                </c:pt>
                <c:pt idx="29">
                  <c:v>0.01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09-B84C-9F80-0C5B9B624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97952"/>
        <c:axId val="374199664"/>
      </c:scatterChart>
      <c:valAx>
        <c:axId val="3741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Voltaggio(mV)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9664"/>
        <c:crosses val="autoZero"/>
        <c:crossBetween val="midCat"/>
      </c:valAx>
      <c:valAx>
        <c:axId val="3741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Am</a:t>
                </a:r>
              </a:p>
              <a:p>
                <a:pPr>
                  <a:defRPr/>
                </a:pPr>
                <a:r>
                  <a:rPr lang="it-IT"/>
                  <a:t>peraggio(mA)</a:t>
                </a:r>
              </a:p>
            </c:rich>
          </c:tx>
          <c:layout>
            <c:manualLayout>
              <c:xMode val="edge"/>
              <c:yMode val="edge"/>
              <c:x val="1.8854242204496011E-2"/>
              <c:y val="0.42476516579793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Temp_2!$A$2:$A$36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Temp_2!$M$2:$M$31</c:f>
              <c:numCache>
                <c:formatCode>General</c:formatCode>
                <c:ptCount val="30"/>
                <c:pt idx="0">
                  <c:v>1.960784313725491</c:v>
                </c:pt>
                <c:pt idx="1">
                  <c:v>3.0769230769230753</c:v>
                </c:pt>
                <c:pt idx="2">
                  <c:v>3.7037037037036975</c:v>
                </c:pt>
                <c:pt idx="3">
                  <c:v>4.3956043956043951</c:v>
                </c:pt>
                <c:pt idx="4">
                  <c:v>3.0927835051546428</c:v>
                </c:pt>
                <c:pt idx="5">
                  <c:v>5.6603773584905541</c:v>
                </c:pt>
                <c:pt idx="6">
                  <c:v>4.5454545454545441</c:v>
                </c:pt>
                <c:pt idx="7">
                  <c:v>4.9180327868852505</c:v>
                </c:pt>
                <c:pt idx="8">
                  <c:v>4.28571428571429</c:v>
                </c:pt>
                <c:pt idx="9">
                  <c:v>5.7692307692307692</c:v>
                </c:pt>
                <c:pt idx="10">
                  <c:v>5.4545454545454479</c:v>
                </c:pt>
                <c:pt idx="11">
                  <c:v>8.333333333333341</c:v>
                </c:pt>
                <c:pt idx="12">
                  <c:v>6.976744186046516</c:v>
                </c:pt>
                <c:pt idx="13">
                  <c:v>9.0909090909090882</c:v>
                </c:pt>
                <c:pt idx="14">
                  <c:v>7.6923076923076854</c:v>
                </c:pt>
                <c:pt idx="15">
                  <c:v>9.876543209876548</c:v>
                </c:pt>
                <c:pt idx="16">
                  <c:v>12.698412698412692</c:v>
                </c:pt>
                <c:pt idx="17">
                  <c:v>14.851485148514854</c:v>
                </c:pt>
                <c:pt idx="18">
                  <c:v>23.529411764705831</c:v>
                </c:pt>
                <c:pt idx="19">
                  <c:v>22.72727272727273</c:v>
                </c:pt>
                <c:pt idx="20">
                  <c:v>34.210526315789487</c:v>
                </c:pt>
                <c:pt idx="21">
                  <c:v>43.589743589743591</c:v>
                </c:pt>
                <c:pt idx="22">
                  <c:v>68.750000000000014</c:v>
                </c:pt>
                <c:pt idx="23">
                  <c:v>105</c:v>
                </c:pt>
                <c:pt idx="24">
                  <c:v>149.99999999999997</c:v>
                </c:pt>
                <c:pt idx="25">
                  <c:v>257.14285714285711</c:v>
                </c:pt>
                <c:pt idx="26">
                  <c:v>360.00000000000006</c:v>
                </c:pt>
                <c:pt idx="27">
                  <c:v>557.14285714285711</c:v>
                </c:pt>
                <c:pt idx="28">
                  <c:v>2150.0000000000005</c:v>
                </c:pt>
                <c:pt idx="29">
                  <c:v>4100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B5-774C-9F7A-C84E9AB68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3231"/>
        <c:axId val="515464943"/>
      </c:scatterChart>
      <c:valAx>
        <c:axId val="5154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4943"/>
        <c:crosses val="autoZero"/>
        <c:crossBetween val="midCat"/>
      </c:valAx>
      <c:valAx>
        <c:axId val="5154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Temp_2!$AB$1</c:f>
              <c:strCache>
                <c:ptCount val="1"/>
                <c:pt idx="0">
                  <c:v>lnCorr(mA)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Temp_2!$H$2:$H$31</c:f>
              <c:numCache>
                <c:formatCode>General</c:formatCode>
                <c:ptCount val="30"/>
                <c:pt idx="0">
                  <c:v>23.971921701894672</c:v>
                </c:pt>
                <c:pt idx="1">
                  <c:v>23.907057054178846</c:v>
                </c:pt>
                <c:pt idx="2">
                  <c:v>23.834721026783448</c:v>
                </c:pt>
                <c:pt idx="3">
                  <c:v>23.762384999388054</c:v>
                </c:pt>
                <c:pt idx="4">
                  <c:v>23.625076222210538</c:v>
                </c:pt>
                <c:pt idx="5">
                  <c:v>23.516538352889508</c:v>
                </c:pt>
                <c:pt idx="6">
                  <c:v>23.408000483568479</c:v>
                </c:pt>
                <c:pt idx="7">
                  <c:v>23.299462614247453</c:v>
                </c:pt>
                <c:pt idx="8">
                  <c:v>23.190924744926424</c:v>
                </c:pt>
                <c:pt idx="9">
                  <c:v>23.089585499299641</c:v>
                </c:pt>
                <c:pt idx="10">
                  <c:v>22.879577436222093</c:v>
                </c:pt>
                <c:pt idx="11">
                  <c:v>22.77807778310585</c:v>
                </c:pt>
                <c:pt idx="12">
                  <c:v>22.640290297539082</c:v>
                </c:pt>
                <c:pt idx="13">
                  <c:v>22.538652537804602</c:v>
                </c:pt>
                <c:pt idx="14">
                  <c:v>22.415946180830719</c:v>
                </c:pt>
                <c:pt idx="15">
                  <c:v>22.271093539920667</c:v>
                </c:pt>
                <c:pt idx="16">
                  <c:v>21.981388258100562</c:v>
                </c:pt>
                <c:pt idx="17">
                  <c:v>21.691682976280454</c:v>
                </c:pt>
                <c:pt idx="18">
                  <c:v>21.155087254020515</c:v>
                </c:pt>
                <c:pt idx="19">
                  <c:v>21.010189396116267</c:v>
                </c:pt>
                <c:pt idx="20">
                  <c:v>20.304714979371081</c:v>
                </c:pt>
                <c:pt idx="21">
                  <c:v>19.839554416671128</c:v>
                </c:pt>
                <c:pt idx="22">
                  <c:v>19.222968630412609</c:v>
                </c:pt>
                <c:pt idx="23">
                  <c:v>18.419277159858051</c:v>
                </c:pt>
                <c:pt idx="24">
                  <c:v>17.657850348131635</c:v>
                </c:pt>
                <c:pt idx="25">
                  <c:v>17.005198795223279</c:v>
                </c:pt>
                <c:pt idx="26">
                  <c:v>16.352547242314923</c:v>
                </c:pt>
                <c:pt idx="27">
                  <c:v>15.699895689406567</c:v>
                </c:pt>
                <c:pt idx="28">
                  <c:v>14.285817324771797</c:v>
                </c:pt>
                <c:pt idx="29">
                  <c:v>12.726705281712945</c:v>
                </c:pt>
              </c:numCache>
            </c:numRef>
          </c:xVal>
          <c:yVal>
            <c:numRef>
              <c:f>Temp_2!$AB$2:$AB$31</c:f>
              <c:numCache>
                <c:formatCode>General</c:formatCode>
                <c:ptCount val="30"/>
                <c:pt idx="0">
                  <c:v>2.7127060126384039</c:v>
                </c:pt>
                <c:pt idx="1">
                  <c:v>2.642622395779755</c:v>
                </c:pt>
                <c:pt idx="2">
                  <c:v>2.5952547069568657</c:v>
                </c:pt>
                <c:pt idx="3">
                  <c:v>2.5541217188094731</c:v>
                </c:pt>
                <c:pt idx="4">
                  <c:v>2.4807312783775197</c:v>
                </c:pt>
                <c:pt idx="5">
                  <c:v>2.3960754360813845</c:v>
                </c:pt>
                <c:pt idx="6">
                  <c:v>2.3466019784108201</c:v>
                </c:pt>
                <c:pt idx="7">
                  <c:v>2.281361456542419</c:v>
                </c:pt>
                <c:pt idx="8">
                  <c:v>2.2170272046323989</c:v>
                </c:pt>
                <c:pt idx="9">
                  <c:v>2.1377104498038118</c:v>
                </c:pt>
                <c:pt idx="10">
                  <c:v>2.0068708488450007</c:v>
                </c:pt>
                <c:pt idx="11">
                  <c:v>1.9300710850255671</c:v>
                </c:pt>
                <c:pt idx="12">
                  <c:v>1.8578592709325787</c:v>
                </c:pt>
                <c:pt idx="13">
                  <c:v>1.7884205679625405</c:v>
                </c:pt>
                <c:pt idx="14">
                  <c:v>1.7316555451583497</c:v>
                </c:pt>
                <c:pt idx="15">
                  <c:v>1.6351056591826783</c:v>
                </c:pt>
                <c:pt idx="16">
                  <c:v>1.4632554022560189</c:v>
                </c:pt>
                <c:pt idx="17">
                  <c:v>1.3056264580524357</c:v>
                </c:pt>
                <c:pt idx="18">
                  <c:v>0.98581679452276538</c:v>
                </c:pt>
                <c:pt idx="19">
                  <c:v>0.92028275314369246</c:v>
                </c:pt>
                <c:pt idx="20">
                  <c:v>0.48858001481867092</c:v>
                </c:pt>
                <c:pt idx="21">
                  <c:v>0.22314355131420976</c:v>
                </c:pt>
                <c:pt idx="22">
                  <c:v>-0.15082288973458366</c:v>
                </c:pt>
                <c:pt idx="23">
                  <c:v>-0.61618613942381695</c:v>
                </c:pt>
                <c:pt idx="24">
                  <c:v>-1.0788096613719298</c:v>
                </c:pt>
                <c:pt idx="25">
                  <c:v>-1.5141277326297755</c:v>
                </c:pt>
                <c:pt idx="26">
                  <c:v>-1.8971199848858813</c:v>
                </c:pt>
                <c:pt idx="27">
                  <c:v>-2.3025850929940455</c:v>
                </c:pt>
                <c:pt idx="28">
                  <c:v>-3.5065578973199818</c:v>
                </c:pt>
                <c:pt idx="29">
                  <c:v>-4.6051701859880909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AB-3544-8F4A-526B204B7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62799"/>
        <c:axId val="734764511"/>
      </c:scatterChart>
      <c:valAx>
        <c:axId val="73476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4511"/>
        <c:crosses val="autoZero"/>
        <c:crossBetween val="midCat"/>
      </c:valAx>
      <c:valAx>
        <c:axId val="7347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Temp_3!$F$1</c:f>
              <c:strCache>
                <c:ptCount val="1"/>
                <c:pt idx="0">
                  <c:v>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Temp_3!$D$2:$D$80</c:f>
              <c:numCache>
                <c:formatCode>General</c:formatCode>
                <c:ptCount val="79"/>
                <c:pt idx="0">
                  <c:v>703</c:v>
                </c:pt>
                <c:pt idx="1">
                  <c:v>698</c:v>
                </c:pt>
                <c:pt idx="2">
                  <c:v>691</c:v>
                </c:pt>
                <c:pt idx="3">
                  <c:v>682</c:v>
                </c:pt>
                <c:pt idx="4">
                  <c:v>680</c:v>
                </c:pt>
                <c:pt idx="5">
                  <c:v>672</c:v>
                </c:pt>
                <c:pt idx="6">
                  <c:v>669</c:v>
                </c:pt>
                <c:pt idx="7">
                  <c:v>664</c:v>
                </c:pt>
                <c:pt idx="8">
                  <c:v>657</c:v>
                </c:pt>
                <c:pt idx="9">
                  <c:v>653</c:v>
                </c:pt>
                <c:pt idx="10">
                  <c:v>644</c:v>
                </c:pt>
                <c:pt idx="11">
                  <c:v>636</c:v>
                </c:pt>
                <c:pt idx="12">
                  <c:v>628</c:v>
                </c:pt>
                <c:pt idx="13">
                  <c:v>617</c:v>
                </c:pt>
                <c:pt idx="14">
                  <c:v>611</c:v>
                </c:pt>
                <c:pt idx="15">
                  <c:v>600</c:v>
                </c:pt>
                <c:pt idx="16">
                  <c:v>595</c:v>
                </c:pt>
                <c:pt idx="17">
                  <c:v>581</c:v>
                </c:pt>
                <c:pt idx="18">
                  <c:v>554</c:v>
                </c:pt>
                <c:pt idx="19">
                  <c:v>523</c:v>
                </c:pt>
                <c:pt idx="20">
                  <c:v>446</c:v>
                </c:pt>
                <c:pt idx="21">
                  <c:v>382</c:v>
                </c:pt>
                <c:pt idx="22">
                  <c:v>346</c:v>
                </c:pt>
              </c:numCache>
            </c:numRef>
          </c:xVal>
          <c:yVal>
            <c:numRef>
              <c:f>Temp_3!$F$2:$F$80</c:f>
              <c:numCache>
                <c:formatCode>General</c:formatCode>
                <c:ptCount val="79"/>
                <c:pt idx="0">
                  <c:v>14.85</c:v>
                </c:pt>
                <c:pt idx="1">
                  <c:v>13.22</c:v>
                </c:pt>
                <c:pt idx="2">
                  <c:v>11.39</c:v>
                </c:pt>
                <c:pt idx="3">
                  <c:v>9.2899999999999991</c:v>
                </c:pt>
                <c:pt idx="4">
                  <c:v>8.84</c:v>
                </c:pt>
                <c:pt idx="5">
                  <c:v>7.45</c:v>
                </c:pt>
                <c:pt idx="6">
                  <c:v>6.86</c:v>
                </c:pt>
                <c:pt idx="7">
                  <c:v>6.23</c:v>
                </c:pt>
                <c:pt idx="8">
                  <c:v>5.25</c:v>
                </c:pt>
                <c:pt idx="9">
                  <c:v>4.7699999999999996</c:v>
                </c:pt>
                <c:pt idx="10">
                  <c:v>3.95</c:v>
                </c:pt>
                <c:pt idx="11">
                  <c:v>3.26</c:v>
                </c:pt>
                <c:pt idx="12">
                  <c:v>2.75</c:v>
                </c:pt>
                <c:pt idx="13">
                  <c:v>2.14</c:v>
                </c:pt>
                <c:pt idx="14">
                  <c:v>1.86</c:v>
                </c:pt>
                <c:pt idx="15">
                  <c:v>1.47</c:v>
                </c:pt>
                <c:pt idx="16">
                  <c:v>1.32</c:v>
                </c:pt>
                <c:pt idx="17">
                  <c:v>0.96</c:v>
                </c:pt>
                <c:pt idx="18">
                  <c:v>0.51</c:v>
                </c:pt>
                <c:pt idx="19">
                  <c:v>0.24</c:v>
                </c:pt>
                <c:pt idx="20">
                  <c:v>0.03</c:v>
                </c:pt>
                <c:pt idx="21">
                  <c:v>0.01</c:v>
                </c:pt>
                <c:pt idx="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5E-DF4E-8F99-2DFDCE1BC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97952"/>
        <c:axId val="374199664"/>
      </c:scatterChart>
      <c:valAx>
        <c:axId val="3741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Voltaggio(mV)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9664"/>
        <c:crosses val="autoZero"/>
        <c:crossBetween val="midCat"/>
      </c:valAx>
      <c:valAx>
        <c:axId val="3741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Am</a:t>
                </a:r>
              </a:p>
              <a:p>
                <a:pPr>
                  <a:defRPr/>
                </a:pPr>
                <a:r>
                  <a:rPr lang="it-IT"/>
                  <a:t>peraggio(mA)</a:t>
                </a:r>
              </a:p>
            </c:rich>
          </c:tx>
          <c:layout>
            <c:manualLayout>
              <c:xMode val="edge"/>
              <c:yMode val="edge"/>
              <c:x val="1.8854242204496011E-2"/>
              <c:y val="0.42476516579793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Temp_3!$A$2:$A$36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Temp_3!$M$2:$M$31</c:f>
              <c:numCache>
                <c:formatCode>General</c:formatCode>
                <c:ptCount val="30"/>
                <c:pt idx="0">
                  <c:v>3.0674846625766889</c:v>
                </c:pt>
                <c:pt idx="1">
                  <c:v>3.8251366120218577</c:v>
                </c:pt>
                <c:pt idx="2">
                  <c:v>4.2857142857142829</c:v>
                </c:pt>
                <c:pt idx="3">
                  <c:v>4.4444444444444517</c:v>
                </c:pt>
                <c:pt idx="4">
                  <c:v>5.7553956834532389</c:v>
                </c:pt>
                <c:pt idx="5">
                  <c:v>5.084745762711866</c:v>
                </c:pt>
                <c:pt idx="6">
                  <c:v>7.9365079365079376</c:v>
                </c:pt>
                <c:pt idx="7">
                  <c:v>7.1428571428571397</c:v>
                </c:pt>
                <c:pt idx="8">
                  <c:v>8.3333333333333268</c:v>
                </c:pt>
                <c:pt idx="9">
                  <c:v>10.975609756097569</c:v>
                </c:pt>
                <c:pt idx="10">
                  <c:v>11.594202898550718</c:v>
                </c:pt>
                <c:pt idx="11">
                  <c:v>15.686274509803928</c:v>
                </c:pt>
                <c:pt idx="12">
                  <c:v>18.032786885245905</c:v>
                </c:pt>
                <c:pt idx="13">
                  <c:v>21.428571428571427</c:v>
                </c:pt>
                <c:pt idx="14">
                  <c:v>28.205128205128197</c:v>
                </c:pt>
                <c:pt idx="15">
                  <c:v>33.33333333333335</c:v>
                </c:pt>
                <c:pt idx="16">
                  <c:v>38.888888888888879</c:v>
                </c:pt>
                <c:pt idx="17">
                  <c:v>60.000000000000007</c:v>
                </c:pt>
                <c:pt idx="18">
                  <c:v>114.81481481481481</c:v>
                </c:pt>
                <c:pt idx="19">
                  <c:v>366.66666666666669</c:v>
                </c:pt>
                <c:pt idx="20">
                  <c:v>3200.0000000000005</c:v>
                </c:pt>
                <c:pt idx="21">
                  <c:v>3600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24-6242-9717-2A5CA8866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3231"/>
        <c:axId val="515464943"/>
      </c:scatterChart>
      <c:valAx>
        <c:axId val="5154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4943"/>
        <c:crosses val="autoZero"/>
        <c:crossBetween val="midCat"/>
      </c:valAx>
      <c:valAx>
        <c:axId val="5154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202471</xdr:colOff>
      <xdr:row>1</xdr:row>
      <xdr:rowOff>149069</xdr:rowOff>
    </xdr:from>
    <xdr:ext cx="3155950" cy="778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B32E3692-B3D1-048B-B266-FA2B6324A3F9}"/>
                </a:ext>
              </a:extLst>
            </xdr:cNvPr>
            <xdr:cNvSpPr txBox="1"/>
          </xdr:nvSpPr>
          <xdr:spPr>
            <a:xfrm>
              <a:off x="6948045" y="357266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2400" b="0" i="1">
                            <a:latin typeface="Cambria Math" panose="02040503050406030204" pitchFamily="18" charset="0"/>
                          </a:rPr>
                          <m:t>tot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qV</m:t>
                                </m:r>
                              </m:num>
                              <m:den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𝑘𝑇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2400" b="0" i="1">
                                    <a:latin typeface="Cambria Math" panose="02040503050406030204" pitchFamily="18" charset="0"/>
                                  </a:rPr>
                                  <m:t>η</m:t>
                                </m:r>
                              </m:den>
                            </m:f>
                          </m:sup>
                        </m:sSup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B32E3692-B3D1-048B-B266-FA2B6324A3F9}"/>
                </a:ext>
              </a:extLst>
            </xdr:cNvPr>
            <xdr:cNvSpPr txBox="1"/>
          </xdr:nvSpPr>
          <xdr:spPr>
            <a:xfrm>
              <a:off x="6948045" y="357266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𝐼_tot=𝐼_0 (𝑒^(qV/𝑘𝑇</a:t>
              </a:r>
              <a:r>
                <a:rPr lang="el-GR" sz="2400" b="0" i="0">
                  <a:latin typeface="Cambria Math" panose="02040503050406030204" pitchFamily="18" charset="0"/>
                </a:rPr>
                <a:t>η</a:t>
              </a:r>
              <a:r>
                <a:rPr lang="it-IT" sz="2400" b="0" i="0">
                  <a:latin typeface="Cambria Math" panose="02040503050406030204" pitchFamily="18" charset="0"/>
                </a:rPr>
                <a:t>)−1)</a:t>
              </a:r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118152</xdr:colOff>
      <xdr:row>5</xdr:row>
      <xdr:rowOff>134391</xdr:rowOff>
    </xdr:from>
    <xdr:ext cx="3270249" cy="1091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EBB4FC5F-EA3C-257D-ADB8-5073633FBDEB}"/>
                </a:ext>
              </a:extLst>
            </xdr:cNvPr>
            <xdr:cNvSpPr txBox="1"/>
          </xdr:nvSpPr>
          <xdr:spPr>
            <a:xfrm>
              <a:off x="6863726" y="1175375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𝑞𝑉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𝑘𝑇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𝜂</m:t>
                        </m:r>
                      </m:den>
                    </m:f>
                  </m:oMath>
                </m:oMathPara>
              </a14:m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EBB4FC5F-EA3C-257D-ADB8-5073633FBDEB}"/>
                </a:ext>
              </a:extLst>
            </xdr:cNvPr>
            <xdr:cNvSpPr txBox="1"/>
          </xdr:nvSpPr>
          <xdr:spPr>
            <a:xfrm>
              <a:off x="6863726" y="1175375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𝑙𝑛𝐼_𝑡𝑜𝑡=𝑙𝑛𝐼_0+𝑞𝑉/𝑘𝑇𝜂</a:t>
              </a:r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</xdr:col>
      <xdr:colOff>17056</xdr:colOff>
      <xdr:row>62</xdr:row>
      <xdr:rowOff>135326</xdr:rowOff>
    </xdr:from>
    <xdr:to>
      <xdr:col>7</xdr:col>
      <xdr:colOff>838425</xdr:colOff>
      <xdr:row>64</xdr:row>
      <xdr:rowOff>144456</xdr:rowOff>
    </xdr:to>
    <xdr:sp macro="" textlink="">
      <xdr:nvSpPr>
        <xdr:cNvPr id="5" name="CasellaDiTesto 4">
          <a:extLst>
            <a:ext uri="{FF2B5EF4-FFF2-40B4-BE49-F238E27FC236}">
              <a16:creationId xmlns:a16="http://schemas.microsoft.com/office/drawing/2014/main" id="{17810B90-E99E-E725-DB7C-DB806E0BC7AD}"/>
            </a:ext>
          </a:extLst>
        </xdr:cNvPr>
        <xdr:cNvSpPr txBox="1"/>
      </xdr:nvSpPr>
      <xdr:spPr>
        <a:xfrm>
          <a:off x="876748" y="13499634"/>
          <a:ext cx="5979523" cy="3998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N.B:</a:t>
          </a:r>
          <a:r>
            <a:rPr lang="it-IT" sz="1400" baseline="0"/>
            <a:t> Ricordarsi di fare misure anche a polarizzazione inversa per misurare I_0 </a:t>
          </a:r>
          <a:endParaRPr lang="it-IT" sz="1400"/>
        </a:p>
      </xdr:txBody>
    </xdr:sp>
    <xdr:clientData/>
  </xdr:twoCellAnchor>
  <xdr:oneCellAnchor>
    <xdr:from>
      <xdr:col>9</xdr:col>
      <xdr:colOff>273882</xdr:colOff>
      <xdr:row>9</xdr:row>
      <xdr:rowOff>164789</xdr:rowOff>
    </xdr:from>
    <xdr:ext cx="933450" cy="8612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E671061E-622D-40A8-8D2D-18F9E344FB75}"/>
                </a:ext>
              </a:extLst>
            </xdr:cNvPr>
            <xdr:cNvSpPr txBox="1"/>
          </xdr:nvSpPr>
          <xdr:spPr>
            <a:xfrm>
              <a:off x="7841833" y="203855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it-IT" sz="24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E671061E-622D-40A8-8D2D-18F9E344FB75}"/>
                </a:ext>
              </a:extLst>
            </xdr:cNvPr>
            <xdr:cNvSpPr txBox="1"/>
          </xdr:nvSpPr>
          <xdr:spPr>
            <a:xfrm>
              <a:off x="7841833" y="203855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𝑅=𝑉/𝐼</a:t>
              </a:r>
              <a:endParaRPr lang="it-IT" sz="2400" b="0"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15</xdr:col>
      <xdr:colOff>82550</xdr:colOff>
      <xdr:row>2</xdr:row>
      <xdr:rowOff>127000</xdr:rowOff>
    </xdr:from>
    <xdr:to>
      <xdr:col>24</xdr:col>
      <xdr:colOff>105508</xdr:colOff>
      <xdr:row>20</xdr:row>
      <xdr:rowOff>35169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DBFC7F0E-F61D-2887-6AD5-25108BCE0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71828</xdr:colOff>
      <xdr:row>21</xdr:row>
      <xdr:rowOff>153441</xdr:rowOff>
    </xdr:from>
    <xdr:to>
      <xdr:col>25</xdr:col>
      <xdr:colOff>458033</xdr:colOff>
      <xdr:row>40</xdr:row>
      <xdr:rowOff>156146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F12DB68-E8CD-6746-99DA-E30305CC9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40598</xdr:colOff>
      <xdr:row>42</xdr:row>
      <xdr:rowOff>101389</xdr:rowOff>
    </xdr:from>
    <xdr:to>
      <xdr:col>25</xdr:col>
      <xdr:colOff>566614</xdr:colOff>
      <xdr:row>61</xdr:row>
      <xdr:rowOff>117230</xdr:rowOff>
    </xdr:to>
    <xdr:graphicFrame macro="">
      <xdr:nvGraphicFramePr>
        <xdr:cNvPr id="13" name="Grafico 6">
          <a:extLst>
            <a:ext uri="{FF2B5EF4-FFF2-40B4-BE49-F238E27FC236}">
              <a16:creationId xmlns:a16="http://schemas.microsoft.com/office/drawing/2014/main" id="{707E8C47-1016-D178-DE2E-49DBE449F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215564</xdr:colOff>
      <xdr:row>65</xdr:row>
      <xdr:rowOff>184878</xdr:rowOff>
    </xdr:from>
    <xdr:to>
      <xdr:col>7</xdr:col>
      <xdr:colOff>705692</xdr:colOff>
      <xdr:row>69</xdr:row>
      <xdr:rowOff>68865</xdr:rowOff>
    </xdr:to>
    <xdr:sp macro="" textlink="">
      <xdr:nvSpPr>
        <xdr:cNvPr id="8" name="CasellaDiTesto 7">
          <a:extLst>
            <a:ext uri="{FF2B5EF4-FFF2-40B4-BE49-F238E27FC236}">
              <a16:creationId xmlns:a16="http://schemas.microsoft.com/office/drawing/2014/main" id="{B3ED0D2D-59FA-B062-0D5A-67DE61734CCF}"/>
            </a:ext>
          </a:extLst>
        </xdr:cNvPr>
        <xdr:cNvSpPr txBox="1"/>
      </xdr:nvSpPr>
      <xdr:spPr>
        <a:xfrm>
          <a:off x="1075256" y="14135340"/>
          <a:ext cx="5648282" cy="665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dopo aver preso la prima temperatura e capito cosa non va,</a:t>
          </a:r>
          <a:r>
            <a:rPr lang="it-IT" sz="1400" baseline="0"/>
            <a:t> duplicare questo foglio, cambiare nome tabelle ed eliminare dati </a:t>
          </a:r>
          <a:endParaRPr lang="it-IT" sz="1400"/>
        </a:p>
      </xdr:txBody>
    </xdr:sp>
    <xdr:clientData/>
  </xdr:twoCellAnchor>
  <xdr:twoCellAnchor>
    <xdr:from>
      <xdr:col>15</xdr:col>
      <xdr:colOff>360589</xdr:colOff>
      <xdr:row>61</xdr:row>
      <xdr:rowOff>159204</xdr:rowOff>
    </xdr:from>
    <xdr:to>
      <xdr:col>25</xdr:col>
      <xdr:colOff>176893</xdr:colOff>
      <xdr:row>86</xdr:row>
      <xdr:rowOff>149679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77C9704-C43A-D157-2E01-163D98D4A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202471</xdr:colOff>
      <xdr:row>1</xdr:row>
      <xdr:rowOff>149069</xdr:rowOff>
    </xdr:from>
    <xdr:ext cx="3155950" cy="778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C4700FE7-A1D3-994F-84BD-FF9DDEB83ED8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2400" b="0" i="1">
                            <a:latin typeface="Cambria Math" panose="02040503050406030204" pitchFamily="18" charset="0"/>
                          </a:rPr>
                          <m:t>tot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qV</m:t>
                                </m:r>
                              </m:num>
                              <m:den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𝑘𝑇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2400" b="0" i="1">
                                    <a:latin typeface="Cambria Math" panose="02040503050406030204" pitchFamily="18" charset="0"/>
                                  </a:rPr>
                                  <m:t>η</m:t>
                                </m:r>
                              </m:den>
                            </m:f>
                          </m:sup>
                        </m:sSup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C4700FE7-A1D3-994F-84BD-FF9DDEB83ED8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𝐼_tot=𝐼_0 (𝑒^(qV/𝑘𝑇</a:t>
              </a:r>
              <a:r>
                <a:rPr lang="el-GR" sz="2400" b="0" i="0">
                  <a:latin typeface="Cambria Math" panose="02040503050406030204" pitchFamily="18" charset="0"/>
                </a:rPr>
                <a:t>η</a:t>
              </a:r>
              <a:r>
                <a:rPr lang="it-IT" sz="2400" b="0" i="0">
                  <a:latin typeface="Cambria Math" panose="02040503050406030204" pitchFamily="18" charset="0"/>
                </a:rPr>
                <a:t>)−1)</a:t>
              </a:r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118152</xdr:colOff>
      <xdr:row>5</xdr:row>
      <xdr:rowOff>134391</xdr:rowOff>
    </xdr:from>
    <xdr:ext cx="3270249" cy="1091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47FBF503-5711-7C41-BC79-707D7EFF224B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𝑞𝑉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𝑘𝑇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𝜂</m:t>
                        </m:r>
                      </m:den>
                    </m:f>
                  </m:oMath>
                </m:oMathPara>
              </a14:m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47FBF503-5711-7C41-BC79-707D7EFF224B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𝑙𝑛𝐼_𝑡𝑜𝑡=𝑙𝑛𝐼_0+𝑞𝑉/𝑘𝑇𝜂</a:t>
              </a:r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0</xdr:col>
      <xdr:colOff>132984</xdr:colOff>
      <xdr:row>36</xdr:row>
      <xdr:rowOff>135326</xdr:rowOff>
    </xdr:from>
    <xdr:to>
      <xdr:col>7</xdr:col>
      <xdr:colOff>128527</xdr:colOff>
      <xdr:row>38</xdr:row>
      <xdr:rowOff>124918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D8387C29-B221-DA48-BDAE-434CEC32EB8D}"/>
            </a:ext>
          </a:extLst>
        </xdr:cNvPr>
        <xdr:cNvSpPr txBox="1"/>
      </xdr:nvSpPr>
      <xdr:spPr>
        <a:xfrm>
          <a:off x="132984" y="8093993"/>
          <a:ext cx="5922210" cy="3959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N.B:</a:t>
          </a:r>
          <a:r>
            <a:rPr lang="it-IT" sz="1400" baseline="0"/>
            <a:t> Ricordarsi di fare misure anche a polarizzazione inversa per misurare I_0 </a:t>
          </a:r>
          <a:endParaRPr lang="it-IT" sz="1400"/>
        </a:p>
      </xdr:txBody>
    </xdr:sp>
    <xdr:clientData/>
  </xdr:twoCellAnchor>
  <xdr:oneCellAnchor>
    <xdr:from>
      <xdr:col>9</xdr:col>
      <xdr:colOff>273882</xdr:colOff>
      <xdr:row>9</xdr:row>
      <xdr:rowOff>164789</xdr:rowOff>
    </xdr:from>
    <xdr:ext cx="933450" cy="8612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96632883-D190-1941-9E3A-8908D6EA4CA4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it-IT" sz="24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96632883-D190-1941-9E3A-8908D6EA4CA4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𝑅=𝑉/𝐼</a:t>
              </a:r>
              <a:endParaRPr lang="it-IT" sz="2400" b="0"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15</xdr:col>
      <xdr:colOff>82550</xdr:colOff>
      <xdr:row>2</xdr:row>
      <xdr:rowOff>127000</xdr:rowOff>
    </xdr:from>
    <xdr:to>
      <xdr:col>24</xdr:col>
      <xdr:colOff>105508</xdr:colOff>
      <xdr:row>20</xdr:row>
      <xdr:rowOff>35169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1B4FE96-6570-BD46-8C77-6A174FE094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71828</xdr:colOff>
      <xdr:row>21</xdr:row>
      <xdr:rowOff>153441</xdr:rowOff>
    </xdr:from>
    <xdr:to>
      <xdr:col>25</xdr:col>
      <xdr:colOff>458033</xdr:colOff>
      <xdr:row>40</xdr:row>
      <xdr:rowOff>156146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EBDFE8C6-4414-6E40-93DC-733F91AA7E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40598</xdr:colOff>
      <xdr:row>42</xdr:row>
      <xdr:rowOff>101390</xdr:rowOff>
    </xdr:from>
    <xdr:to>
      <xdr:col>25</xdr:col>
      <xdr:colOff>405982</xdr:colOff>
      <xdr:row>60</xdr:row>
      <xdr:rowOff>10408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F2AED961-7243-844B-A55A-9BB1F771AF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362753</xdr:colOff>
      <xdr:row>39</xdr:row>
      <xdr:rowOff>97607</xdr:rowOff>
    </xdr:from>
    <xdr:to>
      <xdr:col>7</xdr:col>
      <xdr:colOff>27055</xdr:colOff>
      <xdr:row>42</xdr:row>
      <xdr:rowOff>184793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id="{332F0D66-183F-2242-8C9A-AC469E268F89}"/>
            </a:ext>
          </a:extLst>
        </xdr:cNvPr>
        <xdr:cNvSpPr txBox="1"/>
      </xdr:nvSpPr>
      <xdr:spPr>
        <a:xfrm>
          <a:off x="362753" y="8665874"/>
          <a:ext cx="5590969" cy="6967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dopo aver preso la prima temperatura e capito cosa non va,</a:t>
          </a:r>
          <a:r>
            <a:rPr lang="it-IT" sz="1400" baseline="0"/>
            <a:t> duplicare questo foglio, cambiare nome tabelle ed eliminare dati </a:t>
          </a:r>
          <a:endParaRPr lang="it-IT" sz="14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202471</xdr:colOff>
      <xdr:row>1</xdr:row>
      <xdr:rowOff>149069</xdr:rowOff>
    </xdr:from>
    <xdr:ext cx="3155950" cy="778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9720AD04-A47C-0441-A864-320239685725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2400" b="0" i="1">
                            <a:latin typeface="Cambria Math" panose="02040503050406030204" pitchFamily="18" charset="0"/>
                          </a:rPr>
                          <m:t>tot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qV</m:t>
                                </m:r>
                              </m:num>
                              <m:den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𝑘𝑇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2400" b="0" i="1">
                                    <a:latin typeface="Cambria Math" panose="02040503050406030204" pitchFamily="18" charset="0"/>
                                  </a:rPr>
                                  <m:t>η</m:t>
                                </m:r>
                              </m:den>
                            </m:f>
                          </m:sup>
                        </m:sSup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9720AD04-A47C-0441-A864-320239685725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𝐼_tot=𝐼_0 (𝑒^(qV/𝑘𝑇</a:t>
              </a:r>
              <a:r>
                <a:rPr lang="el-GR" sz="2400" b="0" i="0">
                  <a:latin typeface="Cambria Math" panose="02040503050406030204" pitchFamily="18" charset="0"/>
                </a:rPr>
                <a:t>η</a:t>
              </a:r>
              <a:r>
                <a:rPr lang="it-IT" sz="2400" b="0" i="0">
                  <a:latin typeface="Cambria Math" panose="02040503050406030204" pitchFamily="18" charset="0"/>
                </a:rPr>
                <a:t>)−1)</a:t>
              </a:r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118152</xdr:colOff>
      <xdr:row>5</xdr:row>
      <xdr:rowOff>134391</xdr:rowOff>
    </xdr:from>
    <xdr:ext cx="3270249" cy="1091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3E83E9F5-3243-124C-849B-88519129EB72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𝑞𝑉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𝑘𝑇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𝜂</m:t>
                        </m:r>
                      </m:den>
                    </m:f>
                  </m:oMath>
                </m:oMathPara>
              </a14:m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3E83E9F5-3243-124C-849B-88519129EB72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𝑙𝑛𝐼_𝑡𝑜𝑡=𝑙𝑛𝐼_0+𝑞𝑉/𝑘𝑇𝜂</a:t>
              </a:r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8</xdr:col>
      <xdr:colOff>251518</xdr:colOff>
      <xdr:row>58</xdr:row>
      <xdr:rowOff>135326</xdr:rowOff>
    </xdr:from>
    <xdr:to>
      <xdr:col>14</xdr:col>
      <xdr:colOff>721194</xdr:colOff>
      <xdr:row>60</xdr:row>
      <xdr:rowOff>124918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90E6102C-5216-A744-9BBC-E680709CC3AE}"/>
            </a:ext>
          </a:extLst>
        </xdr:cNvPr>
        <xdr:cNvSpPr txBox="1"/>
      </xdr:nvSpPr>
      <xdr:spPr>
        <a:xfrm>
          <a:off x="7058718" y="12771826"/>
          <a:ext cx="5943376" cy="4213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N.B:</a:t>
          </a:r>
          <a:r>
            <a:rPr lang="it-IT" sz="1400" baseline="0"/>
            <a:t> Ricordarsi di fare misure anche a polarizzazione inversa per misurare I_0 </a:t>
          </a:r>
          <a:endParaRPr lang="it-IT" sz="1400"/>
        </a:p>
      </xdr:txBody>
    </xdr:sp>
    <xdr:clientData/>
  </xdr:twoCellAnchor>
  <xdr:oneCellAnchor>
    <xdr:from>
      <xdr:col>9</xdr:col>
      <xdr:colOff>273882</xdr:colOff>
      <xdr:row>9</xdr:row>
      <xdr:rowOff>164789</xdr:rowOff>
    </xdr:from>
    <xdr:ext cx="933450" cy="8612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18A53A14-D346-B645-BBFD-463A1C1D68B7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it-IT" sz="24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18A53A14-D346-B645-BBFD-463A1C1D68B7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𝑅=𝑉/𝐼</a:t>
              </a:r>
              <a:endParaRPr lang="it-IT" sz="2400" b="0"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15</xdr:col>
      <xdr:colOff>82550</xdr:colOff>
      <xdr:row>2</xdr:row>
      <xdr:rowOff>127000</xdr:rowOff>
    </xdr:from>
    <xdr:to>
      <xdr:col>24</xdr:col>
      <xdr:colOff>105508</xdr:colOff>
      <xdr:row>20</xdr:row>
      <xdr:rowOff>35169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6B3C899C-60C7-F043-968A-C2D31E45F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71828</xdr:colOff>
      <xdr:row>21</xdr:row>
      <xdr:rowOff>153441</xdr:rowOff>
    </xdr:from>
    <xdr:to>
      <xdr:col>25</xdr:col>
      <xdr:colOff>458033</xdr:colOff>
      <xdr:row>40</xdr:row>
      <xdr:rowOff>156146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BE4E8446-07B7-CA41-B3FD-9875F9CA10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40598</xdr:colOff>
      <xdr:row>42</xdr:row>
      <xdr:rowOff>101390</xdr:rowOff>
    </xdr:from>
    <xdr:to>
      <xdr:col>25</xdr:col>
      <xdr:colOff>405982</xdr:colOff>
      <xdr:row>60</xdr:row>
      <xdr:rowOff>10408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5E1DD01-942A-064E-917F-F0E9F3BA80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176487</xdr:colOff>
      <xdr:row>61</xdr:row>
      <xdr:rowOff>165340</xdr:rowOff>
    </xdr:from>
    <xdr:to>
      <xdr:col>14</xdr:col>
      <xdr:colOff>314922</xdr:colOff>
      <xdr:row>65</xdr:row>
      <xdr:rowOff>49326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id="{4C319B9D-1410-A04C-8619-7FD7FF89F282}"/>
            </a:ext>
          </a:extLst>
        </xdr:cNvPr>
        <xdr:cNvSpPr txBox="1"/>
      </xdr:nvSpPr>
      <xdr:spPr>
        <a:xfrm>
          <a:off x="6983687" y="13449540"/>
          <a:ext cx="5612135" cy="7475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dopo aver preso la prima temperatura e capito cosa non va,</a:t>
          </a:r>
          <a:r>
            <a:rPr lang="it-IT" sz="1400" baseline="0"/>
            <a:t> duplicare questo foglio, cambiare nome tabelle ed eliminare dati </a:t>
          </a:r>
          <a:endParaRPr lang="it-IT" sz="14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583471</xdr:colOff>
      <xdr:row>34</xdr:row>
      <xdr:rowOff>22069</xdr:rowOff>
    </xdr:from>
    <xdr:ext cx="3155950" cy="778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52CF977E-A637-BE48-AD15-D21E3482C65B}"/>
                </a:ext>
              </a:extLst>
            </xdr:cNvPr>
            <xdr:cNvSpPr txBox="1"/>
          </xdr:nvSpPr>
          <xdr:spPr>
            <a:xfrm>
              <a:off x="8355871" y="75658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2400" b="0" i="1">
                            <a:latin typeface="Cambria Math" panose="02040503050406030204" pitchFamily="18" charset="0"/>
                          </a:rPr>
                          <m:t>tot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qV</m:t>
                                </m:r>
                              </m:num>
                              <m:den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𝑘𝑇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2400" b="0" i="1">
                                    <a:latin typeface="Cambria Math" panose="02040503050406030204" pitchFamily="18" charset="0"/>
                                  </a:rPr>
                                  <m:t>η</m:t>
                                </m:r>
                              </m:den>
                            </m:f>
                          </m:sup>
                        </m:sSup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52CF977E-A637-BE48-AD15-D21E3482C65B}"/>
                </a:ext>
              </a:extLst>
            </xdr:cNvPr>
            <xdr:cNvSpPr txBox="1"/>
          </xdr:nvSpPr>
          <xdr:spPr>
            <a:xfrm>
              <a:off x="8355871" y="75658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𝐼_tot=𝐼_0 (𝑒^(qV/𝑘𝑇</a:t>
              </a:r>
              <a:r>
                <a:rPr lang="el-GR" sz="2400" b="0" i="0">
                  <a:latin typeface="Cambria Math" panose="02040503050406030204" pitchFamily="18" charset="0"/>
                </a:rPr>
                <a:t>η</a:t>
              </a:r>
              <a:r>
                <a:rPr lang="it-IT" sz="2400" b="0" i="0">
                  <a:latin typeface="Cambria Math" panose="02040503050406030204" pitchFamily="18" charset="0"/>
                </a:rPr>
                <a:t>)−1)</a:t>
              </a:r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626152</xdr:colOff>
      <xdr:row>34</xdr:row>
      <xdr:rowOff>159791</xdr:rowOff>
    </xdr:from>
    <xdr:ext cx="3270249" cy="1091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0CCCDD6C-FF93-014F-99B8-39F94B7244BB}"/>
                </a:ext>
              </a:extLst>
            </xdr:cNvPr>
            <xdr:cNvSpPr txBox="1"/>
          </xdr:nvSpPr>
          <xdr:spPr>
            <a:xfrm>
              <a:off x="626152" y="77035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𝑞𝑉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𝑘𝑇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𝜂</m:t>
                        </m:r>
                      </m:den>
                    </m:f>
                  </m:oMath>
                </m:oMathPara>
              </a14:m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0CCCDD6C-FF93-014F-99B8-39F94B7244BB}"/>
                </a:ext>
              </a:extLst>
            </xdr:cNvPr>
            <xdr:cNvSpPr txBox="1"/>
          </xdr:nvSpPr>
          <xdr:spPr>
            <a:xfrm>
              <a:off x="626152" y="77035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𝑙𝑛𝐼_𝑡𝑜𝑡=𝑙𝑛𝐼_0+𝑞𝑉/𝑘𝑇𝜂</a:t>
              </a:r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0</xdr:col>
      <xdr:colOff>831641</xdr:colOff>
      <xdr:row>24</xdr:row>
      <xdr:rowOff>166684</xdr:rowOff>
    </xdr:from>
    <xdr:to>
      <xdr:col>7</xdr:col>
      <xdr:colOff>830947</xdr:colOff>
      <xdr:row>26</xdr:row>
      <xdr:rowOff>156275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9AE0661E-29EB-A945-AF61-B3A01B1D96F0}"/>
            </a:ext>
          </a:extLst>
        </xdr:cNvPr>
        <xdr:cNvSpPr txBox="1"/>
      </xdr:nvSpPr>
      <xdr:spPr>
        <a:xfrm>
          <a:off x="831641" y="5497548"/>
          <a:ext cx="5925973" cy="3972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N.B:</a:t>
          </a:r>
          <a:r>
            <a:rPr lang="it-IT" sz="1400" baseline="0"/>
            <a:t> Ricordarsi di fare misure anche a polarizzazione inversa per misurare I_0 </a:t>
          </a:r>
          <a:endParaRPr lang="it-IT" sz="1400"/>
        </a:p>
      </xdr:txBody>
    </xdr:sp>
    <xdr:clientData/>
  </xdr:twoCellAnchor>
  <xdr:oneCellAnchor>
    <xdr:from>
      <xdr:col>11</xdr:col>
      <xdr:colOff>477082</xdr:colOff>
      <xdr:row>29</xdr:row>
      <xdr:rowOff>139389</xdr:rowOff>
    </xdr:from>
    <xdr:ext cx="933450" cy="8612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2C543271-0C36-B444-9824-E6A02B5087C1}"/>
                </a:ext>
              </a:extLst>
            </xdr:cNvPr>
            <xdr:cNvSpPr txBox="1"/>
          </xdr:nvSpPr>
          <xdr:spPr>
            <a:xfrm>
              <a:off x="10332282" y="66671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it-IT" sz="24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2C543271-0C36-B444-9824-E6A02B5087C1}"/>
                </a:ext>
              </a:extLst>
            </xdr:cNvPr>
            <xdr:cNvSpPr txBox="1"/>
          </xdr:nvSpPr>
          <xdr:spPr>
            <a:xfrm>
              <a:off x="10332282" y="66671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𝑅=𝑉/𝐼</a:t>
              </a:r>
              <a:endParaRPr lang="it-IT" sz="2400" b="0"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15</xdr:col>
      <xdr:colOff>82549</xdr:colOff>
      <xdr:row>2</xdr:row>
      <xdr:rowOff>127000</xdr:rowOff>
    </xdr:from>
    <xdr:to>
      <xdr:col>25</xdr:col>
      <xdr:colOff>812799</xdr:colOff>
      <xdr:row>20</xdr:row>
      <xdr:rowOff>152400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607A2B9B-06AE-144D-B545-85CB478DB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71828</xdr:colOff>
      <xdr:row>21</xdr:row>
      <xdr:rowOff>153441</xdr:rowOff>
    </xdr:from>
    <xdr:to>
      <xdr:col>25</xdr:col>
      <xdr:colOff>458033</xdr:colOff>
      <xdr:row>40</xdr:row>
      <xdr:rowOff>156146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6A8D04A6-F83A-FC4B-A2DA-E8D6773F79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40598</xdr:colOff>
      <xdr:row>42</xdr:row>
      <xdr:rowOff>101390</xdr:rowOff>
    </xdr:from>
    <xdr:to>
      <xdr:col>25</xdr:col>
      <xdr:colOff>405982</xdr:colOff>
      <xdr:row>60</xdr:row>
      <xdr:rowOff>10408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637FF702-5EF2-EC41-B57F-79B73B603A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176486</xdr:colOff>
      <xdr:row>27</xdr:row>
      <xdr:rowOff>71266</xdr:rowOff>
    </xdr:from>
    <xdr:to>
      <xdr:col>7</xdr:col>
      <xdr:colOff>691218</xdr:colOff>
      <xdr:row>30</xdr:row>
      <xdr:rowOff>159080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id="{2DC41ACB-F2AB-F84A-9B5C-71FD573AB508}"/>
            </a:ext>
          </a:extLst>
        </xdr:cNvPr>
        <xdr:cNvSpPr txBox="1"/>
      </xdr:nvSpPr>
      <xdr:spPr>
        <a:xfrm>
          <a:off x="1023153" y="6013612"/>
          <a:ext cx="5594732" cy="6992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dopo aver preso la prima temperatura e capito cosa non va,</a:t>
          </a:r>
          <a:r>
            <a:rPr lang="it-IT" sz="1400" baseline="0"/>
            <a:t> duplicare questo foglio, cambiare nome tabelle ed eliminare dati </a:t>
          </a:r>
          <a:endParaRPr lang="it-IT" sz="14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67004</xdr:colOff>
      <xdr:row>35</xdr:row>
      <xdr:rowOff>182935</xdr:rowOff>
    </xdr:from>
    <xdr:ext cx="3155950" cy="778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3848165A-67C7-8A47-AFC9-7C18DC808F48}"/>
                </a:ext>
              </a:extLst>
            </xdr:cNvPr>
            <xdr:cNvSpPr txBox="1"/>
          </xdr:nvSpPr>
          <xdr:spPr>
            <a:xfrm>
              <a:off x="7687004" y="7921468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2400" b="0" i="1">
                            <a:latin typeface="Cambria Math" panose="02040503050406030204" pitchFamily="18" charset="0"/>
                          </a:rPr>
                          <m:t>tot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qV</m:t>
                                </m:r>
                              </m:num>
                              <m:den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𝑘𝑇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2400" b="0" i="1">
                                    <a:latin typeface="Cambria Math" panose="02040503050406030204" pitchFamily="18" charset="0"/>
                                  </a:rPr>
                                  <m:t>η</m:t>
                                </m:r>
                              </m:den>
                            </m:f>
                          </m:sup>
                        </m:sSup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3848165A-67C7-8A47-AFC9-7C18DC808F48}"/>
                </a:ext>
              </a:extLst>
            </xdr:cNvPr>
            <xdr:cNvSpPr txBox="1"/>
          </xdr:nvSpPr>
          <xdr:spPr>
            <a:xfrm>
              <a:off x="7687004" y="7921468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𝐼_tot=𝐼_0 (𝑒^(qV/𝑘𝑇</a:t>
              </a:r>
              <a:r>
                <a:rPr lang="el-GR" sz="2400" b="0" i="0">
                  <a:latin typeface="Cambria Math" panose="02040503050406030204" pitchFamily="18" charset="0"/>
                </a:rPr>
                <a:t>η</a:t>
              </a:r>
              <a:r>
                <a:rPr lang="it-IT" sz="2400" b="0" i="0">
                  <a:latin typeface="Cambria Math" panose="02040503050406030204" pitchFamily="18" charset="0"/>
                </a:rPr>
                <a:t>)−1)</a:t>
              </a:r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727752</xdr:colOff>
      <xdr:row>41</xdr:row>
      <xdr:rowOff>66658</xdr:rowOff>
    </xdr:from>
    <xdr:ext cx="3270249" cy="1091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FF82BE0F-D4A1-4C4F-BA4C-5688DD38D9AB}"/>
                </a:ext>
              </a:extLst>
            </xdr:cNvPr>
            <xdr:cNvSpPr txBox="1"/>
          </xdr:nvSpPr>
          <xdr:spPr>
            <a:xfrm>
              <a:off x="7501085" y="90243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𝑞𝑉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𝑘𝑇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𝜂</m:t>
                        </m:r>
                      </m:den>
                    </m:f>
                  </m:oMath>
                </m:oMathPara>
              </a14:m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FF82BE0F-D4A1-4C4F-BA4C-5688DD38D9AB}"/>
                </a:ext>
              </a:extLst>
            </xdr:cNvPr>
            <xdr:cNvSpPr txBox="1"/>
          </xdr:nvSpPr>
          <xdr:spPr>
            <a:xfrm>
              <a:off x="7501085" y="90243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𝑙𝑛𝐼_𝑡𝑜𝑡=𝑙𝑛𝐼_0+𝑞𝑉/𝑘𝑇𝜂</a:t>
              </a:r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0</xdr:col>
      <xdr:colOff>787482</xdr:colOff>
      <xdr:row>35</xdr:row>
      <xdr:rowOff>30464</xdr:rowOff>
    </xdr:from>
    <xdr:to>
      <xdr:col>7</xdr:col>
      <xdr:colOff>779451</xdr:colOff>
      <xdr:row>37</xdr:row>
      <xdr:rowOff>20056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490953C8-5939-2B47-B166-05B54946FB52}"/>
            </a:ext>
          </a:extLst>
        </xdr:cNvPr>
        <xdr:cNvSpPr txBox="1"/>
      </xdr:nvSpPr>
      <xdr:spPr>
        <a:xfrm>
          <a:off x="787482" y="7790281"/>
          <a:ext cx="5945822" cy="3857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N.B:</a:t>
          </a:r>
          <a:r>
            <a:rPr lang="it-IT" sz="1400" baseline="0"/>
            <a:t> Ricordarsi di fare misure anche a polarizzazione inversa per misurare I_0 </a:t>
          </a:r>
          <a:endParaRPr lang="it-IT" sz="1400"/>
        </a:p>
      </xdr:txBody>
    </xdr:sp>
    <xdr:clientData/>
  </xdr:twoCellAnchor>
  <xdr:oneCellAnchor>
    <xdr:from>
      <xdr:col>12</xdr:col>
      <xdr:colOff>460149</xdr:colOff>
      <xdr:row>38</xdr:row>
      <xdr:rowOff>130922</xdr:rowOff>
    </xdr:from>
    <xdr:ext cx="933450" cy="8612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A61667E1-007C-D044-9962-C1E1BEBA511A}"/>
                </a:ext>
              </a:extLst>
            </xdr:cNvPr>
            <xdr:cNvSpPr txBox="1"/>
          </xdr:nvSpPr>
          <xdr:spPr>
            <a:xfrm>
              <a:off x="10992682" y="8479055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it-IT" sz="24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A61667E1-007C-D044-9962-C1E1BEBA511A}"/>
                </a:ext>
              </a:extLst>
            </xdr:cNvPr>
            <xdr:cNvSpPr txBox="1"/>
          </xdr:nvSpPr>
          <xdr:spPr>
            <a:xfrm>
              <a:off x="10992682" y="8479055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𝑅=𝑉/𝐼</a:t>
              </a:r>
              <a:endParaRPr lang="it-IT" sz="2400" b="0"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15</xdr:col>
      <xdr:colOff>82550</xdr:colOff>
      <xdr:row>2</xdr:row>
      <xdr:rowOff>127000</xdr:rowOff>
    </xdr:from>
    <xdr:to>
      <xdr:col>24</xdr:col>
      <xdr:colOff>105508</xdr:colOff>
      <xdr:row>20</xdr:row>
      <xdr:rowOff>35169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A95102B-89C0-ED42-98AF-54B367602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71828</xdr:colOff>
      <xdr:row>21</xdr:row>
      <xdr:rowOff>153441</xdr:rowOff>
    </xdr:from>
    <xdr:to>
      <xdr:col>25</xdr:col>
      <xdr:colOff>458033</xdr:colOff>
      <xdr:row>40</xdr:row>
      <xdr:rowOff>156146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2206EC23-92DA-3D41-853F-4822EC88E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40598</xdr:colOff>
      <xdr:row>42</xdr:row>
      <xdr:rowOff>101390</xdr:rowOff>
    </xdr:from>
    <xdr:to>
      <xdr:col>25</xdr:col>
      <xdr:colOff>405982</xdr:colOff>
      <xdr:row>60</xdr:row>
      <xdr:rowOff>10408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2DCB8E3-0398-5846-8025-9E045F09D4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25019</xdr:colOff>
      <xdr:row>38</xdr:row>
      <xdr:rowOff>25523</xdr:rowOff>
    </xdr:from>
    <xdr:to>
      <xdr:col>7</xdr:col>
      <xdr:colOff>536297</xdr:colOff>
      <xdr:row>41</xdr:row>
      <xdr:rowOff>107582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id="{B1E6B16C-BA77-B24E-9810-247DA70FC44C}"/>
            </a:ext>
          </a:extLst>
        </xdr:cNvPr>
        <xdr:cNvSpPr txBox="1"/>
      </xdr:nvSpPr>
      <xdr:spPr>
        <a:xfrm>
          <a:off x="875569" y="8379560"/>
          <a:ext cx="5614581" cy="6762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dopo aver preso la prima temperatura e capito cosa non va,</a:t>
          </a:r>
          <a:r>
            <a:rPr lang="it-IT" sz="1400" baseline="0"/>
            <a:t> duplicare questo foglio, cambiare nome tabelle ed eliminare dati </a:t>
          </a:r>
          <a:endParaRPr lang="it-IT" sz="14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202471</xdr:colOff>
      <xdr:row>1</xdr:row>
      <xdr:rowOff>149069</xdr:rowOff>
    </xdr:from>
    <xdr:ext cx="3155950" cy="778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225C8382-F64C-034A-BF80-AE4DC2EA4E4D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2400" b="0" i="1">
                            <a:latin typeface="Cambria Math" panose="02040503050406030204" pitchFamily="18" charset="0"/>
                          </a:rPr>
                          <m:t>tot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qV</m:t>
                                </m:r>
                              </m:num>
                              <m:den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𝑘𝑇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2400" b="0" i="1">
                                    <a:latin typeface="Cambria Math" panose="02040503050406030204" pitchFamily="18" charset="0"/>
                                  </a:rPr>
                                  <m:t>η</m:t>
                                </m:r>
                              </m:den>
                            </m:f>
                          </m:sup>
                        </m:sSup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225C8382-F64C-034A-BF80-AE4DC2EA4E4D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𝐼_tot=𝐼_0 (𝑒^(qV/𝑘𝑇</a:t>
              </a:r>
              <a:r>
                <a:rPr lang="el-GR" sz="2400" b="0" i="0">
                  <a:latin typeface="Cambria Math" panose="02040503050406030204" pitchFamily="18" charset="0"/>
                </a:rPr>
                <a:t>η</a:t>
              </a:r>
              <a:r>
                <a:rPr lang="it-IT" sz="2400" b="0" i="0">
                  <a:latin typeface="Cambria Math" panose="02040503050406030204" pitchFamily="18" charset="0"/>
                </a:rPr>
                <a:t>)−1)</a:t>
              </a:r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118152</xdr:colOff>
      <xdr:row>5</xdr:row>
      <xdr:rowOff>134391</xdr:rowOff>
    </xdr:from>
    <xdr:ext cx="3270249" cy="1091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588C97BB-7D29-414D-BBAF-7BDDF56B28E7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𝑞𝑉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𝑘𝑇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𝜂</m:t>
                        </m:r>
                      </m:den>
                    </m:f>
                  </m:oMath>
                </m:oMathPara>
              </a14:m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588C97BB-7D29-414D-BBAF-7BDDF56B28E7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𝑙𝑛𝐼_𝑡𝑜𝑡=𝑙𝑛𝐼_0+𝑞𝑉/𝑘𝑇𝜂</a:t>
              </a:r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8</xdr:col>
      <xdr:colOff>251518</xdr:colOff>
      <xdr:row>58</xdr:row>
      <xdr:rowOff>135326</xdr:rowOff>
    </xdr:from>
    <xdr:to>
      <xdr:col>14</xdr:col>
      <xdr:colOff>721194</xdr:colOff>
      <xdr:row>60</xdr:row>
      <xdr:rowOff>124918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5DB6FD8E-6BF8-6A4C-984B-287354AFD385}"/>
            </a:ext>
          </a:extLst>
        </xdr:cNvPr>
        <xdr:cNvSpPr txBox="1"/>
      </xdr:nvSpPr>
      <xdr:spPr>
        <a:xfrm>
          <a:off x="7058718" y="12771826"/>
          <a:ext cx="5943376" cy="4213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N.B:</a:t>
          </a:r>
          <a:r>
            <a:rPr lang="it-IT" sz="1400" baseline="0"/>
            <a:t> Ricordarsi di fare misure anche a polarizzazione inversa per misurare I_0 </a:t>
          </a:r>
          <a:endParaRPr lang="it-IT" sz="1400"/>
        </a:p>
      </xdr:txBody>
    </xdr:sp>
    <xdr:clientData/>
  </xdr:twoCellAnchor>
  <xdr:oneCellAnchor>
    <xdr:from>
      <xdr:col>9</xdr:col>
      <xdr:colOff>273882</xdr:colOff>
      <xdr:row>9</xdr:row>
      <xdr:rowOff>164789</xdr:rowOff>
    </xdr:from>
    <xdr:ext cx="933450" cy="8612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F25371E7-5219-9C43-B6A9-1690D8063B68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it-IT" sz="24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F25371E7-5219-9C43-B6A9-1690D8063B68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𝑅=𝑉/𝐼</a:t>
              </a:r>
              <a:endParaRPr lang="it-IT" sz="2400" b="0"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15</xdr:col>
      <xdr:colOff>82550</xdr:colOff>
      <xdr:row>2</xdr:row>
      <xdr:rowOff>127000</xdr:rowOff>
    </xdr:from>
    <xdr:to>
      <xdr:col>24</xdr:col>
      <xdr:colOff>105508</xdr:colOff>
      <xdr:row>20</xdr:row>
      <xdr:rowOff>35169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CE983D02-FD60-0A48-899C-5337B45DF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71828</xdr:colOff>
      <xdr:row>21</xdr:row>
      <xdr:rowOff>153441</xdr:rowOff>
    </xdr:from>
    <xdr:to>
      <xdr:col>25</xdr:col>
      <xdr:colOff>458033</xdr:colOff>
      <xdr:row>40</xdr:row>
      <xdr:rowOff>156146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70CCBAAE-3876-E14D-A285-FE6611100A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40598</xdr:colOff>
      <xdr:row>42</xdr:row>
      <xdr:rowOff>101390</xdr:rowOff>
    </xdr:from>
    <xdr:to>
      <xdr:col>25</xdr:col>
      <xdr:colOff>405982</xdr:colOff>
      <xdr:row>60</xdr:row>
      <xdr:rowOff>10408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57E30855-F9E3-4146-A24F-AEAA14D76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176487</xdr:colOff>
      <xdr:row>61</xdr:row>
      <xdr:rowOff>165340</xdr:rowOff>
    </xdr:from>
    <xdr:to>
      <xdr:col>14</xdr:col>
      <xdr:colOff>314922</xdr:colOff>
      <xdr:row>65</xdr:row>
      <xdr:rowOff>49326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id="{1C86962A-2796-4A4B-94D7-4C4D8E417275}"/>
            </a:ext>
          </a:extLst>
        </xdr:cNvPr>
        <xdr:cNvSpPr txBox="1"/>
      </xdr:nvSpPr>
      <xdr:spPr>
        <a:xfrm>
          <a:off x="6983687" y="13449540"/>
          <a:ext cx="5612135" cy="7475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dopo aver preso la prima temperatura e capito cosa non va,</a:t>
          </a:r>
          <a:r>
            <a:rPr lang="it-IT" sz="1400" baseline="0"/>
            <a:t> duplicare questo foglio, cambiare nome tabelle ed eliminare dati </a:t>
          </a:r>
          <a:endParaRPr lang="it-IT" sz="14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202471</xdr:colOff>
      <xdr:row>1</xdr:row>
      <xdr:rowOff>149069</xdr:rowOff>
    </xdr:from>
    <xdr:ext cx="3155950" cy="778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DAFBDD42-992F-654F-9231-CD7DC6A8E6E9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2400" b="0" i="1">
                            <a:latin typeface="Cambria Math" panose="02040503050406030204" pitchFamily="18" charset="0"/>
                          </a:rPr>
                          <m:t>tot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qV</m:t>
                                </m:r>
                              </m:num>
                              <m:den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𝑘𝑇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2400" b="0" i="1">
                                    <a:latin typeface="Cambria Math" panose="02040503050406030204" pitchFamily="18" charset="0"/>
                                  </a:rPr>
                                  <m:t>η</m:t>
                                </m:r>
                              </m:den>
                            </m:f>
                          </m:sup>
                        </m:sSup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DAFBDD42-992F-654F-9231-CD7DC6A8E6E9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𝐼_tot=𝐼_0 (𝑒^(qV/𝑘𝑇</a:t>
              </a:r>
              <a:r>
                <a:rPr lang="el-GR" sz="2400" b="0" i="0">
                  <a:latin typeface="Cambria Math" panose="02040503050406030204" pitchFamily="18" charset="0"/>
                </a:rPr>
                <a:t>η</a:t>
              </a:r>
              <a:r>
                <a:rPr lang="it-IT" sz="2400" b="0" i="0">
                  <a:latin typeface="Cambria Math" panose="02040503050406030204" pitchFamily="18" charset="0"/>
                </a:rPr>
                <a:t>)−1)</a:t>
              </a:r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118152</xdr:colOff>
      <xdr:row>5</xdr:row>
      <xdr:rowOff>134391</xdr:rowOff>
    </xdr:from>
    <xdr:ext cx="3270249" cy="1091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84AFAA1A-7886-A644-9D1F-98777280C238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𝑞𝑉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𝑘𝑇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𝜂</m:t>
                        </m:r>
                      </m:den>
                    </m:f>
                  </m:oMath>
                </m:oMathPara>
              </a14:m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84AFAA1A-7886-A644-9D1F-98777280C238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𝑙𝑛𝐼_𝑡𝑜𝑡=𝑙𝑛𝐼_0+𝑞𝑉/𝑘𝑇𝜂</a:t>
              </a:r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8</xdr:col>
      <xdr:colOff>251518</xdr:colOff>
      <xdr:row>58</xdr:row>
      <xdr:rowOff>135326</xdr:rowOff>
    </xdr:from>
    <xdr:to>
      <xdr:col>14</xdr:col>
      <xdr:colOff>721194</xdr:colOff>
      <xdr:row>60</xdr:row>
      <xdr:rowOff>124918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9A2953B7-9B80-BB42-A753-7FD749B2198E}"/>
            </a:ext>
          </a:extLst>
        </xdr:cNvPr>
        <xdr:cNvSpPr txBox="1"/>
      </xdr:nvSpPr>
      <xdr:spPr>
        <a:xfrm>
          <a:off x="7058718" y="12352726"/>
          <a:ext cx="5943376" cy="3959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N.B:</a:t>
          </a:r>
          <a:r>
            <a:rPr lang="it-IT" sz="1400" baseline="0"/>
            <a:t> Ricordarsi di fare misure anche a polarizzazione inversa per misurare I_0 </a:t>
          </a:r>
          <a:endParaRPr lang="it-IT" sz="1400"/>
        </a:p>
      </xdr:txBody>
    </xdr:sp>
    <xdr:clientData/>
  </xdr:twoCellAnchor>
  <xdr:oneCellAnchor>
    <xdr:from>
      <xdr:col>9</xdr:col>
      <xdr:colOff>273882</xdr:colOff>
      <xdr:row>9</xdr:row>
      <xdr:rowOff>164789</xdr:rowOff>
    </xdr:from>
    <xdr:ext cx="933450" cy="8612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F4E8AFA9-3A5E-4649-BF86-46BE6386577E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it-IT" sz="24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F4E8AFA9-3A5E-4649-BF86-46BE6386577E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𝑅=𝑉/𝐼</a:t>
              </a:r>
              <a:endParaRPr lang="it-IT" sz="2400" b="0"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15</xdr:col>
      <xdr:colOff>82550</xdr:colOff>
      <xdr:row>2</xdr:row>
      <xdr:rowOff>127000</xdr:rowOff>
    </xdr:from>
    <xdr:to>
      <xdr:col>24</xdr:col>
      <xdr:colOff>105508</xdr:colOff>
      <xdr:row>20</xdr:row>
      <xdr:rowOff>35169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9A620C2-52CF-A84E-AEB0-F8A34C0C3C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71828</xdr:colOff>
      <xdr:row>21</xdr:row>
      <xdr:rowOff>153441</xdr:rowOff>
    </xdr:from>
    <xdr:to>
      <xdr:col>25</xdr:col>
      <xdr:colOff>458033</xdr:colOff>
      <xdr:row>40</xdr:row>
      <xdr:rowOff>156146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E0166C9-2A3B-9B47-9461-BDC3EAE3A3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40598</xdr:colOff>
      <xdr:row>42</xdr:row>
      <xdr:rowOff>101390</xdr:rowOff>
    </xdr:from>
    <xdr:to>
      <xdr:col>25</xdr:col>
      <xdr:colOff>405982</xdr:colOff>
      <xdr:row>60</xdr:row>
      <xdr:rowOff>10408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34AA7297-E474-7445-AA4A-98BBA4B74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176487</xdr:colOff>
      <xdr:row>61</xdr:row>
      <xdr:rowOff>165340</xdr:rowOff>
    </xdr:from>
    <xdr:to>
      <xdr:col>14</xdr:col>
      <xdr:colOff>314922</xdr:colOff>
      <xdr:row>65</xdr:row>
      <xdr:rowOff>49326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id="{72723EBD-6D05-9E48-AD40-3F8E7EFCEDFE}"/>
            </a:ext>
          </a:extLst>
        </xdr:cNvPr>
        <xdr:cNvSpPr txBox="1"/>
      </xdr:nvSpPr>
      <xdr:spPr>
        <a:xfrm>
          <a:off x="6983687" y="12992340"/>
          <a:ext cx="5612135" cy="6967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dopo aver preso la prima temperatura e capito cosa non va,</a:t>
          </a:r>
          <a:r>
            <a:rPr lang="it-IT" sz="1400" baseline="0"/>
            <a:t> duplicare questo foglio, cambiare nome tabelle ed eliminare dati </a:t>
          </a:r>
          <a:endParaRPr lang="it-IT" sz="14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D24399E-9836-7741-BBCC-767E9D9754F5}" name="Tabella2" displayName="Tabella2" ref="M1:N57" totalsRowShown="0">
  <autoFilter ref="M1:N57" xr:uid="{1D24399E-9836-7741-BBCC-767E9D9754F5}"/>
  <tableColumns count="2">
    <tableColumn id="1" xr3:uid="{CD6DC5D8-282C-1449-9FFA-E6CF05B519F6}" name="R_din(Ω)" dataDxfId="13">
      <calculatedColumnFormula>(D3-D2)/(F3-F2)</calculatedColumnFormula>
    </tableColumn>
    <tableColumn id="2" xr3:uid="{B4E78E60-5B18-3E4B-826C-D283990EE49E}" name="ΔR_din(Ω)" dataDxfId="12">
      <calculatedColumnFormula>M2*(2*E3/(D3-D2)+2*G3/(F3-F2))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C4DCF3-60C7-F841-997C-AD55C4B879CC}" name="Tabella22" displayName="Tabella22" ref="M1:N31" totalsRowShown="0">
  <autoFilter ref="M1:N31" xr:uid="{1D24399E-9836-7741-BBCC-767E9D9754F5}"/>
  <tableColumns count="2">
    <tableColumn id="1" xr3:uid="{A3BBA739-DE93-634C-811B-D80D16A11498}" name="R_din(Ω)" dataDxfId="11">
      <calculatedColumnFormula>(D3-D2)/(F3-F2)</calculatedColumnFormula>
    </tableColumn>
    <tableColumn id="2" xr3:uid="{AC8FF928-833D-C142-BB0A-70CCD26B95E2}" name="ΔR_din(Ω)" dataDxfId="10">
      <calculatedColumnFormula>M2*(2*E3/(D3-D2)+2*G3/(F3-F2))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B83EAB-070D-B842-A622-FCF038236229}" name="Tabella224" displayName="Tabella224" ref="M1:N23" totalsRowShown="0">
  <autoFilter ref="M1:N23" xr:uid="{1D24399E-9836-7741-BBCC-767E9D9754F5}"/>
  <tableColumns count="2">
    <tableColumn id="1" xr3:uid="{FD67DB69-7A57-9C4C-9112-E78ADD9BF44B}" name="R_din(Ω)" dataDxfId="9">
      <calculatedColumnFormula>(D3-D2)/(F3-F2)</calculatedColumnFormula>
    </tableColumn>
    <tableColumn id="2" xr3:uid="{66DF0B1A-EE6D-3B40-A414-5BF491509BF5}" name="ΔR_din(Ω)" dataDxfId="8">
      <calculatedColumnFormula>M2*(2*E3/(D3-D2)+2*G3/(F3-F2))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FAA5907-B38A-5541-8513-445EFD7B8AA3}" name="Tabella2245" displayName="Tabella2245" ref="M1:N20" totalsRowShown="0">
  <autoFilter ref="M1:N20" xr:uid="{1D24399E-9836-7741-BBCC-767E9D9754F5}"/>
  <tableColumns count="2">
    <tableColumn id="1" xr3:uid="{EFCF6A9D-5633-EC47-B23D-8145950098D3}" name="R_din(Ω)" dataDxfId="7">
      <calculatedColumnFormula>(D3-D2)/(F3-F2)</calculatedColumnFormula>
    </tableColumn>
    <tableColumn id="2" xr3:uid="{DE96D9BB-49AB-0047-8E6F-FFDCFA5414C9}" name="ΔR_din(Ω)" dataDxfId="6">
      <calculatedColumnFormula>M2*(2*E3/(D3-D2)+2*G3/(F3-F2))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996DBE-903F-9C49-8D74-AB226F2D11DB}" name="Tabella22456" displayName="Tabella22456" ref="M1:N30" totalsRowShown="0">
  <autoFilter ref="M1:N30" xr:uid="{1D24399E-9836-7741-BBCC-767E9D9754F5}"/>
  <tableColumns count="2">
    <tableColumn id="1" xr3:uid="{705FD9D4-CD8F-5E4B-99DF-DDA1DE8AFE0E}" name="R_din(Ω)" dataDxfId="5">
      <calculatedColumnFormula>(D3-D2)/(F3-F2)</calculatedColumnFormula>
    </tableColumn>
    <tableColumn id="2" xr3:uid="{EF3190EA-739F-694A-8A72-89B7C574224A}" name="ΔR_din(Ω)" dataDxfId="4">
      <calculatedColumnFormula>M2*(2*E3/(D3-D2)+2*G3/(F3-F2))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3517C75-9DF7-D746-90C6-9C656B52FF3B}" name="Tabella224567" displayName="Tabella224567" ref="M1:N38" totalsRowShown="0">
  <autoFilter ref="M1:N38" xr:uid="{1D24399E-9836-7741-BBCC-767E9D9754F5}"/>
  <tableColumns count="2">
    <tableColumn id="1" xr3:uid="{55B969CD-0C09-F64C-8FA1-7C0FEB3EB204}" name="R_din(Ω)" dataDxfId="3">
      <calculatedColumnFormula>(D3-D2)/(F3-F2)</calculatedColumnFormula>
    </tableColumn>
    <tableColumn id="2" xr3:uid="{FBAE4F12-D677-6644-BF15-CE3303813CC7}" name="ΔR_din(Ω)" dataDxfId="2">
      <calculatedColumnFormula>M2*(2*E3/(D3-D2)+2*G3/(F3-F2))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91291F7-6839-984A-8494-FF9B698FFA17}" name="Tabella2248" displayName="Tabella2248" ref="M1:N23" totalsRowShown="0">
  <autoFilter ref="M1:N23" xr:uid="{1D24399E-9836-7741-BBCC-767E9D9754F5}"/>
  <tableColumns count="2">
    <tableColumn id="1" xr3:uid="{B862E566-0423-3648-A8AF-EEA94094A685}" name="R_din(Ω)" dataDxfId="1">
      <calculatedColumnFormula>(D3-D2)/(F3-F2)</calculatedColumnFormula>
    </tableColumn>
    <tableColumn id="2" xr3:uid="{58D212AC-226A-3446-8DA0-C95B192DBAE3}" name="ΔR_din(Ω)" dataDxfId="0">
      <calculatedColumnFormula>M2*(2*E3/(D3-D2)+2*G3/(F3-F2))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6F6C1-2CF0-4541-BBC4-14B6AD42230F}">
  <dimension ref="A1:AC63"/>
  <sheetViews>
    <sheetView topLeftCell="F45" zoomScale="64" zoomScaleNormal="40" workbookViewId="0">
      <selection activeCell="AB1" sqref="AB1:AB1048576"/>
    </sheetView>
  </sheetViews>
  <sheetFormatPr defaultColWidth="11.19921875" defaultRowHeight="15.6"/>
  <cols>
    <col min="1" max="4" width="11.19921875" customWidth="1"/>
    <col min="10" max="10" width="16" bestFit="1" customWidth="1"/>
    <col min="13" max="13" width="11.19921875" customWidth="1"/>
    <col min="28" max="29" width="11.19921875" customWidth="1"/>
  </cols>
  <sheetData>
    <row r="1" spans="1:29" ht="16.2" thickBo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M1" t="s">
        <v>8</v>
      </c>
      <c r="N1" t="s">
        <v>9</v>
      </c>
      <c r="AB1" s="1" t="s">
        <v>10</v>
      </c>
      <c r="AC1" s="4" t="s">
        <v>11</v>
      </c>
    </row>
    <row r="2" spans="1:29" ht="16.2" thickBot="1">
      <c r="A2" s="5">
        <v>0</v>
      </c>
      <c r="B2" s="12">
        <v>60.6</v>
      </c>
      <c r="C2" s="12">
        <v>0.1</v>
      </c>
      <c r="D2" s="12">
        <v>640</v>
      </c>
      <c r="E2" s="12">
        <v>1</v>
      </c>
      <c r="F2" s="12">
        <v>14.42</v>
      </c>
      <c r="G2" s="12">
        <v>0.01</v>
      </c>
      <c r="H2" s="6">
        <f>$J$17*D2/($J$20*(B2+273.15))/1000</f>
        <v>22.252837767011961</v>
      </c>
      <c r="M2">
        <f>(D3-D2)/(F3-F2)</f>
        <v>5.5555555555555642</v>
      </c>
      <c r="N2">
        <f>M2*(2*E3/(D3-D2)+2*G3/(F3-F2))</f>
        <v>-11.728395061728413</v>
      </c>
      <c r="AB2" s="5">
        <f>LN(F2)</f>
        <v>2.6686161318568029</v>
      </c>
      <c r="AC2" s="6"/>
    </row>
    <row r="3" spans="1:29" ht="16.2" thickBot="1">
      <c r="A3" s="7">
        <v>1</v>
      </c>
      <c r="B3" s="13">
        <v>60.5</v>
      </c>
      <c r="C3" s="12">
        <v>0.1</v>
      </c>
      <c r="D3" s="13">
        <v>639</v>
      </c>
      <c r="E3" s="12">
        <v>1</v>
      </c>
      <c r="F3" s="13">
        <v>14.24</v>
      </c>
      <c r="G3" s="12">
        <v>0.01</v>
      </c>
      <c r="H3" s="6">
        <f t="shared" ref="H3:H58" si="0">$J$17*D3/($J$20*(B3+273.15))/1000</f>
        <v>22.224726802173947</v>
      </c>
      <c r="M3">
        <f t="shared" ref="M3:M37" si="1">(D4-D3)/(F4-F3)</f>
        <v>5.8823529411764728</v>
      </c>
      <c r="N3">
        <f t="shared" ref="N3:N57" si="2">M3*(2*E4/(D4-D3)+2*G4/(F4-F3))</f>
        <v>-12.456747404844295</v>
      </c>
      <c r="AB3" s="5">
        <f t="shared" ref="AB3:AB30" si="3">LN(F3)</f>
        <v>2.6560549059838299</v>
      </c>
      <c r="AC3" s="8"/>
    </row>
    <row r="4" spans="1:29" ht="16.2" thickBot="1">
      <c r="A4" s="5">
        <v>2</v>
      </c>
      <c r="B4" s="12">
        <v>60.5</v>
      </c>
      <c r="C4" s="12">
        <v>0.1</v>
      </c>
      <c r="D4" s="12">
        <v>638</v>
      </c>
      <c r="E4" s="12">
        <v>1</v>
      </c>
      <c r="F4" s="12">
        <v>14.07</v>
      </c>
      <c r="G4" s="12">
        <v>0.01</v>
      </c>
      <c r="H4" s="6">
        <f t="shared" si="0"/>
        <v>22.189946322045351</v>
      </c>
      <c r="M4">
        <f t="shared" si="1"/>
        <v>3.571428571428557</v>
      </c>
      <c r="N4">
        <f t="shared" si="2"/>
        <v>-7.3979591836734384</v>
      </c>
      <c r="AB4" s="5">
        <f t="shared" si="3"/>
        <v>2.6440448711262978</v>
      </c>
      <c r="AC4" s="6"/>
    </row>
    <row r="5" spans="1:29" ht="16.2" thickBot="1">
      <c r="A5" s="7">
        <v>3</v>
      </c>
      <c r="B5" s="13">
        <v>60.4</v>
      </c>
      <c r="C5" s="12">
        <v>0.1</v>
      </c>
      <c r="D5" s="13">
        <v>637</v>
      </c>
      <c r="E5" s="12">
        <v>1</v>
      </c>
      <c r="F5" s="13">
        <v>13.79</v>
      </c>
      <c r="G5" s="12">
        <v>0.01</v>
      </c>
      <c r="H5" s="6">
        <f t="shared" si="0"/>
        <v>22.161808074218335</v>
      </c>
      <c r="M5">
        <f t="shared" si="1"/>
        <v>0</v>
      </c>
      <c r="N5" t="e">
        <f t="shared" si="2"/>
        <v>#DIV/0!</v>
      </c>
      <c r="AB5" s="5">
        <f t="shared" si="3"/>
        <v>2.6239436918052106</v>
      </c>
      <c r="AC5" s="8"/>
    </row>
    <row r="6" spans="1:29" ht="16.2" thickBot="1">
      <c r="A6" s="5">
        <v>4</v>
      </c>
      <c r="B6" s="12">
        <v>60.4</v>
      </c>
      <c r="C6" s="12">
        <v>0.1</v>
      </c>
      <c r="D6" s="12">
        <v>637</v>
      </c>
      <c r="E6" s="12">
        <v>1</v>
      </c>
      <c r="F6" s="12">
        <v>13.51</v>
      </c>
      <c r="G6" s="12">
        <v>0.01</v>
      </c>
      <c r="H6" s="6">
        <f t="shared" si="0"/>
        <v>22.161808074218335</v>
      </c>
      <c r="M6">
        <f t="shared" si="1"/>
        <v>5.1282051282051206</v>
      </c>
      <c r="N6">
        <f t="shared" si="2"/>
        <v>-5.3911900065746128</v>
      </c>
      <c r="AB6" s="5">
        <f t="shared" si="3"/>
        <v>2.6034301519721073</v>
      </c>
      <c r="AC6" s="6"/>
    </row>
    <row r="7" spans="1:29" ht="16.2" thickBot="1">
      <c r="A7" s="7">
        <v>5</v>
      </c>
      <c r="B7" s="13">
        <v>60.4</v>
      </c>
      <c r="C7" s="12">
        <v>0.1</v>
      </c>
      <c r="D7" s="13">
        <v>635</v>
      </c>
      <c r="E7" s="12">
        <v>1</v>
      </c>
      <c r="F7" s="13">
        <v>13.12</v>
      </c>
      <c r="G7" s="12">
        <v>0.01</v>
      </c>
      <c r="H7" s="6">
        <f t="shared" si="0"/>
        <v>22.092226259228635</v>
      </c>
      <c r="M7">
        <f t="shared" si="1"/>
        <v>0</v>
      </c>
      <c r="N7" t="e">
        <f t="shared" si="2"/>
        <v>#DIV/0!</v>
      </c>
      <c r="AB7" s="5">
        <f t="shared" si="3"/>
        <v>2.5741377835159431</v>
      </c>
      <c r="AC7" s="8"/>
    </row>
    <row r="8" spans="1:29" ht="16.2" thickBot="1">
      <c r="A8" s="5">
        <v>6</v>
      </c>
      <c r="B8" s="12">
        <v>60.3</v>
      </c>
      <c r="C8" s="12">
        <v>0.1</v>
      </c>
      <c r="D8" s="12">
        <v>635</v>
      </c>
      <c r="E8" s="12">
        <v>1</v>
      </c>
      <c r="F8" s="12">
        <v>12.93</v>
      </c>
      <c r="G8" s="12">
        <v>0.01</v>
      </c>
      <c r="H8" s="6">
        <f t="shared" si="0"/>
        <v>22.098851608234245</v>
      </c>
      <c r="M8">
        <f t="shared" si="1"/>
        <v>4.7619047619047832</v>
      </c>
      <c r="N8">
        <f t="shared" si="2"/>
        <v>-9.9773242630385965</v>
      </c>
      <c r="AB8" s="5">
        <f t="shared" si="3"/>
        <v>2.5595501927837661</v>
      </c>
      <c r="AC8" s="6"/>
    </row>
    <row r="9" spans="1:29" ht="16.2" thickBot="1">
      <c r="A9" s="7">
        <v>7</v>
      </c>
      <c r="B9" s="13">
        <v>60.2</v>
      </c>
      <c r="C9" s="12">
        <v>0.1</v>
      </c>
      <c r="D9" s="13">
        <v>634</v>
      </c>
      <c r="E9" s="12">
        <v>1</v>
      </c>
      <c r="F9" s="13">
        <v>12.72</v>
      </c>
      <c r="G9" s="12">
        <v>0.01</v>
      </c>
      <c r="H9" s="6">
        <f t="shared" si="0"/>
        <v>22.070669151254851</v>
      </c>
      <c r="M9">
        <f t="shared" si="1"/>
        <v>3.1249999999999973</v>
      </c>
      <c r="N9">
        <f t="shared" si="2"/>
        <v>-6.4453124999999947</v>
      </c>
      <c r="AB9" s="5">
        <f t="shared" si="3"/>
        <v>2.5431755579119759</v>
      </c>
      <c r="AC9" s="8"/>
    </row>
    <row r="10" spans="1:29" ht="16.2" thickBot="1">
      <c r="A10" s="5">
        <v>8</v>
      </c>
      <c r="B10" s="12">
        <v>60.2</v>
      </c>
      <c r="C10" s="12">
        <v>0.1</v>
      </c>
      <c r="D10" s="12">
        <v>633</v>
      </c>
      <c r="E10" s="12">
        <v>1</v>
      </c>
      <c r="F10" s="12">
        <v>12.4</v>
      </c>
      <c r="G10" s="12">
        <v>0.01</v>
      </c>
      <c r="H10" s="6">
        <f t="shared" si="0"/>
        <v>22.03585737025918</v>
      </c>
      <c r="M10">
        <f t="shared" si="1"/>
        <v>3.571428571428557</v>
      </c>
      <c r="N10">
        <f t="shared" si="2"/>
        <v>-7.3979591836734384</v>
      </c>
      <c r="AB10" s="5">
        <f t="shared" si="3"/>
        <v>2.5176964726109912</v>
      </c>
      <c r="AC10" s="6"/>
    </row>
    <row r="11" spans="1:29" ht="16.2" thickBot="1">
      <c r="A11" s="7">
        <v>9</v>
      </c>
      <c r="B11" s="13">
        <v>60.2</v>
      </c>
      <c r="C11" s="12">
        <v>0.1</v>
      </c>
      <c r="D11" s="13">
        <v>632</v>
      </c>
      <c r="E11" s="12">
        <v>1</v>
      </c>
      <c r="F11" s="13">
        <v>12.12</v>
      </c>
      <c r="G11" s="12">
        <v>0.01</v>
      </c>
      <c r="H11" s="6">
        <f t="shared" si="0"/>
        <v>22.001045589263509</v>
      </c>
      <c r="M11">
        <f t="shared" si="1"/>
        <v>5.5555555555555642</v>
      </c>
      <c r="N11">
        <f t="shared" si="2"/>
        <v>-11.728395061728413</v>
      </c>
      <c r="AB11" s="5">
        <f t="shared" si="3"/>
        <v>2.4948569806411682</v>
      </c>
      <c r="AC11" s="8"/>
    </row>
    <row r="12" spans="1:29" ht="16.2" thickBot="1">
      <c r="A12" s="5">
        <v>10</v>
      </c>
      <c r="B12" s="12">
        <v>60.1</v>
      </c>
      <c r="C12" s="12">
        <v>0.1</v>
      </c>
      <c r="D12" s="12">
        <v>631</v>
      </c>
      <c r="E12" s="12">
        <v>1</v>
      </c>
      <c r="F12" s="12">
        <v>11.94</v>
      </c>
      <c r="G12" s="12">
        <v>0.01</v>
      </c>
      <c r="H12" s="6">
        <f t="shared" si="0"/>
        <v>21.972825326289826</v>
      </c>
      <c r="M12">
        <f t="shared" si="1"/>
        <v>0</v>
      </c>
      <c r="N12" t="e">
        <f t="shared" si="2"/>
        <v>#DIV/0!</v>
      </c>
      <c r="AB12" s="5">
        <f t="shared" si="3"/>
        <v>2.4798941079644559</v>
      </c>
      <c r="AC12" s="6"/>
    </row>
    <row r="13" spans="1:29" ht="16.2" thickBot="1">
      <c r="A13" s="7">
        <v>11</v>
      </c>
      <c r="B13" s="13">
        <v>60.1</v>
      </c>
      <c r="C13" s="12">
        <v>0.1</v>
      </c>
      <c r="D13" s="13">
        <v>631</v>
      </c>
      <c r="E13" s="12">
        <v>1</v>
      </c>
      <c r="F13" s="13">
        <v>11.8</v>
      </c>
      <c r="G13" s="12">
        <v>0.01</v>
      </c>
      <c r="H13" s="6">
        <f t="shared" si="0"/>
        <v>21.972825326289826</v>
      </c>
      <c r="M13">
        <f t="shared" si="1"/>
        <v>4.3478260869565135</v>
      </c>
      <c r="N13">
        <f t="shared" si="2"/>
        <v>-9.0737240075614185</v>
      </c>
      <c r="AB13" s="5">
        <f t="shared" si="3"/>
        <v>2.4680995314716192</v>
      </c>
      <c r="AC13" s="8"/>
    </row>
    <row r="14" spans="1:29" ht="16.2" thickBot="1">
      <c r="A14" s="5">
        <v>12</v>
      </c>
      <c r="B14" s="12">
        <v>60.1</v>
      </c>
      <c r="C14" s="12">
        <v>0.1</v>
      </c>
      <c r="D14" s="12">
        <v>630</v>
      </c>
      <c r="E14" s="12">
        <v>1</v>
      </c>
      <c r="F14" s="12">
        <v>11.57</v>
      </c>
      <c r="G14" s="12">
        <v>0.01</v>
      </c>
      <c r="H14" s="6">
        <f t="shared" si="0"/>
        <v>21.938003099148318</v>
      </c>
      <c r="M14">
        <f t="shared" si="1"/>
        <v>4.1666666666666625</v>
      </c>
      <c r="N14">
        <f t="shared" si="2"/>
        <v>-8.6805555555555465</v>
      </c>
      <c r="AB14" s="5">
        <f t="shared" si="3"/>
        <v>2.448415541205585</v>
      </c>
      <c r="AC14" s="6"/>
    </row>
    <row r="15" spans="1:29" ht="16.2" thickBot="1">
      <c r="A15" s="7">
        <v>13</v>
      </c>
      <c r="B15" s="13">
        <v>60.1</v>
      </c>
      <c r="C15" s="12">
        <v>0.1</v>
      </c>
      <c r="D15" s="13">
        <v>629</v>
      </c>
      <c r="E15" s="12">
        <v>1</v>
      </c>
      <c r="F15" s="13">
        <v>11.33</v>
      </c>
      <c r="G15" s="12">
        <v>0.01</v>
      </c>
      <c r="H15" s="6">
        <f t="shared" si="0"/>
        <v>21.903180872006814</v>
      </c>
      <c r="M15">
        <f t="shared" si="1"/>
        <v>4.3478260869565135</v>
      </c>
      <c r="N15">
        <f t="shared" si="2"/>
        <v>-9.0737240075614185</v>
      </c>
      <c r="AB15" s="5">
        <f t="shared" si="3"/>
        <v>2.4274540750399152</v>
      </c>
      <c r="AC15" s="8"/>
    </row>
    <row r="16" spans="1:29" ht="16.2" thickBot="1">
      <c r="A16" s="5">
        <v>14</v>
      </c>
      <c r="B16" s="12">
        <v>60</v>
      </c>
      <c r="C16" s="12">
        <v>0.1</v>
      </c>
      <c r="D16" s="12">
        <v>628</v>
      </c>
      <c r="E16" s="12">
        <v>1</v>
      </c>
      <c r="F16" s="12">
        <v>11.1</v>
      </c>
      <c r="G16" s="12">
        <v>0.01</v>
      </c>
      <c r="H16" s="6">
        <f t="shared" si="0"/>
        <v>21.874922762723592</v>
      </c>
      <c r="J16" t="s">
        <v>12</v>
      </c>
      <c r="M16">
        <f t="shared" si="1"/>
        <v>4</v>
      </c>
      <c r="N16">
        <f t="shared" si="2"/>
        <v>-8.32</v>
      </c>
      <c r="AB16" s="5">
        <f t="shared" si="3"/>
        <v>2.4069451083182885</v>
      </c>
      <c r="AC16" s="6"/>
    </row>
    <row r="17" spans="1:29" ht="18" thickBot="1">
      <c r="A17" s="7">
        <v>15</v>
      </c>
      <c r="B17" s="13">
        <v>60</v>
      </c>
      <c r="C17" s="12">
        <v>0.1</v>
      </c>
      <c r="D17" s="13">
        <v>627</v>
      </c>
      <c r="E17" s="12">
        <v>1</v>
      </c>
      <c r="F17" s="13">
        <v>10.85</v>
      </c>
      <c r="G17" s="12">
        <v>0.01</v>
      </c>
      <c r="H17" s="6">
        <f t="shared" si="0"/>
        <v>21.840090083165112</v>
      </c>
      <c r="J17" s="9">
        <f>1.602176634*10^(-19)</f>
        <v>1.6021766340000001E-19</v>
      </c>
      <c r="M17">
        <f t="shared" si="1"/>
        <v>5.8823529411764728</v>
      </c>
      <c r="N17">
        <f t="shared" si="2"/>
        <v>-12.456747404844295</v>
      </c>
      <c r="AB17" s="5">
        <f t="shared" si="3"/>
        <v>2.3841650799864684</v>
      </c>
      <c r="AC17" s="8"/>
    </row>
    <row r="18" spans="1:29" ht="16.2" thickBot="1">
      <c r="A18" s="5">
        <v>16</v>
      </c>
      <c r="B18" s="12">
        <v>60</v>
      </c>
      <c r="C18" s="12">
        <v>0.1</v>
      </c>
      <c r="D18" s="12">
        <v>626</v>
      </c>
      <c r="E18" s="12">
        <v>1</v>
      </c>
      <c r="F18" s="12">
        <v>10.68</v>
      </c>
      <c r="G18" s="12">
        <v>0.01</v>
      </c>
      <c r="H18" s="6">
        <f t="shared" si="0"/>
        <v>21.805257403606635</v>
      </c>
      <c r="M18">
        <f t="shared" si="1"/>
        <v>5.0000000000000178</v>
      </c>
      <c r="N18">
        <f t="shared" si="2"/>
        <v>-10.500000000000041</v>
      </c>
      <c r="AB18" s="5">
        <f t="shared" si="3"/>
        <v>2.3683728335320486</v>
      </c>
      <c r="AC18" s="6"/>
    </row>
    <row r="19" spans="1:29" ht="16.2" thickBot="1">
      <c r="A19" s="7">
        <v>17</v>
      </c>
      <c r="B19" s="13">
        <v>59.9</v>
      </c>
      <c r="C19" s="12">
        <v>0.1</v>
      </c>
      <c r="D19" s="13">
        <v>625</v>
      </c>
      <c r="E19" s="12">
        <v>1</v>
      </c>
      <c r="F19" s="13">
        <v>10.48</v>
      </c>
      <c r="G19" s="12">
        <v>0.01</v>
      </c>
      <c r="H19" s="6">
        <f t="shared" si="0"/>
        <v>21.776961407646436</v>
      </c>
      <c r="J19" t="s">
        <v>13</v>
      </c>
      <c r="M19">
        <f t="shared" si="1"/>
        <v>0</v>
      </c>
      <c r="N19" t="e">
        <f t="shared" si="2"/>
        <v>#DIV/0!</v>
      </c>
      <c r="AB19" s="5">
        <f t="shared" si="3"/>
        <v>2.349468678892896</v>
      </c>
      <c r="AC19" s="8"/>
    </row>
    <row r="20" spans="1:29" ht="17.399999999999999" thickBot="1">
      <c r="A20" s="5">
        <v>18</v>
      </c>
      <c r="B20" s="12">
        <v>59.9</v>
      </c>
      <c r="C20" s="12">
        <v>0.1</v>
      </c>
      <c r="D20" s="12">
        <v>625</v>
      </c>
      <c r="E20" s="12">
        <v>1</v>
      </c>
      <c r="F20" s="12">
        <v>10.3</v>
      </c>
      <c r="G20" s="12">
        <v>0.01</v>
      </c>
      <c r="H20" s="6">
        <f t="shared" si="0"/>
        <v>21.776961407646436</v>
      </c>
      <c r="J20" s="11">
        <f>1.3806503*10^(-23)</f>
        <v>1.3806503000000004E-23</v>
      </c>
      <c r="M20">
        <f t="shared" si="1"/>
        <v>8.3333333333332646</v>
      </c>
      <c r="N20">
        <f t="shared" si="2"/>
        <v>-18.055555555555394</v>
      </c>
      <c r="AB20" s="5">
        <f t="shared" si="3"/>
        <v>2.33214389523559</v>
      </c>
      <c r="AC20" s="6"/>
    </row>
    <row r="21" spans="1:29" ht="18" thickBot="1">
      <c r="A21" s="7">
        <v>19</v>
      </c>
      <c r="B21" s="13">
        <v>59.9</v>
      </c>
      <c r="C21" s="12">
        <v>0.1</v>
      </c>
      <c r="D21" s="13">
        <v>624</v>
      </c>
      <c r="E21" s="12">
        <v>1</v>
      </c>
      <c r="F21" s="13">
        <v>10.18</v>
      </c>
      <c r="G21" s="12">
        <v>0.01</v>
      </c>
      <c r="H21" s="6">
        <f t="shared" si="0"/>
        <v>21.742118269394201</v>
      </c>
      <c r="J21" s="10"/>
      <c r="M21">
        <f t="shared" si="1"/>
        <v>4.3478260869565135</v>
      </c>
      <c r="N21">
        <f t="shared" si="2"/>
        <v>-9.0737240075614185</v>
      </c>
      <c r="AB21" s="5">
        <f t="shared" si="3"/>
        <v>2.3204250111223765</v>
      </c>
      <c r="AC21" s="8"/>
    </row>
    <row r="22" spans="1:29" ht="21" thickBot="1">
      <c r="A22" s="5">
        <v>20</v>
      </c>
      <c r="B22" s="12">
        <v>59.8</v>
      </c>
      <c r="C22" s="12">
        <v>0.1</v>
      </c>
      <c r="D22" s="12">
        <v>623</v>
      </c>
      <c r="E22" s="12">
        <v>1</v>
      </c>
      <c r="F22" s="12">
        <v>9.9499999999999993</v>
      </c>
      <c r="G22" s="12">
        <v>0.01</v>
      </c>
      <c r="H22" s="6">
        <f t="shared" si="0"/>
        <v>21.713794811313498</v>
      </c>
      <c r="J22" s="14" t="s">
        <v>14</v>
      </c>
      <c r="M22">
        <f t="shared" si="1"/>
        <v>0</v>
      </c>
      <c r="N22" t="e">
        <f t="shared" si="2"/>
        <v>#DIV/0!</v>
      </c>
      <c r="AB22" s="5">
        <f t="shared" si="3"/>
        <v>2.2975725511705014</v>
      </c>
      <c r="AC22" s="6"/>
    </row>
    <row r="23" spans="1:29" ht="16.2" thickBot="1">
      <c r="A23" s="7">
        <v>21</v>
      </c>
      <c r="B23" s="13">
        <v>59.7</v>
      </c>
      <c r="C23" s="12">
        <v>0.1</v>
      </c>
      <c r="D23" s="13">
        <v>623</v>
      </c>
      <c r="E23" s="12">
        <v>1</v>
      </c>
      <c r="F23" s="13">
        <v>9.85</v>
      </c>
      <c r="G23" s="12">
        <v>0.01</v>
      </c>
      <c r="H23" s="6">
        <f t="shared" si="0"/>
        <v>21.720318408973505</v>
      </c>
      <c r="J23" t="s">
        <v>15</v>
      </c>
      <c r="M23">
        <f t="shared" si="1"/>
        <v>0</v>
      </c>
      <c r="N23" t="e">
        <f t="shared" si="2"/>
        <v>#DIV/0!</v>
      </c>
      <c r="AB23" s="5">
        <f t="shared" si="3"/>
        <v>2.2874714551839976</v>
      </c>
      <c r="AC23" s="8"/>
    </row>
    <row r="24" spans="1:29" ht="16.2" thickBot="1">
      <c r="A24" s="5">
        <v>22</v>
      </c>
      <c r="B24" s="12">
        <v>59.6</v>
      </c>
      <c r="C24" s="12">
        <v>0.1</v>
      </c>
      <c r="D24" s="12">
        <v>623</v>
      </c>
      <c r="E24" s="12">
        <v>1</v>
      </c>
      <c r="F24" s="12">
        <v>9.75</v>
      </c>
      <c r="G24" s="12">
        <v>0.01</v>
      </c>
      <c r="H24" s="6">
        <f t="shared" si="0"/>
        <v>21.726845927653883</v>
      </c>
      <c r="M24">
        <f t="shared" si="1"/>
        <v>4.5454545454545325</v>
      </c>
      <c r="N24">
        <f t="shared" si="2"/>
        <v>-9.504132231404931</v>
      </c>
      <c r="AB24" s="5">
        <f t="shared" si="3"/>
        <v>2.2772672850097559</v>
      </c>
      <c r="AC24" s="6"/>
    </row>
    <row r="25" spans="1:29" ht="16.2" thickBot="1">
      <c r="A25" s="7">
        <v>23</v>
      </c>
      <c r="B25" s="13">
        <v>59.5</v>
      </c>
      <c r="C25" s="12">
        <v>0.1</v>
      </c>
      <c r="D25" s="13">
        <v>622</v>
      </c>
      <c r="E25" s="12">
        <v>1</v>
      </c>
      <c r="F25" s="13">
        <v>9.5299999999999994</v>
      </c>
      <c r="G25" s="12">
        <v>0.01</v>
      </c>
      <c r="H25" s="6">
        <f t="shared" si="0"/>
        <v>21.698492334982486</v>
      </c>
      <c r="M25">
        <f t="shared" si="1"/>
        <v>10.000000000000036</v>
      </c>
      <c r="N25">
        <f t="shared" si="2"/>
        <v>-11.000000000000043</v>
      </c>
      <c r="AB25" s="5">
        <f t="shared" si="3"/>
        <v>2.2544447176661109</v>
      </c>
      <c r="AC25" s="8"/>
    </row>
    <row r="26" spans="1:29" ht="16.2" thickBot="1">
      <c r="A26" s="5">
        <v>24</v>
      </c>
      <c r="B26" s="12">
        <v>59.5</v>
      </c>
      <c r="C26" s="12">
        <v>0.1</v>
      </c>
      <c r="D26" s="12">
        <v>620</v>
      </c>
      <c r="E26" s="12">
        <v>1</v>
      </c>
      <c r="F26" s="12">
        <v>9.33</v>
      </c>
      <c r="G26" s="12">
        <v>0.01</v>
      </c>
      <c r="H26" s="6">
        <f t="shared" si="0"/>
        <v>21.628722263165823</v>
      </c>
      <c r="M26">
        <f t="shared" si="1"/>
        <v>4.3478260869565135</v>
      </c>
      <c r="N26">
        <f t="shared" si="2"/>
        <v>-9.0737240075614185</v>
      </c>
      <c r="AB26" s="5">
        <f t="shared" si="3"/>
        <v>2.2332350148592526</v>
      </c>
      <c r="AC26" s="6"/>
    </row>
    <row r="27" spans="1:29" ht="16.2" thickBot="1">
      <c r="A27" s="7">
        <v>25</v>
      </c>
      <c r="B27" s="13">
        <v>59.4</v>
      </c>
      <c r="C27" s="12">
        <v>0.1</v>
      </c>
      <c r="D27" s="13">
        <v>619</v>
      </c>
      <c r="E27" s="12">
        <v>1</v>
      </c>
      <c r="F27" s="13">
        <v>9.1</v>
      </c>
      <c r="G27" s="12">
        <v>0.01</v>
      </c>
      <c r="H27" s="6">
        <f t="shared" si="0"/>
        <v>21.600330637940775</v>
      </c>
      <c r="M27">
        <f t="shared" si="1"/>
        <v>4.3478260869565135</v>
      </c>
      <c r="N27">
        <f t="shared" si="2"/>
        <v>-9.0737240075614185</v>
      </c>
      <c r="AB27" s="5">
        <f t="shared" si="3"/>
        <v>2.2082744135228043</v>
      </c>
      <c r="AC27" s="8"/>
    </row>
    <row r="28" spans="1:29" ht="16.2" thickBot="1">
      <c r="A28" s="5">
        <v>26</v>
      </c>
      <c r="B28" s="12">
        <v>59.4</v>
      </c>
      <c r="C28" s="12">
        <v>0.1</v>
      </c>
      <c r="D28" s="12">
        <v>618</v>
      </c>
      <c r="E28" s="12">
        <v>1</v>
      </c>
      <c r="F28" s="12">
        <v>8.8699999999999992</v>
      </c>
      <c r="G28" s="12">
        <v>0.01</v>
      </c>
      <c r="H28" s="6">
        <f t="shared" si="0"/>
        <v>21.565435111869785</v>
      </c>
      <c r="M28">
        <f t="shared" si="1"/>
        <v>5.2631578947368558</v>
      </c>
      <c r="N28">
        <f t="shared" si="2"/>
        <v>-11.08033240997233</v>
      </c>
      <c r="AB28" s="5">
        <f t="shared" si="3"/>
        <v>2.1826747963214879</v>
      </c>
      <c r="AC28" s="6"/>
    </row>
    <row r="29" spans="1:29" ht="16.2" thickBot="1">
      <c r="A29" s="7">
        <v>27</v>
      </c>
      <c r="B29" s="13">
        <v>59.4</v>
      </c>
      <c r="C29" s="12">
        <v>0.1</v>
      </c>
      <c r="D29" s="13">
        <v>617</v>
      </c>
      <c r="E29" s="12">
        <v>1</v>
      </c>
      <c r="F29" s="13">
        <v>8.68</v>
      </c>
      <c r="G29" s="12">
        <v>0.01</v>
      </c>
      <c r="H29" s="6">
        <f t="shared" si="0"/>
        <v>21.530539585798799</v>
      </c>
      <c r="M29">
        <f t="shared" si="1"/>
        <v>7.6923076923077511</v>
      </c>
      <c r="N29">
        <f t="shared" si="2"/>
        <v>-16.568047337278244</v>
      </c>
      <c r="AB29" s="5">
        <f t="shared" si="3"/>
        <v>2.1610215286722587</v>
      </c>
      <c r="AC29" s="8"/>
    </row>
    <row r="30" spans="1:29" ht="16.2" thickBot="1">
      <c r="A30" s="5">
        <v>28</v>
      </c>
      <c r="B30" s="12">
        <v>59.3</v>
      </c>
      <c r="C30" s="12">
        <v>0.1</v>
      </c>
      <c r="D30" s="12">
        <v>616</v>
      </c>
      <c r="E30" s="12">
        <v>1</v>
      </c>
      <c r="F30" s="12">
        <v>8.5500000000000007</v>
      </c>
      <c r="G30" s="12">
        <v>0.01</v>
      </c>
      <c r="H30" s="6">
        <f t="shared" si="0"/>
        <v>21.502109887389032</v>
      </c>
      <c r="M30">
        <f t="shared" si="1"/>
        <v>2.9411764705882364</v>
      </c>
      <c r="N30">
        <f t="shared" si="2"/>
        <v>-6.0553633217993106</v>
      </c>
      <c r="AB30" s="5">
        <f t="shared" si="3"/>
        <v>2.145931282948669</v>
      </c>
      <c r="AC30" s="6"/>
    </row>
    <row r="31" spans="1:29" ht="16.2" thickBot="1">
      <c r="A31" s="7">
        <v>29</v>
      </c>
      <c r="B31" s="13">
        <v>59.1</v>
      </c>
      <c r="C31" s="12">
        <v>0.1</v>
      </c>
      <c r="D31" s="13">
        <v>615</v>
      </c>
      <c r="E31" s="12">
        <v>1</v>
      </c>
      <c r="F31" s="13">
        <v>8.2100000000000009</v>
      </c>
      <c r="G31" s="12">
        <v>0.01</v>
      </c>
      <c r="H31" s="6">
        <f t="shared" si="0"/>
        <v>21.480126184703018</v>
      </c>
      <c r="M31">
        <f t="shared" si="1"/>
        <v>5.5555555555555092</v>
      </c>
      <c r="N31">
        <f t="shared" si="2"/>
        <v>-11.728395061728293</v>
      </c>
      <c r="AB31" s="5">
        <f t="shared" ref="AB31:AB57" si="4">LN(F31)</f>
        <v>2.1053529234643369</v>
      </c>
      <c r="AC31" s="6"/>
    </row>
    <row r="32" spans="1:29" ht="16.2" thickBot="1">
      <c r="A32" s="5">
        <v>30</v>
      </c>
      <c r="B32" s="12">
        <v>59</v>
      </c>
      <c r="C32" s="12">
        <v>0.1</v>
      </c>
      <c r="D32" s="12">
        <v>614</v>
      </c>
      <c r="E32" s="12">
        <v>1</v>
      </c>
      <c r="F32" s="12">
        <v>8.0299999999999994</v>
      </c>
      <c r="G32" s="12">
        <v>0.01</v>
      </c>
      <c r="H32" s="6">
        <f t="shared" si="0"/>
        <v>21.451655630506309</v>
      </c>
      <c r="M32">
        <f t="shared" si="1"/>
        <v>8.0000000000000284</v>
      </c>
      <c r="N32">
        <f t="shared" si="2"/>
        <v>-8.6400000000000325</v>
      </c>
      <c r="AB32" s="5">
        <f t="shared" si="4"/>
        <v>2.0831845279586703</v>
      </c>
      <c r="AC32" s="8"/>
    </row>
    <row r="33" spans="1:29" ht="16.2" thickBot="1">
      <c r="A33" s="7">
        <v>31</v>
      </c>
      <c r="B33" s="13">
        <v>59</v>
      </c>
      <c r="C33" s="12">
        <v>0.1</v>
      </c>
      <c r="D33" s="13">
        <v>612</v>
      </c>
      <c r="E33" s="12">
        <v>1</v>
      </c>
      <c r="F33" s="13">
        <v>7.78</v>
      </c>
      <c r="G33" s="12">
        <v>0.01</v>
      </c>
      <c r="H33" s="6">
        <f t="shared" si="0"/>
        <v>21.381780530732673</v>
      </c>
      <c r="M33">
        <f t="shared" si="1"/>
        <v>3.7037037037036975</v>
      </c>
      <c r="N33">
        <f t="shared" si="2"/>
        <v>-7.681755829903965</v>
      </c>
      <c r="AB33" s="5">
        <f t="shared" si="4"/>
        <v>2.0515563381903004</v>
      </c>
      <c r="AC33" s="6"/>
    </row>
    <row r="34" spans="1:29" ht="16.2" thickBot="1">
      <c r="A34" s="5">
        <v>32</v>
      </c>
      <c r="B34" s="12">
        <v>59</v>
      </c>
      <c r="C34" s="12">
        <v>0.1</v>
      </c>
      <c r="D34" s="12">
        <v>611</v>
      </c>
      <c r="E34" s="12">
        <v>1</v>
      </c>
      <c r="F34" s="12">
        <v>7.51</v>
      </c>
      <c r="G34" s="12">
        <v>0.01</v>
      </c>
      <c r="H34" s="6">
        <f t="shared" si="0"/>
        <v>21.346842980845857</v>
      </c>
      <c r="M34">
        <f t="shared" si="1"/>
        <v>5.8823529411764728</v>
      </c>
      <c r="N34">
        <f t="shared" si="2"/>
        <v>-6.2283737024221475</v>
      </c>
      <c r="AB34" s="5">
        <f t="shared" si="4"/>
        <v>2.0162354657760435</v>
      </c>
      <c r="AC34" s="6"/>
    </row>
    <row r="35" spans="1:29" ht="16.2" thickBot="1">
      <c r="A35" s="7">
        <v>33</v>
      </c>
      <c r="B35" s="13">
        <v>59</v>
      </c>
      <c r="C35" s="12">
        <v>0.1</v>
      </c>
      <c r="D35" s="13">
        <v>609</v>
      </c>
      <c r="E35" s="12">
        <v>1</v>
      </c>
      <c r="F35" s="13">
        <v>7.17</v>
      </c>
      <c r="G35" s="12">
        <v>0.01</v>
      </c>
      <c r="H35" s="6">
        <f t="shared" si="0"/>
        <v>21.27696788107222</v>
      </c>
      <c r="M35">
        <f t="shared" si="1"/>
        <v>7.8947368421052655</v>
      </c>
      <c r="N35">
        <f t="shared" si="2"/>
        <v>-5.6786703601108055</v>
      </c>
      <c r="AB35" s="5">
        <f t="shared" si="4"/>
        <v>1.969905654611529</v>
      </c>
      <c r="AC35" s="8"/>
    </row>
    <row r="36" spans="1:29" ht="16.2" thickBot="1">
      <c r="A36" s="5">
        <v>34</v>
      </c>
      <c r="B36" s="12">
        <v>58.9</v>
      </c>
      <c r="C36" s="12">
        <v>0.1</v>
      </c>
      <c r="D36" s="12">
        <v>606</v>
      </c>
      <c r="E36" s="12">
        <v>1</v>
      </c>
      <c r="F36" s="12">
        <v>6.79</v>
      </c>
      <c r="G36" s="12">
        <v>0.01</v>
      </c>
      <c r="H36" s="6">
        <f t="shared" si="0"/>
        <v>21.178531426331627</v>
      </c>
      <c r="M36">
        <f t="shared" si="1"/>
        <v>9.9999999999999911</v>
      </c>
      <c r="N36">
        <f t="shared" si="2"/>
        <v>-5.4999999999999947</v>
      </c>
      <c r="AB36" s="5">
        <f t="shared" si="4"/>
        <v>1.9154509415706047</v>
      </c>
      <c r="AC36" s="6"/>
    </row>
    <row r="37" spans="1:29" ht="16.2" thickBot="1">
      <c r="A37" s="7">
        <v>35</v>
      </c>
      <c r="B37" s="13">
        <v>58.9</v>
      </c>
      <c r="C37" s="12">
        <v>0.1</v>
      </c>
      <c r="D37" s="13">
        <v>602</v>
      </c>
      <c r="E37" s="12">
        <v>1</v>
      </c>
      <c r="F37" s="13">
        <v>6.39</v>
      </c>
      <c r="G37" s="12">
        <v>0.01</v>
      </c>
      <c r="H37" s="6">
        <f t="shared" si="0"/>
        <v>21.038739139689181</v>
      </c>
      <c r="M37">
        <f t="shared" si="1"/>
        <v>7.5000000000000098</v>
      </c>
      <c r="N37">
        <f t="shared" si="2"/>
        <v>-5.3750000000000071</v>
      </c>
      <c r="AB37" s="5">
        <f t="shared" si="4"/>
        <v>1.8547342683894434</v>
      </c>
      <c r="AC37" s="6"/>
    </row>
    <row r="38" spans="1:29" ht="16.2" thickBot="1">
      <c r="A38" s="5">
        <v>36</v>
      </c>
      <c r="B38" s="12">
        <v>58.9</v>
      </c>
      <c r="C38" s="12">
        <v>0.1</v>
      </c>
      <c r="D38" s="12">
        <v>599</v>
      </c>
      <c r="E38" s="12">
        <v>1</v>
      </c>
      <c r="F38" s="12">
        <v>5.99</v>
      </c>
      <c r="G38" s="12">
        <v>0.01</v>
      </c>
      <c r="H38" s="6">
        <f t="shared" si="0"/>
        <v>20.933894924707335</v>
      </c>
      <c r="M38">
        <f>(D60-D38)/(F60-F38)</f>
        <v>100</v>
      </c>
      <c r="N38">
        <f t="shared" si="2"/>
        <v>-105.71428571428572</v>
      </c>
      <c r="AB38" s="5">
        <f t="shared" si="4"/>
        <v>1.7900914121273581</v>
      </c>
      <c r="AC38" s="8"/>
    </row>
    <row r="39" spans="1:29" ht="16.2" thickBot="1">
      <c r="A39" s="7">
        <v>37</v>
      </c>
      <c r="B39" s="13">
        <v>58.8</v>
      </c>
      <c r="C39" s="12">
        <v>0.1</v>
      </c>
      <c r="D39" s="13">
        <v>597</v>
      </c>
      <c r="E39" s="12">
        <v>1</v>
      </c>
      <c r="F39" s="13">
        <v>5.64</v>
      </c>
      <c r="G39" s="12">
        <v>0.01</v>
      </c>
      <c r="H39" s="6">
        <f t="shared" si="0"/>
        <v>20.870284064947306</v>
      </c>
      <c r="M39">
        <f t="shared" ref="M39:M57" si="5">(D40-D39)/(F40-F39)</f>
        <v>10.526315789473687</v>
      </c>
      <c r="N39">
        <f t="shared" si="2"/>
        <v>-5.8171745152354593</v>
      </c>
      <c r="AB39" s="5">
        <f t="shared" si="4"/>
        <v>1.7298840655099674</v>
      </c>
      <c r="AC39" s="6"/>
    </row>
    <row r="40" spans="1:29" ht="16.2" thickBot="1">
      <c r="A40" s="5">
        <v>38</v>
      </c>
      <c r="B40" s="12">
        <v>58.8</v>
      </c>
      <c r="C40" s="12">
        <v>0.1</v>
      </c>
      <c r="D40" s="12">
        <v>593</v>
      </c>
      <c r="E40" s="12">
        <v>1</v>
      </c>
      <c r="F40" s="12">
        <v>5.26</v>
      </c>
      <c r="G40" s="12">
        <v>0.01</v>
      </c>
      <c r="H40" s="6">
        <f t="shared" si="0"/>
        <v>20.730449665852181</v>
      </c>
      <c r="M40">
        <f t="shared" si="5"/>
        <v>12</v>
      </c>
      <c r="N40">
        <f t="shared" si="2"/>
        <v>-8.9599999999999991</v>
      </c>
      <c r="AB40" s="5">
        <f t="shared" si="4"/>
        <v>1.6601310267496185</v>
      </c>
      <c r="AC40" s="6"/>
    </row>
    <row r="41" spans="1:29" ht="16.2" thickBot="1">
      <c r="A41" s="7">
        <v>39</v>
      </c>
      <c r="B41" s="13">
        <v>58.7</v>
      </c>
      <c r="C41" s="12">
        <v>0.1</v>
      </c>
      <c r="D41" s="13">
        <v>590</v>
      </c>
      <c r="E41" s="12">
        <v>1</v>
      </c>
      <c r="F41" s="13">
        <v>5.01</v>
      </c>
      <c r="G41" s="12">
        <v>0.01</v>
      </c>
      <c r="H41" s="6">
        <f t="shared" si="0"/>
        <v>20.63178919691099</v>
      </c>
      <c r="M41">
        <f t="shared" si="5"/>
        <v>8.3333333333333464</v>
      </c>
      <c r="N41">
        <f t="shared" si="2"/>
        <v>-6.0185185185185288</v>
      </c>
      <c r="AB41" s="5">
        <f t="shared" si="4"/>
        <v>1.6114359150967734</v>
      </c>
      <c r="AC41" s="8"/>
    </row>
    <row r="42" spans="1:29" ht="16.2" thickBot="1">
      <c r="A42" s="5">
        <v>40</v>
      </c>
      <c r="B42" s="12">
        <v>58.7</v>
      </c>
      <c r="C42" s="12">
        <v>0.1</v>
      </c>
      <c r="D42" s="12">
        <v>587</v>
      </c>
      <c r="E42" s="12">
        <v>1</v>
      </c>
      <c r="F42" s="12">
        <v>4.6500000000000004</v>
      </c>
      <c r="G42" s="12">
        <v>0.01</v>
      </c>
      <c r="H42" s="6">
        <f t="shared" si="0"/>
        <v>20.52688179421483</v>
      </c>
      <c r="M42">
        <f t="shared" si="5"/>
        <v>12.499999999999989</v>
      </c>
      <c r="N42">
        <f t="shared" si="2"/>
        <v>-7.0312499999999938</v>
      </c>
      <c r="AB42" s="5">
        <f t="shared" si="4"/>
        <v>1.536867219599265</v>
      </c>
      <c r="AC42" s="6"/>
    </row>
    <row r="43" spans="1:29" ht="16.2" thickBot="1">
      <c r="A43" s="7">
        <v>41</v>
      </c>
      <c r="B43" s="13">
        <v>58.7</v>
      </c>
      <c r="C43" s="12">
        <v>0.1</v>
      </c>
      <c r="D43" s="13">
        <v>583</v>
      </c>
      <c r="E43" s="12">
        <v>1</v>
      </c>
      <c r="F43" s="13">
        <v>4.33</v>
      </c>
      <c r="G43" s="12">
        <v>0.01</v>
      </c>
      <c r="H43" s="6">
        <f t="shared" si="0"/>
        <v>20.387005257286624</v>
      </c>
      <c r="M43">
        <f t="shared" si="5"/>
        <v>10.526315789473687</v>
      </c>
      <c r="N43">
        <f t="shared" si="2"/>
        <v>-5.8171745152354593</v>
      </c>
      <c r="AB43" s="5">
        <f t="shared" si="4"/>
        <v>1.4655675420143985</v>
      </c>
      <c r="AC43" s="6"/>
    </row>
    <row r="44" spans="1:29" ht="16.2" thickBot="1">
      <c r="A44" s="5">
        <v>42</v>
      </c>
      <c r="B44" s="12">
        <v>58.6</v>
      </c>
      <c r="C44" s="12">
        <v>0.1</v>
      </c>
      <c r="D44" s="12">
        <v>579</v>
      </c>
      <c r="E44" s="12">
        <v>1</v>
      </c>
      <c r="F44" s="12">
        <v>3.95</v>
      </c>
      <c r="G44" s="12">
        <v>0.01</v>
      </c>
      <c r="H44" s="6">
        <f t="shared" si="0"/>
        <v>20.25323184883478</v>
      </c>
      <c r="M44">
        <f t="shared" si="5"/>
        <v>13.888888888888877</v>
      </c>
      <c r="N44">
        <f t="shared" si="2"/>
        <v>-6.3271604938271553</v>
      </c>
      <c r="AB44" s="5">
        <f t="shared" si="4"/>
        <v>1.3737155789130306</v>
      </c>
      <c r="AC44" s="8"/>
    </row>
    <row r="45" spans="1:29" ht="16.2" thickBot="1">
      <c r="A45" s="7">
        <v>43</v>
      </c>
      <c r="B45" s="13">
        <v>58.6</v>
      </c>
      <c r="C45" s="12">
        <v>0.1</v>
      </c>
      <c r="D45" s="13">
        <v>574</v>
      </c>
      <c r="E45" s="12">
        <v>1</v>
      </c>
      <c r="F45" s="13">
        <v>3.59</v>
      </c>
      <c r="G45" s="12">
        <v>0.01</v>
      </c>
      <c r="H45" s="6">
        <f t="shared" si="0"/>
        <v>20.078333473628955</v>
      </c>
      <c r="M45">
        <f t="shared" si="5"/>
        <v>14.285714285714288</v>
      </c>
      <c r="N45">
        <f t="shared" si="2"/>
        <v>-5.4421768707483</v>
      </c>
      <c r="AB45" s="5">
        <f t="shared" si="4"/>
        <v>1.2781522025001875</v>
      </c>
      <c r="AC45" s="6"/>
    </row>
    <row r="46" spans="1:29" ht="16.2" thickBot="1">
      <c r="A46" s="5">
        <v>44</v>
      </c>
      <c r="B46" s="12">
        <v>58.6</v>
      </c>
      <c r="C46" s="12">
        <v>0.1</v>
      </c>
      <c r="D46" s="12">
        <v>568</v>
      </c>
      <c r="E46" s="12">
        <v>1</v>
      </c>
      <c r="F46" s="12">
        <v>3.17</v>
      </c>
      <c r="G46" s="12">
        <v>0.01</v>
      </c>
      <c r="H46" s="6">
        <f t="shared" si="0"/>
        <v>19.868455423381963</v>
      </c>
      <c r="M46">
        <f t="shared" si="5"/>
        <v>19.230769230769248</v>
      </c>
      <c r="N46">
        <f t="shared" si="2"/>
        <v>-9.1715976331361038</v>
      </c>
      <c r="AB46" s="5">
        <f t="shared" si="4"/>
        <v>1.1537315878891892</v>
      </c>
      <c r="AC46" s="6"/>
    </row>
    <row r="47" spans="1:29" ht="16.2" thickBot="1">
      <c r="A47" s="7">
        <v>45</v>
      </c>
      <c r="B47" s="13">
        <v>58.5</v>
      </c>
      <c r="C47" s="12">
        <v>0.1</v>
      </c>
      <c r="D47" s="13">
        <v>563</v>
      </c>
      <c r="E47" s="12">
        <v>1</v>
      </c>
      <c r="F47" s="13">
        <v>2.91</v>
      </c>
      <c r="G47" s="12">
        <v>0.01</v>
      </c>
      <c r="H47" s="6">
        <f t="shared" si="0"/>
        <v>19.699495102464745</v>
      </c>
      <c r="M47">
        <f t="shared" si="5"/>
        <v>21.428571428571409</v>
      </c>
      <c r="N47">
        <f t="shared" si="2"/>
        <v>-17.346938775510186</v>
      </c>
      <c r="AB47" s="5">
        <f t="shared" si="4"/>
        <v>1.0681530811834012</v>
      </c>
      <c r="AC47" s="8"/>
    </row>
    <row r="48" spans="1:29" ht="16.2" thickBot="1">
      <c r="A48" s="5">
        <v>46</v>
      </c>
      <c r="B48" s="12">
        <v>58.5</v>
      </c>
      <c r="C48" s="12">
        <v>0.1</v>
      </c>
      <c r="D48" s="12">
        <v>560</v>
      </c>
      <c r="E48" s="12">
        <v>1</v>
      </c>
      <c r="F48" s="12">
        <v>2.77</v>
      </c>
      <c r="G48" s="12">
        <v>0.01</v>
      </c>
      <c r="H48" s="6">
        <f t="shared" si="0"/>
        <v>19.594524435844153</v>
      </c>
      <c r="M48">
        <f t="shared" si="5"/>
        <v>19.999999999999996</v>
      </c>
      <c r="N48">
        <f t="shared" si="2"/>
        <v>-6.857142857142855</v>
      </c>
      <c r="AB48" s="5">
        <f t="shared" si="4"/>
        <v>1.0188473201992472</v>
      </c>
      <c r="AC48" s="6"/>
    </row>
    <row r="49" spans="1:29" ht="16.2" thickBot="1">
      <c r="A49" s="7">
        <v>47</v>
      </c>
      <c r="B49" s="13">
        <v>58.3</v>
      </c>
      <c r="C49" s="12">
        <v>0.1</v>
      </c>
      <c r="D49" s="13">
        <v>553</v>
      </c>
      <c r="E49" s="12">
        <v>1</v>
      </c>
      <c r="F49" s="13">
        <v>2.42</v>
      </c>
      <c r="G49" s="12">
        <v>0.01</v>
      </c>
      <c r="H49" s="6">
        <f t="shared" si="0"/>
        <v>19.36126860396249</v>
      </c>
      <c r="M49">
        <f t="shared" si="5"/>
        <v>22.641509433962263</v>
      </c>
      <c r="N49">
        <f t="shared" si="2"/>
        <v>-4.6279814880740471</v>
      </c>
      <c r="AB49" s="5">
        <f t="shared" si="4"/>
        <v>0.88376754016859504</v>
      </c>
      <c r="AC49" s="6"/>
    </row>
    <row r="50" spans="1:29" ht="16.2" thickBot="1">
      <c r="A50" s="5">
        <v>48</v>
      </c>
      <c r="B50" s="12">
        <v>58.2</v>
      </c>
      <c r="C50" s="12">
        <v>0.1</v>
      </c>
      <c r="D50" s="12">
        <v>541</v>
      </c>
      <c r="E50" s="12">
        <v>1</v>
      </c>
      <c r="F50" s="12">
        <v>1.89</v>
      </c>
      <c r="G50" s="12">
        <v>0.01</v>
      </c>
      <c r="H50" s="6">
        <f t="shared" si="0"/>
        <v>18.946848928457783</v>
      </c>
      <c r="M50">
        <f t="shared" si="5"/>
        <v>31.481481481481492</v>
      </c>
      <c r="N50">
        <f t="shared" si="2"/>
        <v>-4.8696844993141308</v>
      </c>
      <c r="AB50" s="5">
        <f t="shared" si="4"/>
        <v>0.636576829071551</v>
      </c>
      <c r="AC50" s="8"/>
    </row>
    <row r="51" spans="1:29" ht="16.2" thickBot="1">
      <c r="A51" s="7">
        <v>49</v>
      </c>
      <c r="B51" s="13">
        <v>58.3</v>
      </c>
      <c r="C51" s="12">
        <v>0.1</v>
      </c>
      <c r="D51" s="13">
        <v>524</v>
      </c>
      <c r="E51" s="12">
        <v>1</v>
      </c>
      <c r="F51" s="13">
        <v>1.35</v>
      </c>
      <c r="G51" s="12">
        <v>0.01</v>
      </c>
      <c r="H51" s="6">
        <f t="shared" si="0"/>
        <v>18.345939870662466</v>
      </c>
      <c r="M51">
        <f t="shared" si="5"/>
        <v>42.307692307692307</v>
      </c>
      <c r="N51">
        <f t="shared" si="2"/>
        <v>-10.946745562130177</v>
      </c>
      <c r="AB51" s="5">
        <f t="shared" si="4"/>
        <v>0.30010459245033816</v>
      </c>
      <c r="AC51" s="6"/>
    </row>
    <row r="52" spans="1:29" ht="16.2" thickBot="1">
      <c r="A52" s="5">
        <v>50</v>
      </c>
      <c r="B52" s="12">
        <v>58.2</v>
      </c>
      <c r="C52" s="12">
        <v>0.1</v>
      </c>
      <c r="D52" s="12">
        <v>513</v>
      </c>
      <c r="E52" s="12">
        <v>1</v>
      </c>
      <c r="F52" s="12">
        <v>1.0900000000000001</v>
      </c>
      <c r="G52" s="12">
        <v>0.01</v>
      </c>
      <c r="H52" s="6">
        <f t="shared" si="0"/>
        <v>17.966235675228916</v>
      </c>
      <c r="M52">
        <f t="shared" si="5"/>
        <v>59.574468085106375</v>
      </c>
      <c r="N52">
        <f t="shared" si="2"/>
        <v>-6.7904028972385682</v>
      </c>
      <c r="AB52" s="5">
        <f t="shared" si="4"/>
        <v>8.6177696241052412E-2</v>
      </c>
      <c r="AC52" s="6"/>
    </row>
    <row r="53" spans="1:29" ht="16.2" thickBot="1">
      <c r="A53" s="7">
        <v>51</v>
      </c>
      <c r="B53" s="13">
        <v>58.2</v>
      </c>
      <c r="C53" s="12">
        <v>0.1</v>
      </c>
      <c r="D53" s="13">
        <v>485</v>
      </c>
      <c r="E53" s="12">
        <v>1</v>
      </c>
      <c r="F53" s="13">
        <v>0.62</v>
      </c>
      <c r="G53" s="12">
        <v>0.01</v>
      </c>
      <c r="H53" s="6">
        <f t="shared" si="0"/>
        <v>16.985622422000048</v>
      </c>
      <c r="M53">
        <f t="shared" si="5"/>
        <v>116.66666666666679</v>
      </c>
      <c r="N53">
        <f t="shared" si="2"/>
        <v>-72.222222222222328</v>
      </c>
      <c r="AB53" s="5">
        <f t="shared" si="4"/>
        <v>-0.4780358009429998</v>
      </c>
      <c r="AC53" s="8"/>
    </row>
    <row r="54" spans="1:29" ht="16.2" thickBot="1">
      <c r="A54" s="5">
        <v>52</v>
      </c>
      <c r="B54" s="12">
        <v>58.1</v>
      </c>
      <c r="C54" s="12">
        <v>0.1</v>
      </c>
      <c r="D54" s="12">
        <v>478</v>
      </c>
      <c r="E54" s="12">
        <v>1</v>
      </c>
      <c r="F54" s="12">
        <v>0.56000000000000005</v>
      </c>
      <c r="G54" s="12">
        <v>0.01</v>
      </c>
      <c r="H54" s="6">
        <f t="shared" si="0"/>
        <v>16.745522835216203</v>
      </c>
      <c r="M54">
        <f t="shared" si="5"/>
        <v>129.62962962962959</v>
      </c>
      <c r="N54">
        <f t="shared" si="2"/>
        <v>-17.009602194787373</v>
      </c>
      <c r="AB54" s="5">
        <f t="shared" si="4"/>
        <v>-0.57981849525294205</v>
      </c>
      <c r="AC54" s="6"/>
    </row>
    <row r="55" spans="1:29" ht="16.2" thickBot="1">
      <c r="A55" s="7">
        <v>53</v>
      </c>
      <c r="B55" s="13">
        <v>57.9</v>
      </c>
      <c r="C55" s="12">
        <v>0.1</v>
      </c>
      <c r="D55" s="13">
        <v>443</v>
      </c>
      <c r="E55" s="12">
        <v>1</v>
      </c>
      <c r="F55" s="13">
        <v>0.28999999999999998</v>
      </c>
      <c r="G55" s="12">
        <v>0.01</v>
      </c>
      <c r="H55" s="6">
        <f t="shared" si="0"/>
        <v>15.528762082294632</v>
      </c>
      <c r="M55">
        <f t="shared" si="5"/>
        <v>228.57142857142858</v>
      </c>
      <c r="N55">
        <f t="shared" si="2"/>
        <v>-46.938775510204088</v>
      </c>
      <c r="AB55" s="5">
        <f t="shared" si="4"/>
        <v>-1.2378743560016174</v>
      </c>
      <c r="AC55" s="6"/>
    </row>
    <row r="56" spans="1:29" ht="16.2" thickBot="1">
      <c r="A56" s="5">
        <v>54</v>
      </c>
      <c r="B56" s="12">
        <v>57.7</v>
      </c>
      <c r="C56" s="12">
        <v>0.1</v>
      </c>
      <c r="D56" s="12">
        <v>411</v>
      </c>
      <c r="E56" s="12">
        <v>1</v>
      </c>
      <c r="F56" s="12">
        <v>0.15</v>
      </c>
      <c r="G56" s="12">
        <v>0.01</v>
      </c>
      <c r="H56" s="6">
        <f t="shared" si="0"/>
        <v>14.415754744163895</v>
      </c>
      <c r="M56">
        <f t="shared" si="5"/>
        <v>518.18181818181824</v>
      </c>
      <c r="N56">
        <f t="shared" si="2"/>
        <v>-112.39669421487606</v>
      </c>
      <c r="AB56" s="5">
        <f t="shared" si="4"/>
        <v>-1.8971199848858813</v>
      </c>
      <c r="AC56" s="8"/>
    </row>
    <row r="57" spans="1:29" ht="16.2" thickBot="1">
      <c r="A57" s="7">
        <v>55</v>
      </c>
      <c r="B57" s="13">
        <v>57.7</v>
      </c>
      <c r="C57" s="12">
        <v>0.1</v>
      </c>
      <c r="D57" s="13">
        <v>354</v>
      </c>
      <c r="E57" s="12">
        <v>1</v>
      </c>
      <c r="F57" s="13">
        <v>0.04</v>
      </c>
      <c r="G57" s="12">
        <v>0.01</v>
      </c>
      <c r="H57" s="6">
        <f t="shared" si="0"/>
        <v>12.416489487674014</v>
      </c>
      <c r="M57">
        <f t="shared" si="5"/>
        <v>2700</v>
      </c>
      <c r="N57">
        <f t="shared" si="2"/>
        <v>-1400</v>
      </c>
      <c r="AB57" s="5">
        <f t="shared" si="4"/>
        <v>-3.2188758248682006</v>
      </c>
      <c r="AC57" s="6"/>
    </row>
    <row r="58" spans="1:29">
      <c r="A58" s="5">
        <v>56</v>
      </c>
      <c r="B58" s="15">
        <v>57.7</v>
      </c>
      <c r="C58" s="15">
        <v>0.1</v>
      </c>
      <c r="D58" s="15">
        <v>246</v>
      </c>
      <c r="E58" s="15">
        <v>1</v>
      </c>
      <c r="F58" s="15">
        <v>0</v>
      </c>
      <c r="G58" s="15">
        <v>0.01</v>
      </c>
      <c r="H58" s="6">
        <f t="shared" si="0"/>
        <v>8.6284079490616019</v>
      </c>
      <c r="AB58" s="5"/>
      <c r="AC58" s="6"/>
    </row>
    <row r="59" spans="1:29" ht="16.2" thickBot="1">
      <c r="AB59" s="5"/>
      <c r="AC59" s="8"/>
    </row>
    <row r="60" spans="1:29">
      <c r="B60" s="19" t="s">
        <v>16</v>
      </c>
      <c r="C60" s="19"/>
      <c r="D60" s="19"/>
      <c r="E60" s="19"/>
      <c r="F60" s="19"/>
      <c r="G60" s="19"/>
      <c r="AB60" s="5"/>
      <c r="AC60" s="6"/>
    </row>
    <row r="61" spans="1:29">
      <c r="B61" s="20"/>
      <c r="C61" s="20"/>
      <c r="D61" s="20"/>
      <c r="E61" s="20"/>
      <c r="F61" s="20"/>
      <c r="G61" s="20"/>
      <c r="AB61" s="5"/>
      <c r="AC61" s="6"/>
    </row>
    <row r="62" spans="1:29">
      <c r="AB62" s="5"/>
      <c r="AC62" s="8"/>
    </row>
    <row r="63" spans="1:29">
      <c r="AB63" s="5"/>
      <c r="AC63" s="6"/>
    </row>
  </sheetData>
  <mergeCells count="1">
    <mergeCell ref="B60:G61"/>
  </mergeCells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A82FF-E1AA-4776-B209-3745AF2BEED6}">
  <dimension ref="A1:B57"/>
  <sheetViews>
    <sheetView topLeftCell="A54" workbookViewId="0">
      <selection activeCell="B62" sqref="B62"/>
    </sheetView>
  </sheetViews>
  <sheetFormatPr defaultColWidth="8.796875" defaultRowHeight="15.6"/>
  <cols>
    <col min="2" max="2" width="10.19921875" customWidth="1"/>
  </cols>
  <sheetData>
    <row r="1" spans="1:2">
      <c r="A1" s="17" t="s">
        <v>7</v>
      </c>
      <c r="B1" s="17" t="s">
        <v>10</v>
      </c>
    </row>
    <row r="2" spans="1:2">
      <c r="A2">
        <v>22.252837767011961</v>
      </c>
      <c r="B2">
        <v>2.6686161318568029</v>
      </c>
    </row>
    <row r="3" spans="1:2">
      <c r="A3">
        <v>22.224726802173947</v>
      </c>
      <c r="B3">
        <v>2.6560549059838299</v>
      </c>
    </row>
    <row r="4" spans="1:2">
      <c r="A4">
        <v>22.189946322045351</v>
      </c>
      <c r="B4">
        <v>2.6440448711262978</v>
      </c>
    </row>
    <row r="5" spans="1:2">
      <c r="A5">
        <v>22.161808074218335</v>
      </c>
      <c r="B5">
        <v>2.6239436918052106</v>
      </c>
    </row>
    <row r="6" spans="1:2">
      <c r="A6">
        <v>22.161808074218335</v>
      </c>
      <c r="B6">
        <v>2.6034301519721073</v>
      </c>
    </row>
    <row r="7" spans="1:2">
      <c r="A7">
        <v>22.092226259228635</v>
      </c>
      <c r="B7">
        <v>2.5741377835159431</v>
      </c>
    </row>
    <row r="8" spans="1:2">
      <c r="A8">
        <v>22.098851608234245</v>
      </c>
      <c r="B8">
        <v>2.5595501927837661</v>
      </c>
    </row>
    <row r="9" spans="1:2">
      <c r="A9">
        <v>22.070669151254851</v>
      </c>
      <c r="B9">
        <v>2.5431755579119759</v>
      </c>
    </row>
    <row r="10" spans="1:2">
      <c r="A10">
        <v>22.03585737025918</v>
      </c>
      <c r="B10">
        <v>2.5176964726109912</v>
      </c>
    </row>
    <row r="11" spans="1:2">
      <c r="A11">
        <v>22.001045589263509</v>
      </c>
      <c r="B11">
        <v>2.4948569806411682</v>
      </c>
    </row>
    <row r="12" spans="1:2">
      <c r="A12">
        <v>21.972825326289826</v>
      </c>
      <c r="B12">
        <v>2.4798941079644559</v>
      </c>
    </row>
    <row r="13" spans="1:2">
      <c r="A13">
        <v>21.972825326289826</v>
      </c>
      <c r="B13">
        <v>2.4680995314716192</v>
      </c>
    </row>
    <row r="14" spans="1:2">
      <c r="A14">
        <v>21.938003099148318</v>
      </c>
      <c r="B14">
        <v>2.448415541205585</v>
      </c>
    </row>
    <row r="15" spans="1:2">
      <c r="A15">
        <v>21.903180872006814</v>
      </c>
      <c r="B15">
        <v>2.4274540750399152</v>
      </c>
    </row>
    <row r="16" spans="1:2">
      <c r="A16">
        <v>21.874922762723592</v>
      </c>
      <c r="B16">
        <v>2.4069451083182885</v>
      </c>
    </row>
    <row r="17" spans="1:2">
      <c r="A17">
        <v>21.840090083165112</v>
      </c>
      <c r="B17">
        <v>2.3841650799864684</v>
      </c>
    </row>
    <row r="18" spans="1:2">
      <c r="A18">
        <v>21.805257403606635</v>
      </c>
      <c r="B18">
        <v>2.3683728335320486</v>
      </c>
    </row>
    <row r="19" spans="1:2">
      <c r="A19">
        <v>21.776961407646436</v>
      </c>
      <c r="B19">
        <v>2.349468678892896</v>
      </c>
    </row>
    <row r="20" spans="1:2">
      <c r="A20">
        <v>21.776961407646436</v>
      </c>
      <c r="B20">
        <v>2.33214389523559</v>
      </c>
    </row>
    <row r="21" spans="1:2">
      <c r="A21">
        <v>21.742118269394201</v>
      </c>
      <c r="B21">
        <v>2.3204250111223765</v>
      </c>
    </row>
    <row r="22" spans="1:2">
      <c r="A22">
        <v>21.713794811313498</v>
      </c>
      <c r="B22">
        <v>2.2975725511705014</v>
      </c>
    </row>
    <row r="23" spans="1:2">
      <c r="A23">
        <v>21.720318408973505</v>
      </c>
      <c r="B23">
        <v>2.2874714551839976</v>
      </c>
    </row>
    <row r="24" spans="1:2">
      <c r="A24">
        <v>21.726845927653883</v>
      </c>
      <c r="B24">
        <v>2.2772672850097559</v>
      </c>
    </row>
    <row r="25" spans="1:2">
      <c r="A25">
        <v>21.698492334982486</v>
      </c>
      <c r="B25">
        <v>2.2544447176661109</v>
      </c>
    </row>
    <row r="26" spans="1:2">
      <c r="A26">
        <v>21.628722263165823</v>
      </c>
      <c r="B26">
        <v>2.2332350148592526</v>
      </c>
    </row>
    <row r="27" spans="1:2">
      <c r="A27">
        <v>21.600330637940775</v>
      </c>
      <c r="B27">
        <v>2.2082744135228043</v>
      </c>
    </row>
    <row r="28" spans="1:2">
      <c r="A28">
        <v>21.565435111869785</v>
      </c>
      <c r="B28">
        <v>2.1826747963214879</v>
      </c>
    </row>
    <row r="29" spans="1:2">
      <c r="A29">
        <v>21.530539585798799</v>
      </c>
      <c r="B29">
        <v>2.1610215286722587</v>
      </c>
    </row>
    <row r="30" spans="1:2">
      <c r="A30">
        <v>21.502109887389032</v>
      </c>
      <c r="B30">
        <v>2.145931282948669</v>
      </c>
    </row>
    <row r="31" spans="1:2">
      <c r="A31">
        <v>21.480126184703018</v>
      </c>
      <c r="B31">
        <v>2.1053529234643369</v>
      </c>
    </row>
    <row r="32" spans="1:2">
      <c r="A32">
        <v>21.451655630506309</v>
      </c>
      <c r="B32">
        <v>2.0831845279586703</v>
      </c>
    </row>
    <row r="33" spans="1:2">
      <c r="A33">
        <v>21.381780530732673</v>
      </c>
      <c r="B33">
        <v>2.0515563381903004</v>
      </c>
    </row>
    <row r="34" spans="1:2">
      <c r="A34">
        <v>21.346842980845857</v>
      </c>
      <c r="B34">
        <v>2.0162354657760435</v>
      </c>
    </row>
    <row r="35" spans="1:2">
      <c r="A35">
        <v>21.27696788107222</v>
      </c>
      <c r="B35">
        <v>1.969905654611529</v>
      </c>
    </row>
    <row r="36" spans="1:2">
      <c r="A36">
        <v>21.178531426331627</v>
      </c>
      <c r="B36">
        <v>1.9154509415706047</v>
      </c>
    </row>
    <row r="37" spans="1:2">
      <c r="A37">
        <v>21.038739139689181</v>
      </c>
      <c r="B37">
        <v>1.8547342683894434</v>
      </c>
    </row>
    <row r="38" spans="1:2">
      <c r="A38">
        <v>20.933894924707335</v>
      </c>
      <c r="B38">
        <v>1.7900914121273581</v>
      </c>
    </row>
    <row r="39" spans="1:2">
      <c r="A39">
        <v>20.870284064947306</v>
      </c>
      <c r="B39">
        <v>1.7298840655099674</v>
      </c>
    </row>
    <row r="40" spans="1:2">
      <c r="A40">
        <v>20.730449665852181</v>
      </c>
      <c r="B40">
        <v>1.6601310267496185</v>
      </c>
    </row>
    <row r="41" spans="1:2">
      <c r="A41">
        <v>20.63178919691099</v>
      </c>
      <c r="B41">
        <v>1.6114359150967734</v>
      </c>
    </row>
    <row r="42" spans="1:2">
      <c r="A42">
        <v>20.52688179421483</v>
      </c>
      <c r="B42">
        <v>1.536867219599265</v>
      </c>
    </row>
    <row r="43" spans="1:2">
      <c r="A43">
        <v>20.387005257286624</v>
      </c>
      <c r="B43">
        <v>1.4655675420143985</v>
      </c>
    </row>
    <row r="44" spans="1:2">
      <c r="A44">
        <v>20.25323184883478</v>
      </c>
      <c r="B44">
        <v>1.3737155789130306</v>
      </c>
    </row>
    <row r="45" spans="1:2">
      <c r="A45">
        <v>20.078333473628955</v>
      </c>
      <c r="B45">
        <v>1.2781522025001875</v>
      </c>
    </row>
    <row r="46" spans="1:2">
      <c r="A46">
        <v>19.868455423381963</v>
      </c>
      <c r="B46">
        <v>1.1537315878891892</v>
      </c>
    </row>
    <row r="47" spans="1:2">
      <c r="A47">
        <v>19.699495102464745</v>
      </c>
      <c r="B47">
        <v>1.0681530811834012</v>
      </c>
    </row>
    <row r="48" spans="1:2">
      <c r="A48">
        <v>19.594524435844153</v>
      </c>
      <c r="B48">
        <v>1.0188473201992472</v>
      </c>
    </row>
    <row r="49" spans="1:2">
      <c r="A49">
        <v>19.36126860396249</v>
      </c>
      <c r="B49">
        <v>0.88376754016859504</v>
      </c>
    </row>
    <row r="50" spans="1:2">
      <c r="A50">
        <v>18.946848928457783</v>
      </c>
      <c r="B50">
        <v>0.636576829071551</v>
      </c>
    </row>
    <row r="51" spans="1:2">
      <c r="A51">
        <v>18.345939870662466</v>
      </c>
      <c r="B51">
        <v>0.30010459245033816</v>
      </c>
    </row>
    <row r="52" spans="1:2">
      <c r="A52">
        <v>17.966235675228916</v>
      </c>
      <c r="B52">
        <v>8.6177696241052412E-2</v>
      </c>
    </row>
    <row r="53" spans="1:2">
      <c r="A53">
        <v>16.985622422000048</v>
      </c>
      <c r="B53">
        <v>-0.4780358009429998</v>
      </c>
    </row>
    <row r="54" spans="1:2">
      <c r="A54">
        <v>16.745522835216203</v>
      </c>
      <c r="B54">
        <v>-0.57981849525294205</v>
      </c>
    </row>
    <row r="55" spans="1:2">
      <c r="A55">
        <v>15.528762082294632</v>
      </c>
      <c r="B55">
        <v>-1.2378743560016174</v>
      </c>
    </row>
    <row r="56" spans="1:2">
      <c r="A56">
        <v>14.415754744163895</v>
      </c>
      <c r="B56">
        <v>-1.8971199848858813</v>
      </c>
    </row>
    <row r="57" spans="1:2">
      <c r="A57">
        <v>12.416489487674014</v>
      </c>
      <c r="B57">
        <v>-3.2188758248682006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FDFDC-13B1-AB4C-B1C3-7FF9E2CAD166}">
  <dimension ref="A1:AC35"/>
  <sheetViews>
    <sheetView zoomScale="75" zoomScaleNormal="40" workbookViewId="0">
      <selection activeCell="M41" sqref="M41"/>
    </sheetView>
  </sheetViews>
  <sheetFormatPr defaultColWidth="11.19921875" defaultRowHeight="15.6"/>
  <cols>
    <col min="1" max="4" width="11.19921875" customWidth="1"/>
    <col min="10" max="10" width="16" bestFit="1" customWidth="1"/>
    <col min="13" max="13" width="11.19921875" customWidth="1"/>
    <col min="28" max="29" width="11.19921875" customWidth="1"/>
  </cols>
  <sheetData>
    <row r="1" spans="1:29" ht="16.2" thickBo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M1" t="s">
        <v>8</v>
      </c>
      <c r="N1" t="s">
        <v>9</v>
      </c>
      <c r="AB1" s="1" t="s">
        <v>10</v>
      </c>
      <c r="AC1" s="4" t="s">
        <v>11</v>
      </c>
    </row>
    <row r="2" spans="1:29" ht="16.2" thickBot="1">
      <c r="A2" s="5">
        <v>0</v>
      </c>
      <c r="B2" s="12">
        <v>47.8</v>
      </c>
      <c r="C2" s="12">
        <v>0.1</v>
      </c>
      <c r="D2" s="12">
        <v>663</v>
      </c>
      <c r="E2" s="12">
        <v>1</v>
      </c>
      <c r="F2" s="12">
        <v>15.07</v>
      </c>
      <c r="G2" s="12">
        <v>0.01</v>
      </c>
      <c r="H2" s="6">
        <f>$J$17*D2/($J$20*(B2+273.15))/1000</f>
        <v>23.971921701894672</v>
      </c>
      <c r="M2">
        <f>(D3-D2)/(F3-F2)</f>
        <v>1.960784313725491</v>
      </c>
      <c r="N2">
        <f>M2*(2*E3/(D3-D2)+2*G3/(F3-F2))</f>
        <v>-1.9992310649750102</v>
      </c>
      <c r="AB2" s="5">
        <f>LN(F2)</f>
        <v>2.7127060126384039</v>
      </c>
      <c r="AC2" s="6"/>
    </row>
    <row r="3" spans="1:29" ht="16.2" thickBot="1">
      <c r="A3" s="7">
        <v>1</v>
      </c>
      <c r="B3" s="13">
        <v>47.7</v>
      </c>
      <c r="C3" s="12">
        <v>0.1</v>
      </c>
      <c r="D3" s="13">
        <v>661</v>
      </c>
      <c r="E3" s="12">
        <v>1</v>
      </c>
      <c r="F3" s="13">
        <v>14.05</v>
      </c>
      <c r="G3" s="12">
        <v>0.01</v>
      </c>
      <c r="H3" s="6">
        <f t="shared" ref="H3:H32" si="0">$J$17*D3/($J$20*(B3+273.15))/1000</f>
        <v>23.907057054178846</v>
      </c>
      <c r="M3">
        <f t="shared" ref="M3:M31" si="1">(D4-D3)/(F4-F3)</f>
        <v>3.0769230769230753</v>
      </c>
      <c r="N3">
        <f t="shared" ref="N3:N31" si="2">M3*(2*E4/(D4-D3)+2*G4/(F4-F3))</f>
        <v>-3.1715976331360927</v>
      </c>
      <c r="AB3" s="5">
        <f t="shared" ref="AB3:AB31" si="3">LN(F3)</f>
        <v>2.642622395779755</v>
      </c>
      <c r="AC3" s="8"/>
    </row>
    <row r="4" spans="1:29" ht="16.2" thickBot="1">
      <c r="A4" s="5">
        <v>2</v>
      </c>
      <c r="B4" s="12">
        <v>47.7</v>
      </c>
      <c r="C4" s="12">
        <v>0.1</v>
      </c>
      <c r="D4" s="12">
        <v>659</v>
      </c>
      <c r="E4" s="12">
        <v>1</v>
      </c>
      <c r="F4" s="12">
        <v>13.4</v>
      </c>
      <c r="G4" s="12">
        <v>0.01</v>
      </c>
      <c r="H4" s="6">
        <f t="shared" si="0"/>
        <v>23.834721026783448</v>
      </c>
      <c r="M4">
        <f t="shared" si="1"/>
        <v>3.7037037037036975</v>
      </c>
      <c r="N4">
        <f t="shared" si="2"/>
        <v>-3.8408779149519825</v>
      </c>
      <c r="AB4" s="5">
        <f t="shared" si="3"/>
        <v>2.5952547069568657</v>
      </c>
      <c r="AC4" s="6"/>
    </row>
    <row r="5" spans="1:29" ht="16.2" thickBot="1">
      <c r="A5" s="7">
        <v>3</v>
      </c>
      <c r="B5" s="13">
        <v>47.7</v>
      </c>
      <c r="C5" s="12">
        <v>0.1</v>
      </c>
      <c r="D5" s="13">
        <v>657</v>
      </c>
      <c r="E5" s="12">
        <v>1</v>
      </c>
      <c r="F5" s="13">
        <v>12.86</v>
      </c>
      <c r="G5" s="12">
        <v>0.01</v>
      </c>
      <c r="H5" s="6">
        <f t="shared" si="0"/>
        <v>23.762384999388054</v>
      </c>
      <c r="M5">
        <f t="shared" si="1"/>
        <v>4.3956043956043951</v>
      </c>
      <c r="N5">
        <f t="shared" si="2"/>
        <v>-2.2944088878154809</v>
      </c>
      <c r="AB5" s="5">
        <f t="shared" si="3"/>
        <v>2.5541217188094731</v>
      </c>
      <c r="AC5" s="8"/>
    </row>
    <row r="6" spans="1:29" ht="16.2" thickBot="1">
      <c r="A6" s="5">
        <v>4</v>
      </c>
      <c r="B6" s="12">
        <v>47.6</v>
      </c>
      <c r="C6" s="12">
        <v>0.1</v>
      </c>
      <c r="D6" s="12">
        <v>653</v>
      </c>
      <c r="E6" s="12">
        <v>1</v>
      </c>
      <c r="F6" s="12">
        <v>11.95</v>
      </c>
      <c r="G6" s="12">
        <v>0.01</v>
      </c>
      <c r="H6" s="6">
        <f t="shared" si="0"/>
        <v>23.625076222210538</v>
      </c>
      <c r="M6">
        <f t="shared" si="1"/>
        <v>3.0927835051546428</v>
      </c>
      <c r="N6">
        <f t="shared" si="2"/>
        <v>-2.1256244021681394</v>
      </c>
      <c r="AB6" s="5">
        <f t="shared" si="3"/>
        <v>2.4807312783775197</v>
      </c>
      <c r="AC6" s="6"/>
    </row>
    <row r="7" spans="1:29" ht="16.2" thickBot="1">
      <c r="A7" s="7">
        <v>5</v>
      </c>
      <c r="B7" s="13">
        <v>47.6</v>
      </c>
      <c r="C7" s="12">
        <v>0.1</v>
      </c>
      <c r="D7" s="13">
        <v>650</v>
      </c>
      <c r="E7" s="12">
        <v>1</v>
      </c>
      <c r="F7" s="13">
        <v>10.98</v>
      </c>
      <c r="G7" s="12">
        <v>0.01</v>
      </c>
      <c r="H7" s="6">
        <f t="shared" si="0"/>
        <v>23.516538352889508</v>
      </c>
      <c r="M7">
        <f t="shared" si="1"/>
        <v>5.6603773584905541</v>
      </c>
      <c r="N7">
        <f t="shared" si="2"/>
        <v>-3.9871840512637857</v>
      </c>
      <c r="AB7" s="5">
        <f t="shared" si="3"/>
        <v>2.3960754360813845</v>
      </c>
      <c r="AC7" s="8"/>
    </row>
    <row r="8" spans="1:29" ht="16.2" thickBot="1">
      <c r="A8" s="5">
        <v>6</v>
      </c>
      <c r="B8" s="12">
        <v>47.6</v>
      </c>
      <c r="C8" s="12">
        <v>0.1</v>
      </c>
      <c r="D8" s="12">
        <v>647</v>
      </c>
      <c r="E8" s="12">
        <v>1</v>
      </c>
      <c r="F8" s="12">
        <v>10.45</v>
      </c>
      <c r="G8" s="12">
        <v>0.01</v>
      </c>
      <c r="H8" s="6">
        <f t="shared" si="0"/>
        <v>23.408000483568479</v>
      </c>
      <c r="M8">
        <f t="shared" si="1"/>
        <v>4.5454545454545441</v>
      </c>
      <c r="N8">
        <f t="shared" si="2"/>
        <v>-3.1680440771349851</v>
      </c>
      <c r="AB8" s="5">
        <f t="shared" si="3"/>
        <v>2.3466019784108201</v>
      </c>
      <c r="AC8" s="6"/>
    </row>
    <row r="9" spans="1:29" ht="16.2" thickBot="1">
      <c r="A9" s="7">
        <v>7</v>
      </c>
      <c r="B9" s="13">
        <v>47.6</v>
      </c>
      <c r="C9" s="12">
        <v>0.1</v>
      </c>
      <c r="D9" s="13">
        <v>644</v>
      </c>
      <c r="E9" s="12">
        <v>1</v>
      </c>
      <c r="F9" s="13">
        <v>9.7899999999999991</v>
      </c>
      <c r="G9" s="12">
        <v>0.01</v>
      </c>
      <c r="H9" s="6">
        <f t="shared" si="0"/>
        <v>23.299462614247453</v>
      </c>
      <c r="M9">
        <f t="shared" si="1"/>
        <v>4.9180327868852505</v>
      </c>
      <c r="N9">
        <f t="shared" si="2"/>
        <v>-3.4399355012093555</v>
      </c>
      <c r="AB9" s="5">
        <f t="shared" si="3"/>
        <v>2.281361456542419</v>
      </c>
      <c r="AC9" s="8"/>
    </row>
    <row r="10" spans="1:29" ht="16.2" thickBot="1">
      <c r="A10" s="5">
        <v>8</v>
      </c>
      <c r="B10" s="12">
        <v>47.6</v>
      </c>
      <c r="C10" s="12">
        <v>0.1</v>
      </c>
      <c r="D10" s="12">
        <v>641</v>
      </c>
      <c r="E10" s="12">
        <v>1</v>
      </c>
      <c r="F10" s="12">
        <v>9.18</v>
      </c>
      <c r="G10" s="12">
        <v>0.01</v>
      </c>
      <c r="H10" s="6">
        <f t="shared" si="0"/>
        <v>23.190924744926424</v>
      </c>
      <c r="M10">
        <f t="shared" si="1"/>
        <v>4.28571428571429</v>
      </c>
      <c r="N10">
        <f t="shared" si="2"/>
        <v>-2.9795918367346967</v>
      </c>
      <c r="AB10" s="5">
        <f t="shared" si="3"/>
        <v>2.2170272046323989</v>
      </c>
      <c r="AC10" s="6"/>
    </row>
    <row r="11" spans="1:29" ht="16.2" thickBot="1">
      <c r="A11" s="7">
        <v>9</v>
      </c>
      <c r="B11" s="13">
        <v>47.5</v>
      </c>
      <c r="C11" s="12">
        <v>0.1</v>
      </c>
      <c r="D11" s="13">
        <v>638</v>
      </c>
      <c r="E11" s="12">
        <v>1</v>
      </c>
      <c r="F11" s="13">
        <v>8.48</v>
      </c>
      <c r="G11" s="12">
        <v>0.01</v>
      </c>
      <c r="H11" s="6">
        <f t="shared" si="0"/>
        <v>23.089585499299641</v>
      </c>
      <c r="M11">
        <f t="shared" si="1"/>
        <v>5.7692307692307692</v>
      </c>
      <c r="N11">
        <f t="shared" si="2"/>
        <v>-2.0340236686390529</v>
      </c>
      <c r="AB11" s="5">
        <f t="shared" si="3"/>
        <v>2.1377104498038118</v>
      </c>
      <c r="AC11" s="8"/>
    </row>
    <row r="12" spans="1:29" ht="16.2" thickBot="1">
      <c r="A12" s="5">
        <v>10</v>
      </c>
      <c r="B12" s="12">
        <v>47.4</v>
      </c>
      <c r="C12" s="12">
        <v>0.1</v>
      </c>
      <c r="D12" s="12">
        <v>632</v>
      </c>
      <c r="E12" s="12">
        <v>1</v>
      </c>
      <c r="F12" s="12">
        <v>7.44</v>
      </c>
      <c r="G12" s="12">
        <v>0.01</v>
      </c>
      <c r="H12" s="6">
        <f t="shared" si="0"/>
        <v>22.879577436222093</v>
      </c>
      <c r="M12">
        <f t="shared" si="1"/>
        <v>5.4545454545454479</v>
      </c>
      <c r="N12">
        <f t="shared" si="2"/>
        <v>-3.8347107438016477</v>
      </c>
      <c r="AB12" s="5">
        <f t="shared" si="3"/>
        <v>2.0068708488450007</v>
      </c>
      <c r="AC12" s="6"/>
    </row>
    <row r="13" spans="1:29" ht="16.2" thickBot="1">
      <c r="A13" s="7">
        <v>11</v>
      </c>
      <c r="B13" s="13">
        <v>47.3</v>
      </c>
      <c r="C13" s="12">
        <v>0.1</v>
      </c>
      <c r="D13" s="13">
        <v>629</v>
      </c>
      <c r="E13" s="12">
        <v>1</v>
      </c>
      <c r="F13" s="13">
        <v>6.89</v>
      </c>
      <c r="G13" s="12">
        <v>0.01</v>
      </c>
      <c r="H13" s="6">
        <f t="shared" si="0"/>
        <v>22.77807778310585</v>
      </c>
      <c r="M13">
        <f t="shared" si="1"/>
        <v>8.333333333333341</v>
      </c>
      <c r="N13">
        <f t="shared" si="2"/>
        <v>-4.5138888888888937</v>
      </c>
      <c r="AB13" s="5">
        <f t="shared" si="3"/>
        <v>1.9300710850255671</v>
      </c>
      <c r="AC13" s="8"/>
    </row>
    <row r="14" spans="1:29" ht="16.2" thickBot="1">
      <c r="A14" s="5">
        <v>12</v>
      </c>
      <c r="B14" s="12">
        <v>47.2</v>
      </c>
      <c r="C14" s="12">
        <v>0.1</v>
      </c>
      <c r="D14" s="12">
        <v>625</v>
      </c>
      <c r="E14" s="12">
        <v>1</v>
      </c>
      <c r="F14" s="12">
        <v>6.41</v>
      </c>
      <c r="G14" s="12">
        <v>0.01</v>
      </c>
      <c r="H14" s="6">
        <f t="shared" si="0"/>
        <v>22.640290297539082</v>
      </c>
      <c r="M14">
        <f t="shared" si="1"/>
        <v>6.976744186046516</v>
      </c>
      <c r="N14">
        <f t="shared" si="2"/>
        <v>-4.9756625202812366</v>
      </c>
      <c r="AB14" s="5">
        <f t="shared" si="3"/>
        <v>1.8578592709325787</v>
      </c>
      <c r="AC14" s="6"/>
    </row>
    <row r="15" spans="1:29" ht="16.2" thickBot="1">
      <c r="A15" s="7">
        <v>13</v>
      </c>
      <c r="B15" s="13">
        <v>47.1</v>
      </c>
      <c r="C15" s="12">
        <v>0.1</v>
      </c>
      <c r="D15" s="13">
        <v>622</v>
      </c>
      <c r="E15" s="12">
        <v>1</v>
      </c>
      <c r="F15" s="13">
        <v>5.98</v>
      </c>
      <c r="G15" s="12">
        <v>0.01</v>
      </c>
      <c r="H15" s="6">
        <f t="shared" si="0"/>
        <v>22.538652537804602</v>
      </c>
      <c r="M15">
        <f t="shared" si="1"/>
        <v>9.0909090909090882</v>
      </c>
      <c r="N15">
        <f t="shared" si="2"/>
        <v>-6.6115702479338818</v>
      </c>
      <c r="AB15" s="5">
        <f t="shared" si="3"/>
        <v>1.7884205679625405</v>
      </c>
      <c r="AC15" s="8"/>
    </row>
    <row r="16" spans="1:29" ht="16.2" thickBot="1">
      <c r="A16" s="5">
        <v>14</v>
      </c>
      <c r="B16" s="12">
        <v>47.3</v>
      </c>
      <c r="C16" s="12">
        <v>0.1</v>
      </c>
      <c r="D16" s="12">
        <v>619</v>
      </c>
      <c r="E16" s="12">
        <v>1</v>
      </c>
      <c r="F16" s="12">
        <v>5.65</v>
      </c>
      <c r="G16" s="12">
        <v>0.01</v>
      </c>
      <c r="H16" s="6">
        <f t="shared" si="0"/>
        <v>22.415946180830719</v>
      </c>
      <c r="J16" t="s">
        <v>12</v>
      </c>
      <c r="M16">
        <f t="shared" si="1"/>
        <v>7.6923076923076854</v>
      </c>
      <c r="N16">
        <f t="shared" si="2"/>
        <v>-4.1420118343195229</v>
      </c>
      <c r="AB16" s="5">
        <f t="shared" si="3"/>
        <v>1.7316555451583497</v>
      </c>
      <c r="AC16" s="6"/>
    </row>
    <row r="17" spans="1:29" ht="18" thickBot="1">
      <c r="A17" s="7">
        <v>15</v>
      </c>
      <c r="B17" s="13">
        <v>47.3</v>
      </c>
      <c r="C17" s="12">
        <v>0.1</v>
      </c>
      <c r="D17" s="13">
        <v>615</v>
      </c>
      <c r="E17" s="12">
        <v>1</v>
      </c>
      <c r="F17" s="13">
        <v>5.13</v>
      </c>
      <c r="G17" s="12">
        <v>0.01</v>
      </c>
      <c r="H17" s="6">
        <f t="shared" si="0"/>
        <v>22.271093539920667</v>
      </c>
      <c r="J17" s="9">
        <f>1.602176634*10^(-19)</f>
        <v>1.6021766340000001E-19</v>
      </c>
      <c r="M17">
        <f t="shared" si="1"/>
        <v>9.876543209876548</v>
      </c>
      <c r="N17">
        <f t="shared" si="2"/>
        <v>-2.7130010669105333</v>
      </c>
      <c r="AB17" s="5">
        <f t="shared" si="3"/>
        <v>1.6351056591826783</v>
      </c>
      <c r="AC17" s="8"/>
    </row>
    <row r="18" spans="1:29" ht="16.2" thickBot="1">
      <c r="A18" s="5">
        <v>16</v>
      </c>
      <c r="B18" s="12">
        <v>47.3</v>
      </c>
      <c r="C18" s="12">
        <v>0.1</v>
      </c>
      <c r="D18" s="12">
        <v>607</v>
      </c>
      <c r="E18" s="12">
        <v>1</v>
      </c>
      <c r="F18" s="12">
        <v>4.32</v>
      </c>
      <c r="G18" s="12">
        <v>0.01</v>
      </c>
      <c r="H18" s="6">
        <f t="shared" si="0"/>
        <v>21.981388258100562</v>
      </c>
      <c r="M18">
        <f t="shared" si="1"/>
        <v>12.698412698412692</v>
      </c>
      <c r="N18">
        <f t="shared" si="2"/>
        <v>-3.577727387251195</v>
      </c>
      <c r="AB18" s="5">
        <f t="shared" si="3"/>
        <v>1.4632554022560189</v>
      </c>
      <c r="AC18" s="6"/>
    </row>
    <row r="19" spans="1:29" ht="16.2" thickBot="1">
      <c r="A19" s="7">
        <v>17</v>
      </c>
      <c r="B19" s="13">
        <v>47.3</v>
      </c>
      <c r="C19" s="12">
        <v>0.1</v>
      </c>
      <c r="D19" s="13">
        <v>599</v>
      </c>
      <c r="E19" s="12">
        <v>1</v>
      </c>
      <c r="F19" s="13">
        <v>3.69</v>
      </c>
      <c r="G19" s="12">
        <v>0.01</v>
      </c>
      <c r="H19" s="6">
        <f t="shared" si="0"/>
        <v>21.691682976280454</v>
      </c>
      <c r="J19" t="s">
        <v>13</v>
      </c>
      <c r="M19">
        <f t="shared" si="1"/>
        <v>14.851485148514854</v>
      </c>
      <c r="N19">
        <f t="shared" si="2"/>
        <v>-2.2742868346240566</v>
      </c>
      <c r="AB19" s="5">
        <f t="shared" si="3"/>
        <v>1.3056264580524357</v>
      </c>
      <c r="AC19" s="8"/>
    </row>
    <row r="20" spans="1:29" ht="17.399999999999999" thickBot="1">
      <c r="A20" s="5">
        <v>18</v>
      </c>
      <c r="B20" s="12">
        <v>47.2</v>
      </c>
      <c r="C20" s="12">
        <v>0.1</v>
      </c>
      <c r="D20" s="12">
        <v>584</v>
      </c>
      <c r="E20" s="12">
        <v>1</v>
      </c>
      <c r="F20" s="12">
        <v>2.68</v>
      </c>
      <c r="G20" s="12">
        <v>0.01</v>
      </c>
      <c r="H20" s="6">
        <f t="shared" si="0"/>
        <v>21.155087254020515</v>
      </c>
      <c r="J20" s="11">
        <f>1.3806503*10^(-23)</f>
        <v>1.3806503000000004E-23</v>
      </c>
      <c r="M20">
        <f t="shared" si="1"/>
        <v>23.529411764705831</v>
      </c>
      <c r="N20">
        <f t="shared" si="2"/>
        <v>-14.532871972318302</v>
      </c>
      <c r="AB20" s="5">
        <f t="shared" si="3"/>
        <v>0.98581679452276538</v>
      </c>
      <c r="AC20" s="6"/>
    </row>
    <row r="21" spans="1:29" ht="18" thickBot="1">
      <c r="A21" s="7">
        <v>19</v>
      </c>
      <c r="B21" s="13">
        <v>47.2</v>
      </c>
      <c r="C21" s="12">
        <v>0.1</v>
      </c>
      <c r="D21" s="13">
        <v>580</v>
      </c>
      <c r="E21" s="12">
        <v>1</v>
      </c>
      <c r="F21" s="13">
        <v>2.5099999999999998</v>
      </c>
      <c r="G21" s="12">
        <v>0.01</v>
      </c>
      <c r="H21" s="6">
        <f t="shared" si="0"/>
        <v>21.010189396116267</v>
      </c>
      <c r="J21" s="10"/>
      <c r="M21">
        <f t="shared" si="1"/>
        <v>22.72727272727273</v>
      </c>
      <c r="N21">
        <f t="shared" si="2"/>
        <v>-2.789256198347108</v>
      </c>
      <c r="AB21" s="5">
        <f t="shared" si="3"/>
        <v>0.92028275314369246</v>
      </c>
      <c r="AC21" s="8"/>
    </row>
    <row r="22" spans="1:29" ht="21" thickBot="1">
      <c r="A22" s="5">
        <v>20</v>
      </c>
      <c r="B22" s="12">
        <v>46.9</v>
      </c>
      <c r="C22" s="12">
        <v>0.1</v>
      </c>
      <c r="D22" s="12">
        <v>560</v>
      </c>
      <c r="E22" s="12">
        <v>1</v>
      </c>
      <c r="F22" s="12">
        <v>1.63</v>
      </c>
      <c r="G22" s="12">
        <v>0.01</v>
      </c>
      <c r="H22" s="6">
        <f t="shared" si="0"/>
        <v>20.304714979371081</v>
      </c>
      <c r="J22" s="14" t="s">
        <v>14</v>
      </c>
      <c r="M22">
        <f t="shared" si="1"/>
        <v>34.210526315789487</v>
      </c>
      <c r="N22">
        <f t="shared" si="2"/>
        <v>-7.0637119113573448</v>
      </c>
      <c r="AB22" s="5">
        <f t="shared" si="3"/>
        <v>0.48858001481867092</v>
      </c>
      <c r="AC22" s="6"/>
    </row>
    <row r="23" spans="1:29" ht="16.2" thickBot="1">
      <c r="A23" s="7">
        <v>21</v>
      </c>
      <c r="B23" s="13">
        <v>46.8</v>
      </c>
      <c r="C23" s="12">
        <v>0.1</v>
      </c>
      <c r="D23" s="13">
        <v>547</v>
      </c>
      <c r="E23" s="12">
        <v>1</v>
      </c>
      <c r="F23" s="13">
        <v>1.25</v>
      </c>
      <c r="G23" s="12">
        <v>0.01</v>
      </c>
      <c r="H23" s="6">
        <f t="shared" si="0"/>
        <v>19.839554416671128</v>
      </c>
      <c r="J23" t="s">
        <v>15</v>
      </c>
      <c r="M23">
        <f t="shared" si="1"/>
        <v>43.589743589743591</v>
      </c>
      <c r="N23">
        <f t="shared" si="2"/>
        <v>-7.363576594345826</v>
      </c>
      <c r="AB23" s="5">
        <f t="shared" si="3"/>
        <v>0.22314355131420976</v>
      </c>
      <c r="AC23" s="8"/>
    </row>
    <row r="24" spans="1:29" ht="16.2" thickBot="1">
      <c r="A24" s="5">
        <v>22</v>
      </c>
      <c r="B24" s="12">
        <v>46.8</v>
      </c>
      <c r="C24" s="12">
        <v>0.1</v>
      </c>
      <c r="D24" s="12">
        <v>530</v>
      </c>
      <c r="E24" s="12">
        <v>1</v>
      </c>
      <c r="F24" s="12">
        <v>0.86</v>
      </c>
      <c r="G24" s="12">
        <v>0.01</v>
      </c>
      <c r="H24" s="6">
        <f t="shared" si="0"/>
        <v>19.222968630412609</v>
      </c>
      <c r="M24">
        <f t="shared" si="1"/>
        <v>68.750000000000014</v>
      </c>
      <c r="N24">
        <f t="shared" si="2"/>
        <v>-10.546875000000004</v>
      </c>
      <c r="AB24" s="5">
        <f t="shared" si="3"/>
        <v>-0.15082288973458366</v>
      </c>
      <c r="AC24" s="6"/>
    </row>
    <row r="25" spans="1:29" ht="16.2" thickBot="1">
      <c r="A25" s="7">
        <v>23</v>
      </c>
      <c r="B25" s="13">
        <v>46.9</v>
      </c>
      <c r="C25" s="12">
        <v>0.1</v>
      </c>
      <c r="D25" s="13">
        <v>508</v>
      </c>
      <c r="E25" s="12">
        <v>1</v>
      </c>
      <c r="F25" s="13">
        <v>0.54</v>
      </c>
      <c r="G25" s="12">
        <v>0.01</v>
      </c>
      <c r="H25" s="6">
        <f t="shared" si="0"/>
        <v>18.419277159858051</v>
      </c>
      <c r="M25">
        <f t="shared" si="1"/>
        <v>105</v>
      </c>
      <c r="N25">
        <f t="shared" si="2"/>
        <v>-20.499999999999996</v>
      </c>
      <c r="AB25" s="5">
        <f t="shared" si="3"/>
        <v>-0.61618613942381695</v>
      </c>
      <c r="AC25" s="8"/>
    </row>
    <row r="26" spans="1:29" ht="16.2" thickBot="1">
      <c r="A26" s="5">
        <v>24</v>
      </c>
      <c r="B26" s="12">
        <v>46.9</v>
      </c>
      <c r="C26" s="12">
        <v>0.1</v>
      </c>
      <c r="D26" s="12">
        <v>487</v>
      </c>
      <c r="E26" s="12">
        <v>1</v>
      </c>
      <c r="F26" s="12">
        <v>0.34</v>
      </c>
      <c r="G26" s="12">
        <v>0.01</v>
      </c>
      <c r="H26" s="6">
        <f t="shared" si="0"/>
        <v>17.657850348131635</v>
      </c>
      <c r="M26">
        <f t="shared" si="1"/>
        <v>149.99999999999997</v>
      </c>
      <c r="N26">
        <f t="shared" si="2"/>
        <v>-41.66666666666665</v>
      </c>
      <c r="AB26" s="5">
        <f t="shared" si="3"/>
        <v>-1.0788096613719298</v>
      </c>
      <c r="AC26" s="6"/>
    </row>
    <row r="27" spans="1:29" ht="16.2" thickBot="1">
      <c r="A27" s="7">
        <v>25</v>
      </c>
      <c r="B27" s="13">
        <v>46.9</v>
      </c>
      <c r="C27" s="12">
        <v>0.1</v>
      </c>
      <c r="D27" s="13">
        <v>469</v>
      </c>
      <c r="E27" s="12">
        <v>1</v>
      </c>
      <c r="F27" s="13">
        <v>0.22</v>
      </c>
      <c r="G27" s="12">
        <v>0.01</v>
      </c>
      <c r="H27" s="6">
        <f t="shared" si="0"/>
        <v>17.005198795223279</v>
      </c>
      <c r="M27">
        <f t="shared" si="1"/>
        <v>257.14285714285711</v>
      </c>
      <c r="N27">
        <f t="shared" si="2"/>
        <v>-102.04081632653059</v>
      </c>
      <c r="AB27" s="5">
        <f t="shared" si="3"/>
        <v>-1.5141277326297755</v>
      </c>
      <c r="AC27" s="8"/>
    </row>
    <row r="28" spans="1:29" ht="16.2" thickBot="1">
      <c r="A28" s="5">
        <v>26</v>
      </c>
      <c r="B28" s="12">
        <v>46.9</v>
      </c>
      <c r="C28" s="12">
        <v>0.1</v>
      </c>
      <c r="D28" s="12">
        <v>451</v>
      </c>
      <c r="E28" s="12">
        <v>1</v>
      </c>
      <c r="F28" s="12">
        <v>0.15</v>
      </c>
      <c r="G28" s="12">
        <v>0.01</v>
      </c>
      <c r="H28" s="6">
        <f t="shared" si="0"/>
        <v>16.352547242314923</v>
      </c>
      <c r="M28">
        <f t="shared" si="1"/>
        <v>360.00000000000006</v>
      </c>
      <c r="N28">
        <f t="shared" si="2"/>
        <v>-184.00000000000006</v>
      </c>
      <c r="AB28" s="5">
        <f t="shared" si="3"/>
        <v>-1.8971199848858813</v>
      </c>
      <c r="AC28" s="6"/>
    </row>
    <row r="29" spans="1:29" ht="16.2" thickBot="1">
      <c r="A29" s="7">
        <v>27</v>
      </c>
      <c r="B29" s="13">
        <v>46.9</v>
      </c>
      <c r="C29" s="12">
        <v>0.1</v>
      </c>
      <c r="D29" s="13">
        <v>433</v>
      </c>
      <c r="E29" s="12">
        <v>1</v>
      </c>
      <c r="F29" s="13">
        <v>0.1</v>
      </c>
      <c r="G29" s="12">
        <v>0.01</v>
      </c>
      <c r="H29" s="6">
        <f t="shared" si="0"/>
        <v>15.699895689406567</v>
      </c>
      <c r="M29">
        <f t="shared" si="1"/>
        <v>557.14285714285711</v>
      </c>
      <c r="N29">
        <f t="shared" si="2"/>
        <v>-187.7551020408163</v>
      </c>
      <c r="AB29" s="5">
        <f t="shared" si="3"/>
        <v>-2.3025850929940455</v>
      </c>
      <c r="AC29" s="8"/>
    </row>
    <row r="30" spans="1:29" ht="16.2" thickBot="1">
      <c r="A30" s="5">
        <v>28</v>
      </c>
      <c r="B30" s="12">
        <v>46.9</v>
      </c>
      <c r="C30" s="12">
        <v>0.1</v>
      </c>
      <c r="D30" s="12">
        <v>394</v>
      </c>
      <c r="E30" s="12">
        <v>1</v>
      </c>
      <c r="F30" s="12">
        <v>0.03</v>
      </c>
      <c r="G30" s="12">
        <v>0.01</v>
      </c>
      <c r="H30" s="6">
        <f t="shared" si="0"/>
        <v>14.285817324771797</v>
      </c>
      <c r="M30">
        <f t="shared" si="1"/>
        <v>2150.0000000000005</v>
      </c>
      <c r="N30">
        <f t="shared" si="2"/>
        <v>-2250.0000000000009</v>
      </c>
      <c r="AB30" s="5">
        <f t="shared" si="3"/>
        <v>-3.5065578973199818</v>
      </c>
      <c r="AC30" s="6"/>
    </row>
    <row r="31" spans="1:29" ht="16.2" thickBot="1">
      <c r="A31" s="7">
        <v>29</v>
      </c>
      <c r="B31" s="13">
        <v>46.9</v>
      </c>
      <c r="C31" s="12">
        <v>0.1</v>
      </c>
      <c r="D31" s="13">
        <v>351</v>
      </c>
      <c r="E31" s="12">
        <v>1</v>
      </c>
      <c r="F31" s="13">
        <v>0.01</v>
      </c>
      <c r="G31" s="12">
        <v>0.01</v>
      </c>
      <c r="H31" s="6">
        <f t="shared" si="0"/>
        <v>12.726705281712945</v>
      </c>
      <c r="M31">
        <f t="shared" si="1"/>
        <v>4100</v>
      </c>
      <c r="N31">
        <f t="shared" si="2"/>
        <v>-8400</v>
      </c>
      <c r="AB31" s="5">
        <f t="shared" si="3"/>
        <v>-4.6051701859880909</v>
      </c>
      <c r="AC31" s="6"/>
    </row>
    <row r="32" spans="1:29" ht="16.2" thickBot="1">
      <c r="A32" s="5">
        <v>30</v>
      </c>
      <c r="B32" s="15">
        <v>46.9</v>
      </c>
      <c r="C32" s="12">
        <v>0.1</v>
      </c>
      <c r="D32" s="15">
        <v>310</v>
      </c>
      <c r="E32" s="12">
        <v>1</v>
      </c>
      <c r="F32" s="15">
        <v>0</v>
      </c>
      <c r="G32" s="12">
        <v>0.01</v>
      </c>
      <c r="H32" s="6">
        <f t="shared" si="0"/>
        <v>11.240110077866133</v>
      </c>
    </row>
    <row r="33" spans="2:7" ht="16.2" thickBot="1"/>
    <row r="34" spans="2:7">
      <c r="B34" s="19" t="s">
        <v>16</v>
      </c>
      <c r="C34" s="19"/>
      <c r="D34" s="19"/>
      <c r="E34" s="19"/>
      <c r="F34" s="19"/>
      <c r="G34" s="19"/>
    </row>
    <row r="35" spans="2:7">
      <c r="B35" s="20"/>
      <c r="C35" s="20"/>
      <c r="D35" s="20"/>
      <c r="E35" s="20"/>
      <c r="F35" s="20"/>
      <c r="G35" s="20"/>
    </row>
  </sheetData>
  <mergeCells count="1">
    <mergeCell ref="B34:G35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8D5F5-4DDF-2344-BE93-713864C91CD6}">
  <dimension ref="A1:AC58"/>
  <sheetViews>
    <sheetView tabSelected="1" zoomScale="70" zoomScaleNormal="40" workbookViewId="0">
      <selection activeCell="Y14" sqref="Y14"/>
    </sheetView>
  </sheetViews>
  <sheetFormatPr defaultColWidth="11.19921875" defaultRowHeight="15.6"/>
  <cols>
    <col min="1" max="4" width="11.19921875" customWidth="1"/>
    <col min="10" max="10" width="16" bestFit="1" customWidth="1"/>
    <col min="13" max="13" width="11.19921875" customWidth="1"/>
    <col min="28" max="29" width="11.19921875" customWidth="1"/>
  </cols>
  <sheetData>
    <row r="1" spans="1:29" ht="16.2" thickBo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M1" t="s">
        <v>8</v>
      </c>
      <c r="N1" t="s">
        <v>9</v>
      </c>
      <c r="AB1" s="1" t="s">
        <v>10</v>
      </c>
      <c r="AC1" s="4" t="s">
        <v>11</v>
      </c>
    </row>
    <row r="2" spans="1:29" ht="16.2" thickBot="1">
      <c r="A2" s="5">
        <v>0</v>
      </c>
      <c r="B2" s="12">
        <f>25.1</f>
        <v>25.1</v>
      </c>
      <c r="C2" s="12">
        <v>0.1</v>
      </c>
      <c r="D2" s="12">
        <v>703</v>
      </c>
      <c r="E2" s="12">
        <v>1</v>
      </c>
      <c r="F2" s="12">
        <v>14.85</v>
      </c>
      <c r="G2" s="12">
        <v>0.01</v>
      </c>
      <c r="H2" s="6">
        <f>$J$17*D2/($J$20*(273.15+B2))/1000</f>
        <v>27.352786447675978</v>
      </c>
      <c r="M2">
        <f>(D3-D2)/(F3-F2)</f>
        <v>3.0674846625766889</v>
      </c>
      <c r="N2">
        <f t="shared" ref="N2:N23" si="0">M2*(2*E3/(D3-D2)+2*G3/(F3-F2))</f>
        <v>-1.2646317136512484</v>
      </c>
      <c r="AB2" s="5">
        <f>LN(F2/1000)</f>
        <v>-4.2097554137334283</v>
      </c>
      <c r="AC2" s="6"/>
    </row>
    <row r="3" spans="1:29" ht="16.2" thickBot="1">
      <c r="A3" s="7">
        <v>1</v>
      </c>
      <c r="B3" s="13">
        <v>25.1</v>
      </c>
      <c r="C3" s="12">
        <v>0.1</v>
      </c>
      <c r="D3" s="13">
        <v>698</v>
      </c>
      <c r="E3" s="12">
        <v>1</v>
      </c>
      <c r="F3" s="13">
        <v>13.22</v>
      </c>
      <c r="G3" s="12">
        <v>0.01</v>
      </c>
      <c r="H3" s="6">
        <f t="shared" ref="H3:H24" si="1">$J$17*D3/($J$20*(273.15+B3))/1000</f>
        <v>27.158243158574443</v>
      </c>
      <c r="M3">
        <f t="shared" ref="M3:M23" si="2">(D4-D3)/(F4-F3)</f>
        <v>3.8251366120218577</v>
      </c>
      <c r="N3">
        <f t="shared" si="0"/>
        <v>-1.1347009465794737</v>
      </c>
      <c r="AB3" s="5">
        <f t="shared" ref="AB3:AB23" si="3">LN(F3/1000)</f>
        <v>-4.3260244445585965</v>
      </c>
      <c r="AC3" s="8"/>
    </row>
    <row r="4" spans="1:29" ht="16.2" thickBot="1">
      <c r="A4" s="5">
        <v>2</v>
      </c>
      <c r="B4" s="12">
        <v>25.1</v>
      </c>
      <c r="C4" s="12">
        <v>0.1</v>
      </c>
      <c r="D4" s="12">
        <v>691</v>
      </c>
      <c r="E4" s="12">
        <v>1</v>
      </c>
      <c r="F4" s="12">
        <v>11.39</v>
      </c>
      <c r="G4" s="12">
        <v>0.01</v>
      </c>
      <c r="H4" s="6">
        <f t="shared" si="1"/>
        <v>26.885882553832293</v>
      </c>
      <c r="M4">
        <f t="shared" si="2"/>
        <v>4.2857142857142829</v>
      </c>
      <c r="N4">
        <f t="shared" si="0"/>
        <v>-0.99319727891156395</v>
      </c>
      <c r="AB4" s="5">
        <f t="shared" si="3"/>
        <v>-4.4750195015230458</v>
      </c>
      <c r="AC4" s="6"/>
    </row>
    <row r="5" spans="1:29" ht="16.2" thickBot="1">
      <c r="A5" s="7">
        <v>3</v>
      </c>
      <c r="B5" s="12">
        <v>25.1</v>
      </c>
      <c r="C5" s="12">
        <v>0.1</v>
      </c>
      <c r="D5" s="13">
        <v>682</v>
      </c>
      <c r="E5" s="12">
        <v>1</v>
      </c>
      <c r="F5" s="13">
        <v>9.2899999999999991</v>
      </c>
      <c r="G5" s="12">
        <v>0.01</v>
      </c>
      <c r="H5" s="6">
        <f t="shared" si="1"/>
        <v>26.535704633449527</v>
      </c>
      <c r="M5">
        <f t="shared" si="2"/>
        <v>4.4444444444444517</v>
      </c>
      <c r="N5">
        <f t="shared" si="0"/>
        <v>-4.6419753086419835</v>
      </c>
      <c r="AB5" s="5">
        <f t="shared" si="3"/>
        <v>-4.6788167261563895</v>
      </c>
      <c r="AC5" s="8"/>
    </row>
    <row r="6" spans="1:29" ht="16.2" thickBot="1">
      <c r="A6" s="5">
        <v>4</v>
      </c>
      <c r="B6" s="12">
        <v>25.1</v>
      </c>
      <c r="C6" s="12">
        <v>0.1</v>
      </c>
      <c r="D6" s="12">
        <v>680</v>
      </c>
      <c r="E6" s="12">
        <v>1</v>
      </c>
      <c r="F6" s="12">
        <v>8.84</v>
      </c>
      <c r="G6" s="12">
        <v>0.01</v>
      </c>
      <c r="H6" s="6">
        <f t="shared" si="1"/>
        <v>26.457887317808915</v>
      </c>
      <c r="M6">
        <f t="shared" si="2"/>
        <v>5.7553956834532389</v>
      </c>
      <c r="N6">
        <f t="shared" si="0"/>
        <v>-1.5216603695460902</v>
      </c>
      <c r="AB6" s="5">
        <f t="shared" si="3"/>
        <v>-4.7284684023325845</v>
      </c>
      <c r="AC6" s="6"/>
    </row>
    <row r="7" spans="1:29" ht="16.2" thickBot="1">
      <c r="A7" s="7">
        <v>5</v>
      </c>
      <c r="B7" s="13">
        <v>25</v>
      </c>
      <c r="C7" s="12">
        <v>0.1</v>
      </c>
      <c r="D7" s="13">
        <v>672</v>
      </c>
      <c r="E7" s="12">
        <v>1</v>
      </c>
      <c r="F7" s="13">
        <v>7.45</v>
      </c>
      <c r="G7" s="12">
        <v>0.01</v>
      </c>
      <c r="H7" s="6">
        <f t="shared" si="1"/>
        <v>26.155387673913321</v>
      </c>
      <c r="M7">
        <f t="shared" si="2"/>
        <v>5.084745762711866</v>
      </c>
      <c r="N7">
        <f t="shared" si="0"/>
        <v>-3.5621947716173525</v>
      </c>
      <c r="AB7" s="5">
        <f t="shared" si="3"/>
        <v>-4.8995412465906689</v>
      </c>
      <c r="AC7" s="8"/>
    </row>
    <row r="8" spans="1:29" ht="16.2" thickBot="1">
      <c r="A8" s="5">
        <v>6</v>
      </c>
      <c r="B8" s="13">
        <v>25</v>
      </c>
      <c r="C8" s="12">
        <v>0.1</v>
      </c>
      <c r="D8" s="12">
        <v>669</v>
      </c>
      <c r="E8" s="12">
        <v>1</v>
      </c>
      <c r="F8" s="12">
        <v>6.86</v>
      </c>
      <c r="G8" s="12">
        <v>0.01</v>
      </c>
      <c r="H8" s="6">
        <f t="shared" si="1"/>
        <v>26.038622550369062</v>
      </c>
      <c r="M8">
        <f t="shared" si="2"/>
        <v>7.9365079365079376</v>
      </c>
      <c r="N8">
        <f t="shared" si="0"/>
        <v>-3.4265558075081892</v>
      </c>
      <c r="AB8" s="5">
        <f t="shared" si="3"/>
        <v>-4.9820478372443429</v>
      </c>
      <c r="AC8" s="6"/>
    </row>
    <row r="9" spans="1:29" ht="16.2" thickBot="1">
      <c r="A9" s="7">
        <v>7</v>
      </c>
      <c r="B9" s="13">
        <v>25</v>
      </c>
      <c r="C9" s="12">
        <v>0.1</v>
      </c>
      <c r="D9" s="13">
        <v>664</v>
      </c>
      <c r="E9" s="12">
        <v>1</v>
      </c>
      <c r="F9" s="13">
        <v>6.23</v>
      </c>
      <c r="G9" s="12">
        <v>0.01</v>
      </c>
      <c r="H9" s="6">
        <f t="shared" si="1"/>
        <v>25.844014011128635</v>
      </c>
      <c r="M9">
        <f t="shared" si="2"/>
        <v>7.1428571428571397</v>
      </c>
      <c r="N9">
        <f t="shared" si="0"/>
        <v>-2.1865889212827976</v>
      </c>
      <c r="AB9" s="5">
        <f t="shared" si="3"/>
        <v>-5.0783789461827755</v>
      </c>
      <c r="AC9" s="8"/>
    </row>
    <row r="10" spans="1:29" ht="16.2" thickBot="1">
      <c r="A10" s="5">
        <v>8</v>
      </c>
      <c r="B10" s="13">
        <v>25</v>
      </c>
      <c r="C10" s="12">
        <v>0.1</v>
      </c>
      <c r="D10" s="12">
        <v>657</v>
      </c>
      <c r="E10" s="12">
        <v>1</v>
      </c>
      <c r="F10" s="12">
        <v>5.25</v>
      </c>
      <c r="G10" s="12">
        <v>0.01</v>
      </c>
      <c r="H10" s="6">
        <f t="shared" si="1"/>
        <v>25.57156205619204</v>
      </c>
      <c r="M10">
        <f t="shared" si="2"/>
        <v>8.3333333333333268</v>
      </c>
      <c r="N10">
        <f t="shared" si="0"/>
        <v>-4.5138888888888848</v>
      </c>
      <c r="AB10" s="5">
        <f t="shared" si="3"/>
        <v>-5.249527202378605</v>
      </c>
      <c r="AC10" s="6"/>
    </row>
    <row r="11" spans="1:29" ht="16.2" thickBot="1">
      <c r="A11" s="7">
        <v>9</v>
      </c>
      <c r="B11" s="13">
        <v>25</v>
      </c>
      <c r="C11" s="12">
        <v>0.1</v>
      </c>
      <c r="D11" s="13">
        <v>653</v>
      </c>
      <c r="E11" s="12">
        <v>1</v>
      </c>
      <c r="F11" s="13">
        <v>4.7699999999999996</v>
      </c>
      <c r="G11" s="12">
        <v>0.01</v>
      </c>
      <c r="H11" s="6">
        <f t="shared" si="1"/>
        <v>25.415875224799695</v>
      </c>
      <c r="M11">
        <f t="shared" si="2"/>
        <v>10.975609756097569</v>
      </c>
      <c r="N11">
        <f t="shared" si="0"/>
        <v>-2.7067221891731132</v>
      </c>
      <c r="AB11" s="5">
        <f t="shared" si="3"/>
        <v>-5.3454089740818871</v>
      </c>
      <c r="AC11" s="8"/>
    </row>
    <row r="12" spans="1:29" ht="16.2" thickBot="1">
      <c r="A12" s="5">
        <v>10</v>
      </c>
      <c r="B12" s="13">
        <v>25</v>
      </c>
      <c r="C12" s="12">
        <v>0.1</v>
      </c>
      <c r="D12" s="12">
        <v>644</v>
      </c>
      <c r="E12" s="12">
        <v>1</v>
      </c>
      <c r="F12" s="12">
        <v>3.95</v>
      </c>
      <c r="G12" s="12">
        <v>0.01</v>
      </c>
      <c r="H12" s="6">
        <f t="shared" si="1"/>
        <v>25.065579854166931</v>
      </c>
      <c r="M12">
        <f t="shared" si="2"/>
        <v>11.594202898550718</v>
      </c>
      <c r="N12">
        <f t="shared" si="0"/>
        <v>-3.2346145767695837</v>
      </c>
      <c r="AB12" s="5">
        <f t="shared" si="3"/>
        <v>-5.5340397000691066</v>
      </c>
      <c r="AC12" s="6"/>
    </row>
    <row r="13" spans="1:29" ht="16.2" thickBot="1">
      <c r="A13" s="7">
        <v>11</v>
      </c>
      <c r="B13" s="13">
        <v>25</v>
      </c>
      <c r="C13" s="12">
        <v>0.1</v>
      </c>
      <c r="D13" s="13">
        <v>636</v>
      </c>
      <c r="E13" s="12">
        <v>1</v>
      </c>
      <c r="F13" s="13">
        <v>3.26</v>
      </c>
      <c r="G13" s="12">
        <v>0.01</v>
      </c>
      <c r="H13" s="6">
        <f t="shared" si="1"/>
        <v>24.754206191382249</v>
      </c>
      <c r="M13">
        <f t="shared" si="2"/>
        <v>15.686274509803928</v>
      </c>
      <c r="N13">
        <f t="shared" si="0"/>
        <v>-4.5367166474432929</v>
      </c>
      <c r="AB13" s="5">
        <f t="shared" si="3"/>
        <v>-5.7260280836035209</v>
      </c>
      <c r="AC13" s="8"/>
    </row>
    <row r="14" spans="1:29" ht="16.2" thickBot="1">
      <c r="A14" s="5">
        <v>12</v>
      </c>
      <c r="B14" s="13">
        <v>25</v>
      </c>
      <c r="C14" s="12">
        <v>0.1</v>
      </c>
      <c r="D14" s="12">
        <v>628</v>
      </c>
      <c r="E14" s="12">
        <v>1</v>
      </c>
      <c r="F14" s="12">
        <v>2.75</v>
      </c>
      <c r="G14" s="12">
        <v>0.01</v>
      </c>
      <c r="H14" s="6">
        <f t="shared" si="1"/>
        <v>24.442832528597567</v>
      </c>
      <c r="M14">
        <f t="shared" si="2"/>
        <v>18.032786885245905</v>
      </c>
      <c r="N14">
        <f t="shared" si="0"/>
        <v>-3.8699274388605223</v>
      </c>
      <c r="AB14" s="5">
        <f t="shared" si="3"/>
        <v>-5.8961543673036569</v>
      </c>
      <c r="AC14" s="6"/>
    </row>
    <row r="15" spans="1:29" ht="16.2" thickBot="1">
      <c r="A15" s="7">
        <v>13</v>
      </c>
      <c r="B15" s="13">
        <v>25</v>
      </c>
      <c r="C15" s="12">
        <v>0.1</v>
      </c>
      <c r="D15" s="13">
        <v>617</v>
      </c>
      <c r="E15" s="12">
        <v>1</v>
      </c>
      <c r="F15" s="13">
        <v>2.14</v>
      </c>
      <c r="G15" s="12">
        <v>0.01</v>
      </c>
      <c r="H15" s="6">
        <f t="shared" si="1"/>
        <v>24.014693742268626</v>
      </c>
      <c r="M15">
        <f t="shared" si="2"/>
        <v>21.428571428571427</v>
      </c>
      <c r="N15">
        <f t="shared" si="0"/>
        <v>-8.6734693877551017</v>
      </c>
      <c r="AB15" s="5">
        <f t="shared" si="3"/>
        <v>-6.1469494499483766</v>
      </c>
      <c r="AC15" s="8"/>
    </row>
    <row r="16" spans="1:29" ht="16.2" thickBot="1">
      <c r="A16" s="5">
        <v>14</v>
      </c>
      <c r="B16" s="13">
        <v>25</v>
      </c>
      <c r="C16" s="12">
        <v>0.1</v>
      </c>
      <c r="D16" s="12">
        <v>611</v>
      </c>
      <c r="E16" s="12">
        <v>1</v>
      </c>
      <c r="F16" s="12">
        <v>1.86</v>
      </c>
      <c r="G16" s="12">
        <v>0.01</v>
      </c>
      <c r="H16" s="6">
        <f t="shared" si="1"/>
        <v>23.781163495180113</v>
      </c>
      <c r="J16" t="s">
        <v>12</v>
      </c>
      <c r="M16">
        <f t="shared" si="2"/>
        <v>28.205128205128197</v>
      </c>
      <c r="N16">
        <f t="shared" si="0"/>
        <v>-6.5746219592373416</v>
      </c>
      <c r="AB16" s="5">
        <f t="shared" si="3"/>
        <v>-6.2871787912570269</v>
      </c>
      <c r="AC16" s="6"/>
    </row>
    <row r="17" spans="1:29" ht="18" thickBot="1">
      <c r="A17" s="7">
        <v>15</v>
      </c>
      <c r="B17" s="13">
        <v>25</v>
      </c>
      <c r="C17" s="12">
        <v>0.1</v>
      </c>
      <c r="D17" s="13">
        <v>600</v>
      </c>
      <c r="E17" s="12">
        <v>1</v>
      </c>
      <c r="F17" s="13">
        <v>1.47</v>
      </c>
      <c r="G17" s="12">
        <v>0.01</v>
      </c>
      <c r="H17" s="6">
        <f t="shared" si="1"/>
        <v>23.353024708851176</v>
      </c>
      <c r="J17" s="9">
        <f>1.602176634*10^(-19)</f>
        <v>1.6021766340000001E-19</v>
      </c>
      <c r="M17">
        <f t="shared" si="2"/>
        <v>33.33333333333335</v>
      </c>
      <c r="N17">
        <f t="shared" si="0"/>
        <v>-17.777777777777789</v>
      </c>
      <c r="AB17" s="5">
        <f t="shared" si="3"/>
        <v>-6.5224928781914926</v>
      </c>
      <c r="AC17" s="8"/>
    </row>
    <row r="18" spans="1:29" ht="16.2" thickBot="1">
      <c r="A18" s="5">
        <v>16</v>
      </c>
      <c r="B18" s="13">
        <v>25</v>
      </c>
      <c r="C18" s="12">
        <v>0.1</v>
      </c>
      <c r="D18" s="12">
        <v>595</v>
      </c>
      <c r="E18" s="12">
        <v>1</v>
      </c>
      <c r="F18" s="12">
        <v>1.32</v>
      </c>
      <c r="G18" s="12">
        <v>0.01</v>
      </c>
      <c r="H18" s="6">
        <f t="shared" si="1"/>
        <v>23.158416169610753</v>
      </c>
      <c r="M18">
        <f t="shared" si="2"/>
        <v>38.888888888888879</v>
      </c>
      <c r="N18">
        <f t="shared" si="0"/>
        <v>-7.7160493827160455</v>
      </c>
      <c r="AB18" s="5">
        <f t="shared" si="3"/>
        <v>-6.6301235423838571</v>
      </c>
      <c r="AC18" s="6"/>
    </row>
    <row r="19" spans="1:29" ht="16.2" thickBot="1">
      <c r="A19" s="7">
        <v>17</v>
      </c>
      <c r="B19" s="13">
        <v>25</v>
      </c>
      <c r="C19" s="12">
        <v>0.1</v>
      </c>
      <c r="D19" s="13">
        <v>581</v>
      </c>
      <c r="E19" s="12">
        <v>1</v>
      </c>
      <c r="F19" s="13">
        <v>0.96</v>
      </c>
      <c r="G19" s="12">
        <v>0.01</v>
      </c>
      <c r="H19" s="6">
        <f t="shared" si="1"/>
        <v>22.613512259737554</v>
      </c>
      <c r="J19" t="s">
        <v>13</v>
      </c>
      <c r="M19">
        <f t="shared" si="2"/>
        <v>60.000000000000007</v>
      </c>
      <c r="N19">
        <f t="shared" si="0"/>
        <v>-7.1111111111111125</v>
      </c>
      <c r="AB19" s="5">
        <f t="shared" si="3"/>
        <v>-6.9485772735023925</v>
      </c>
      <c r="AC19" s="8"/>
    </row>
    <row r="20" spans="1:29" ht="17.399999999999999" thickBot="1">
      <c r="A20" s="5">
        <v>18</v>
      </c>
      <c r="B20" s="13">
        <v>25</v>
      </c>
      <c r="C20" s="12">
        <v>0.1</v>
      </c>
      <c r="D20" s="12">
        <v>554</v>
      </c>
      <c r="E20" s="12">
        <v>1</v>
      </c>
      <c r="F20" s="12">
        <v>0.51</v>
      </c>
      <c r="G20" s="12">
        <v>0.01</v>
      </c>
      <c r="H20" s="6">
        <f t="shared" si="1"/>
        <v>21.562626147839254</v>
      </c>
      <c r="J20" s="11">
        <f>1.3806503*10^(-23)</f>
        <v>1.3806503000000004E-23</v>
      </c>
      <c r="M20">
        <f t="shared" si="2"/>
        <v>114.81481481481481</v>
      </c>
      <c r="N20">
        <f t="shared" si="0"/>
        <v>-15.912208504801097</v>
      </c>
      <c r="AB20" s="5">
        <f t="shared" si="3"/>
        <v>-7.5810998322459024</v>
      </c>
      <c r="AC20" s="6"/>
    </row>
    <row r="21" spans="1:29" ht="18" thickBot="1">
      <c r="A21" s="7">
        <v>19</v>
      </c>
      <c r="B21" s="13">
        <v>25</v>
      </c>
      <c r="C21" s="12">
        <v>0.1</v>
      </c>
      <c r="D21" s="13">
        <v>523</v>
      </c>
      <c r="E21" s="12">
        <v>1</v>
      </c>
      <c r="F21" s="13">
        <v>0.24</v>
      </c>
      <c r="G21" s="12">
        <v>0.01</v>
      </c>
      <c r="H21" s="6">
        <f t="shared" si="1"/>
        <v>20.356053204548612</v>
      </c>
      <c r="J21" s="10"/>
      <c r="M21">
        <f t="shared" si="2"/>
        <v>366.66666666666669</v>
      </c>
      <c r="N21">
        <f t="shared" si="0"/>
        <v>-44.44444444444445</v>
      </c>
      <c r="AB21" s="5">
        <f t="shared" si="3"/>
        <v>-8.3348716346222833</v>
      </c>
      <c r="AC21" s="8"/>
    </row>
    <row r="22" spans="1:29" ht="21" thickBot="1">
      <c r="A22" s="5">
        <v>20</v>
      </c>
      <c r="B22" s="13">
        <v>25</v>
      </c>
      <c r="C22" s="12">
        <v>0.1</v>
      </c>
      <c r="D22" s="12">
        <v>446</v>
      </c>
      <c r="E22" s="12">
        <v>1</v>
      </c>
      <c r="F22" s="12">
        <v>0.03</v>
      </c>
      <c r="G22" s="12">
        <v>0.01</v>
      </c>
      <c r="H22" s="6">
        <f t="shared" si="1"/>
        <v>17.359081700246044</v>
      </c>
      <c r="J22" s="14" t="s">
        <v>14</v>
      </c>
      <c r="M22">
        <f t="shared" si="2"/>
        <v>3200.0000000000005</v>
      </c>
      <c r="N22">
        <f t="shared" si="0"/>
        <v>-3300.0000000000014</v>
      </c>
      <c r="AB22" s="5">
        <f t="shared" si="3"/>
        <v>-10.41431317630212</v>
      </c>
      <c r="AC22" s="6"/>
    </row>
    <row r="23" spans="1:29" ht="16.2" thickBot="1">
      <c r="A23" s="7">
        <v>21</v>
      </c>
      <c r="B23" s="13">
        <v>25</v>
      </c>
      <c r="C23" s="12">
        <v>0.1</v>
      </c>
      <c r="D23" s="13">
        <v>382</v>
      </c>
      <c r="E23" s="12">
        <v>1</v>
      </c>
      <c r="F23" s="13">
        <v>0.01</v>
      </c>
      <c r="G23" s="12">
        <v>0.01</v>
      </c>
      <c r="H23" s="6">
        <f t="shared" si="1"/>
        <v>14.868092397968583</v>
      </c>
      <c r="J23" t="s">
        <v>15</v>
      </c>
      <c r="M23">
        <f t="shared" si="2"/>
        <v>3600</v>
      </c>
      <c r="N23">
        <f t="shared" si="0"/>
        <v>-7399.9999999999991</v>
      </c>
      <c r="AB23" s="5">
        <f t="shared" si="3"/>
        <v>-11.512925464970229</v>
      </c>
      <c r="AC23" s="8"/>
    </row>
    <row r="24" spans="1:29" ht="16.2" thickBot="1">
      <c r="A24" s="5">
        <v>22</v>
      </c>
      <c r="B24" s="16">
        <v>25</v>
      </c>
      <c r="C24" s="12">
        <v>0.1</v>
      </c>
      <c r="D24" s="15">
        <v>346</v>
      </c>
      <c r="E24" s="12">
        <v>1</v>
      </c>
      <c r="F24" s="15">
        <v>0</v>
      </c>
      <c r="G24" s="12">
        <v>0.01</v>
      </c>
      <c r="H24" s="6">
        <f t="shared" si="1"/>
        <v>13.466910915437513</v>
      </c>
    </row>
    <row r="56" spans="9:14" ht="16.2" thickBot="1"/>
    <row r="57" spans="9:14">
      <c r="I57" s="19" t="s">
        <v>16</v>
      </c>
      <c r="J57" s="19"/>
      <c r="K57" s="19"/>
      <c r="L57" s="19"/>
      <c r="M57" s="19"/>
      <c r="N57" s="19"/>
    </row>
    <row r="58" spans="9:14">
      <c r="I58" s="20"/>
      <c r="J58" s="20"/>
      <c r="K58" s="20"/>
      <c r="L58" s="20"/>
      <c r="M58" s="20"/>
      <c r="N58" s="20"/>
    </row>
  </sheetData>
  <mergeCells count="1">
    <mergeCell ref="I57:N58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D825E-8ABD-AB46-9243-4AAB60C8E7B6}">
  <dimension ref="A1:AC44"/>
  <sheetViews>
    <sheetView zoomScale="50" zoomScaleNormal="40" workbookViewId="0">
      <selection activeCell="H2" sqref="H2"/>
    </sheetView>
  </sheetViews>
  <sheetFormatPr defaultColWidth="11.19921875" defaultRowHeight="15.6"/>
  <cols>
    <col min="1" max="4" width="11.19921875" customWidth="1"/>
    <col min="6" max="6" width="11.296875" bestFit="1" customWidth="1"/>
    <col min="7" max="7" width="17.19921875" bestFit="1" customWidth="1"/>
    <col min="8" max="8" width="11.296875" bestFit="1" customWidth="1"/>
    <col min="10" max="10" width="16" bestFit="1" customWidth="1"/>
    <col min="13" max="13" width="11.19921875" customWidth="1"/>
    <col min="14" max="14" width="11.296875" bestFit="1" customWidth="1"/>
    <col min="28" max="29" width="11.19921875" customWidth="1"/>
  </cols>
  <sheetData>
    <row r="1" spans="1:29" ht="16.2" thickBo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M1" t="s">
        <v>8</v>
      </c>
      <c r="N1" t="s">
        <v>9</v>
      </c>
      <c r="AB1" s="1" t="s">
        <v>10</v>
      </c>
      <c r="AC1" s="4" t="s">
        <v>11</v>
      </c>
    </row>
    <row r="2" spans="1:29" ht="16.2" thickBot="1">
      <c r="A2" s="5">
        <v>0</v>
      </c>
      <c r="B2" s="12">
        <v>15.9</v>
      </c>
      <c r="C2" s="12"/>
      <c r="D2" s="12">
        <v>721</v>
      </c>
      <c r="E2" s="12"/>
      <c r="F2" s="12">
        <v>16.600000000000001</v>
      </c>
      <c r="G2" s="12"/>
      <c r="H2" s="6">
        <f>$G$38*D2/($G$41*(B2+273.15))/1000</f>
        <v>28.946029017566794</v>
      </c>
      <c r="I2">
        <f>H2*0.6236</f>
        <v>18.050743695354655</v>
      </c>
      <c r="J2">
        <f>EXP(-15.237)*(EXP(I2)-1)</f>
        <v>16.6722169926148</v>
      </c>
      <c r="M2">
        <f>(D3-D2)/(F3-F2)</f>
        <v>1.31578947368421</v>
      </c>
      <c r="N2">
        <f t="shared" ref="N2:N20" si="0">M2*(2*E3/(D3-D2)+2*G3/(F3-F2))</f>
        <v>0</v>
      </c>
      <c r="AB2" s="5">
        <f>LN(F2)</f>
        <v>2.8094026953624978</v>
      </c>
      <c r="AC2" s="6"/>
    </row>
    <row r="3" spans="1:29" ht="16.2" thickBot="1">
      <c r="A3" s="7">
        <v>1</v>
      </c>
      <c r="B3" s="13">
        <v>15.9</v>
      </c>
      <c r="C3" s="13"/>
      <c r="D3" s="13">
        <v>718</v>
      </c>
      <c r="E3" s="12"/>
      <c r="F3" s="13">
        <v>14.32</v>
      </c>
      <c r="G3" s="13"/>
      <c r="H3" s="6">
        <f t="shared" ref="H3:H21" si="1">$G$38*D3/($G$41*(B3+273.15))/1000</f>
        <v>28.825587842736418</v>
      </c>
      <c r="I3">
        <f t="shared" ref="I3:I21" si="2">H3*0.6236</f>
        <v>17.97563657873043</v>
      </c>
      <c r="J3">
        <f t="shared" ref="J3:J21" si="3">EXP(-15.237)*(EXP(I3)-1)</f>
        <v>15.465883958078372</v>
      </c>
      <c r="M3">
        <f t="shared" ref="M3:M20" si="4">(D4-D3)/(F4-F3)</f>
        <v>3.1055900621118022</v>
      </c>
      <c r="N3">
        <f t="shared" si="0"/>
        <v>0</v>
      </c>
      <c r="AB3" s="5">
        <f t="shared" ref="AB3:AB20" si="5">LN(F3)</f>
        <v>2.6616571615324998</v>
      </c>
      <c r="AC3" s="8"/>
    </row>
    <row r="4" spans="1:29" ht="16.2" thickBot="1">
      <c r="A4" s="5">
        <v>2</v>
      </c>
      <c r="B4" s="12">
        <v>15.9</v>
      </c>
      <c r="C4" s="12"/>
      <c r="D4" s="12">
        <v>713</v>
      </c>
      <c r="E4" s="12"/>
      <c r="F4" s="12">
        <v>12.71</v>
      </c>
      <c r="G4" s="12"/>
      <c r="H4" s="6">
        <f t="shared" si="1"/>
        <v>28.624852551352458</v>
      </c>
      <c r="I4">
        <f t="shared" si="2"/>
        <v>17.850458051023395</v>
      </c>
      <c r="J4">
        <f t="shared" si="3"/>
        <v>13.646158225517047</v>
      </c>
      <c r="M4">
        <f t="shared" si="4"/>
        <v>3.664921465968586</v>
      </c>
      <c r="N4">
        <f t="shared" si="0"/>
        <v>0</v>
      </c>
      <c r="AB4" s="5">
        <f t="shared" si="5"/>
        <v>2.5423890852013629</v>
      </c>
      <c r="AC4" s="6"/>
    </row>
    <row r="5" spans="1:29" ht="16.2" thickBot="1">
      <c r="A5" s="7">
        <v>3</v>
      </c>
      <c r="B5" s="12">
        <v>15.9</v>
      </c>
      <c r="C5" s="13"/>
      <c r="D5" s="13">
        <v>706</v>
      </c>
      <c r="E5" s="12"/>
      <c r="F5" s="13">
        <v>10.8</v>
      </c>
      <c r="G5" s="13"/>
      <c r="H5" s="6">
        <f t="shared" si="1"/>
        <v>28.343823143414916</v>
      </c>
      <c r="I5">
        <f t="shared" si="2"/>
        <v>17.675208112233541</v>
      </c>
      <c r="J5">
        <f t="shared" si="3"/>
        <v>11.452500508266638</v>
      </c>
      <c r="M5">
        <f t="shared" si="4"/>
        <v>3.1578947368421018</v>
      </c>
      <c r="N5">
        <f t="shared" si="0"/>
        <v>0</v>
      </c>
      <c r="AB5" s="5">
        <f t="shared" si="5"/>
        <v>2.379546134130174</v>
      </c>
      <c r="AC5" s="8"/>
    </row>
    <row r="6" spans="1:29" ht="16.2" thickBot="1">
      <c r="A6" s="5">
        <v>4</v>
      </c>
      <c r="B6" s="12">
        <v>15.9</v>
      </c>
      <c r="C6" s="12"/>
      <c r="D6" s="12">
        <v>703</v>
      </c>
      <c r="E6" s="12"/>
      <c r="F6" s="12">
        <v>9.85</v>
      </c>
      <c r="G6" s="12"/>
      <c r="H6" s="6">
        <f t="shared" si="1"/>
        <v>28.22338196858454</v>
      </c>
      <c r="I6">
        <f t="shared" si="2"/>
        <v>17.600100995609321</v>
      </c>
      <c r="J6">
        <f t="shared" si="3"/>
        <v>10.623844679924167</v>
      </c>
      <c r="M6">
        <f t="shared" si="4"/>
        <v>6.2499999999999947</v>
      </c>
      <c r="N6">
        <f t="shared" si="0"/>
        <v>0</v>
      </c>
      <c r="AB6" s="5">
        <f t="shared" si="5"/>
        <v>2.2874714551839976</v>
      </c>
      <c r="AC6" s="6"/>
    </row>
    <row r="7" spans="1:29" ht="16.2" thickBot="1">
      <c r="A7" s="7">
        <v>5</v>
      </c>
      <c r="B7" s="12">
        <v>15.9</v>
      </c>
      <c r="C7" s="13"/>
      <c r="D7" s="13">
        <v>700</v>
      </c>
      <c r="E7" s="13"/>
      <c r="F7" s="13">
        <v>9.3699999999999992</v>
      </c>
      <c r="G7" s="13"/>
      <c r="H7" s="6">
        <f t="shared" si="1"/>
        <v>28.102940793754165</v>
      </c>
      <c r="I7">
        <f t="shared" si="2"/>
        <v>17.5249938789851</v>
      </c>
      <c r="J7">
        <f t="shared" si="3"/>
        <v>9.8551469774843419</v>
      </c>
      <c r="M7">
        <f t="shared" si="4"/>
        <v>6.0606060606060757</v>
      </c>
      <c r="N7">
        <f t="shared" si="0"/>
        <v>0</v>
      </c>
      <c r="AB7" s="5">
        <f t="shared" si="5"/>
        <v>2.2375130962503307</v>
      </c>
      <c r="AC7" s="8"/>
    </row>
    <row r="8" spans="1:29" ht="16.2" thickBot="1">
      <c r="A8" s="5">
        <v>6</v>
      </c>
      <c r="B8" s="12">
        <v>15.9</v>
      </c>
      <c r="C8" s="12"/>
      <c r="D8" s="12">
        <v>696</v>
      </c>
      <c r="E8" s="12"/>
      <c r="F8" s="12">
        <v>8.7100000000000009</v>
      </c>
      <c r="G8" s="12"/>
      <c r="H8" s="6">
        <f t="shared" si="1"/>
        <v>27.942352560646999</v>
      </c>
      <c r="I8">
        <f t="shared" si="2"/>
        <v>17.42485105681947</v>
      </c>
      <c r="J8">
        <f t="shared" si="3"/>
        <v>8.9160322244986219</v>
      </c>
      <c r="M8">
        <f t="shared" si="4"/>
        <v>0</v>
      </c>
      <c r="N8" t="e">
        <f t="shared" si="0"/>
        <v>#DIV/0!</v>
      </c>
      <c r="AB8" s="5">
        <f t="shared" si="5"/>
        <v>2.1644717908644115</v>
      </c>
      <c r="AC8" s="6"/>
    </row>
    <row r="9" spans="1:29" ht="16.2" thickBot="1">
      <c r="A9" s="7">
        <v>7</v>
      </c>
      <c r="B9" s="12">
        <v>15.9</v>
      </c>
      <c r="C9" s="13"/>
      <c r="D9" s="13">
        <v>696</v>
      </c>
      <c r="E9" s="13"/>
      <c r="F9" s="13">
        <v>8.57</v>
      </c>
      <c r="G9" s="13"/>
      <c r="H9" s="6">
        <f t="shared" si="1"/>
        <v>27.942352560646999</v>
      </c>
      <c r="I9">
        <f t="shared" si="2"/>
        <v>17.42485105681947</v>
      </c>
      <c r="J9">
        <f t="shared" si="3"/>
        <v>8.9160322244986219</v>
      </c>
      <c r="M9">
        <f t="shared" si="4"/>
        <v>5.7777777777777777</v>
      </c>
      <c r="N9">
        <f t="shared" si="0"/>
        <v>0</v>
      </c>
      <c r="AB9" s="5">
        <f t="shared" si="5"/>
        <v>2.1482677326096886</v>
      </c>
      <c r="AC9" s="8"/>
    </row>
    <row r="10" spans="1:29" ht="16.2" thickBot="1">
      <c r="A10" s="5">
        <v>8</v>
      </c>
      <c r="B10" s="12">
        <v>15.9</v>
      </c>
      <c r="C10" s="12"/>
      <c r="D10" s="12">
        <v>683</v>
      </c>
      <c r="E10" s="12"/>
      <c r="F10" s="12">
        <v>6.32</v>
      </c>
      <c r="G10" s="12"/>
      <c r="H10" s="6">
        <f t="shared" si="1"/>
        <v>27.420440803048706</v>
      </c>
      <c r="I10">
        <f t="shared" si="2"/>
        <v>17.099386884781175</v>
      </c>
      <c r="J10">
        <f t="shared" si="3"/>
        <v>6.4390875628979973</v>
      </c>
      <c r="M10">
        <f t="shared" si="4"/>
        <v>12.499999999999989</v>
      </c>
      <c r="N10">
        <f t="shared" si="0"/>
        <v>0</v>
      </c>
      <c r="AB10" s="5">
        <f t="shared" si="5"/>
        <v>1.8437192081587661</v>
      </c>
      <c r="AC10" s="6"/>
    </row>
    <row r="11" spans="1:29" ht="16.2" thickBot="1">
      <c r="A11" s="7">
        <v>9</v>
      </c>
      <c r="B11" s="12">
        <v>15.9</v>
      </c>
      <c r="C11" s="13"/>
      <c r="D11" s="13">
        <v>682</v>
      </c>
      <c r="E11" s="13"/>
      <c r="F11" s="13">
        <v>6.24</v>
      </c>
      <c r="G11" s="13"/>
      <c r="H11" s="6">
        <f t="shared" si="1"/>
        <v>27.380293744771915</v>
      </c>
      <c r="I11">
        <f t="shared" si="2"/>
        <v>17.074351179239766</v>
      </c>
      <c r="J11">
        <f t="shared" si="3"/>
        <v>6.2798816879663333</v>
      </c>
      <c r="M11">
        <f t="shared" si="4"/>
        <v>7.9646017699115053</v>
      </c>
      <c r="N11">
        <f t="shared" si="0"/>
        <v>0</v>
      </c>
      <c r="AB11" s="5">
        <f t="shared" si="5"/>
        <v>1.8309801823813363</v>
      </c>
      <c r="AC11" s="8"/>
    </row>
    <row r="12" spans="1:29" ht="16.2" thickBot="1">
      <c r="A12" s="5">
        <v>10</v>
      </c>
      <c r="B12" s="12">
        <v>15.9</v>
      </c>
      <c r="C12" s="12"/>
      <c r="D12" s="12">
        <v>673</v>
      </c>
      <c r="E12" s="12"/>
      <c r="F12" s="12">
        <v>5.1100000000000003</v>
      </c>
      <c r="G12" s="12"/>
      <c r="H12" s="6">
        <f t="shared" si="1"/>
        <v>27.018970220280789</v>
      </c>
      <c r="I12">
        <f t="shared" si="2"/>
        <v>16.849029829367101</v>
      </c>
      <c r="J12">
        <f t="shared" si="3"/>
        <v>5.012976152914101</v>
      </c>
      <c r="M12">
        <f t="shared" si="4"/>
        <v>11.111111111111107</v>
      </c>
      <c r="N12">
        <f t="shared" si="0"/>
        <v>0</v>
      </c>
      <c r="AB12" s="5">
        <f t="shared" si="5"/>
        <v>1.631199404215613</v>
      </c>
      <c r="AC12" s="6"/>
    </row>
    <row r="13" spans="1:29" ht="16.2" thickBot="1">
      <c r="A13" s="7">
        <v>11</v>
      </c>
      <c r="B13" s="13">
        <v>15.8</v>
      </c>
      <c r="C13" s="13"/>
      <c r="D13" s="13">
        <v>663</v>
      </c>
      <c r="E13" s="13"/>
      <c r="F13" s="13">
        <v>4.21</v>
      </c>
      <c r="G13" s="13"/>
      <c r="H13" s="6">
        <f t="shared" si="1"/>
        <v>26.626711438737136</v>
      </c>
      <c r="I13">
        <f t="shared" si="2"/>
        <v>16.60441725319648</v>
      </c>
      <c r="J13">
        <f t="shared" si="3"/>
        <v>3.9251995539319537</v>
      </c>
      <c r="M13">
        <f t="shared" si="4"/>
        <v>8.9743589743589762</v>
      </c>
      <c r="N13">
        <f t="shared" si="0"/>
        <v>0</v>
      </c>
      <c r="AB13" s="5">
        <f t="shared" si="5"/>
        <v>1.43746264769429</v>
      </c>
      <c r="AC13" s="8"/>
    </row>
    <row r="14" spans="1:29" ht="16.2" thickBot="1">
      <c r="A14" s="5">
        <v>12</v>
      </c>
      <c r="B14" s="13">
        <v>15.8</v>
      </c>
      <c r="C14" s="12"/>
      <c r="D14" s="12">
        <v>656</v>
      </c>
      <c r="E14" s="12"/>
      <c r="F14" s="12">
        <v>3.43</v>
      </c>
      <c r="G14" s="12"/>
      <c r="H14" s="6">
        <f t="shared" si="1"/>
        <v>26.345584771963139</v>
      </c>
      <c r="I14">
        <f t="shared" si="2"/>
        <v>16.429106663796215</v>
      </c>
      <c r="J14">
        <f t="shared" si="3"/>
        <v>3.294013040214796</v>
      </c>
      <c r="M14">
        <f t="shared" si="4"/>
        <v>15.094339622641508</v>
      </c>
      <c r="N14">
        <f t="shared" si="0"/>
        <v>0</v>
      </c>
      <c r="AB14" s="5">
        <f t="shared" si="5"/>
        <v>1.2325602611778486</v>
      </c>
      <c r="AC14" s="6"/>
    </row>
    <row r="15" spans="1:29" ht="16.2" thickBot="1">
      <c r="A15" s="7">
        <v>13</v>
      </c>
      <c r="B15" s="13">
        <v>15.8</v>
      </c>
      <c r="C15" s="13"/>
      <c r="D15" s="13">
        <v>640</v>
      </c>
      <c r="E15" s="13"/>
      <c r="F15" s="13">
        <v>2.37</v>
      </c>
      <c r="G15" s="13"/>
      <c r="H15" s="6">
        <f t="shared" si="1"/>
        <v>25.703009533622573</v>
      </c>
      <c r="I15">
        <f t="shared" si="2"/>
        <v>16.028396745167036</v>
      </c>
      <c r="J15">
        <f t="shared" si="3"/>
        <v>2.20647591851194</v>
      </c>
      <c r="M15">
        <f t="shared" si="4"/>
        <v>23.364485981308409</v>
      </c>
      <c r="N15">
        <f t="shared" si="0"/>
        <v>0</v>
      </c>
      <c r="AB15" s="5">
        <f t="shared" si="5"/>
        <v>0.86288995514703981</v>
      </c>
      <c r="AC15" s="8"/>
    </row>
    <row r="16" spans="1:29" ht="16.2" thickBot="1">
      <c r="A16" s="5">
        <v>14</v>
      </c>
      <c r="B16" s="13">
        <v>15.8</v>
      </c>
      <c r="C16" s="12"/>
      <c r="D16" s="12">
        <v>615</v>
      </c>
      <c r="E16" s="12"/>
      <c r="F16" s="12">
        <v>1.3</v>
      </c>
      <c r="G16" s="12"/>
      <c r="H16" s="6">
        <f t="shared" si="1"/>
        <v>24.698985723715442</v>
      </c>
      <c r="I16">
        <f t="shared" si="2"/>
        <v>15.402287497308951</v>
      </c>
      <c r="J16">
        <f t="shared" si="3"/>
        <v>1.1797319984508143</v>
      </c>
      <c r="M16">
        <f t="shared" si="4"/>
        <v>39.473684210526315</v>
      </c>
      <c r="N16">
        <f t="shared" si="0"/>
        <v>0</v>
      </c>
      <c r="AB16" s="5">
        <f t="shared" si="5"/>
        <v>0.26236426446749106</v>
      </c>
      <c r="AC16" s="6"/>
    </row>
    <row r="17" spans="1:29" ht="16.2" thickBot="1">
      <c r="A17" s="7">
        <v>15</v>
      </c>
      <c r="B17" s="13">
        <v>15.8</v>
      </c>
      <c r="C17" s="13"/>
      <c r="D17" s="13">
        <v>600</v>
      </c>
      <c r="E17" s="13"/>
      <c r="F17" s="13">
        <v>0.92</v>
      </c>
      <c r="G17" s="13"/>
      <c r="H17" s="6">
        <f t="shared" si="1"/>
        <v>24.096571437771164</v>
      </c>
      <c r="I17">
        <f t="shared" si="2"/>
        <v>15.0266219485941</v>
      </c>
      <c r="J17">
        <f t="shared" si="3"/>
        <v>0.8102776200203442</v>
      </c>
      <c r="M17">
        <f t="shared" si="4"/>
        <v>55.555555555555507</v>
      </c>
      <c r="N17">
        <f t="shared" si="0"/>
        <v>0</v>
      </c>
      <c r="AB17" s="5">
        <f t="shared" si="5"/>
        <v>-8.3381608939051013E-2</v>
      </c>
      <c r="AC17" s="8"/>
    </row>
    <row r="18" spans="1:29" ht="16.2" thickBot="1">
      <c r="A18" s="5">
        <v>16</v>
      </c>
      <c r="B18" s="13">
        <v>15.8</v>
      </c>
      <c r="C18" s="12"/>
      <c r="D18" s="12">
        <v>595</v>
      </c>
      <c r="E18" s="12"/>
      <c r="F18" s="12">
        <v>0.83</v>
      </c>
      <c r="G18" s="12"/>
      <c r="H18" s="6">
        <f t="shared" si="1"/>
        <v>23.895766675789737</v>
      </c>
      <c r="I18">
        <f t="shared" si="2"/>
        <v>14.901400099022482</v>
      </c>
      <c r="J18">
        <f t="shared" si="3"/>
        <v>0.71490884167365776</v>
      </c>
      <c r="M18">
        <f t="shared" si="4"/>
        <v>97.014925373134332</v>
      </c>
      <c r="N18">
        <f t="shared" si="0"/>
        <v>0</v>
      </c>
      <c r="AB18" s="5">
        <f t="shared" si="5"/>
        <v>-0.18632957819149348</v>
      </c>
      <c r="AC18" s="6"/>
    </row>
    <row r="19" spans="1:29" ht="16.2" thickBot="1">
      <c r="A19" s="7">
        <v>17</v>
      </c>
      <c r="B19" s="13">
        <v>15.8</v>
      </c>
      <c r="C19" s="13"/>
      <c r="D19" s="13">
        <v>530</v>
      </c>
      <c r="E19" s="13"/>
      <c r="F19" s="13">
        <v>0.16</v>
      </c>
      <c r="G19" s="13"/>
      <c r="H19" s="6">
        <f t="shared" si="1"/>
        <v>21.285304770031196</v>
      </c>
      <c r="I19">
        <f t="shared" si="2"/>
        <v>13.273516054591456</v>
      </c>
      <c r="J19">
        <f t="shared" si="3"/>
        <v>0.14036829038705337</v>
      </c>
      <c r="M19">
        <f t="shared" si="4"/>
        <v>633.33333333333337</v>
      </c>
      <c r="N19">
        <f t="shared" si="0"/>
        <v>0</v>
      </c>
      <c r="AB19" s="5">
        <f t="shared" si="5"/>
        <v>-1.8325814637483102</v>
      </c>
      <c r="AC19" s="8"/>
    </row>
    <row r="20" spans="1:29" ht="16.2" thickBot="1">
      <c r="A20" s="5">
        <v>18</v>
      </c>
      <c r="B20" s="13">
        <v>15.8</v>
      </c>
      <c r="C20" s="12"/>
      <c r="D20" s="12">
        <v>435</v>
      </c>
      <c r="E20" s="12"/>
      <c r="F20" s="12">
        <v>0.01</v>
      </c>
      <c r="G20" s="12"/>
      <c r="H20" s="6">
        <f t="shared" si="1"/>
        <v>17.470014292384093</v>
      </c>
      <c r="I20">
        <f t="shared" si="2"/>
        <v>10.894300912730721</v>
      </c>
      <c r="J20">
        <f t="shared" si="3"/>
        <v>1.3001147565192075E-2</v>
      </c>
      <c r="M20">
        <f t="shared" si="4"/>
        <v>16700</v>
      </c>
      <c r="N20">
        <f t="shared" si="0"/>
        <v>0</v>
      </c>
      <c r="AB20" s="5">
        <f t="shared" si="5"/>
        <v>-4.6051701859880909</v>
      </c>
      <c r="AC20" s="6"/>
    </row>
    <row r="21" spans="1:29">
      <c r="A21" s="7">
        <v>19</v>
      </c>
      <c r="B21" s="16">
        <v>15.8</v>
      </c>
      <c r="C21" s="16"/>
      <c r="D21" s="16">
        <v>268</v>
      </c>
      <c r="E21" s="16"/>
      <c r="F21" s="16">
        <v>0</v>
      </c>
      <c r="G21" s="16"/>
      <c r="H21" s="6">
        <f t="shared" si="1"/>
        <v>10.763135242204452</v>
      </c>
      <c r="I21">
        <f t="shared" si="2"/>
        <v>6.7118911370386964</v>
      </c>
      <c r="J21">
        <f t="shared" si="3"/>
        <v>1.9818176071075881E-4</v>
      </c>
    </row>
    <row r="22" spans="1:29" ht="16.2" thickBot="1"/>
    <row r="23" spans="1:29">
      <c r="B23" s="19" t="s">
        <v>16</v>
      </c>
      <c r="C23" s="19"/>
      <c r="D23" s="19"/>
      <c r="E23" s="19"/>
      <c r="F23" s="19"/>
      <c r="G23" s="19"/>
    </row>
    <row r="24" spans="1:29">
      <c r="B24" s="20"/>
      <c r="C24" s="20"/>
      <c r="D24" s="20"/>
      <c r="E24" s="20"/>
      <c r="F24" s="20"/>
      <c r="G24" s="20"/>
    </row>
    <row r="37" spans="7:7">
      <c r="G37" t="s">
        <v>12</v>
      </c>
    </row>
    <row r="38" spans="7:7" ht="17.399999999999999">
      <c r="G38" s="9">
        <f>1.602176634*10^(-19)</f>
        <v>1.6021766340000001E-19</v>
      </c>
    </row>
    <row r="40" spans="7:7">
      <c r="G40" t="s">
        <v>13</v>
      </c>
    </row>
    <row r="41" spans="7:7" ht="16.8">
      <c r="G41" s="11">
        <f>1.3806503*10^(-23)</f>
        <v>1.3806503000000004E-23</v>
      </c>
    </row>
    <row r="42" spans="7:7" ht="17.399999999999999">
      <c r="G42" s="10"/>
    </row>
    <row r="43" spans="7:7" ht="20.399999999999999">
      <c r="G43" s="14" t="s">
        <v>14</v>
      </c>
    </row>
    <row r="44" spans="7:7">
      <c r="G44" t="s">
        <v>15</v>
      </c>
    </row>
  </sheetData>
  <mergeCells count="1">
    <mergeCell ref="B23:G24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A75CD-2EAA-AD46-B54B-F32D80398925}">
  <dimension ref="A1:AC63"/>
  <sheetViews>
    <sheetView zoomScale="75" zoomScaleNormal="40" workbookViewId="0">
      <selection activeCell="J2" sqref="J2"/>
    </sheetView>
  </sheetViews>
  <sheetFormatPr defaultColWidth="11.19921875" defaultRowHeight="15.6"/>
  <cols>
    <col min="1" max="4" width="11.19921875" customWidth="1"/>
    <col min="6" max="6" width="11.296875" bestFit="1" customWidth="1"/>
    <col min="8" max="8" width="16.69921875" bestFit="1" customWidth="1"/>
    <col min="10" max="10" width="16" bestFit="1" customWidth="1"/>
    <col min="13" max="13" width="11.19921875" customWidth="1"/>
    <col min="14" max="14" width="11.296875" bestFit="1" customWidth="1"/>
    <col min="28" max="29" width="11.19921875" customWidth="1"/>
  </cols>
  <sheetData>
    <row r="1" spans="1:29" ht="16.2" thickBo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I1" s="18" t="s">
        <v>19</v>
      </c>
      <c r="J1" s="18" t="s">
        <v>20</v>
      </c>
      <c r="M1" t="s">
        <v>8</v>
      </c>
      <c r="N1" t="s">
        <v>9</v>
      </c>
      <c r="AB1" s="1" t="s">
        <v>10</v>
      </c>
      <c r="AC1" s="4" t="s">
        <v>11</v>
      </c>
    </row>
    <row r="2" spans="1:29" ht="16.2" thickBot="1">
      <c r="A2" s="5">
        <v>0</v>
      </c>
      <c r="B2" s="12">
        <v>-0.5</v>
      </c>
      <c r="C2" s="12"/>
      <c r="D2" s="12">
        <v>748</v>
      </c>
      <c r="E2" s="12"/>
      <c r="F2" s="12">
        <v>14.79</v>
      </c>
      <c r="G2" s="12"/>
      <c r="H2" s="6">
        <f t="shared" ref="H2:H31" si="0">$H$44*D2/($H$47*(B2+273.15))/1000</f>
        <v>31.836315355914756</v>
      </c>
      <c r="I2">
        <f>H2*0.6109</f>
        <v>19.448805050928325</v>
      </c>
      <c r="J2">
        <f>EXP(-16.69)*(EXP(I2)-1)</f>
        <v>15.780974159983806</v>
      </c>
      <c r="M2">
        <f>(D3-D2)/(F3-F2)</f>
        <v>3.0769230769230793</v>
      </c>
      <c r="N2">
        <f t="shared" ref="N2:N30" si="1">M2*(2*E3/(D3-D2)+2*G3/(F3-F2))</f>
        <v>0</v>
      </c>
      <c r="AB2" s="5">
        <f>LN(F2)</f>
        <v>2.6939512767227085</v>
      </c>
      <c r="AC2" s="6"/>
    </row>
    <row r="3" spans="1:29" ht="16.2" thickBot="1">
      <c r="A3" s="7">
        <v>1</v>
      </c>
      <c r="B3" s="13">
        <v>-0.6</v>
      </c>
      <c r="C3" s="13"/>
      <c r="D3" s="13">
        <v>744</v>
      </c>
      <c r="E3" s="12"/>
      <c r="F3" s="13">
        <v>13.49</v>
      </c>
      <c r="G3" s="13"/>
      <c r="H3" s="6">
        <f t="shared" si="0"/>
        <v>31.677686123685685</v>
      </c>
      <c r="I3">
        <f t="shared" ref="I3:I31" si="2">H3*0.6109</f>
        <v>19.351898452959585</v>
      </c>
      <c r="J3">
        <f t="shared" ref="J3:J31" si="3">EXP(-16.69)*(EXP(I3)-1)</f>
        <v>14.32345565369074</v>
      </c>
      <c r="M3">
        <f t="shared" ref="M3:M30" si="4">(D4-D3)/(F4-F3)</f>
        <v>3.0927835051546371</v>
      </c>
      <c r="N3">
        <f t="shared" si="1"/>
        <v>0</v>
      </c>
      <c r="AB3" s="5">
        <f t="shared" ref="AB3:AB57" si="5">LN(F3)</f>
        <v>2.6019486702196644</v>
      </c>
      <c r="AC3" s="8"/>
    </row>
    <row r="4" spans="1:29" ht="16.2" thickBot="1">
      <c r="A4" s="5">
        <v>2</v>
      </c>
      <c r="B4" s="13">
        <v>-0.6</v>
      </c>
      <c r="C4" s="12"/>
      <c r="D4" s="12">
        <v>741</v>
      </c>
      <c r="E4" s="12"/>
      <c r="F4" s="12">
        <v>12.52</v>
      </c>
      <c r="G4" s="12"/>
      <c r="H4" s="6">
        <f t="shared" si="0"/>
        <v>31.549953518348239</v>
      </c>
      <c r="I4">
        <f t="shared" si="2"/>
        <v>19.27386660435894</v>
      </c>
      <c r="J4">
        <f t="shared" si="3"/>
        <v>13.248264995180472</v>
      </c>
      <c r="M4">
        <f t="shared" si="4"/>
        <v>2.3809523809523814</v>
      </c>
      <c r="N4">
        <f t="shared" si="1"/>
        <v>0</v>
      </c>
      <c r="AB4" s="5">
        <f t="shared" si="5"/>
        <v>2.5273273656719524</v>
      </c>
      <c r="AC4" s="6"/>
    </row>
    <row r="5" spans="1:29" ht="16.2" thickBot="1">
      <c r="A5" s="7">
        <v>3</v>
      </c>
      <c r="B5" s="13">
        <v>-0.6</v>
      </c>
      <c r="C5" s="13"/>
      <c r="D5" s="13">
        <v>739</v>
      </c>
      <c r="E5" s="12"/>
      <c r="F5" s="13">
        <v>11.68</v>
      </c>
      <c r="G5" s="13"/>
      <c r="H5" s="6">
        <f t="shared" si="0"/>
        <v>31.464798448123283</v>
      </c>
      <c r="I5">
        <f t="shared" si="2"/>
        <v>19.221845371958512</v>
      </c>
      <c r="J5">
        <f t="shared" si="3"/>
        <v>12.57669335642337</v>
      </c>
      <c r="M5">
        <f t="shared" si="4"/>
        <v>3.7735849056603756</v>
      </c>
      <c r="N5">
        <f t="shared" si="1"/>
        <v>0</v>
      </c>
      <c r="AB5" s="5">
        <f t="shared" si="5"/>
        <v>2.4578779774000812</v>
      </c>
      <c r="AC5" s="8"/>
    </row>
    <row r="6" spans="1:29" ht="16.2" thickBot="1">
      <c r="A6" s="5">
        <v>4</v>
      </c>
      <c r="B6" s="13">
        <v>-0.6</v>
      </c>
      <c r="C6" s="12"/>
      <c r="D6" s="12">
        <v>735</v>
      </c>
      <c r="E6" s="12"/>
      <c r="F6" s="12">
        <v>10.62</v>
      </c>
      <c r="G6" s="12"/>
      <c r="H6" s="6">
        <f t="shared" si="0"/>
        <v>31.294488307673362</v>
      </c>
      <c r="I6">
        <f t="shared" si="2"/>
        <v>19.117802907157657</v>
      </c>
      <c r="J6">
        <f t="shared" si="3"/>
        <v>11.333952900868201</v>
      </c>
      <c r="M6">
        <f t="shared" si="4"/>
        <v>4.1322314049586808</v>
      </c>
      <c r="N6">
        <f t="shared" si="1"/>
        <v>0</v>
      </c>
      <c r="AB6" s="5">
        <f t="shared" si="5"/>
        <v>2.3627390158137929</v>
      </c>
      <c r="AC6" s="6"/>
    </row>
    <row r="7" spans="1:29" ht="16.2" thickBot="1">
      <c r="A7" s="7">
        <v>5</v>
      </c>
      <c r="B7" s="13">
        <v>-0.6</v>
      </c>
      <c r="C7" s="13"/>
      <c r="D7" s="13">
        <v>730</v>
      </c>
      <c r="E7" s="13"/>
      <c r="F7" s="13">
        <v>9.41</v>
      </c>
      <c r="G7" s="13"/>
      <c r="H7" s="6">
        <f t="shared" si="0"/>
        <v>31.081600632110955</v>
      </c>
      <c r="I7">
        <f t="shared" si="2"/>
        <v>18.987749826156584</v>
      </c>
      <c r="J7">
        <f t="shared" si="3"/>
        <v>9.9517639860222395</v>
      </c>
      <c r="M7">
        <f t="shared" si="4"/>
        <v>4.5454545454545441</v>
      </c>
      <c r="N7">
        <f t="shared" si="1"/>
        <v>0</v>
      </c>
      <c r="AB7" s="5">
        <f t="shared" si="5"/>
        <v>2.2417729535972883</v>
      </c>
      <c r="AC7" s="8"/>
    </row>
    <row r="8" spans="1:29" ht="16.2" thickBot="1">
      <c r="A8" s="5">
        <v>6</v>
      </c>
      <c r="B8" s="13">
        <v>-0.6</v>
      </c>
      <c r="C8" s="12"/>
      <c r="D8" s="12">
        <v>727</v>
      </c>
      <c r="E8" s="12"/>
      <c r="F8" s="12">
        <v>8.75</v>
      </c>
      <c r="G8" s="12"/>
      <c r="H8" s="6">
        <f t="shared" si="0"/>
        <v>30.95386802677351</v>
      </c>
      <c r="I8">
        <f t="shared" si="2"/>
        <v>18.909717977555935</v>
      </c>
      <c r="J8">
        <f t="shared" si="3"/>
        <v>9.2047345016089288</v>
      </c>
      <c r="M8">
        <f t="shared" si="4"/>
        <v>5.4794520547945176</v>
      </c>
      <c r="N8">
        <f t="shared" si="1"/>
        <v>0</v>
      </c>
      <c r="AB8" s="5">
        <f t="shared" si="5"/>
        <v>2.1690537003695232</v>
      </c>
      <c r="AC8" s="6"/>
    </row>
    <row r="9" spans="1:29" ht="16.2" thickBot="1">
      <c r="A9" s="7">
        <v>7</v>
      </c>
      <c r="B9" s="13">
        <v>-0.6</v>
      </c>
      <c r="C9" s="13"/>
      <c r="D9" s="13">
        <v>723</v>
      </c>
      <c r="E9" s="13"/>
      <c r="F9" s="13">
        <v>8.02</v>
      </c>
      <c r="G9" s="13"/>
      <c r="H9" s="6">
        <f t="shared" si="0"/>
        <v>30.783557886323589</v>
      </c>
      <c r="I9">
        <f t="shared" si="2"/>
        <v>18.80567551275508</v>
      </c>
      <c r="J9">
        <f t="shared" si="3"/>
        <v>8.2951873223610075</v>
      </c>
      <c r="M9">
        <f t="shared" si="4"/>
        <v>5.7142857142857197</v>
      </c>
      <c r="N9">
        <f t="shared" si="1"/>
        <v>0</v>
      </c>
      <c r="AB9" s="5">
        <f t="shared" si="5"/>
        <v>2.0819384218784229</v>
      </c>
      <c r="AC9" s="8"/>
    </row>
    <row r="10" spans="1:29" ht="16.2" thickBot="1">
      <c r="A10" s="5">
        <v>8</v>
      </c>
      <c r="B10" s="13">
        <v>-0.6</v>
      </c>
      <c r="C10" s="12"/>
      <c r="D10" s="12">
        <v>719</v>
      </c>
      <c r="E10" s="12"/>
      <c r="F10" s="12">
        <v>7.32</v>
      </c>
      <c r="G10" s="12"/>
      <c r="H10" s="6">
        <f t="shared" si="0"/>
        <v>30.613247745873664</v>
      </c>
      <c r="I10">
        <f t="shared" si="2"/>
        <v>18.701633047954221</v>
      </c>
      <c r="J10">
        <f t="shared" si="3"/>
        <v>7.4755152031770145</v>
      </c>
      <c r="M10">
        <f t="shared" si="4"/>
        <v>5.9701492537313436</v>
      </c>
      <c r="N10">
        <f t="shared" si="1"/>
        <v>0</v>
      </c>
      <c r="AB10" s="5">
        <f t="shared" si="5"/>
        <v>1.9906103279732201</v>
      </c>
      <c r="AC10" s="6"/>
    </row>
    <row r="11" spans="1:29" ht="16.2" thickBot="1">
      <c r="A11" s="7">
        <v>9</v>
      </c>
      <c r="B11" s="13">
        <v>-0.6</v>
      </c>
      <c r="C11" s="13"/>
      <c r="D11" s="13">
        <v>711</v>
      </c>
      <c r="E11" s="13"/>
      <c r="F11" s="13">
        <v>5.98</v>
      </c>
      <c r="G11" s="13"/>
      <c r="H11" s="6">
        <f t="shared" si="0"/>
        <v>30.272627464973823</v>
      </c>
      <c r="I11">
        <f t="shared" si="2"/>
        <v>18.493548118352507</v>
      </c>
      <c r="J11">
        <f t="shared" si="3"/>
        <v>6.071150398181091</v>
      </c>
      <c r="M11">
        <f t="shared" si="4"/>
        <v>7.1428571428571397</v>
      </c>
      <c r="N11">
        <f t="shared" si="1"/>
        <v>0</v>
      </c>
      <c r="AB11" s="5">
        <f t="shared" si="5"/>
        <v>1.7884205679625405</v>
      </c>
      <c r="AC11" s="8"/>
    </row>
    <row r="12" spans="1:29" ht="16.2" thickBot="1">
      <c r="A12" s="5">
        <v>10</v>
      </c>
      <c r="B12" s="13">
        <v>-0.6</v>
      </c>
      <c r="C12" s="12"/>
      <c r="D12" s="12">
        <v>704</v>
      </c>
      <c r="E12" s="12"/>
      <c r="F12" s="12">
        <v>5</v>
      </c>
      <c r="G12" s="12"/>
      <c r="H12" s="6">
        <f t="shared" si="0"/>
        <v>29.974584719186456</v>
      </c>
      <c r="I12">
        <f t="shared" si="2"/>
        <v>18.311473804951007</v>
      </c>
      <c r="J12">
        <f t="shared" si="3"/>
        <v>5.0605430202537258</v>
      </c>
      <c r="M12">
        <f t="shared" si="4"/>
        <v>8.6956521739130448</v>
      </c>
      <c r="N12">
        <f t="shared" si="1"/>
        <v>0</v>
      </c>
      <c r="AB12" s="5">
        <f t="shared" si="5"/>
        <v>1.6094379124341003</v>
      </c>
      <c r="AC12" s="6"/>
    </row>
    <row r="13" spans="1:29" ht="16.2" thickBot="1">
      <c r="A13" s="7">
        <v>11</v>
      </c>
      <c r="B13" s="13">
        <v>-0.6</v>
      </c>
      <c r="C13" s="13"/>
      <c r="D13" s="13">
        <v>700</v>
      </c>
      <c r="E13" s="13"/>
      <c r="F13" s="13">
        <v>4.54</v>
      </c>
      <c r="G13" s="13"/>
      <c r="H13" s="6">
        <f t="shared" si="0"/>
        <v>29.804274578736528</v>
      </c>
      <c r="I13">
        <f t="shared" si="2"/>
        <v>18.207431340150144</v>
      </c>
      <c r="J13">
        <f t="shared" si="3"/>
        <v>4.560495718308788</v>
      </c>
      <c r="M13">
        <f t="shared" si="4"/>
        <v>9.3749999999999911</v>
      </c>
      <c r="N13">
        <f t="shared" si="1"/>
        <v>0</v>
      </c>
      <c r="AB13" s="5">
        <f t="shared" si="5"/>
        <v>1.5129270120532565</v>
      </c>
      <c r="AC13" s="8"/>
    </row>
    <row r="14" spans="1:29" ht="16.2" thickBot="1">
      <c r="A14" s="5">
        <v>12</v>
      </c>
      <c r="B14" s="13">
        <v>-0.6</v>
      </c>
      <c r="C14" s="12"/>
      <c r="D14" s="12">
        <v>697</v>
      </c>
      <c r="E14" s="12"/>
      <c r="F14" s="12">
        <v>4.22</v>
      </c>
      <c r="G14" s="12"/>
      <c r="H14" s="6">
        <f t="shared" si="0"/>
        <v>29.676541973399093</v>
      </c>
      <c r="I14">
        <f t="shared" si="2"/>
        <v>18.129399491549506</v>
      </c>
      <c r="J14">
        <f t="shared" si="3"/>
        <v>4.2181619579076193</v>
      </c>
      <c r="M14">
        <f t="shared" si="4"/>
        <v>9.9999999999999911</v>
      </c>
      <c r="N14">
        <f t="shared" si="1"/>
        <v>0</v>
      </c>
      <c r="AB14" s="5">
        <f t="shared" si="5"/>
        <v>1.4398351280479205</v>
      </c>
      <c r="AC14" s="6"/>
    </row>
    <row r="15" spans="1:29" ht="16.2" thickBot="1">
      <c r="A15" s="7">
        <v>13</v>
      </c>
      <c r="B15" s="13">
        <v>-0.6</v>
      </c>
      <c r="C15" s="13"/>
      <c r="D15" s="13">
        <v>695</v>
      </c>
      <c r="E15" s="13"/>
      <c r="F15" s="13">
        <v>4.0199999999999996</v>
      </c>
      <c r="G15" s="13"/>
      <c r="H15" s="6">
        <f t="shared" si="0"/>
        <v>29.591386903174129</v>
      </c>
      <c r="I15">
        <f t="shared" si="2"/>
        <v>18.077378259149075</v>
      </c>
      <c r="J15">
        <f t="shared" si="3"/>
        <v>4.0043378861908208</v>
      </c>
      <c r="M15">
        <f t="shared" si="4"/>
        <v>11.538461538461547</v>
      </c>
      <c r="N15">
        <f t="shared" si="1"/>
        <v>0</v>
      </c>
      <c r="AB15" s="5">
        <f t="shared" si="5"/>
        <v>1.3912819026309295</v>
      </c>
      <c r="AC15" s="8"/>
    </row>
    <row r="16" spans="1:29" ht="16.2" thickBot="1">
      <c r="A16" s="5">
        <v>14</v>
      </c>
      <c r="B16" s="13">
        <v>-0.6</v>
      </c>
      <c r="C16" s="12"/>
      <c r="D16" s="12">
        <v>689</v>
      </c>
      <c r="E16" s="12"/>
      <c r="F16" s="12">
        <v>3.5</v>
      </c>
      <c r="G16" s="12"/>
      <c r="H16" s="6">
        <f t="shared" si="0"/>
        <v>29.335921692499245</v>
      </c>
      <c r="I16">
        <f t="shared" si="2"/>
        <v>17.921314561947788</v>
      </c>
      <c r="J16">
        <f t="shared" si="3"/>
        <v>3.4257298553709021</v>
      </c>
      <c r="M16">
        <f t="shared" si="4"/>
        <v>11.428571428571425</v>
      </c>
      <c r="N16">
        <f t="shared" si="1"/>
        <v>0</v>
      </c>
      <c r="AB16" s="5">
        <f t="shared" si="5"/>
        <v>1.2527629684953681</v>
      </c>
      <c r="AC16" s="6"/>
    </row>
    <row r="17" spans="1:29" ht="16.2" thickBot="1">
      <c r="A17" s="7">
        <v>15</v>
      </c>
      <c r="B17" s="13">
        <v>-0.6</v>
      </c>
      <c r="C17" s="13"/>
      <c r="D17" s="13">
        <v>685</v>
      </c>
      <c r="E17" s="13"/>
      <c r="F17" s="13">
        <v>3.15</v>
      </c>
      <c r="G17" s="13"/>
      <c r="H17" s="6">
        <f t="shared" si="0"/>
        <v>29.16561155204932</v>
      </c>
      <c r="I17">
        <f t="shared" si="2"/>
        <v>17.81727209714693</v>
      </c>
      <c r="J17">
        <f t="shared" si="3"/>
        <v>3.0872233011073522</v>
      </c>
      <c r="M17">
        <f t="shared" si="4"/>
        <v>13.043478260869566</v>
      </c>
      <c r="N17">
        <f t="shared" si="1"/>
        <v>0</v>
      </c>
      <c r="AB17" s="5">
        <f t="shared" si="5"/>
        <v>1.1474024528375417</v>
      </c>
      <c r="AC17" s="8"/>
    </row>
    <row r="18" spans="1:29" ht="16.2" thickBot="1">
      <c r="A18" s="5">
        <v>16</v>
      </c>
      <c r="B18" s="13">
        <v>-0.6</v>
      </c>
      <c r="C18" s="12"/>
      <c r="D18" s="12">
        <v>679</v>
      </c>
      <c r="E18" s="12"/>
      <c r="F18" s="12">
        <v>2.69</v>
      </c>
      <c r="G18" s="12"/>
      <c r="H18" s="6">
        <f t="shared" si="0"/>
        <v>28.910146341374436</v>
      </c>
      <c r="I18">
        <f t="shared" si="2"/>
        <v>17.661208399945643</v>
      </c>
      <c r="J18">
        <f t="shared" si="3"/>
        <v>2.6411340216299042</v>
      </c>
      <c r="M18">
        <f t="shared" si="4"/>
        <v>18.181818181818176</v>
      </c>
      <c r="N18">
        <f t="shared" si="1"/>
        <v>0</v>
      </c>
      <c r="AB18" s="5">
        <f t="shared" si="5"/>
        <v>0.9895411936137477</v>
      </c>
      <c r="AC18" s="6"/>
    </row>
    <row r="19" spans="1:29" ht="16.2" thickBot="1">
      <c r="A19" s="7">
        <v>17</v>
      </c>
      <c r="B19" s="13">
        <v>-0.6</v>
      </c>
      <c r="C19" s="13"/>
      <c r="D19" s="13">
        <v>673</v>
      </c>
      <c r="E19" s="13"/>
      <c r="F19" s="13">
        <v>2.36</v>
      </c>
      <c r="G19" s="13"/>
      <c r="H19" s="6">
        <f t="shared" si="0"/>
        <v>28.654681130699551</v>
      </c>
      <c r="I19">
        <f t="shared" si="2"/>
        <v>17.505144702744357</v>
      </c>
      <c r="J19">
        <f t="shared" si="3"/>
        <v>2.2595025484779701</v>
      </c>
      <c r="M19">
        <f t="shared" si="4"/>
        <v>20</v>
      </c>
      <c r="N19">
        <f t="shared" si="1"/>
        <v>0</v>
      </c>
      <c r="AB19" s="5">
        <f t="shared" si="5"/>
        <v>0.8586616190375187</v>
      </c>
      <c r="AC19" s="8"/>
    </row>
    <row r="20" spans="1:29" ht="16.2" thickBot="1">
      <c r="A20" s="5">
        <v>18</v>
      </c>
      <c r="B20" s="13">
        <v>-0.6</v>
      </c>
      <c r="C20" s="12"/>
      <c r="D20" s="12">
        <v>668</v>
      </c>
      <c r="E20" s="12"/>
      <c r="F20" s="12">
        <v>2.11</v>
      </c>
      <c r="G20" s="12"/>
      <c r="H20" s="6">
        <f t="shared" si="0"/>
        <v>28.441793455137148</v>
      </c>
      <c r="I20">
        <f t="shared" si="2"/>
        <v>17.375091621743284</v>
      </c>
      <c r="J20">
        <f t="shared" si="3"/>
        <v>1.9839535440527403</v>
      </c>
      <c r="M20">
        <f t="shared" si="4"/>
        <v>20.689655172413808</v>
      </c>
      <c r="N20">
        <f t="shared" si="1"/>
        <v>0</v>
      </c>
      <c r="AB20" s="5">
        <f t="shared" si="5"/>
        <v>0.74668794748797507</v>
      </c>
      <c r="AC20" s="6"/>
    </row>
    <row r="21" spans="1:29" ht="16.2" thickBot="1">
      <c r="A21" s="7">
        <v>19</v>
      </c>
      <c r="B21" s="13">
        <v>-0.6</v>
      </c>
      <c r="C21" s="13"/>
      <c r="D21" s="13">
        <v>662</v>
      </c>
      <c r="E21" s="13"/>
      <c r="F21" s="13">
        <v>1.82</v>
      </c>
      <c r="G21" s="13"/>
      <c r="H21" s="6">
        <f t="shared" si="0"/>
        <v>28.186328244462263</v>
      </c>
      <c r="I21">
        <f t="shared" si="2"/>
        <v>17.219027924541997</v>
      </c>
      <c r="J21">
        <f t="shared" si="3"/>
        <v>1.6972815641981989</v>
      </c>
      <c r="M21">
        <f t="shared" si="4"/>
        <v>24.137931034482754</v>
      </c>
      <c r="N21">
        <f t="shared" si="1"/>
        <v>0</v>
      </c>
      <c r="AB21" s="5">
        <f t="shared" si="5"/>
        <v>0.59883650108870401</v>
      </c>
      <c r="AC21" s="8"/>
    </row>
    <row r="22" spans="1:29" ht="16.2" thickBot="1">
      <c r="A22" s="5">
        <v>20</v>
      </c>
      <c r="B22" s="13">
        <v>-0.6</v>
      </c>
      <c r="C22" s="12"/>
      <c r="D22" s="12">
        <v>655</v>
      </c>
      <c r="E22" s="12"/>
      <c r="F22" s="12">
        <v>1.53</v>
      </c>
      <c r="G22" s="12"/>
      <c r="H22" s="6">
        <f t="shared" si="0"/>
        <v>27.888285498674897</v>
      </c>
      <c r="I22">
        <f t="shared" si="2"/>
        <v>17.036953611140493</v>
      </c>
      <c r="J22">
        <f t="shared" si="3"/>
        <v>1.4147510387134425</v>
      </c>
      <c r="M22">
        <f t="shared" si="4"/>
        <v>31.578947368421044</v>
      </c>
      <c r="N22">
        <f t="shared" si="1"/>
        <v>0</v>
      </c>
      <c r="AB22" s="5">
        <f t="shared" si="5"/>
        <v>0.42526773540434409</v>
      </c>
      <c r="AC22" s="6"/>
    </row>
    <row r="23" spans="1:29" ht="16.2" thickBot="1">
      <c r="A23" s="7">
        <v>21</v>
      </c>
      <c r="B23" s="13">
        <v>-0.6</v>
      </c>
      <c r="C23" s="13"/>
      <c r="D23" s="13">
        <v>643</v>
      </c>
      <c r="E23" s="13"/>
      <c r="F23" s="13">
        <v>1.1499999999999999</v>
      </c>
      <c r="G23" s="13"/>
      <c r="H23" s="6">
        <f t="shared" si="0"/>
        <v>27.377355077325127</v>
      </c>
      <c r="I23">
        <f t="shared" si="2"/>
        <v>16.72482621673792</v>
      </c>
      <c r="J23">
        <f t="shared" si="3"/>
        <v>1.0354396946206759</v>
      </c>
      <c r="M23">
        <f t="shared" si="4"/>
        <v>38.709677419354847</v>
      </c>
      <c r="N23">
        <f t="shared" si="1"/>
        <v>0</v>
      </c>
      <c r="AB23" s="5">
        <f t="shared" si="5"/>
        <v>0.13976194237515863</v>
      </c>
      <c r="AC23" s="8"/>
    </row>
    <row r="24" spans="1:29" ht="16.2" thickBot="1">
      <c r="A24" s="5">
        <v>22</v>
      </c>
      <c r="B24" s="13">
        <v>-0.6</v>
      </c>
      <c r="C24" s="12"/>
      <c r="D24" s="12">
        <v>631</v>
      </c>
      <c r="E24" s="12"/>
      <c r="F24" s="12">
        <v>0.84</v>
      </c>
      <c r="G24" s="12"/>
      <c r="H24" s="6">
        <f t="shared" si="0"/>
        <v>26.866424655975358</v>
      </c>
      <c r="I24">
        <f t="shared" si="2"/>
        <v>16.412698822335347</v>
      </c>
      <c r="J24">
        <f t="shared" si="3"/>
        <v>0.75782616595978436</v>
      </c>
      <c r="M24">
        <f t="shared" si="4"/>
        <v>61.764705882352949</v>
      </c>
      <c r="N24">
        <f t="shared" si="1"/>
        <v>0</v>
      </c>
      <c r="AB24" s="5">
        <f t="shared" si="5"/>
        <v>-0.1743533871447778</v>
      </c>
      <c r="AC24" s="6"/>
    </row>
    <row r="25" spans="1:29" ht="16.2" thickBot="1">
      <c r="A25" s="7">
        <v>23</v>
      </c>
      <c r="B25" s="13">
        <v>-0.6</v>
      </c>
      <c r="C25" s="13"/>
      <c r="D25" s="13">
        <v>610</v>
      </c>
      <c r="E25" s="13"/>
      <c r="F25" s="13">
        <v>0.5</v>
      </c>
      <c r="G25" s="13"/>
      <c r="H25" s="6">
        <f t="shared" si="0"/>
        <v>25.972296418613261</v>
      </c>
      <c r="I25">
        <f t="shared" si="2"/>
        <v>15.866475882130841</v>
      </c>
      <c r="J25">
        <f t="shared" si="3"/>
        <v>0.43888219673725937</v>
      </c>
      <c r="M25">
        <f t="shared" si="4"/>
        <v>104.34782608695653</v>
      </c>
      <c r="N25">
        <f t="shared" si="1"/>
        <v>0</v>
      </c>
      <c r="AB25" s="5">
        <f t="shared" si="5"/>
        <v>-0.69314718055994529</v>
      </c>
      <c r="AC25" s="8"/>
    </row>
    <row r="26" spans="1:29" ht="16.2" thickBot="1">
      <c r="A26" s="5">
        <v>24</v>
      </c>
      <c r="B26" s="13">
        <v>-0.6</v>
      </c>
      <c r="C26" s="12"/>
      <c r="D26" s="12">
        <v>586</v>
      </c>
      <c r="E26" s="12"/>
      <c r="F26" s="12">
        <v>0.27</v>
      </c>
      <c r="G26" s="12"/>
      <c r="H26" s="6">
        <f t="shared" si="0"/>
        <v>24.950435575913726</v>
      </c>
      <c r="I26">
        <f t="shared" si="2"/>
        <v>15.242221093325695</v>
      </c>
      <c r="J26">
        <f t="shared" si="3"/>
        <v>0.23509181317633834</v>
      </c>
      <c r="M26">
        <f t="shared" si="4"/>
        <v>183.33333333333329</v>
      </c>
      <c r="N26">
        <f t="shared" si="1"/>
        <v>0</v>
      </c>
      <c r="AB26" s="5">
        <f t="shared" si="5"/>
        <v>-1.3093333199837622</v>
      </c>
      <c r="AC26" s="6"/>
    </row>
    <row r="27" spans="1:29" ht="16.2" thickBot="1">
      <c r="A27" s="7">
        <v>25</v>
      </c>
      <c r="B27" s="13">
        <v>-0.6</v>
      </c>
      <c r="C27" s="13"/>
      <c r="D27" s="13">
        <v>564</v>
      </c>
      <c r="E27" s="13"/>
      <c r="F27" s="13">
        <v>0.15</v>
      </c>
      <c r="G27" s="13"/>
      <c r="H27" s="6">
        <f t="shared" si="0"/>
        <v>24.013729803439151</v>
      </c>
      <c r="I27">
        <f t="shared" si="2"/>
        <v>14.669987536920978</v>
      </c>
      <c r="J27">
        <f t="shared" si="3"/>
        <v>0.13265375534992949</v>
      </c>
      <c r="M27">
        <f t="shared" si="4"/>
        <v>314.28571428571433</v>
      </c>
      <c r="N27">
        <f t="shared" si="1"/>
        <v>0</v>
      </c>
      <c r="AB27" s="5">
        <f t="shared" si="5"/>
        <v>-1.8971199848858813</v>
      </c>
      <c r="AC27" s="8"/>
    </row>
    <row r="28" spans="1:29" ht="16.2" thickBot="1">
      <c r="A28" s="5">
        <v>26</v>
      </c>
      <c r="B28" s="12">
        <v>-0.5</v>
      </c>
      <c r="C28" s="12"/>
      <c r="D28" s="12">
        <v>542</v>
      </c>
      <c r="E28" s="12"/>
      <c r="F28" s="12">
        <v>0.08</v>
      </c>
      <c r="G28" s="12"/>
      <c r="H28" s="6">
        <f t="shared" si="0"/>
        <v>23.068560057360695</v>
      </c>
      <c r="I28">
        <f t="shared" si="2"/>
        <v>14.092583339041649</v>
      </c>
      <c r="J28">
        <f t="shared" si="3"/>
        <v>7.4465643654885061E-2</v>
      </c>
      <c r="M28">
        <f t="shared" si="4"/>
        <v>620</v>
      </c>
      <c r="N28">
        <f t="shared" si="1"/>
        <v>0</v>
      </c>
      <c r="AB28" s="5">
        <f t="shared" si="5"/>
        <v>-2.5257286443082556</v>
      </c>
      <c r="AC28" s="6"/>
    </row>
    <row r="29" spans="1:29" ht="16.2" thickBot="1">
      <c r="A29" s="7">
        <v>27</v>
      </c>
      <c r="B29" s="12">
        <v>-0.5</v>
      </c>
      <c r="C29" s="13"/>
      <c r="D29" s="13">
        <v>511</v>
      </c>
      <c r="E29" s="13"/>
      <c r="F29" s="13">
        <v>0.03</v>
      </c>
      <c r="G29" s="13"/>
      <c r="H29" s="6">
        <f t="shared" si="0"/>
        <v>21.749140570685086</v>
      </c>
      <c r="I29">
        <f t="shared" si="2"/>
        <v>13.286549974631519</v>
      </c>
      <c r="J29">
        <f t="shared" si="3"/>
        <v>3.3258273274764182E-2</v>
      </c>
      <c r="M29">
        <f t="shared" si="4"/>
        <v>1650.0000000000002</v>
      </c>
      <c r="N29">
        <f t="shared" si="1"/>
        <v>0</v>
      </c>
      <c r="AB29" s="5">
        <f t="shared" si="5"/>
        <v>-3.5065578973199818</v>
      </c>
      <c r="AC29" s="8"/>
    </row>
    <row r="30" spans="1:29" ht="16.2" thickBot="1">
      <c r="A30" s="5">
        <v>28</v>
      </c>
      <c r="B30" s="12">
        <v>-0.5</v>
      </c>
      <c r="C30" s="12"/>
      <c r="D30" s="12">
        <v>478</v>
      </c>
      <c r="E30" s="12"/>
      <c r="F30" s="12">
        <v>0.01</v>
      </c>
      <c r="G30" s="12"/>
      <c r="H30" s="6">
        <f t="shared" si="0"/>
        <v>20.344597246159431</v>
      </c>
      <c r="I30">
        <f t="shared" si="2"/>
        <v>12.428514457678796</v>
      </c>
      <c r="J30">
        <f t="shared" si="3"/>
        <v>1.410128226239939E-2</v>
      </c>
      <c r="M30">
        <f t="shared" si="4"/>
        <v>2900</v>
      </c>
      <c r="N30">
        <f t="shared" si="1"/>
        <v>0</v>
      </c>
      <c r="AB30" s="5">
        <f t="shared" si="5"/>
        <v>-4.6051701859880909</v>
      </c>
      <c r="AC30" s="6"/>
    </row>
    <row r="31" spans="1:29">
      <c r="A31" s="7">
        <v>29</v>
      </c>
      <c r="B31" s="15">
        <v>-0.5</v>
      </c>
      <c r="C31" s="16"/>
      <c r="D31" s="16">
        <v>449</v>
      </c>
      <c r="E31" s="16"/>
      <c r="F31" s="16">
        <v>0</v>
      </c>
      <c r="G31" s="16"/>
      <c r="H31" s="6">
        <f t="shared" si="0"/>
        <v>19.110301597333862</v>
      </c>
      <c r="I31">
        <f t="shared" si="2"/>
        <v>11.674483245811256</v>
      </c>
      <c r="J31">
        <f t="shared" si="3"/>
        <v>6.6341464541896144E-3</v>
      </c>
      <c r="AB31" s="5" t="e">
        <f t="shared" si="5"/>
        <v>#NUM!</v>
      </c>
      <c r="AC31" s="6"/>
    </row>
    <row r="32" spans="1:29" ht="16.2" thickBot="1">
      <c r="AB32" s="5" t="e">
        <f t="shared" si="5"/>
        <v>#NUM!</v>
      </c>
      <c r="AC32" s="8"/>
    </row>
    <row r="33" spans="2:29">
      <c r="B33" s="19" t="s">
        <v>16</v>
      </c>
      <c r="C33" s="19"/>
      <c r="D33" s="19"/>
      <c r="E33" s="19"/>
      <c r="F33" s="19"/>
      <c r="G33" s="19"/>
      <c r="AB33" s="5" t="e">
        <f>LN(#REF!)</f>
        <v>#REF!</v>
      </c>
      <c r="AC33" s="6"/>
    </row>
    <row r="34" spans="2:29">
      <c r="B34" s="20"/>
      <c r="C34" s="20"/>
      <c r="D34" s="20"/>
      <c r="E34" s="20"/>
      <c r="F34" s="20"/>
      <c r="G34" s="20"/>
      <c r="AB34" s="5" t="e">
        <f>LN(#REF!)</f>
        <v>#REF!</v>
      </c>
      <c r="AC34" s="6"/>
    </row>
    <row r="35" spans="2:29">
      <c r="AB35" s="5" t="e">
        <f t="shared" si="5"/>
        <v>#NUM!</v>
      </c>
      <c r="AC35" s="8"/>
    </row>
    <row r="36" spans="2:29">
      <c r="AB36" s="5" t="e">
        <f t="shared" si="5"/>
        <v>#NUM!</v>
      </c>
      <c r="AC36" s="6"/>
    </row>
    <row r="37" spans="2:29">
      <c r="AB37" s="5" t="e">
        <f t="shared" si="5"/>
        <v>#NUM!</v>
      </c>
      <c r="AC37" s="6"/>
    </row>
    <row r="38" spans="2:29">
      <c r="AB38" s="5" t="e">
        <f t="shared" si="5"/>
        <v>#NUM!</v>
      </c>
      <c r="AC38" s="8"/>
    </row>
    <row r="39" spans="2:29">
      <c r="AB39" s="5" t="e">
        <f t="shared" si="5"/>
        <v>#NUM!</v>
      </c>
      <c r="AC39" s="6"/>
    </row>
    <row r="40" spans="2:29">
      <c r="AB40" s="5" t="e">
        <f t="shared" si="5"/>
        <v>#NUM!</v>
      </c>
      <c r="AC40" s="6"/>
    </row>
    <row r="41" spans="2:29">
      <c r="AB41" s="5" t="e">
        <f t="shared" si="5"/>
        <v>#NUM!</v>
      </c>
      <c r="AC41" s="8"/>
    </row>
    <row r="42" spans="2:29">
      <c r="AB42" s="5" t="e">
        <f t="shared" si="5"/>
        <v>#NUM!</v>
      </c>
      <c r="AC42" s="6"/>
    </row>
    <row r="43" spans="2:29">
      <c r="H43" t="s">
        <v>12</v>
      </c>
      <c r="AB43" s="5" t="e">
        <f t="shared" si="5"/>
        <v>#NUM!</v>
      </c>
      <c r="AC43" s="6"/>
    </row>
    <row r="44" spans="2:29" ht="17.399999999999999">
      <c r="H44" s="9">
        <f>1.602176634*10^(-19)</f>
        <v>1.6021766340000001E-19</v>
      </c>
      <c r="AB44" s="5" t="e">
        <f t="shared" si="5"/>
        <v>#NUM!</v>
      </c>
      <c r="AC44" s="8"/>
    </row>
    <row r="45" spans="2:29">
      <c r="AB45" s="5" t="e">
        <f t="shared" si="5"/>
        <v>#NUM!</v>
      </c>
      <c r="AC45" s="6"/>
    </row>
    <row r="46" spans="2:29">
      <c r="H46" t="s">
        <v>13</v>
      </c>
      <c r="AB46" s="5" t="e">
        <f t="shared" si="5"/>
        <v>#NUM!</v>
      </c>
      <c r="AC46" s="6"/>
    </row>
    <row r="47" spans="2:29" ht="16.8">
      <c r="H47" s="11">
        <f>1.3806503*10^(-23)</f>
        <v>1.3806503000000004E-23</v>
      </c>
      <c r="AB47" s="5" t="e">
        <f t="shared" si="5"/>
        <v>#NUM!</v>
      </c>
      <c r="AC47" s="8"/>
    </row>
    <row r="48" spans="2:29" ht="17.399999999999999">
      <c r="H48" s="10"/>
      <c r="AB48" s="5" t="e">
        <f t="shared" si="5"/>
        <v>#NUM!</v>
      </c>
      <c r="AC48" s="6"/>
    </row>
    <row r="49" spans="8:29" ht="20.399999999999999">
      <c r="H49" s="14" t="s">
        <v>14</v>
      </c>
      <c r="AB49" s="5" t="e">
        <f t="shared" si="5"/>
        <v>#NUM!</v>
      </c>
      <c r="AC49" s="6"/>
    </row>
    <row r="50" spans="8:29">
      <c r="H50" t="s">
        <v>15</v>
      </c>
      <c r="AB50" s="5" t="e">
        <f t="shared" si="5"/>
        <v>#NUM!</v>
      </c>
      <c r="AC50" s="8"/>
    </row>
    <row r="51" spans="8:29">
      <c r="AB51" s="5" t="e">
        <f t="shared" si="5"/>
        <v>#NUM!</v>
      </c>
      <c r="AC51" s="6"/>
    </row>
    <row r="52" spans="8:29">
      <c r="AB52" s="5" t="e">
        <f t="shared" si="5"/>
        <v>#NUM!</v>
      </c>
      <c r="AC52" s="6"/>
    </row>
    <row r="53" spans="8:29">
      <c r="AB53" s="5" t="e">
        <f t="shared" si="5"/>
        <v>#NUM!</v>
      </c>
      <c r="AC53" s="8"/>
    </row>
    <row r="54" spans="8:29">
      <c r="AB54" s="5" t="e">
        <f t="shared" si="5"/>
        <v>#NUM!</v>
      </c>
      <c r="AC54" s="6"/>
    </row>
    <row r="55" spans="8:29">
      <c r="AB55" s="5" t="e">
        <f t="shared" si="5"/>
        <v>#NUM!</v>
      </c>
      <c r="AC55" s="6"/>
    </row>
    <row r="56" spans="8:29">
      <c r="AB56" s="5" t="e">
        <f t="shared" si="5"/>
        <v>#NUM!</v>
      </c>
      <c r="AC56" s="8"/>
    </row>
    <row r="57" spans="8:29">
      <c r="AB57" s="5" t="e">
        <f t="shared" si="5"/>
        <v>#NUM!</v>
      </c>
      <c r="AC57" s="6"/>
    </row>
    <row r="58" spans="8:29">
      <c r="AB58" s="5"/>
      <c r="AC58" s="6"/>
    </row>
    <row r="59" spans="8:29">
      <c r="AB59" s="5"/>
      <c r="AC59" s="8"/>
    </row>
    <row r="60" spans="8:29">
      <c r="AB60" s="5"/>
      <c r="AC60" s="6"/>
    </row>
    <row r="61" spans="8:29">
      <c r="AB61" s="5"/>
      <c r="AC61" s="6"/>
    </row>
    <row r="62" spans="8:29">
      <c r="AB62" s="5"/>
      <c r="AC62" s="8"/>
    </row>
    <row r="63" spans="8:29">
      <c r="AB63" s="5"/>
      <c r="AC63" s="6"/>
    </row>
  </sheetData>
  <mergeCells count="1">
    <mergeCell ref="B33:G34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9F8CB-8527-E840-9CEF-74962860B9C8}">
  <dimension ref="A1:AC82"/>
  <sheetViews>
    <sheetView topLeftCell="L39" zoomScale="86" zoomScaleNormal="40" workbookViewId="0">
      <selection activeCell="H2" sqref="H2"/>
    </sheetView>
  </sheetViews>
  <sheetFormatPr defaultColWidth="11.19921875" defaultRowHeight="15.6"/>
  <cols>
    <col min="1" max="4" width="11.19921875" customWidth="1"/>
    <col min="10" max="10" width="16" bestFit="1" customWidth="1"/>
    <col min="13" max="13" width="11.19921875" customWidth="1"/>
    <col min="28" max="29" width="11.19921875" customWidth="1"/>
  </cols>
  <sheetData>
    <row r="1" spans="1:29" ht="16.2" thickBo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18</v>
      </c>
      <c r="G1" s="4" t="s">
        <v>17</v>
      </c>
      <c r="H1" s="4" t="s">
        <v>7</v>
      </c>
      <c r="M1" t="s">
        <v>8</v>
      </c>
      <c r="N1" t="s">
        <v>9</v>
      </c>
      <c r="AB1" s="1" t="s">
        <v>10</v>
      </c>
      <c r="AC1" s="4" t="s">
        <v>11</v>
      </c>
    </row>
    <row r="2" spans="1:29" ht="16.2" thickBot="1">
      <c r="A2" s="5">
        <v>0</v>
      </c>
      <c r="B2" s="12">
        <v>-0.9</v>
      </c>
      <c r="C2" s="12">
        <v>0.1</v>
      </c>
      <c r="D2" s="12">
        <v>-1</v>
      </c>
      <c r="E2" s="12">
        <v>1</v>
      </c>
      <c r="F2" s="12">
        <v>-0.2</v>
      </c>
      <c r="G2" s="12">
        <v>0.1</v>
      </c>
      <c r="H2" s="6">
        <f>$J$17*D2/($J$20*(B2+273.15))/1000</f>
        <v>-4.2624452506544099E-2</v>
      </c>
      <c r="M2" t="e">
        <f>(D3-D2)/(F3-F2)</f>
        <v>#DIV/0!</v>
      </c>
      <c r="N2" t="e">
        <f t="shared" ref="N2:N37" si="0">M2*(2*E3/(D3-D2)+2*G3/(F3-F2))</f>
        <v>#DIV/0!</v>
      </c>
      <c r="AB2" s="5" t="e">
        <f>LN(F2)</f>
        <v>#NUM!</v>
      </c>
      <c r="AC2" s="6"/>
    </row>
    <row r="3" spans="1:29" ht="16.2" thickBot="1">
      <c r="A3" s="7">
        <v>1</v>
      </c>
      <c r="B3" s="12">
        <v>-0.9</v>
      </c>
      <c r="C3" s="12">
        <v>0.1</v>
      </c>
      <c r="D3" s="13">
        <v>-32</v>
      </c>
      <c r="E3" s="12">
        <v>1</v>
      </c>
      <c r="F3" s="13">
        <v>-0.2</v>
      </c>
      <c r="G3" s="12">
        <v>0.1</v>
      </c>
      <c r="H3" s="6">
        <f t="shared" ref="H3:H31" si="1">$J$17*D3/($J$20*(B3+273.15))/1000</f>
        <v>-1.3639824802094112</v>
      </c>
      <c r="M3" t="e">
        <f t="shared" ref="M3:M37" si="2">(D4-D3)/(F4-F3)</f>
        <v>#DIV/0!</v>
      </c>
      <c r="N3" t="e">
        <f t="shared" si="0"/>
        <v>#DIV/0!</v>
      </c>
      <c r="AB3" s="5" t="e">
        <f t="shared" ref="AB3:AB57" si="3">LN(F3)</f>
        <v>#NUM!</v>
      </c>
      <c r="AC3" s="8"/>
    </row>
    <row r="4" spans="1:29" ht="16.2" thickBot="1">
      <c r="A4" s="5">
        <v>2</v>
      </c>
      <c r="B4" s="12">
        <v>-0.9</v>
      </c>
      <c r="C4" s="12">
        <v>0.1</v>
      </c>
      <c r="D4" s="12">
        <v>-122</v>
      </c>
      <c r="E4" s="12">
        <v>1</v>
      </c>
      <c r="F4" s="12">
        <v>-0.2</v>
      </c>
      <c r="G4" s="12">
        <v>0.1</v>
      </c>
      <c r="H4" s="6">
        <f t="shared" si="1"/>
        <v>-5.2001832057983792</v>
      </c>
      <c r="M4" t="e">
        <f t="shared" si="2"/>
        <v>#DIV/0!</v>
      </c>
      <c r="N4" t="e">
        <f t="shared" si="0"/>
        <v>#DIV/0!</v>
      </c>
      <c r="AB4" s="5" t="e">
        <f t="shared" si="3"/>
        <v>#NUM!</v>
      </c>
      <c r="AC4" s="6"/>
    </row>
    <row r="5" spans="1:29" ht="16.2" thickBot="1">
      <c r="A5" s="7">
        <v>3</v>
      </c>
      <c r="B5" s="12">
        <v>-0.9</v>
      </c>
      <c r="C5" s="12">
        <v>0.1</v>
      </c>
      <c r="D5" s="13">
        <v>-198</v>
      </c>
      <c r="E5" s="12">
        <v>1</v>
      </c>
      <c r="F5" s="13">
        <v>-0.2</v>
      </c>
      <c r="G5" s="12">
        <v>0.1</v>
      </c>
      <c r="H5" s="6">
        <f t="shared" si="1"/>
        <v>-8.439641596295731</v>
      </c>
      <c r="M5">
        <f t="shared" si="2"/>
        <v>6870.0000000000018</v>
      </c>
      <c r="N5">
        <f t="shared" si="0"/>
        <v>-13760.000000000007</v>
      </c>
      <c r="AB5" s="5" t="e">
        <f t="shared" si="3"/>
        <v>#NUM!</v>
      </c>
      <c r="AC5" s="8"/>
    </row>
    <row r="6" spans="1:29" ht="16.2" thickBot="1">
      <c r="A6" s="5">
        <v>4</v>
      </c>
      <c r="B6" s="12">
        <v>-0.9</v>
      </c>
      <c r="C6" s="12">
        <v>0.1</v>
      </c>
      <c r="D6" s="12">
        <v>-885</v>
      </c>
      <c r="E6" s="12">
        <v>1</v>
      </c>
      <c r="F6" s="12">
        <v>-0.3</v>
      </c>
      <c r="G6" s="12">
        <v>0.1</v>
      </c>
      <c r="H6" s="6">
        <f>$J$17*D6/($J$20*(B6+273.15))/1000</f>
        <v>-37.722640468291523</v>
      </c>
      <c r="M6">
        <f t="shared" si="2"/>
        <v>3309.9999999999991</v>
      </c>
      <c r="N6">
        <f t="shared" si="0"/>
        <v>-6639.9999999999973</v>
      </c>
      <c r="AB6" s="5" t="e">
        <f t="shared" si="3"/>
        <v>#NUM!</v>
      </c>
      <c r="AC6" s="6"/>
    </row>
    <row r="7" spans="1:29" ht="16.2" thickBot="1">
      <c r="A7" s="7">
        <v>5</v>
      </c>
      <c r="B7" s="12">
        <v>-0.9</v>
      </c>
      <c r="C7" s="12">
        <v>0.1</v>
      </c>
      <c r="D7" s="13">
        <v>-1216</v>
      </c>
      <c r="E7" s="12">
        <v>1</v>
      </c>
      <c r="F7" s="13">
        <v>-0.4</v>
      </c>
      <c r="G7" s="12">
        <v>0.1</v>
      </c>
      <c r="H7" s="6">
        <f t="shared" si="1"/>
        <v>-51.831334247957621</v>
      </c>
      <c r="M7">
        <f t="shared" si="2"/>
        <v>1677.5</v>
      </c>
      <c r="N7">
        <f t="shared" si="0"/>
        <v>-843.75000000000011</v>
      </c>
      <c r="AB7" s="5" t="e">
        <f t="shared" si="3"/>
        <v>#NUM!</v>
      </c>
      <c r="AC7" s="8"/>
    </row>
    <row r="8" spans="1:29" ht="16.2" thickBot="1">
      <c r="A8" s="5">
        <v>6</v>
      </c>
      <c r="B8" s="12">
        <v>-0.9</v>
      </c>
      <c r="C8" s="12">
        <v>0.1</v>
      </c>
      <c r="D8" s="12">
        <v>-1887</v>
      </c>
      <c r="E8" s="12">
        <v>1</v>
      </c>
      <c r="F8" s="12">
        <v>-0.8</v>
      </c>
      <c r="G8" s="12">
        <v>0.1</v>
      </c>
      <c r="H8" s="6">
        <f t="shared" si="1"/>
        <v>-80.432341879848707</v>
      </c>
      <c r="M8">
        <f t="shared" si="2"/>
        <v>1455.0000000000002</v>
      </c>
      <c r="N8">
        <f t="shared" si="0"/>
        <v>-1465.0000000000005</v>
      </c>
      <c r="AB8" s="5" t="e">
        <f t="shared" si="3"/>
        <v>#NUM!</v>
      </c>
      <c r="AC8" s="6"/>
    </row>
    <row r="9" spans="1:29" ht="16.2" thickBot="1">
      <c r="A9" s="7">
        <v>7</v>
      </c>
      <c r="B9" s="12">
        <v>-0.9</v>
      </c>
      <c r="C9" s="12">
        <v>0.1</v>
      </c>
      <c r="D9" s="13">
        <v>-2178</v>
      </c>
      <c r="E9" s="12">
        <v>1</v>
      </c>
      <c r="F9" s="13">
        <v>-1</v>
      </c>
      <c r="G9" s="12">
        <v>0.1</v>
      </c>
      <c r="H9" s="6">
        <f t="shared" si="1"/>
        <v>-92.836057559253035</v>
      </c>
      <c r="M9">
        <f t="shared" si="2"/>
        <v>1519.9999999999986</v>
      </c>
      <c r="N9">
        <f t="shared" si="0"/>
        <v>-3059.999999999995</v>
      </c>
      <c r="AB9" s="5" t="e">
        <f t="shared" si="3"/>
        <v>#NUM!</v>
      </c>
      <c r="AC9" s="8"/>
    </row>
    <row r="10" spans="1:29" ht="16.2" thickBot="1">
      <c r="A10" s="5">
        <v>8</v>
      </c>
      <c r="B10" s="12">
        <v>-0.9</v>
      </c>
      <c r="C10" s="12">
        <v>0.1</v>
      </c>
      <c r="D10" s="12">
        <v>-2330</v>
      </c>
      <c r="E10" s="12">
        <v>1</v>
      </c>
      <c r="F10" s="12">
        <v>-1.1000000000000001</v>
      </c>
      <c r="G10" s="12">
        <v>0.1</v>
      </c>
      <c r="H10" s="6">
        <f t="shared" si="1"/>
        <v>-99.314974340247744</v>
      </c>
      <c r="M10">
        <f t="shared" si="2"/>
        <v>2870.0000000000036</v>
      </c>
      <c r="N10">
        <f t="shared" si="0"/>
        <v>-5760.0000000000146</v>
      </c>
      <c r="AB10" s="5" t="e">
        <f t="shared" si="3"/>
        <v>#NUM!</v>
      </c>
      <c r="AC10" s="6"/>
    </row>
    <row r="11" spans="1:29" ht="16.2" thickBot="1">
      <c r="A11" s="7">
        <v>9</v>
      </c>
      <c r="B11" s="12">
        <v>-0.9</v>
      </c>
      <c r="C11" s="12">
        <v>0.1</v>
      </c>
      <c r="D11" s="13">
        <v>-2617</v>
      </c>
      <c r="E11" s="12">
        <v>1</v>
      </c>
      <c r="F11" s="13">
        <v>-1.2</v>
      </c>
      <c r="G11" s="12">
        <v>0.1</v>
      </c>
      <c r="H11" s="6">
        <f t="shared" si="1"/>
        <v>-111.5481922096259</v>
      </c>
      <c r="M11">
        <f t="shared" si="2"/>
        <v>730.00000000000011</v>
      </c>
      <c r="N11">
        <f t="shared" si="0"/>
        <v>-740.00000000000034</v>
      </c>
      <c r="AB11" s="5" t="e">
        <f t="shared" si="3"/>
        <v>#NUM!</v>
      </c>
      <c r="AC11" s="8"/>
    </row>
    <row r="12" spans="1:29" ht="16.2" thickBot="1">
      <c r="A12" s="5">
        <v>10</v>
      </c>
      <c r="B12" s="12">
        <v>-0.9</v>
      </c>
      <c r="C12" s="12">
        <v>0.1</v>
      </c>
      <c r="D12" s="12">
        <v>-2763</v>
      </c>
      <c r="E12" s="12">
        <v>1</v>
      </c>
      <c r="F12" s="12">
        <v>-1.4</v>
      </c>
      <c r="G12" s="12">
        <v>0.1</v>
      </c>
      <c r="H12" s="6">
        <f t="shared" si="1"/>
        <v>-117.77136227558134</v>
      </c>
      <c r="M12">
        <f t="shared" si="2"/>
        <v>809.99999999999932</v>
      </c>
      <c r="N12">
        <f t="shared" si="0"/>
        <v>-1639.9999999999973</v>
      </c>
      <c r="AB12" s="5" t="e">
        <f t="shared" si="3"/>
        <v>#NUM!</v>
      </c>
      <c r="AC12" s="6"/>
    </row>
    <row r="13" spans="1:29" ht="16.2" thickBot="1">
      <c r="A13" s="7">
        <v>11</v>
      </c>
      <c r="B13" s="12">
        <v>-0.9</v>
      </c>
      <c r="C13" s="12">
        <v>0.1</v>
      </c>
      <c r="D13" s="13">
        <v>-2844</v>
      </c>
      <c r="E13" s="12">
        <v>1</v>
      </c>
      <c r="F13" s="13">
        <v>-1.5</v>
      </c>
      <c r="G13" s="12">
        <v>0.1</v>
      </c>
      <c r="H13" s="6">
        <f t="shared" si="1"/>
        <v>-121.22394292861142</v>
      </c>
      <c r="M13">
        <f t="shared" si="2"/>
        <v>1910.0000000000005</v>
      </c>
      <c r="N13">
        <f t="shared" si="0"/>
        <v>-1920.0000000000007</v>
      </c>
      <c r="AB13" s="5" t="e">
        <f t="shared" si="3"/>
        <v>#NUM!</v>
      </c>
      <c r="AC13" s="8"/>
    </row>
    <row r="14" spans="1:29" ht="16.2" thickBot="1">
      <c r="A14" s="5">
        <v>12</v>
      </c>
      <c r="B14" s="12">
        <v>-0.9</v>
      </c>
      <c r="C14" s="12">
        <v>0.1</v>
      </c>
      <c r="D14" s="12">
        <v>-3226</v>
      </c>
      <c r="E14" s="12">
        <v>1</v>
      </c>
      <c r="F14" s="12">
        <v>-1.7</v>
      </c>
      <c r="G14" s="12">
        <v>0.1</v>
      </c>
      <c r="H14" s="6">
        <f t="shared" si="1"/>
        <v>-137.50648378611126</v>
      </c>
      <c r="M14">
        <f t="shared" si="2"/>
        <v>1517.4999999999995</v>
      </c>
      <c r="N14">
        <f t="shared" si="0"/>
        <v>-763.74999999999966</v>
      </c>
      <c r="AB14" s="5" t="e">
        <f t="shared" si="3"/>
        <v>#NUM!</v>
      </c>
      <c r="AC14" s="6"/>
    </row>
    <row r="15" spans="1:29" ht="16.2" thickBot="1">
      <c r="A15" s="7">
        <v>13</v>
      </c>
      <c r="B15" s="12">
        <v>-0.9</v>
      </c>
      <c r="C15" s="12">
        <v>0.1</v>
      </c>
      <c r="D15" s="13">
        <v>-3833</v>
      </c>
      <c r="E15" s="12">
        <v>1</v>
      </c>
      <c r="F15" s="13">
        <v>-2.1</v>
      </c>
      <c r="G15" s="12">
        <v>0.1</v>
      </c>
      <c r="H15" s="6">
        <f t="shared" si="1"/>
        <v>-163.37952645758349</v>
      </c>
      <c r="M15">
        <f t="shared" si="2"/>
        <v>1825.2380952380952</v>
      </c>
      <c r="N15">
        <f t="shared" si="0"/>
        <v>0</v>
      </c>
      <c r="AB15" s="5" t="e">
        <f t="shared" si="3"/>
        <v>#NUM!</v>
      </c>
      <c r="AC15" s="8"/>
    </row>
    <row r="16" spans="1:29" ht="16.2" thickBot="1">
      <c r="A16" s="5">
        <v>14</v>
      </c>
      <c r="B16" s="13"/>
      <c r="C16" s="12"/>
      <c r="D16" s="12"/>
      <c r="E16" s="12"/>
      <c r="F16" s="12"/>
      <c r="G16" s="12"/>
      <c r="H16" s="6">
        <f t="shared" si="1"/>
        <v>0</v>
      </c>
      <c r="J16" t="s">
        <v>12</v>
      </c>
      <c r="M16" t="e">
        <f t="shared" si="2"/>
        <v>#DIV/0!</v>
      </c>
      <c r="N16" t="e">
        <f t="shared" si="0"/>
        <v>#DIV/0!</v>
      </c>
      <c r="AB16" s="5" t="e">
        <f t="shared" si="3"/>
        <v>#NUM!</v>
      </c>
      <c r="AC16" s="6"/>
    </row>
    <row r="17" spans="1:29" ht="18" thickBot="1">
      <c r="A17" s="7">
        <v>15</v>
      </c>
      <c r="B17" s="13"/>
      <c r="C17" s="13"/>
      <c r="D17" s="13"/>
      <c r="E17" s="13"/>
      <c r="F17" s="13"/>
      <c r="G17" s="13"/>
      <c r="H17" s="6">
        <f t="shared" si="1"/>
        <v>0</v>
      </c>
      <c r="J17" s="9">
        <f>1.602176634*10^(-19)</f>
        <v>1.6021766340000001E-19</v>
      </c>
      <c r="M17" t="e">
        <f t="shared" si="2"/>
        <v>#DIV/0!</v>
      </c>
      <c r="N17" t="e">
        <f t="shared" si="0"/>
        <v>#DIV/0!</v>
      </c>
      <c r="AB17" s="5" t="e">
        <f t="shared" si="3"/>
        <v>#NUM!</v>
      </c>
      <c r="AC17" s="8"/>
    </row>
    <row r="18" spans="1:29" ht="16.2" thickBot="1">
      <c r="A18" s="5">
        <v>16</v>
      </c>
      <c r="B18" s="13"/>
      <c r="C18" s="12"/>
      <c r="D18" s="12"/>
      <c r="E18" s="12"/>
      <c r="F18" s="12"/>
      <c r="G18" s="12"/>
      <c r="H18" s="6">
        <f t="shared" si="1"/>
        <v>0</v>
      </c>
      <c r="M18" t="e">
        <f t="shared" si="2"/>
        <v>#DIV/0!</v>
      </c>
      <c r="N18" t="e">
        <f t="shared" si="0"/>
        <v>#DIV/0!</v>
      </c>
      <c r="AB18" s="5" t="e">
        <f t="shared" si="3"/>
        <v>#NUM!</v>
      </c>
      <c r="AC18" s="6"/>
    </row>
    <row r="19" spans="1:29" ht="16.2" thickBot="1">
      <c r="A19" s="7">
        <v>17</v>
      </c>
      <c r="B19" s="13"/>
      <c r="C19" s="13"/>
      <c r="D19" s="13"/>
      <c r="E19" s="13"/>
      <c r="F19" s="13"/>
      <c r="G19" s="13"/>
      <c r="H19" s="6">
        <f t="shared" si="1"/>
        <v>0</v>
      </c>
      <c r="J19" t="s">
        <v>13</v>
      </c>
      <c r="M19" t="e">
        <f t="shared" si="2"/>
        <v>#DIV/0!</v>
      </c>
      <c r="N19" t="e">
        <f t="shared" si="0"/>
        <v>#DIV/0!</v>
      </c>
      <c r="AB19" s="5" t="e">
        <f t="shared" si="3"/>
        <v>#NUM!</v>
      </c>
      <c r="AC19" s="8"/>
    </row>
    <row r="20" spans="1:29" ht="17.399999999999999" thickBot="1">
      <c r="A20" s="5">
        <v>18</v>
      </c>
      <c r="B20" s="13"/>
      <c r="C20" s="12"/>
      <c r="D20" s="12"/>
      <c r="E20" s="12"/>
      <c r="F20" s="12"/>
      <c r="G20" s="12"/>
      <c r="H20" s="6">
        <f t="shared" si="1"/>
        <v>0</v>
      </c>
      <c r="J20" s="11">
        <f>1.3806503*10^(-23)</f>
        <v>1.3806503000000004E-23</v>
      </c>
      <c r="M20" t="e">
        <f t="shared" si="2"/>
        <v>#DIV/0!</v>
      </c>
      <c r="N20" t="e">
        <f t="shared" si="0"/>
        <v>#DIV/0!</v>
      </c>
      <c r="AB20" s="5" t="e">
        <f t="shared" si="3"/>
        <v>#NUM!</v>
      </c>
      <c r="AC20" s="6"/>
    </row>
    <row r="21" spans="1:29" ht="18" thickBot="1">
      <c r="A21" s="7">
        <v>19</v>
      </c>
      <c r="B21" s="13"/>
      <c r="C21" s="13"/>
      <c r="D21" s="13"/>
      <c r="E21" s="13"/>
      <c r="F21" s="13"/>
      <c r="G21" s="13"/>
      <c r="H21" s="6">
        <f t="shared" si="1"/>
        <v>0</v>
      </c>
      <c r="J21" s="10"/>
      <c r="M21" t="e">
        <f t="shared" si="2"/>
        <v>#DIV/0!</v>
      </c>
      <c r="N21" t="e">
        <f t="shared" si="0"/>
        <v>#DIV/0!</v>
      </c>
      <c r="AB21" s="5" t="e">
        <f t="shared" si="3"/>
        <v>#NUM!</v>
      </c>
      <c r="AC21" s="8"/>
    </row>
    <row r="22" spans="1:29" ht="21" thickBot="1">
      <c r="A22" s="5">
        <v>20</v>
      </c>
      <c r="B22" s="13"/>
      <c r="C22" s="12"/>
      <c r="D22" s="12"/>
      <c r="E22" s="12"/>
      <c r="F22" s="12"/>
      <c r="G22" s="12"/>
      <c r="H22" s="6">
        <f t="shared" si="1"/>
        <v>0</v>
      </c>
      <c r="J22" s="14" t="s">
        <v>14</v>
      </c>
      <c r="M22" t="e">
        <f t="shared" si="2"/>
        <v>#DIV/0!</v>
      </c>
      <c r="N22" t="e">
        <f t="shared" si="0"/>
        <v>#DIV/0!</v>
      </c>
      <c r="AB22" s="5" t="e">
        <f t="shared" si="3"/>
        <v>#NUM!</v>
      </c>
      <c r="AC22" s="6"/>
    </row>
    <row r="23" spans="1:29" ht="16.2" thickBot="1">
      <c r="A23" s="7">
        <v>21</v>
      </c>
      <c r="B23" s="13"/>
      <c r="C23" s="13"/>
      <c r="D23" s="13"/>
      <c r="E23" s="13"/>
      <c r="F23" s="13"/>
      <c r="G23" s="13"/>
      <c r="H23" s="6">
        <f t="shared" si="1"/>
        <v>0</v>
      </c>
      <c r="J23" t="s">
        <v>15</v>
      </c>
      <c r="M23" t="e">
        <f t="shared" si="2"/>
        <v>#DIV/0!</v>
      </c>
      <c r="N23" t="e">
        <f t="shared" si="0"/>
        <v>#DIV/0!</v>
      </c>
      <c r="AB23" s="5" t="e">
        <f t="shared" si="3"/>
        <v>#NUM!</v>
      </c>
      <c r="AC23" s="8"/>
    </row>
    <row r="24" spans="1:29" ht="16.2" thickBot="1">
      <c r="A24" s="5">
        <v>22</v>
      </c>
      <c r="B24" s="13"/>
      <c r="C24" s="12"/>
      <c r="D24" s="12"/>
      <c r="E24" s="12"/>
      <c r="F24" s="12"/>
      <c r="G24" s="12"/>
      <c r="H24" s="6">
        <f t="shared" si="1"/>
        <v>0</v>
      </c>
      <c r="M24" t="e">
        <f t="shared" si="2"/>
        <v>#DIV/0!</v>
      </c>
      <c r="N24" t="e">
        <f t="shared" si="0"/>
        <v>#DIV/0!</v>
      </c>
      <c r="AB24" s="5" t="e">
        <f t="shared" si="3"/>
        <v>#NUM!</v>
      </c>
      <c r="AC24" s="6"/>
    </row>
    <row r="25" spans="1:29" ht="16.2" thickBot="1">
      <c r="A25" s="7">
        <v>23</v>
      </c>
      <c r="B25" s="13"/>
      <c r="C25" s="13"/>
      <c r="D25" s="13"/>
      <c r="E25" s="13"/>
      <c r="F25" s="13"/>
      <c r="G25" s="13"/>
      <c r="H25" s="6">
        <f t="shared" si="1"/>
        <v>0</v>
      </c>
      <c r="M25" t="e">
        <f t="shared" si="2"/>
        <v>#DIV/0!</v>
      </c>
      <c r="N25" t="e">
        <f t="shared" si="0"/>
        <v>#DIV/0!</v>
      </c>
      <c r="AB25" s="5" t="e">
        <f t="shared" si="3"/>
        <v>#NUM!</v>
      </c>
      <c r="AC25" s="8"/>
    </row>
    <row r="26" spans="1:29" ht="16.2" thickBot="1">
      <c r="A26" s="5">
        <v>24</v>
      </c>
      <c r="B26" s="13"/>
      <c r="C26" s="12"/>
      <c r="D26" s="12"/>
      <c r="E26" s="12"/>
      <c r="F26" s="12"/>
      <c r="G26" s="12"/>
      <c r="H26" s="6">
        <f t="shared" si="1"/>
        <v>0</v>
      </c>
      <c r="M26" t="e">
        <f t="shared" si="2"/>
        <v>#DIV/0!</v>
      </c>
      <c r="N26" t="e">
        <f t="shared" si="0"/>
        <v>#DIV/0!</v>
      </c>
      <c r="AB26" s="5" t="e">
        <f t="shared" si="3"/>
        <v>#NUM!</v>
      </c>
      <c r="AC26" s="6"/>
    </row>
    <row r="27" spans="1:29" ht="16.2" thickBot="1">
      <c r="A27" s="7">
        <v>25</v>
      </c>
      <c r="B27" s="13"/>
      <c r="C27" s="13"/>
      <c r="D27" s="13"/>
      <c r="E27" s="13"/>
      <c r="F27" s="13"/>
      <c r="G27" s="13"/>
      <c r="H27" s="6">
        <f t="shared" si="1"/>
        <v>0</v>
      </c>
      <c r="M27" t="e">
        <f t="shared" si="2"/>
        <v>#DIV/0!</v>
      </c>
      <c r="N27" t="e">
        <f t="shared" si="0"/>
        <v>#DIV/0!</v>
      </c>
      <c r="AB27" s="5" t="e">
        <f t="shared" si="3"/>
        <v>#NUM!</v>
      </c>
      <c r="AC27" s="8"/>
    </row>
    <row r="28" spans="1:29" ht="16.2" thickBot="1">
      <c r="A28" s="5">
        <v>26</v>
      </c>
      <c r="B28" s="12"/>
      <c r="C28" s="12"/>
      <c r="D28" s="12"/>
      <c r="E28" s="12"/>
      <c r="F28" s="12"/>
      <c r="G28" s="12"/>
      <c r="H28" s="6">
        <f t="shared" si="1"/>
        <v>0</v>
      </c>
      <c r="M28" t="e">
        <f t="shared" si="2"/>
        <v>#DIV/0!</v>
      </c>
      <c r="N28" t="e">
        <f t="shared" si="0"/>
        <v>#DIV/0!</v>
      </c>
      <c r="AB28" s="5" t="e">
        <f t="shared" si="3"/>
        <v>#NUM!</v>
      </c>
      <c r="AC28" s="6"/>
    </row>
    <row r="29" spans="1:29" ht="16.2" thickBot="1">
      <c r="A29" s="7">
        <v>27</v>
      </c>
      <c r="B29" s="12"/>
      <c r="C29" s="13"/>
      <c r="D29" s="13"/>
      <c r="E29" s="13"/>
      <c r="F29" s="13"/>
      <c r="G29" s="13"/>
      <c r="H29" s="6">
        <f t="shared" si="1"/>
        <v>0</v>
      </c>
      <c r="M29" t="e">
        <f t="shared" si="2"/>
        <v>#DIV/0!</v>
      </c>
      <c r="N29" t="e">
        <f t="shared" si="0"/>
        <v>#DIV/0!</v>
      </c>
      <c r="AB29" s="5" t="e">
        <f t="shared" si="3"/>
        <v>#NUM!</v>
      </c>
      <c r="AC29" s="8"/>
    </row>
    <row r="30" spans="1:29" ht="16.2" thickBot="1">
      <c r="A30" s="5">
        <v>28</v>
      </c>
      <c r="B30" s="12"/>
      <c r="C30" s="12"/>
      <c r="D30" s="12"/>
      <c r="E30" s="12"/>
      <c r="F30" s="12"/>
      <c r="G30" s="12"/>
      <c r="H30" s="6">
        <f t="shared" si="1"/>
        <v>0</v>
      </c>
      <c r="M30" t="e">
        <f t="shared" si="2"/>
        <v>#DIV/0!</v>
      </c>
      <c r="N30" t="e">
        <f t="shared" si="0"/>
        <v>#DIV/0!</v>
      </c>
      <c r="AB30" s="5" t="e">
        <f t="shared" si="3"/>
        <v>#NUM!</v>
      </c>
      <c r="AC30" s="6"/>
    </row>
    <row r="31" spans="1:29" ht="16.2" thickBot="1">
      <c r="A31" s="7">
        <v>29</v>
      </c>
      <c r="B31" s="12"/>
      <c r="C31" s="13"/>
      <c r="D31" s="13"/>
      <c r="E31" s="13"/>
      <c r="F31" s="13"/>
      <c r="G31" s="13"/>
      <c r="H31" s="6">
        <f t="shared" si="1"/>
        <v>0</v>
      </c>
      <c r="M31" t="e">
        <f t="shared" si="2"/>
        <v>#DIV/0!</v>
      </c>
      <c r="N31" t="e">
        <f t="shared" si="0"/>
        <v>#DIV/0!</v>
      </c>
      <c r="AB31" s="5" t="e">
        <f t="shared" si="3"/>
        <v>#NUM!</v>
      </c>
      <c r="AC31" s="6"/>
    </row>
    <row r="32" spans="1:29" ht="16.2" thickBot="1">
      <c r="A32" s="5">
        <v>30</v>
      </c>
      <c r="B32" s="12"/>
      <c r="C32" s="12"/>
      <c r="D32" s="12"/>
      <c r="E32" s="12"/>
      <c r="F32" s="12"/>
      <c r="G32" s="12"/>
      <c r="H32" s="6" t="e">
        <f>$J$17*D32/($J$20*B32)/1000</f>
        <v>#DIV/0!</v>
      </c>
      <c r="M32" t="e">
        <f t="shared" si="2"/>
        <v>#DIV/0!</v>
      </c>
      <c r="N32" t="e">
        <f t="shared" si="0"/>
        <v>#DIV/0!</v>
      </c>
      <c r="AB32" s="5" t="e">
        <f t="shared" si="3"/>
        <v>#NUM!</v>
      </c>
      <c r="AC32" s="8"/>
    </row>
    <row r="33" spans="1:29" ht="16.2" thickBot="1">
      <c r="A33" s="7">
        <v>31</v>
      </c>
      <c r="B33" s="13"/>
      <c r="C33" s="13"/>
      <c r="D33" s="13"/>
      <c r="E33" s="13"/>
      <c r="F33" s="13"/>
      <c r="G33" s="13"/>
      <c r="H33" s="6" t="e">
        <f t="shared" ref="H33:H82" si="4">$J$17*D33/($J$20*B33)/1000</f>
        <v>#DIV/0!</v>
      </c>
      <c r="M33" t="e">
        <f t="shared" si="2"/>
        <v>#DIV/0!</v>
      </c>
      <c r="N33" t="e">
        <f t="shared" si="0"/>
        <v>#DIV/0!</v>
      </c>
      <c r="AB33" s="5" t="e">
        <f t="shared" si="3"/>
        <v>#NUM!</v>
      </c>
      <c r="AC33" s="6"/>
    </row>
    <row r="34" spans="1:29" ht="16.2" thickBot="1">
      <c r="A34" s="5">
        <v>32</v>
      </c>
      <c r="B34" s="12"/>
      <c r="C34" s="12"/>
      <c r="D34" s="12"/>
      <c r="E34" s="12"/>
      <c r="F34" s="12"/>
      <c r="G34" s="12"/>
      <c r="H34" s="6" t="e">
        <f t="shared" si="4"/>
        <v>#DIV/0!</v>
      </c>
      <c r="M34" t="e">
        <f t="shared" si="2"/>
        <v>#DIV/0!</v>
      </c>
      <c r="N34" t="e">
        <f t="shared" si="0"/>
        <v>#DIV/0!</v>
      </c>
      <c r="AB34" s="5" t="e">
        <f t="shared" si="3"/>
        <v>#NUM!</v>
      </c>
      <c r="AC34" s="6"/>
    </row>
    <row r="35" spans="1:29" ht="16.2" thickBot="1">
      <c r="A35" s="7">
        <v>33</v>
      </c>
      <c r="B35" s="13"/>
      <c r="C35" s="13"/>
      <c r="D35" s="13"/>
      <c r="E35" s="13"/>
      <c r="F35" s="13"/>
      <c r="G35" s="13"/>
      <c r="H35" s="6" t="e">
        <f t="shared" si="4"/>
        <v>#DIV/0!</v>
      </c>
      <c r="M35" t="e">
        <f t="shared" si="2"/>
        <v>#DIV/0!</v>
      </c>
      <c r="N35" t="e">
        <f t="shared" si="0"/>
        <v>#DIV/0!</v>
      </c>
      <c r="AB35" s="5" t="e">
        <f t="shared" si="3"/>
        <v>#NUM!</v>
      </c>
      <c r="AC35" s="8"/>
    </row>
    <row r="36" spans="1:29" ht="16.2" thickBot="1">
      <c r="A36" s="5">
        <v>34</v>
      </c>
      <c r="B36" s="12"/>
      <c r="C36" s="12"/>
      <c r="D36" s="12"/>
      <c r="E36" s="12"/>
      <c r="F36" s="12"/>
      <c r="G36" s="12"/>
      <c r="H36" s="6" t="e">
        <f t="shared" si="4"/>
        <v>#DIV/0!</v>
      </c>
      <c r="M36" t="e">
        <f t="shared" si="2"/>
        <v>#DIV/0!</v>
      </c>
      <c r="N36" t="e">
        <f t="shared" si="0"/>
        <v>#DIV/0!</v>
      </c>
      <c r="AB36" s="5" t="e">
        <f t="shared" si="3"/>
        <v>#NUM!</v>
      </c>
      <c r="AC36" s="6"/>
    </row>
    <row r="37" spans="1:29" ht="16.2" thickBot="1">
      <c r="A37" s="7">
        <v>35</v>
      </c>
      <c r="B37" s="13"/>
      <c r="C37" s="13"/>
      <c r="D37" s="13"/>
      <c r="E37" s="13"/>
      <c r="F37" s="13"/>
      <c r="G37" s="13"/>
      <c r="H37" s="6" t="e">
        <f t="shared" si="4"/>
        <v>#DIV/0!</v>
      </c>
      <c r="M37" t="e">
        <f t="shared" si="2"/>
        <v>#DIV/0!</v>
      </c>
      <c r="N37" t="e">
        <f t="shared" si="0"/>
        <v>#DIV/0!</v>
      </c>
      <c r="AB37" s="5" t="e">
        <f t="shared" si="3"/>
        <v>#NUM!</v>
      </c>
      <c r="AC37" s="6"/>
    </row>
    <row r="38" spans="1:29" ht="16.2" thickBot="1">
      <c r="A38" s="5">
        <v>36</v>
      </c>
      <c r="B38" s="12"/>
      <c r="C38" s="12"/>
      <c r="D38" s="12"/>
      <c r="E38" s="12"/>
      <c r="F38" s="12"/>
      <c r="G38" s="12"/>
      <c r="H38" s="6" t="e">
        <f t="shared" si="4"/>
        <v>#DIV/0!</v>
      </c>
      <c r="M38" t="e">
        <f>(K57-D38)/(M57-F38)</f>
        <v>#DIV/0!</v>
      </c>
      <c r="N38" t="e">
        <f>M38*(2*L57/(K57-D38)+2*N57/(M57-F38))</f>
        <v>#DIV/0!</v>
      </c>
      <c r="AB38" s="5" t="e">
        <f t="shared" si="3"/>
        <v>#NUM!</v>
      </c>
      <c r="AC38" s="8"/>
    </row>
    <row r="39" spans="1:29" ht="16.2" thickBot="1">
      <c r="A39" s="7">
        <v>37</v>
      </c>
      <c r="B39" s="13"/>
      <c r="C39" s="13"/>
      <c r="D39" s="13"/>
      <c r="E39" s="13"/>
      <c r="F39" s="13"/>
      <c r="G39" s="13"/>
      <c r="H39" s="6" t="e">
        <f t="shared" si="4"/>
        <v>#DIV/0!</v>
      </c>
      <c r="AB39" s="5" t="e">
        <f t="shared" si="3"/>
        <v>#NUM!</v>
      </c>
      <c r="AC39" s="6"/>
    </row>
    <row r="40" spans="1:29" ht="16.2" thickBot="1">
      <c r="A40" s="5">
        <v>38</v>
      </c>
      <c r="B40" s="12"/>
      <c r="C40" s="12"/>
      <c r="D40" s="12"/>
      <c r="E40" s="12"/>
      <c r="F40" s="12"/>
      <c r="G40" s="12"/>
      <c r="H40" s="6" t="e">
        <f t="shared" si="4"/>
        <v>#DIV/0!</v>
      </c>
      <c r="AB40" s="5" t="e">
        <f t="shared" si="3"/>
        <v>#NUM!</v>
      </c>
      <c r="AC40" s="6"/>
    </row>
    <row r="41" spans="1:29" ht="16.2" thickBot="1">
      <c r="A41" s="7">
        <v>39</v>
      </c>
      <c r="B41" s="13"/>
      <c r="C41" s="13"/>
      <c r="D41" s="13"/>
      <c r="E41" s="13"/>
      <c r="F41" s="13"/>
      <c r="G41" s="13"/>
      <c r="H41" s="6" t="e">
        <f t="shared" si="4"/>
        <v>#DIV/0!</v>
      </c>
      <c r="AB41" s="5" t="e">
        <f t="shared" si="3"/>
        <v>#NUM!</v>
      </c>
      <c r="AC41" s="8"/>
    </row>
    <row r="42" spans="1:29" ht="16.2" thickBot="1">
      <c r="A42" s="5">
        <v>40</v>
      </c>
      <c r="B42" s="12"/>
      <c r="C42" s="12"/>
      <c r="D42" s="12"/>
      <c r="E42" s="12"/>
      <c r="F42" s="12"/>
      <c r="G42" s="12"/>
      <c r="H42" s="6" t="e">
        <f t="shared" si="4"/>
        <v>#DIV/0!</v>
      </c>
      <c r="AB42" s="5" t="e">
        <f t="shared" si="3"/>
        <v>#NUM!</v>
      </c>
      <c r="AC42" s="6"/>
    </row>
    <row r="43" spans="1:29" ht="16.2" thickBot="1">
      <c r="A43" s="7">
        <v>41</v>
      </c>
      <c r="B43" s="13"/>
      <c r="C43" s="13"/>
      <c r="D43" s="13"/>
      <c r="E43" s="13"/>
      <c r="F43" s="13"/>
      <c r="G43" s="13"/>
      <c r="H43" s="6" t="e">
        <f t="shared" si="4"/>
        <v>#DIV/0!</v>
      </c>
      <c r="AB43" s="5" t="e">
        <f t="shared" si="3"/>
        <v>#NUM!</v>
      </c>
      <c r="AC43" s="6"/>
    </row>
    <row r="44" spans="1:29" ht="16.2" thickBot="1">
      <c r="A44" s="5">
        <v>42</v>
      </c>
      <c r="B44" s="12"/>
      <c r="C44" s="12"/>
      <c r="D44" s="12"/>
      <c r="E44" s="12"/>
      <c r="F44" s="12"/>
      <c r="G44" s="12"/>
      <c r="H44" s="6" t="e">
        <f t="shared" si="4"/>
        <v>#DIV/0!</v>
      </c>
      <c r="AB44" s="5" t="e">
        <f t="shared" si="3"/>
        <v>#NUM!</v>
      </c>
      <c r="AC44" s="8"/>
    </row>
    <row r="45" spans="1:29" ht="16.2" thickBot="1">
      <c r="A45" s="7">
        <v>43</v>
      </c>
      <c r="B45" s="13"/>
      <c r="C45" s="13"/>
      <c r="D45" s="13"/>
      <c r="E45" s="13"/>
      <c r="F45" s="13"/>
      <c r="G45" s="13"/>
      <c r="H45" s="6" t="e">
        <f t="shared" si="4"/>
        <v>#DIV/0!</v>
      </c>
      <c r="AB45" s="5" t="e">
        <f t="shared" si="3"/>
        <v>#NUM!</v>
      </c>
      <c r="AC45" s="6"/>
    </row>
    <row r="46" spans="1:29" ht="16.2" thickBot="1">
      <c r="A46" s="5">
        <v>44</v>
      </c>
      <c r="B46" s="12"/>
      <c r="C46" s="12"/>
      <c r="D46" s="12"/>
      <c r="E46" s="12"/>
      <c r="F46" s="12"/>
      <c r="G46" s="12"/>
      <c r="H46" s="6" t="e">
        <f t="shared" si="4"/>
        <v>#DIV/0!</v>
      </c>
      <c r="AB46" s="5" t="e">
        <f t="shared" si="3"/>
        <v>#NUM!</v>
      </c>
      <c r="AC46" s="6"/>
    </row>
    <row r="47" spans="1:29" ht="16.2" thickBot="1">
      <c r="A47" s="7">
        <v>45</v>
      </c>
      <c r="B47" s="13"/>
      <c r="C47" s="13"/>
      <c r="D47" s="13"/>
      <c r="E47" s="13"/>
      <c r="F47" s="13"/>
      <c r="G47" s="13"/>
      <c r="H47" s="6" t="e">
        <f t="shared" si="4"/>
        <v>#DIV/0!</v>
      </c>
      <c r="AB47" s="5" t="e">
        <f t="shared" si="3"/>
        <v>#NUM!</v>
      </c>
      <c r="AC47" s="8"/>
    </row>
    <row r="48" spans="1:29" ht="16.2" thickBot="1">
      <c r="A48" s="5">
        <v>46</v>
      </c>
      <c r="B48" s="12"/>
      <c r="C48" s="12"/>
      <c r="D48" s="12"/>
      <c r="E48" s="12"/>
      <c r="F48" s="12"/>
      <c r="G48" s="12"/>
      <c r="H48" s="6" t="e">
        <f t="shared" si="4"/>
        <v>#DIV/0!</v>
      </c>
      <c r="AB48" s="5" t="e">
        <f t="shared" si="3"/>
        <v>#NUM!</v>
      </c>
      <c r="AC48" s="6"/>
    </row>
    <row r="49" spans="1:29" ht="16.2" thickBot="1">
      <c r="A49" s="7">
        <v>47</v>
      </c>
      <c r="B49" s="13"/>
      <c r="C49" s="13"/>
      <c r="D49" s="13"/>
      <c r="E49" s="13"/>
      <c r="F49" s="13"/>
      <c r="G49" s="13"/>
      <c r="H49" s="6" t="e">
        <f t="shared" si="4"/>
        <v>#DIV/0!</v>
      </c>
      <c r="AB49" s="5" t="e">
        <f t="shared" si="3"/>
        <v>#NUM!</v>
      </c>
      <c r="AC49" s="6"/>
    </row>
    <row r="50" spans="1:29" ht="16.2" thickBot="1">
      <c r="A50" s="5">
        <v>48</v>
      </c>
      <c r="B50" s="12"/>
      <c r="C50" s="12"/>
      <c r="D50" s="12"/>
      <c r="E50" s="12"/>
      <c r="F50" s="12"/>
      <c r="G50" s="12"/>
      <c r="H50" s="6" t="e">
        <f t="shared" si="4"/>
        <v>#DIV/0!</v>
      </c>
      <c r="AB50" s="5" t="e">
        <f t="shared" si="3"/>
        <v>#NUM!</v>
      </c>
      <c r="AC50" s="8"/>
    </row>
    <row r="51" spans="1:29" ht="16.2" thickBot="1">
      <c r="A51" s="7">
        <v>49</v>
      </c>
      <c r="B51" s="13"/>
      <c r="C51" s="13"/>
      <c r="D51" s="13"/>
      <c r="E51" s="13"/>
      <c r="F51" s="13"/>
      <c r="G51" s="13"/>
      <c r="H51" s="6" t="e">
        <f t="shared" si="4"/>
        <v>#DIV/0!</v>
      </c>
      <c r="AB51" s="5" t="e">
        <f t="shared" si="3"/>
        <v>#NUM!</v>
      </c>
      <c r="AC51" s="6"/>
    </row>
    <row r="52" spans="1:29" ht="16.2" thickBot="1">
      <c r="A52" s="5">
        <v>50</v>
      </c>
      <c r="B52" s="12"/>
      <c r="C52" s="12"/>
      <c r="D52" s="12"/>
      <c r="E52" s="12"/>
      <c r="F52" s="12"/>
      <c r="G52" s="12"/>
      <c r="H52" s="6" t="e">
        <f t="shared" si="4"/>
        <v>#DIV/0!</v>
      </c>
      <c r="AB52" s="5" t="e">
        <f t="shared" si="3"/>
        <v>#NUM!</v>
      </c>
      <c r="AC52" s="6"/>
    </row>
    <row r="53" spans="1:29" ht="16.2" thickBot="1">
      <c r="A53" s="7">
        <v>51</v>
      </c>
      <c r="B53" s="13"/>
      <c r="C53" s="13"/>
      <c r="D53" s="13"/>
      <c r="E53" s="13"/>
      <c r="F53" s="13"/>
      <c r="G53" s="13"/>
      <c r="H53" s="6" t="e">
        <f t="shared" si="4"/>
        <v>#DIV/0!</v>
      </c>
      <c r="AB53" s="5" t="e">
        <f t="shared" si="3"/>
        <v>#NUM!</v>
      </c>
      <c r="AC53" s="8"/>
    </row>
    <row r="54" spans="1:29" ht="16.2" thickBot="1">
      <c r="A54" s="5">
        <v>52</v>
      </c>
      <c r="B54" s="12"/>
      <c r="C54" s="12"/>
      <c r="D54" s="12"/>
      <c r="E54" s="12"/>
      <c r="F54" s="12"/>
      <c r="G54" s="12"/>
      <c r="H54" s="6" t="e">
        <f t="shared" si="4"/>
        <v>#DIV/0!</v>
      </c>
      <c r="AB54" s="5" t="e">
        <f t="shared" si="3"/>
        <v>#NUM!</v>
      </c>
      <c r="AC54" s="6"/>
    </row>
    <row r="55" spans="1:29" ht="16.2" thickBot="1">
      <c r="A55" s="7">
        <v>53</v>
      </c>
      <c r="B55" s="13"/>
      <c r="C55" s="13"/>
      <c r="D55" s="13"/>
      <c r="E55" s="13"/>
      <c r="F55" s="13"/>
      <c r="G55" s="13"/>
      <c r="H55" s="6" t="e">
        <f t="shared" si="4"/>
        <v>#DIV/0!</v>
      </c>
      <c r="AB55" s="5" t="e">
        <f t="shared" si="3"/>
        <v>#NUM!</v>
      </c>
      <c r="AC55" s="6"/>
    </row>
    <row r="56" spans="1:29" ht="16.2" thickBot="1">
      <c r="A56" s="5">
        <v>54</v>
      </c>
      <c r="B56" s="12"/>
      <c r="C56" s="12"/>
      <c r="D56" s="12"/>
      <c r="E56" s="12"/>
      <c r="F56" s="12"/>
      <c r="G56" s="12"/>
      <c r="H56" s="6" t="e">
        <f t="shared" si="4"/>
        <v>#DIV/0!</v>
      </c>
      <c r="AB56" s="5" t="e">
        <f t="shared" si="3"/>
        <v>#NUM!</v>
      </c>
      <c r="AC56" s="8"/>
    </row>
    <row r="57" spans="1:29" ht="16.2" thickBot="1">
      <c r="A57" s="7">
        <v>55</v>
      </c>
      <c r="B57" s="13"/>
      <c r="C57" s="13"/>
      <c r="D57" s="13"/>
      <c r="E57" s="13"/>
      <c r="F57" s="13"/>
      <c r="G57" s="13"/>
      <c r="H57" s="6" t="e">
        <f t="shared" si="4"/>
        <v>#DIV/0!</v>
      </c>
      <c r="I57" s="19" t="s">
        <v>16</v>
      </c>
      <c r="J57" s="19"/>
      <c r="K57" s="19"/>
      <c r="L57" s="19"/>
      <c r="M57" s="19"/>
      <c r="N57" s="19"/>
      <c r="AB57" s="5" t="e">
        <f t="shared" si="3"/>
        <v>#NUM!</v>
      </c>
      <c r="AC57" s="6"/>
    </row>
    <row r="58" spans="1:29" ht="16.2" thickBot="1">
      <c r="A58" s="5">
        <v>56</v>
      </c>
      <c r="B58" s="12"/>
      <c r="C58" s="12"/>
      <c r="D58" s="12"/>
      <c r="E58" s="12"/>
      <c r="F58" s="12"/>
      <c r="G58" s="12"/>
      <c r="H58" s="6" t="e">
        <f t="shared" si="4"/>
        <v>#DIV/0!</v>
      </c>
      <c r="I58" s="20"/>
      <c r="J58" s="20"/>
      <c r="K58" s="20"/>
      <c r="L58" s="20"/>
      <c r="M58" s="20"/>
      <c r="N58" s="20"/>
      <c r="AB58" s="5"/>
      <c r="AC58" s="6"/>
    </row>
    <row r="59" spans="1:29" ht="16.2" thickBot="1">
      <c r="A59" s="7">
        <v>57</v>
      </c>
      <c r="B59" s="13"/>
      <c r="C59" s="13"/>
      <c r="D59" s="13"/>
      <c r="E59" s="13"/>
      <c r="F59" s="13"/>
      <c r="G59" s="13"/>
      <c r="H59" s="6" t="e">
        <f t="shared" si="4"/>
        <v>#DIV/0!</v>
      </c>
      <c r="AB59" s="5"/>
      <c r="AC59" s="8"/>
    </row>
    <row r="60" spans="1:29" ht="16.2" thickBot="1">
      <c r="A60" s="5">
        <v>58</v>
      </c>
      <c r="B60" s="12"/>
      <c r="C60" s="12"/>
      <c r="D60" s="12"/>
      <c r="E60" s="12"/>
      <c r="F60" s="12"/>
      <c r="G60" s="12"/>
      <c r="H60" s="6" t="e">
        <f t="shared" si="4"/>
        <v>#DIV/0!</v>
      </c>
      <c r="AB60" s="5"/>
      <c r="AC60" s="6"/>
    </row>
    <row r="61" spans="1:29" ht="16.2" thickBot="1">
      <c r="A61" s="7">
        <v>59</v>
      </c>
      <c r="B61" s="13"/>
      <c r="C61" s="13"/>
      <c r="D61" s="13"/>
      <c r="E61" s="13"/>
      <c r="F61" s="13"/>
      <c r="G61" s="13"/>
      <c r="H61" s="6" t="e">
        <f t="shared" si="4"/>
        <v>#DIV/0!</v>
      </c>
      <c r="AB61" s="5"/>
      <c r="AC61" s="6"/>
    </row>
    <row r="62" spans="1:29" ht="16.2" thickBot="1">
      <c r="A62" s="5">
        <v>60</v>
      </c>
      <c r="B62" s="12"/>
      <c r="C62" s="12"/>
      <c r="D62" s="12"/>
      <c r="E62" s="12"/>
      <c r="F62" s="12"/>
      <c r="G62" s="12"/>
      <c r="H62" s="6" t="e">
        <f t="shared" si="4"/>
        <v>#DIV/0!</v>
      </c>
      <c r="AB62" s="5"/>
      <c r="AC62" s="8"/>
    </row>
    <row r="63" spans="1:29" ht="16.2" thickBot="1">
      <c r="A63" s="7">
        <v>61</v>
      </c>
      <c r="B63" s="13"/>
      <c r="C63" s="13"/>
      <c r="D63" s="13"/>
      <c r="E63" s="13"/>
      <c r="F63" s="13"/>
      <c r="G63" s="13"/>
      <c r="H63" s="6" t="e">
        <f t="shared" si="4"/>
        <v>#DIV/0!</v>
      </c>
      <c r="AB63" s="5"/>
      <c r="AC63" s="6"/>
    </row>
    <row r="64" spans="1:29" ht="16.2" thickBot="1">
      <c r="A64" s="5">
        <v>62</v>
      </c>
      <c r="B64" s="12"/>
      <c r="C64" s="12"/>
      <c r="D64" s="12"/>
      <c r="E64" s="12"/>
      <c r="F64" s="12"/>
      <c r="G64" s="12"/>
      <c r="H64" s="6" t="e">
        <f t="shared" si="4"/>
        <v>#DIV/0!</v>
      </c>
    </row>
    <row r="65" spans="1:8" ht="16.2" thickBot="1">
      <c r="A65" s="7">
        <v>63</v>
      </c>
      <c r="B65" s="13"/>
      <c r="C65" s="13"/>
      <c r="D65" s="13"/>
      <c r="E65" s="13"/>
      <c r="F65" s="13"/>
      <c r="G65" s="13"/>
      <c r="H65" s="6" t="e">
        <f t="shared" si="4"/>
        <v>#DIV/0!</v>
      </c>
    </row>
    <row r="66" spans="1:8" ht="16.2" thickBot="1">
      <c r="A66" s="5">
        <v>64</v>
      </c>
      <c r="B66" s="12"/>
      <c r="C66" s="12"/>
      <c r="D66" s="12"/>
      <c r="E66" s="12"/>
      <c r="F66" s="12"/>
      <c r="G66" s="12"/>
      <c r="H66" s="6" t="e">
        <f t="shared" si="4"/>
        <v>#DIV/0!</v>
      </c>
    </row>
    <row r="67" spans="1:8" ht="16.2" thickBot="1">
      <c r="A67" s="7">
        <v>65</v>
      </c>
      <c r="B67" s="13"/>
      <c r="C67" s="13"/>
      <c r="D67" s="13"/>
      <c r="E67" s="13"/>
      <c r="F67" s="13"/>
      <c r="G67" s="13"/>
      <c r="H67" s="6" t="e">
        <f t="shared" si="4"/>
        <v>#DIV/0!</v>
      </c>
    </row>
    <row r="68" spans="1:8" ht="16.2" thickBot="1">
      <c r="A68" s="5">
        <v>66</v>
      </c>
      <c r="B68" s="12"/>
      <c r="C68" s="12"/>
      <c r="D68" s="12"/>
      <c r="E68" s="12"/>
      <c r="F68" s="12"/>
      <c r="G68" s="12"/>
      <c r="H68" s="6" t="e">
        <f t="shared" si="4"/>
        <v>#DIV/0!</v>
      </c>
    </row>
    <row r="69" spans="1:8" ht="16.2" thickBot="1">
      <c r="A69" s="7">
        <v>67</v>
      </c>
      <c r="B69" s="13"/>
      <c r="C69" s="13"/>
      <c r="D69" s="13"/>
      <c r="E69" s="13"/>
      <c r="F69" s="13"/>
      <c r="G69" s="13"/>
      <c r="H69" s="6" t="e">
        <f t="shared" si="4"/>
        <v>#DIV/0!</v>
      </c>
    </row>
    <row r="70" spans="1:8" ht="16.2" thickBot="1">
      <c r="A70" s="5">
        <v>68</v>
      </c>
      <c r="B70" s="12"/>
      <c r="C70" s="12"/>
      <c r="D70" s="12"/>
      <c r="E70" s="12"/>
      <c r="F70" s="12"/>
      <c r="G70" s="12"/>
      <c r="H70" s="6" t="e">
        <f t="shared" si="4"/>
        <v>#DIV/0!</v>
      </c>
    </row>
    <row r="71" spans="1:8" ht="16.2" thickBot="1">
      <c r="A71" s="7">
        <v>69</v>
      </c>
      <c r="B71" s="13"/>
      <c r="C71" s="13"/>
      <c r="D71" s="13"/>
      <c r="E71" s="13"/>
      <c r="F71" s="13"/>
      <c r="G71" s="13"/>
      <c r="H71" s="6" t="e">
        <f t="shared" si="4"/>
        <v>#DIV/0!</v>
      </c>
    </row>
    <row r="72" spans="1:8" ht="16.2" thickBot="1">
      <c r="A72" s="5">
        <v>70</v>
      </c>
      <c r="B72" s="12"/>
      <c r="C72" s="12"/>
      <c r="D72" s="12"/>
      <c r="E72" s="12"/>
      <c r="F72" s="12"/>
      <c r="G72" s="12"/>
      <c r="H72" s="6" t="e">
        <f t="shared" si="4"/>
        <v>#DIV/0!</v>
      </c>
    </row>
    <row r="73" spans="1:8" ht="16.2" thickBot="1">
      <c r="A73" s="7">
        <v>71</v>
      </c>
      <c r="B73" s="13"/>
      <c r="C73" s="13"/>
      <c r="D73" s="13"/>
      <c r="E73" s="13"/>
      <c r="F73" s="13"/>
      <c r="G73" s="13"/>
      <c r="H73" s="6" t="e">
        <f t="shared" si="4"/>
        <v>#DIV/0!</v>
      </c>
    </row>
    <row r="74" spans="1:8" ht="16.2" thickBot="1">
      <c r="A74" s="5">
        <v>72</v>
      </c>
      <c r="B74" s="12"/>
      <c r="C74" s="12"/>
      <c r="D74" s="12"/>
      <c r="E74" s="12"/>
      <c r="F74" s="12"/>
      <c r="G74" s="12"/>
      <c r="H74" s="6" t="e">
        <f t="shared" si="4"/>
        <v>#DIV/0!</v>
      </c>
    </row>
    <row r="75" spans="1:8" ht="16.2" thickBot="1">
      <c r="A75" s="7">
        <v>73</v>
      </c>
      <c r="B75" s="13"/>
      <c r="C75" s="13"/>
      <c r="D75" s="13"/>
      <c r="E75" s="13"/>
      <c r="F75" s="13"/>
      <c r="G75" s="13"/>
      <c r="H75" s="6" t="e">
        <f t="shared" si="4"/>
        <v>#DIV/0!</v>
      </c>
    </row>
    <row r="76" spans="1:8" ht="16.2" thickBot="1">
      <c r="A76" s="5">
        <v>74</v>
      </c>
      <c r="B76" s="12"/>
      <c r="C76" s="12"/>
      <c r="D76" s="12"/>
      <c r="E76" s="12"/>
      <c r="F76" s="12"/>
      <c r="G76" s="12"/>
      <c r="H76" s="6" t="e">
        <f t="shared" si="4"/>
        <v>#DIV/0!</v>
      </c>
    </row>
    <row r="77" spans="1:8" ht="16.2" thickBot="1">
      <c r="A77" s="7">
        <v>75</v>
      </c>
      <c r="B77" s="13"/>
      <c r="C77" s="13"/>
      <c r="D77" s="13"/>
      <c r="E77" s="13"/>
      <c r="F77" s="13"/>
      <c r="G77" s="13"/>
      <c r="H77" s="6" t="e">
        <f t="shared" si="4"/>
        <v>#DIV/0!</v>
      </c>
    </row>
    <row r="78" spans="1:8" ht="16.2" thickBot="1">
      <c r="A78" s="5">
        <v>76</v>
      </c>
      <c r="B78" s="12"/>
      <c r="C78" s="12"/>
      <c r="D78" s="12"/>
      <c r="E78" s="12"/>
      <c r="F78" s="12"/>
      <c r="G78" s="12"/>
      <c r="H78" s="6" t="e">
        <f t="shared" si="4"/>
        <v>#DIV/0!</v>
      </c>
    </row>
    <row r="79" spans="1:8" ht="16.2" thickBot="1">
      <c r="A79" s="7">
        <v>77</v>
      </c>
      <c r="B79" s="13"/>
      <c r="C79" s="13"/>
      <c r="D79" s="13"/>
      <c r="E79" s="13"/>
      <c r="F79" s="13"/>
      <c r="G79" s="13"/>
      <c r="H79" s="6" t="e">
        <f t="shared" si="4"/>
        <v>#DIV/0!</v>
      </c>
    </row>
    <row r="80" spans="1:8" ht="16.2" thickBot="1">
      <c r="A80" s="5">
        <v>78</v>
      </c>
      <c r="B80" s="12"/>
      <c r="C80" s="12"/>
      <c r="D80" s="12"/>
      <c r="E80" s="12"/>
      <c r="F80" s="12"/>
      <c r="G80" s="12"/>
      <c r="H80" s="6" t="e">
        <f t="shared" si="4"/>
        <v>#DIV/0!</v>
      </c>
    </row>
    <row r="81" spans="1:8" ht="16.2" thickBot="1">
      <c r="A81" s="7">
        <v>79</v>
      </c>
      <c r="B81" s="13"/>
      <c r="C81" s="13"/>
      <c r="D81" s="13"/>
      <c r="E81" s="13"/>
      <c r="F81" s="13"/>
      <c r="G81" s="13"/>
      <c r="H81" s="6" t="e">
        <f t="shared" si="4"/>
        <v>#DIV/0!</v>
      </c>
    </row>
    <row r="82" spans="1:8" ht="16.2" thickBot="1">
      <c r="A82" s="5">
        <v>80</v>
      </c>
      <c r="B82" s="12"/>
      <c r="C82" s="12"/>
      <c r="D82" s="12"/>
      <c r="E82" s="12"/>
      <c r="F82" s="12"/>
      <c r="G82" s="12"/>
      <c r="H82" s="6" t="e">
        <f t="shared" si="4"/>
        <v>#DIV/0!</v>
      </c>
    </row>
  </sheetData>
  <mergeCells count="1">
    <mergeCell ref="I57:N58"/>
  </mergeCell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810A6-0329-CE44-9434-FAE1DDC1CC77}">
  <dimension ref="A1:AC58"/>
  <sheetViews>
    <sheetView topLeftCell="D1" zoomScale="79" zoomScaleNormal="50" workbookViewId="0">
      <selection activeCell="F21" sqref="F21"/>
    </sheetView>
  </sheetViews>
  <sheetFormatPr defaultColWidth="11.19921875" defaultRowHeight="15.6"/>
  <cols>
    <col min="1" max="4" width="11.19921875" customWidth="1"/>
    <col min="10" max="10" width="16" bestFit="1" customWidth="1"/>
    <col min="13" max="13" width="11.19921875" customWidth="1"/>
    <col min="28" max="29" width="11.19921875" customWidth="1"/>
  </cols>
  <sheetData>
    <row r="1" spans="1:29" ht="16.2" thickBo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M1" t="s">
        <v>8</v>
      </c>
      <c r="N1" t="s">
        <v>9</v>
      </c>
      <c r="AB1" s="1" t="s">
        <v>10</v>
      </c>
      <c r="AC1" s="4" t="s">
        <v>11</v>
      </c>
    </row>
    <row r="2" spans="1:29" ht="16.2" thickBot="1">
      <c r="A2" s="5">
        <v>0</v>
      </c>
      <c r="B2" s="12"/>
      <c r="C2" s="12">
        <v>0.1</v>
      </c>
      <c r="D2" s="12">
        <v>1063</v>
      </c>
      <c r="E2" s="12">
        <v>1</v>
      </c>
      <c r="F2" s="12">
        <v>14.65</v>
      </c>
      <c r="G2" s="12">
        <v>0.01</v>
      </c>
      <c r="H2" s="6" t="e">
        <f>$J$17*D2/($J$20*B2)/1000</f>
        <v>#DIV/0!</v>
      </c>
      <c r="M2">
        <f>(D3-D2)/(F3-F2)</f>
        <v>1.2499999999999998</v>
      </c>
      <c r="N2">
        <f t="shared" ref="N2:N23" si="0">M2*(2*E3/(D3-D2)+2*G3/(F3-F2))</f>
        <v>0</v>
      </c>
      <c r="AB2" s="5">
        <f>LN(F2)</f>
        <v>2.6844403354630764</v>
      </c>
      <c r="AC2" s="6"/>
    </row>
    <row r="3" spans="1:29" ht="16.2" thickBot="1">
      <c r="A3" s="7">
        <v>1</v>
      </c>
      <c r="B3" s="13"/>
      <c r="C3" s="12"/>
      <c r="D3" s="13">
        <v>1060</v>
      </c>
      <c r="E3" s="12"/>
      <c r="F3" s="13">
        <v>12.25</v>
      </c>
      <c r="G3" s="12"/>
      <c r="H3" s="6" t="e">
        <f t="shared" ref="H3:H24" si="1">$J$17*D3/($J$20*B3)/1000</f>
        <v>#DIV/0!</v>
      </c>
      <c r="M3">
        <f t="shared" ref="M3:M23" si="2">(D4-D3)/(F4-F3)</f>
        <v>1.4354066985645935</v>
      </c>
      <c r="N3">
        <f t="shared" si="0"/>
        <v>0</v>
      </c>
      <c r="AB3" s="5">
        <f t="shared" ref="AB3:AB23" si="3">LN(F3)</f>
        <v>2.5055259369907361</v>
      </c>
      <c r="AC3" s="8"/>
    </row>
    <row r="4" spans="1:29" ht="16.2" thickBot="1">
      <c r="A4" s="5">
        <v>2</v>
      </c>
      <c r="B4" s="12"/>
      <c r="C4" s="12"/>
      <c r="D4" s="12">
        <v>1057</v>
      </c>
      <c r="E4" s="12"/>
      <c r="F4" s="12">
        <v>10.16</v>
      </c>
      <c r="G4" s="12"/>
      <c r="H4" s="6" t="e">
        <f t="shared" si="1"/>
        <v>#DIV/0!</v>
      </c>
      <c r="M4">
        <f t="shared" si="2"/>
        <v>1.379310344827587</v>
      </c>
      <c r="N4">
        <f t="shared" si="0"/>
        <v>0</v>
      </c>
      <c r="AB4" s="5">
        <f t="shared" si="3"/>
        <v>2.318458442150336</v>
      </c>
      <c r="AC4" s="6"/>
    </row>
    <row r="5" spans="1:29" ht="16.2" thickBot="1">
      <c r="A5" s="7">
        <v>3</v>
      </c>
      <c r="B5" s="12"/>
      <c r="C5" s="12"/>
      <c r="D5" s="13">
        <v>1055</v>
      </c>
      <c r="E5" s="12"/>
      <c r="F5" s="13">
        <v>8.7100000000000009</v>
      </c>
      <c r="G5" s="12"/>
      <c r="H5" s="6" t="e">
        <f t="shared" si="1"/>
        <v>#DIV/0!</v>
      </c>
      <c r="M5">
        <f t="shared" si="2"/>
        <v>1.481481481481481</v>
      </c>
      <c r="N5">
        <f t="shared" si="0"/>
        <v>0</v>
      </c>
      <c r="AB5" s="5">
        <f t="shared" si="3"/>
        <v>2.1644717908644115</v>
      </c>
      <c r="AC5" s="8"/>
    </row>
    <row r="6" spans="1:29" ht="16.2" thickBot="1">
      <c r="A6" s="5">
        <v>4</v>
      </c>
      <c r="B6" s="12"/>
      <c r="C6" s="12"/>
      <c r="D6" s="12">
        <v>1053</v>
      </c>
      <c r="E6" s="12"/>
      <c r="F6" s="12">
        <v>7.36</v>
      </c>
      <c r="G6" s="12"/>
      <c r="H6" s="6" t="e">
        <f t="shared" si="1"/>
        <v>#DIV/0!</v>
      </c>
      <c r="M6">
        <f t="shared" si="2"/>
        <v>1.4705882352941164</v>
      </c>
      <c r="N6">
        <f t="shared" si="0"/>
        <v>0</v>
      </c>
      <c r="AB6" s="5">
        <f t="shared" si="3"/>
        <v>1.9960599327407849</v>
      </c>
      <c r="AC6" s="6"/>
    </row>
    <row r="7" spans="1:29" ht="16.2" thickBot="1">
      <c r="A7" s="7">
        <v>5</v>
      </c>
      <c r="B7" s="13"/>
      <c r="C7" s="12"/>
      <c r="D7" s="13">
        <v>1052</v>
      </c>
      <c r="E7" s="12"/>
      <c r="F7" s="13">
        <v>6.68</v>
      </c>
      <c r="G7" s="12"/>
      <c r="H7" s="6" t="e">
        <f t="shared" si="1"/>
        <v>#DIV/0!</v>
      </c>
      <c r="M7">
        <f t="shared" si="2"/>
        <v>2.542372881355933</v>
      </c>
      <c r="N7">
        <f t="shared" si="0"/>
        <v>0</v>
      </c>
      <c r="AB7" s="5">
        <f t="shared" si="3"/>
        <v>1.8991179875485542</v>
      </c>
      <c r="AC7" s="8"/>
    </row>
    <row r="8" spans="1:29" ht="16.2" thickBot="1">
      <c r="A8" s="5">
        <v>6</v>
      </c>
      <c r="B8" s="13"/>
      <c r="C8" s="12"/>
      <c r="D8" s="12">
        <v>1049</v>
      </c>
      <c r="E8" s="12"/>
      <c r="F8" s="12">
        <v>5.5</v>
      </c>
      <c r="G8" s="12"/>
      <c r="H8" s="6" t="e">
        <f t="shared" si="1"/>
        <v>#DIV/0!</v>
      </c>
      <c r="M8">
        <f t="shared" si="2"/>
        <v>2.1978021978021975</v>
      </c>
      <c r="N8">
        <f t="shared" si="0"/>
        <v>0</v>
      </c>
      <c r="AB8" s="5">
        <f t="shared" si="3"/>
        <v>1.7047480922384253</v>
      </c>
      <c r="AC8" s="6"/>
    </row>
    <row r="9" spans="1:29" ht="16.2" thickBot="1">
      <c r="A9" s="7">
        <v>7</v>
      </c>
      <c r="B9" s="13"/>
      <c r="C9" s="12"/>
      <c r="D9" s="13">
        <v>1047</v>
      </c>
      <c r="E9" s="12"/>
      <c r="F9" s="13">
        <v>4.59</v>
      </c>
      <c r="G9" s="12"/>
      <c r="H9" s="6" t="e">
        <f t="shared" si="1"/>
        <v>#DIV/0!</v>
      </c>
      <c r="M9">
        <f t="shared" si="2"/>
        <v>3.7383177570093462</v>
      </c>
      <c r="N9">
        <f t="shared" si="0"/>
        <v>0</v>
      </c>
      <c r="AB9" s="5">
        <f t="shared" si="3"/>
        <v>1.5238800240724537</v>
      </c>
      <c r="AC9" s="8"/>
    </row>
    <row r="10" spans="1:29" ht="16.2" thickBot="1">
      <c r="A10" s="5">
        <v>8</v>
      </c>
      <c r="B10" s="13"/>
      <c r="C10" s="12"/>
      <c r="D10" s="12">
        <v>1043</v>
      </c>
      <c r="E10" s="12"/>
      <c r="F10" s="12">
        <v>3.52</v>
      </c>
      <c r="G10" s="12"/>
      <c r="H10" s="6" t="e">
        <f t="shared" si="1"/>
        <v>#DIV/0!</v>
      </c>
      <c r="M10">
        <f t="shared" si="2"/>
        <v>3.1746031746031753</v>
      </c>
      <c r="N10">
        <f t="shared" si="0"/>
        <v>0</v>
      </c>
      <c r="AB10" s="5">
        <f t="shared" si="3"/>
        <v>1.2584609896100056</v>
      </c>
      <c r="AC10" s="6"/>
    </row>
    <row r="11" spans="1:29" ht="16.2" thickBot="1">
      <c r="A11" s="7">
        <v>9</v>
      </c>
      <c r="B11" s="13"/>
      <c r="C11" s="12"/>
      <c r="D11" s="13">
        <v>1041</v>
      </c>
      <c r="E11" s="12"/>
      <c r="F11" s="13">
        <v>2.89</v>
      </c>
      <c r="G11" s="12"/>
      <c r="H11" s="6" t="e">
        <f t="shared" si="1"/>
        <v>#DIV/0!</v>
      </c>
      <c r="M11">
        <f t="shared" si="2"/>
        <v>4.4444444444444429</v>
      </c>
      <c r="N11">
        <f t="shared" si="0"/>
        <v>0</v>
      </c>
      <c r="AB11" s="5">
        <f t="shared" si="3"/>
        <v>1.0612565021243408</v>
      </c>
      <c r="AC11" s="8"/>
    </row>
    <row r="12" spans="1:29" ht="16.2" thickBot="1">
      <c r="A12" s="5">
        <v>10</v>
      </c>
      <c r="B12" s="13"/>
      <c r="C12" s="12"/>
      <c r="D12" s="12">
        <v>1039</v>
      </c>
      <c r="E12" s="12"/>
      <c r="F12" s="12">
        <v>2.44</v>
      </c>
      <c r="G12" s="12"/>
      <c r="H12" s="6" t="e">
        <f t="shared" si="1"/>
        <v>#DIV/0!</v>
      </c>
      <c r="M12">
        <f t="shared" si="2"/>
        <v>6.9767441860465089</v>
      </c>
      <c r="N12">
        <f t="shared" si="0"/>
        <v>0</v>
      </c>
      <c r="AB12" s="5">
        <f t="shared" si="3"/>
        <v>0.89199803930511046</v>
      </c>
      <c r="AC12" s="6"/>
    </row>
    <row r="13" spans="1:29" ht="16.2" thickBot="1">
      <c r="A13" s="7">
        <v>11</v>
      </c>
      <c r="B13" s="13"/>
      <c r="C13" s="12"/>
      <c r="D13" s="13">
        <v>1036</v>
      </c>
      <c r="E13" s="12"/>
      <c r="F13" s="13">
        <v>2.0099999999999998</v>
      </c>
      <c r="G13" s="12"/>
      <c r="H13" s="6" t="e">
        <f t="shared" si="1"/>
        <v>#DIV/0!</v>
      </c>
      <c r="M13">
        <f t="shared" si="2"/>
        <v>6.3829787234042588</v>
      </c>
      <c r="N13">
        <f t="shared" si="0"/>
        <v>0</v>
      </c>
      <c r="AB13" s="5">
        <f t="shared" si="3"/>
        <v>0.69813472207098426</v>
      </c>
      <c r="AC13" s="8"/>
    </row>
    <row r="14" spans="1:29" ht="16.2" thickBot="1">
      <c r="A14" s="5">
        <v>12</v>
      </c>
      <c r="B14" s="13"/>
      <c r="C14" s="12"/>
      <c r="D14" s="12">
        <v>1033</v>
      </c>
      <c r="E14" s="12"/>
      <c r="F14" s="12">
        <v>1.54</v>
      </c>
      <c r="G14" s="12"/>
      <c r="H14" s="6" t="e">
        <f t="shared" si="1"/>
        <v>#DIV/0!</v>
      </c>
      <c r="M14">
        <f t="shared" si="2"/>
        <v>11.39240506329114</v>
      </c>
      <c r="N14">
        <f t="shared" si="0"/>
        <v>0</v>
      </c>
      <c r="AB14" s="5">
        <f t="shared" si="3"/>
        <v>0.43178241642553783</v>
      </c>
      <c r="AC14" s="6"/>
    </row>
    <row r="15" spans="1:29" ht="16.2" thickBot="1">
      <c r="A15" s="7">
        <v>13</v>
      </c>
      <c r="B15" s="13"/>
      <c r="C15" s="12"/>
      <c r="D15" s="13">
        <v>1024</v>
      </c>
      <c r="E15" s="12"/>
      <c r="F15" s="13">
        <v>0.75</v>
      </c>
      <c r="G15" s="12"/>
      <c r="H15" s="6" t="e">
        <f t="shared" si="1"/>
        <v>#DIV/0!</v>
      </c>
      <c r="M15">
        <f t="shared" si="2"/>
        <v>19.35483870967742</v>
      </c>
      <c r="N15">
        <f t="shared" si="0"/>
        <v>0</v>
      </c>
      <c r="AB15" s="5">
        <f t="shared" si="3"/>
        <v>-0.2876820724517809</v>
      </c>
      <c r="AC15" s="8"/>
    </row>
    <row r="16" spans="1:29" ht="16.2" thickBot="1">
      <c r="A16" s="5">
        <v>14</v>
      </c>
      <c r="B16" s="13"/>
      <c r="C16" s="12"/>
      <c r="D16" s="12">
        <v>1018</v>
      </c>
      <c r="E16" s="12"/>
      <c r="F16" s="12">
        <v>0.44</v>
      </c>
      <c r="G16" s="12"/>
      <c r="H16" s="6" t="e">
        <f t="shared" si="1"/>
        <v>#DIV/0!</v>
      </c>
      <c r="J16" t="s">
        <v>12</v>
      </c>
      <c r="M16">
        <f t="shared" si="2"/>
        <v>29.411764705882355</v>
      </c>
      <c r="N16">
        <f t="shared" si="0"/>
        <v>0</v>
      </c>
      <c r="AB16" s="5">
        <f t="shared" si="3"/>
        <v>-0.82098055206983023</v>
      </c>
      <c r="AC16" s="6"/>
    </row>
    <row r="17" spans="1:29" ht="18" thickBot="1">
      <c r="A17" s="7">
        <v>15</v>
      </c>
      <c r="B17" s="13"/>
      <c r="C17" s="12"/>
      <c r="D17" s="13">
        <v>1013</v>
      </c>
      <c r="E17" s="12"/>
      <c r="F17" s="13">
        <v>0.27</v>
      </c>
      <c r="G17" s="12"/>
      <c r="H17" s="6" t="e">
        <f t="shared" si="1"/>
        <v>#DIV/0!</v>
      </c>
      <c r="J17" s="9">
        <f>1.602176634*10^(-19)</f>
        <v>1.6021766340000001E-19</v>
      </c>
      <c r="M17">
        <f t="shared" si="2"/>
        <v>86.363636363636346</v>
      </c>
      <c r="N17">
        <f t="shared" si="0"/>
        <v>0</v>
      </c>
      <c r="AB17" s="5">
        <f t="shared" si="3"/>
        <v>-1.3093333199837622</v>
      </c>
      <c r="AC17" s="8"/>
    </row>
    <row r="18" spans="1:29" ht="16.2" thickBot="1">
      <c r="A18" s="5">
        <v>16</v>
      </c>
      <c r="B18" s="13"/>
      <c r="C18" s="12"/>
      <c r="D18" s="12">
        <v>994</v>
      </c>
      <c r="E18" s="12"/>
      <c r="F18" s="12">
        <v>0.05</v>
      </c>
      <c r="G18" s="12"/>
      <c r="H18" s="6" t="e">
        <f t="shared" si="1"/>
        <v>#DIV/0!</v>
      </c>
      <c r="M18">
        <f t="shared" si="2"/>
        <v>450</v>
      </c>
      <c r="N18">
        <f t="shared" si="0"/>
        <v>0</v>
      </c>
      <c r="AB18" s="5">
        <f t="shared" si="3"/>
        <v>-2.9957322735539909</v>
      </c>
      <c r="AC18" s="6"/>
    </row>
    <row r="19" spans="1:29" ht="16.2" thickBot="1">
      <c r="A19" s="7">
        <v>17</v>
      </c>
      <c r="B19" s="13"/>
      <c r="C19" s="12"/>
      <c r="D19" s="13">
        <v>976</v>
      </c>
      <c r="E19" s="12"/>
      <c r="F19" s="13">
        <v>0.01</v>
      </c>
      <c r="G19" s="12"/>
      <c r="H19" s="6" t="e">
        <f t="shared" si="1"/>
        <v>#DIV/0!</v>
      </c>
      <c r="J19" t="s">
        <v>13</v>
      </c>
      <c r="M19">
        <f t="shared" si="2"/>
        <v>1400</v>
      </c>
      <c r="N19">
        <f t="shared" si="0"/>
        <v>0</v>
      </c>
      <c r="AB19" s="5">
        <f t="shared" si="3"/>
        <v>-4.6051701859880909</v>
      </c>
      <c r="AC19" s="8"/>
    </row>
    <row r="20" spans="1:29" ht="17.399999999999999" thickBot="1">
      <c r="A20" s="5">
        <v>18</v>
      </c>
      <c r="B20" s="13"/>
      <c r="C20" s="12"/>
      <c r="D20" s="12">
        <v>962</v>
      </c>
      <c r="E20" s="12"/>
      <c r="F20" s="12">
        <v>0</v>
      </c>
      <c r="G20" s="12"/>
      <c r="H20" s="6" t="e">
        <f t="shared" si="1"/>
        <v>#DIV/0!</v>
      </c>
      <c r="J20" s="11">
        <f>1.3806503*10^(-23)</f>
        <v>1.3806503000000004E-23</v>
      </c>
      <c r="M20" t="e">
        <f t="shared" si="2"/>
        <v>#DIV/0!</v>
      </c>
      <c r="N20" t="e">
        <f t="shared" si="0"/>
        <v>#DIV/0!</v>
      </c>
      <c r="AB20" s="5" t="e">
        <f t="shared" si="3"/>
        <v>#NUM!</v>
      </c>
      <c r="AC20" s="6"/>
    </row>
    <row r="21" spans="1:29" ht="18" thickBot="1">
      <c r="A21" s="7">
        <v>19</v>
      </c>
      <c r="B21" s="13"/>
      <c r="C21" s="12"/>
      <c r="D21" s="13"/>
      <c r="E21" s="12"/>
      <c r="F21" s="13"/>
      <c r="G21" s="12"/>
      <c r="H21" s="6" t="e">
        <f t="shared" si="1"/>
        <v>#DIV/0!</v>
      </c>
      <c r="J21" s="10"/>
      <c r="M21" t="e">
        <f t="shared" si="2"/>
        <v>#DIV/0!</v>
      </c>
      <c r="N21" t="e">
        <f t="shared" si="0"/>
        <v>#DIV/0!</v>
      </c>
      <c r="AB21" s="5" t="e">
        <f t="shared" si="3"/>
        <v>#NUM!</v>
      </c>
      <c r="AC21" s="8"/>
    </row>
    <row r="22" spans="1:29" ht="21" thickBot="1">
      <c r="A22" s="5">
        <v>20</v>
      </c>
      <c r="B22" s="13"/>
      <c r="C22" s="12"/>
      <c r="D22" s="12"/>
      <c r="E22" s="12"/>
      <c r="F22" s="12"/>
      <c r="G22" s="12"/>
      <c r="H22" s="6" t="e">
        <f t="shared" si="1"/>
        <v>#DIV/0!</v>
      </c>
      <c r="J22" s="14" t="s">
        <v>14</v>
      </c>
      <c r="M22" t="e">
        <f t="shared" si="2"/>
        <v>#DIV/0!</v>
      </c>
      <c r="N22" t="e">
        <f t="shared" si="0"/>
        <v>#DIV/0!</v>
      </c>
      <c r="AB22" s="5" t="e">
        <f t="shared" si="3"/>
        <v>#NUM!</v>
      </c>
      <c r="AC22" s="6"/>
    </row>
    <row r="23" spans="1:29" ht="16.2" thickBot="1">
      <c r="A23" s="7">
        <v>21</v>
      </c>
      <c r="B23" s="13"/>
      <c r="C23" s="12"/>
      <c r="D23" s="13"/>
      <c r="E23" s="12"/>
      <c r="F23" s="13"/>
      <c r="G23" s="12"/>
      <c r="H23" s="6" t="e">
        <f t="shared" si="1"/>
        <v>#DIV/0!</v>
      </c>
      <c r="J23" t="s">
        <v>15</v>
      </c>
      <c r="M23" t="e">
        <f t="shared" si="2"/>
        <v>#DIV/0!</v>
      </c>
      <c r="N23" t="e">
        <f t="shared" si="0"/>
        <v>#DIV/0!</v>
      </c>
      <c r="AB23" s="5" t="e">
        <f t="shared" si="3"/>
        <v>#NUM!</v>
      </c>
      <c r="AC23" s="8"/>
    </row>
    <row r="24" spans="1:29" ht="16.2" thickBot="1">
      <c r="A24" s="5">
        <v>22</v>
      </c>
      <c r="B24" s="16"/>
      <c r="C24" s="12"/>
      <c r="D24" s="15"/>
      <c r="E24" s="12"/>
      <c r="F24" s="15"/>
      <c r="G24" s="12"/>
      <c r="H24" s="6" t="e">
        <f t="shared" si="1"/>
        <v>#DIV/0!</v>
      </c>
    </row>
    <row r="56" spans="9:14" ht="16.2" thickBot="1"/>
    <row r="57" spans="9:14">
      <c r="I57" s="19" t="s">
        <v>16</v>
      </c>
      <c r="J57" s="19"/>
      <c r="K57" s="19"/>
      <c r="L57" s="19"/>
      <c r="M57" s="19"/>
      <c r="N57" s="19"/>
    </row>
    <row r="58" spans="9:14">
      <c r="I58" s="20"/>
      <c r="J58" s="20"/>
      <c r="K58" s="20"/>
      <c r="L58" s="20"/>
      <c r="M58" s="20"/>
      <c r="N58" s="20"/>
    </row>
  </sheetData>
  <mergeCells count="1">
    <mergeCell ref="I57:N58"/>
  </mergeCells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1343963-c43f-42a4-b0bc-b203e64410f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50C6E3A01A79A4BB6F66956A6120D17" ma:contentTypeVersion="10" ma:contentTypeDescription="Creare un nuovo documento." ma:contentTypeScope="" ma:versionID="675b3873b2b3a50285c27b6e2251c5ac">
  <xsd:schema xmlns:xsd="http://www.w3.org/2001/XMLSchema" xmlns:xs="http://www.w3.org/2001/XMLSchema" xmlns:p="http://schemas.microsoft.com/office/2006/metadata/properties" xmlns:ns3="21343963-c43f-42a4-b0bc-b203e64410f4" targetNamespace="http://schemas.microsoft.com/office/2006/metadata/properties" ma:root="true" ma:fieldsID="2be159a6f8ccf448de399b2de905d627" ns3:_="">
    <xsd:import namespace="21343963-c43f-42a4-b0bc-b203e64410f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343963-c43f-42a4-b0bc-b203e64410f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B974918-D618-4A8E-9BED-86443E84A1C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0E5A08E-764A-49CD-B663-0CFE39F0EF50}">
  <ds:schemaRefs>
    <ds:schemaRef ds:uri="http://schemas.microsoft.com/office/2006/metadata/properties"/>
    <ds:schemaRef ds:uri="http://schemas.microsoft.com/office/infopath/2007/PartnerControls"/>
    <ds:schemaRef ds:uri="http://purl.org/dc/terms/"/>
    <ds:schemaRef ds:uri="21343963-c43f-42a4-b0bc-b203e64410f4"/>
    <ds:schemaRef ds:uri="http://www.w3.org/XML/1998/namespace"/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D79C0675-5D5E-478C-BB62-C10AAF9728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343963-c43f-42a4-b0bc-b203e64410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Temp_1</vt:lpstr>
      <vt:lpstr>Sheet1</vt:lpstr>
      <vt:lpstr>Temp_2</vt:lpstr>
      <vt:lpstr>Temp_3</vt:lpstr>
      <vt:lpstr>Temp_4</vt:lpstr>
      <vt:lpstr>Temp_5</vt:lpstr>
      <vt:lpstr>Pol_inv</vt:lpstr>
      <vt:lpstr>Temp_6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Alessio Brusini</dc:creator>
  <cp:keywords/>
  <dc:description/>
  <cp:lastModifiedBy>MIROLO MANUELE [SM2001968]</cp:lastModifiedBy>
  <cp:revision/>
  <dcterms:created xsi:type="dcterms:W3CDTF">2025-10-20T19:45:49Z</dcterms:created>
  <dcterms:modified xsi:type="dcterms:W3CDTF">2025-10-23T12:49:10Z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0x010100150C6E3A01A79A4BB6F66956A6120D17</vt:lpwstr>
  </property>
</Properties>
</file>