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alessiobrusini/Desktop/LABORATORIO-DI-ELETTROMAGNETISMO/relazioni/esperienza_2/codici/"/>
    </mc:Choice>
  </mc:AlternateContent>
  <xr:revisionPtr revIDLastSave="0" documentId="13_ncr:1_{73688E18-612B-8A49-ABAF-B2FA67B07B53}" xr6:coauthVersionLast="47" xr6:coauthVersionMax="47" xr10:uidLastSave="{00000000-0000-0000-0000-000000000000}"/>
  <bookViews>
    <workbookView xWindow="0" yWindow="760" windowWidth="27100" windowHeight="15920" activeTab="4" xr2:uid="{9832D23C-5E2D-EB46-85A1-EE46353BB05C}"/>
  </bookViews>
  <sheets>
    <sheet name="Temp_1" sheetId="1" r:id="rId1"/>
    <sheet name="Temp_2" sheetId="2" r:id="rId2"/>
    <sheet name="Temp_3" sheetId="3" r:id="rId3"/>
    <sheet name="Temp_4" sheetId="4" r:id="rId4"/>
    <sheet name="Temp_5" sheetId="5" r:id="rId5"/>
    <sheet name="Temp_6" sheetId="7" r:id="rId6"/>
    <sheet name="Pol_inv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8" i="7" l="1"/>
  <c r="AA45" i="7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2" i="6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" i="4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2" i="2"/>
  <c r="M2" i="1"/>
  <c r="H2" i="1"/>
  <c r="AB2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4" i="1"/>
  <c r="H2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J20" i="7"/>
  <c r="M19" i="7"/>
  <c r="N19" i="7" s="1"/>
  <c r="M18" i="7"/>
  <c r="N18" i="7" s="1"/>
  <c r="M17" i="7"/>
  <c r="N17" i="7" s="1"/>
  <c r="J17" i="7"/>
  <c r="M16" i="7"/>
  <c r="N16" i="7" s="1"/>
  <c r="M15" i="7"/>
  <c r="N15" i="7" s="1"/>
  <c r="M14" i="7"/>
  <c r="N14" i="7" s="1"/>
  <c r="M13" i="7"/>
  <c r="N13" i="7" s="1"/>
  <c r="M12" i="7"/>
  <c r="N12" i="7" s="1"/>
  <c r="M11" i="7"/>
  <c r="N11" i="7" s="1"/>
  <c r="M10" i="7"/>
  <c r="N10" i="7" s="1"/>
  <c r="M9" i="7"/>
  <c r="N9" i="7" s="1"/>
  <c r="M8" i="7"/>
  <c r="N8" i="7" s="1"/>
  <c r="M7" i="7"/>
  <c r="N7" i="7" s="1"/>
  <c r="M6" i="7"/>
  <c r="N6" i="7" s="1"/>
  <c r="M5" i="7"/>
  <c r="N5" i="7" s="1"/>
  <c r="M4" i="7"/>
  <c r="N4" i="7" s="1"/>
  <c r="M3" i="7"/>
  <c r="N3" i="7" s="1"/>
  <c r="M2" i="7"/>
  <c r="N2" i="7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M24" i="6"/>
  <c r="N24" i="6" s="1"/>
  <c r="M23" i="6"/>
  <c r="N23" i="6" s="1"/>
  <c r="M22" i="6"/>
  <c r="N22" i="6" s="1"/>
  <c r="H22" i="6"/>
  <c r="M21" i="6"/>
  <c r="N21" i="6" s="1"/>
  <c r="M20" i="6"/>
  <c r="N20" i="6" s="1"/>
  <c r="J20" i="6"/>
  <c r="M19" i="6"/>
  <c r="N19" i="6" s="1"/>
  <c r="H19" i="6"/>
  <c r="M18" i="6"/>
  <c r="N18" i="6" s="1"/>
  <c r="M17" i="6"/>
  <c r="N17" i="6" s="1"/>
  <c r="J17" i="6"/>
  <c r="H82" i="6" s="1"/>
  <c r="H17" i="6"/>
  <c r="M16" i="6"/>
  <c r="N16" i="6" s="1"/>
  <c r="M15" i="6"/>
  <c r="N15" i="6" s="1"/>
  <c r="M14" i="6"/>
  <c r="N14" i="6" s="1"/>
  <c r="H14" i="6"/>
  <c r="M13" i="6"/>
  <c r="N13" i="6" s="1"/>
  <c r="M12" i="6"/>
  <c r="N12" i="6" s="1"/>
  <c r="M11" i="6"/>
  <c r="N11" i="6" s="1"/>
  <c r="H11" i="6"/>
  <c r="M10" i="6"/>
  <c r="N10" i="6" s="1"/>
  <c r="M9" i="6"/>
  <c r="N9" i="6" s="1"/>
  <c r="M8" i="6"/>
  <c r="N8" i="6" s="1"/>
  <c r="H8" i="6"/>
  <c r="M7" i="6"/>
  <c r="N7" i="6" s="1"/>
  <c r="M6" i="6"/>
  <c r="N6" i="6" s="1"/>
  <c r="M5" i="6"/>
  <c r="N5" i="6" s="1"/>
  <c r="H5" i="6"/>
  <c r="M4" i="6"/>
  <c r="N4" i="6" s="1"/>
  <c r="M3" i="6"/>
  <c r="N3" i="6" s="1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M30" i="5"/>
  <c r="N30" i="5" s="1"/>
  <c r="M29" i="5"/>
  <c r="N29" i="5" s="1"/>
  <c r="M28" i="5"/>
  <c r="N28" i="5" s="1"/>
  <c r="M27" i="5"/>
  <c r="N27" i="5" s="1"/>
  <c r="M26" i="5"/>
  <c r="N26" i="5" s="1"/>
  <c r="M25" i="5"/>
  <c r="N25" i="5" s="1"/>
  <c r="M24" i="5"/>
  <c r="N24" i="5" s="1"/>
  <c r="M23" i="5"/>
  <c r="N23" i="5" s="1"/>
  <c r="M22" i="5"/>
  <c r="N22" i="5" s="1"/>
  <c r="M21" i="5"/>
  <c r="N21" i="5" s="1"/>
  <c r="M20" i="5"/>
  <c r="N20" i="5" s="1"/>
  <c r="H47" i="5"/>
  <c r="M19" i="5"/>
  <c r="N19" i="5" s="1"/>
  <c r="M18" i="5"/>
  <c r="N18" i="5" s="1"/>
  <c r="M17" i="5"/>
  <c r="N17" i="5" s="1"/>
  <c r="H44" i="5"/>
  <c r="M16" i="5"/>
  <c r="N16" i="5" s="1"/>
  <c r="M15" i="5"/>
  <c r="N15" i="5" s="1"/>
  <c r="M14" i="5"/>
  <c r="N14" i="5" s="1"/>
  <c r="M13" i="5"/>
  <c r="N13" i="5" s="1"/>
  <c r="M12" i="5"/>
  <c r="N12" i="5" s="1"/>
  <c r="M11" i="5"/>
  <c r="N11" i="5" s="1"/>
  <c r="M10" i="5"/>
  <c r="N10" i="5" s="1"/>
  <c r="M9" i="5"/>
  <c r="N9" i="5" s="1"/>
  <c r="M8" i="5"/>
  <c r="N8" i="5" s="1"/>
  <c r="M7" i="5"/>
  <c r="N7" i="5" s="1"/>
  <c r="M6" i="5"/>
  <c r="N6" i="5" s="1"/>
  <c r="M5" i="5"/>
  <c r="N5" i="5" s="1"/>
  <c r="M4" i="5"/>
  <c r="N4" i="5" s="1"/>
  <c r="M3" i="5"/>
  <c r="N3" i="5" s="1"/>
  <c r="M2" i="5"/>
  <c r="N2" i="5" s="1"/>
  <c r="M20" i="4"/>
  <c r="N20" i="4" s="1"/>
  <c r="G41" i="4"/>
  <c r="M19" i="4"/>
  <c r="N19" i="4" s="1"/>
  <c r="M18" i="4"/>
  <c r="N18" i="4" s="1"/>
  <c r="M17" i="4"/>
  <c r="N17" i="4" s="1"/>
  <c r="G38" i="4"/>
  <c r="M16" i="4"/>
  <c r="N16" i="4" s="1"/>
  <c r="M15" i="4"/>
  <c r="N15" i="4" s="1"/>
  <c r="M14" i="4"/>
  <c r="N14" i="4" s="1"/>
  <c r="M13" i="4"/>
  <c r="N13" i="4" s="1"/>
  <c r="M12" i="4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M4" i="4"/>
  <c r="N4" i="4" s="1"/>
  <c r="M3" i="4"/>
  <c r="N3" i="4" s="1"/>
  <c r="M2" i="4"/>
  <c r="N2" i="4" s="1"/>
  <c r="M23" i="3"/>
  <c r="N23" i="3" s="1"/>
  <c r="M22" i="3"/>
  <c r="N22" i="3" s="1"/>
  <c r="M21" i="3"/>
  <c r="N21" i="3" s="1"/>
  <c r="M20" i="3"/>
  <c r="N20" i="3" s="1"/>
  <c r="J20" i="3"/>
  <c r="M19" i="3"/>
  <c r="N19" i="3" s="1"/>
  <c r="M18" i="3"/>
  <c r="N18" i="3" s="1"/>
  <c r="M17" i="3"/>
  <c r="N17" i="3" s="1"/>
  <c r="J17" i="3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N2" i="3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J20" i="2"/>
  <c r="M19" i="2"/>
  <c r="N19" i="2" s="1"/>
  <c r="M18" i="2"/>
  <c r="N18" i="2" s="1"/>
  <c r="M17" i="2"/>
  <c r="N17" i="2" s="1"/>
  <c r="J17" i="2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J20" i="1"/>
  <c r="J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H63" i="6" l="1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</calcChain>
</file>

<file path=xl/sharedStrings.xml><?xml version="1.0" encoding="utf-8"?>
<sst xmlns="http://schemas.openxmlformats.org/spreadsheetml/2006/main" count="123" uniqueCount="24">
  <si>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</si>
  <si>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</si>
  <si>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</si>
  <si>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</si>
  <si>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</si>
  <si>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</si>
  <si>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</si>
  <si>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</si>
  <si>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</si>
  <si>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</si>
  <si>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lnCorr(mA)</t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</si>
  <si>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</si>
  <si>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</si>
  <si>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</si>
  <si>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</si>
  <si>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</si>
  <si>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</si>
  <si>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</si>
  <si>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</si>
  <si>
    <t>qV/kTη</t>
  </si>
  <si>
    <t>Corr_prev(mA)</t>
  </si>
  <si>
    <t>lnCorr(A)</t>
  </si>
  <si>
    <t>pendenza</t>
  </si>
  <si>
    <t>intercetta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</si>
</sst>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1" fillId="2" borderId="0" xfId="0" applyFont="1" applyFill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Border="1"/>
  </cellXfs>
  <cellStyles count="1">
    <cellStyle name="Normale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63039702854866"/>
                  <c:y val="9.7073195757659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Temp_3!$H$2:$H$24</c:f>
              <c:numCache>
                <c:formatCode>General</c:formatCode>
                <c:ptCount val="23"/>
                <c:pt idx="0">
                  <c:v>27.352786447675978</c:v>
                </c:pt>
                <c:pt idx="1">
                  <c:v>27.158243158574443</c:v>
                </c:pt>
                <c:pt idx="2">
                  <c:v>26.885882553832293</c:v>
                </c:pt>
                <c:pt idx="3">
                  <c:v>26.535704633449527</c:v>
                </c:pt>
                <c:pt idx="4">
                  <c:v>26.457887317808915</c:v>
                </c:pt>
                <c:pt idx="5">
                  <c:v>26.155387673913321</c:v>
                </c:pt>
                <c:pt idx="6">
                  <c:v>26.038622550369062</c:v>
                </c:pt>
                <c:pt idx="7">
                  <c:v>25.844014011128635</c:v>
                </c:pt>
                <c:pt idx="8">
                  <c:v>25.57156205619204</c:v>
                </c:pt>
                <c:pt idx="9">
                  <c:v>25.415875224799695</c:v>
                </c:pt>
                <c:pt idx="10">
                  <c:v>25.065579854166931</c:v>
                </c:pt>
                <c:pt idx="11">
                  <c:v>24.754206191382249</c:v>
                </c:pt>
                <c:pt idx="12">
                  <c:v>24.442832528597567</c:v>
                </c:pt>
                <c:pt idx="13">
                  <c:v>24.014693742268626</c:v>
                </c:pt>
                <c:pt idx="14">
                  <c:v>23.781163495180113</c:v>
                </c:pt>
                <c:pt idx="15">
                  <c:v>23.353024708851176</c:v>
                </c:pt>
                <c:pt idx="16">
                  <c:v>23.158416169610753</c:v>
                </c:pt>
                <c:pt idx="17">
                  <c:v>22.613512259737554</c:v>
                </c:pt>
                <c:pt idx="18">
                  <c:v>21.562626147839254</c:v>
                </c:pt>
                <c:pt idx="19">
                  <c:v>20.356053204548612</c:v>
                </c:pt>
                <c:pt idx="20">
                  <c:v>17.359081700246044</c:v>
                </c:pt>
                <c:pt idx="21">
                  <c:v>14.868092397968583</c:v>
                </c:pt>
                <c:pt idx="22">
                  <c:v>13.466910915437513</c:v>
                </c:pt>
              </c:numCache>
            </c:numRef>
          </c:xVal>
          <c:yVal>
            <c:numRef>
              <c:f>Temp_3!$AB$2:$AB$23</c:f>
              <c:numCache>
                <c:formatCode>General</c:formatCode>
                <c:ptCount val="22"/>
                <c:pt idx="0">
                  <c:v>-4.2097554137334283</c:v>
                </c:pt>
                <c:pt idx="1">
                  <c:v>-4.3260244445585965</c:v>
                </c:pt>
                <c:pt idx="2">
                  <c:v>-4.4750195015230458</c:v>
                </c:pt>
                <c:pt idx="3">
                  <c:v>-4.6788167261563895</c:v>
                </c:pt>
                <c:pt idx="4">
                  <c:v>-4.7284684023325845</c:v>
                </c:pt>
                <c:pt idx="5">
                  <c:v>-4.8995412465906689</c:v>
                </c:pt>
                <c:pt idx="6">
                  <c:v>-4.9820478372443429</c:v>
                </c:pt>
                <c:pt idx="7">
                  <c:v>-5.0783789461827755</c:v>
                </c:pt>
                <c:pt idx="8">
                  <c:v>-5.249527202378605</c:v>
                </c:pt>
                <c:pt idx="9">
                  <c:v>-5.3454089740818871</c:v>
                </c:pt>
                <c:pt idx="10">
                  <c:v>-5.5340397000691066</c:v>
                </c:pt>
                <c:pt idx="11">
                  <c:v>-5.7260280836035209</c:v>
                </c:pt>
                <c:pt idx="12">
                  <c:v>-5.8961543673036569</c:v>
                </c:pt>
                <c:pt idx="13">
                  <c:v>-6.1469494499483766</c:v>
                </c:pt>
                <c:pt idx="14">
                  <c:v>-6.2871787912570269</c:v>
                </c:pt>
                <c:pt idx="15">
                  <c:v>-6.5224928781914926</c:v>
                </c:pt>
                <c:pt idx="16">
                  <c:v>-6.6301235423838571</c:v>
                </c:pt>
                <c:pt idx="17">
                  <c:v>-6.9485772735023925</c:v>
                </c:pt>
                <c:pt idx="18">
                  <c:v>-7.5810998322459024</c:v>
                </c:pt>
                <c:pt idx="19">
                  <c:v>-8.3348716346222833</c:v>
                </c:pt>
                <c:pt idx="20">
                  <c:v>-10.41431317630212</c:v>
                </c:pt>
                <c:pt idx="21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ser>
          <c:idx val="1"/>
          <c:order val="1"/>
          <c:tx>
            <c:v>Previsione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Temp_4!$D$2:$D$21</c:f>
              <c:numCache>
                <c:formatCode>General</c:formatCode>
                <c:ptCount val="20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Temp_4!$J$2:$J$21</c:f>
              <c:numCache>
                <c:formatCode>General</c:formatCode>
                <c:ptCount val="20"/>
                <c:pt idx="0">
                  <c:v>16.668137449897625</c:v>
                </c:pt>
                <c:pt idx="1">
                  <c:v>15.462099594289572</c:v>
                </c:pt>
                <c:pt idx="2">
                  <c:v>13.642819132375985</c:v>
                </c:pt>
                <c:pt idx="3">
                  <c:v>11.449698183593043</c:v>
                </c:pt>
                <c:pt idx="4">
                  <c:v>10.621245119936939</c:v>
                </c:pt>
                <c:pt idx="5">
                  <c:v>9.8527355109651324</c:v>
                </c:pt>
                <c:pt idx="6">
                  <c:v>8.9138505509789177</c:v>
                </c:pt>
                <c:pt idx="7">
                  <c:v>8.9138505509789177</c:v>
                </c:pt>
                <c:pt idx="8">
                  <c:v>6.4375119756330212</c:v>
                </c:pt>
                <c:pt idx="9">
                  <c:v>6.2783450569582184</c:v>
                </c:pt>
                <c:pt idx="10">
                  <c:v>5.0117495223846964</c:v>
                </c:pt>
                <c:pt idx="11">
                  <c:v>3.9242390926291288</c:v>
                </c:pt>
                <c:pt idx="12">
                  <c:v>3.2932070246192433</c:v>
                </c:pt>
                <c:pt idx="13">
                  <c:v>2.2059360135450135</c:v>
                </c:pt>
                <c:pt idx="14">
                  <c:v>1.1794433285585841</c:v>
                </c:pt>
                <c:pt idx="15">
                  <c:v>0.81007935231754813</c:v>
                </c:pt>
                <c:pt idx="16">
                  <c:v>0.71473390985986318</c:v>
                </c:pt>
                <c:pt idx="17">
                  <c:v>0.14033394351902589</c:v>
                </c:pt>
                <c:pt idx="18">
                  <c:v>1.2997966300403596E-2</c:v>
                </c:pt>
                <c:pt idx="19">
                  <c:v>1.9813326740246377E-4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6-B74C-8C57-AB724B0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2104664024249E-2"/>
                  <c:y val="-0.1245415124355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Temp_4!$H$2:$H$21</c:f>
              <c:numCache>
                <c:formatCode>General</c:formatCode>
                <c:ptCount val="20"/>
                <c:pt idx="0">
                  <c:v>28.946029017566794</c:v>
                </c:pt>
                <c:pt idx="1">
                  <c:v>28.825587842736418</c:v>
                </c:pt>
                <c:pt idx="2">
                  <c:v>28.624852551352458</c:v>
                </c:pt>
                <c:pt idx="3">
                  <c:v>28.343823143414916</c:v>
                </c:pt>
                <c:pt idx="4">
                  <c:v>28.22338196858454</c:v>
                </c:pt>
                <c:pt idx="5">
                  <c:v>28.102940793754165</c:v>
                </c:pt>
                <c:pt idx="6">
                  <c:v>27.942352560646999</c:v>
                </c:pt>
                <c:pt idx="7">
                  <c:v>27.942352560646999</c:v>
                </c:pt>
                <c:pt idx="8">
                  <c:v>27.420440803048706</c:v>
                </c:pt>
                <c:pt idx="9">
                  <c:v>27.380293744771915</c:v>
                </c:pt>
                <c:pt idx="10">
                  <c:v>27.018970220280789</c:v>
                </c:pt>
                <c:pt idx="11">
                  <c:v>26.626711438737136</c:v>
                </c:pt>
                <c:pt idx="12">
                  <c:v>26.345584771963139</c:v>
                </c:pt>
                <c:pt idx="13">
                  <c:v>25.703009533622573</c:v>
                </c:pt>
                <c:pt idx="14">
                  <c:v>24.698985723715442</c:v>
                </c:pt>
                <c:pt idx="15">
                  <c:v>24.096571437771164</c:v>
                </c:pt>
                <c:pt idx="16">
                  <c:v>23.895766675789737</c:v>
                </c:pt>
                <c:pt idx="17">
                  <c:v>21.285304770031196</c:v>
                </c:pt>
                <c:pt idx="18">
                  <c:v>17.470014292384093</c:v>
                </c:pt>
                <c:pt idx="19">
                  <c:v>10.763135242204452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-4.0983525836196391</c:v>
                </c:pt>
                <c:pt idx="1">
                  <c:v>-4.2460981174496375</c:v>
                </c:pt>
                <c:pt idx="2">
                  <c:v>-4.3653661937807744</c:v>
                </c:pt>
                <c:pt idx="3">
                  <c:v>-4.5282091448519628</c:v>
                </c:pt>
                <c:pt idx="4">
                  <c:v>-4.6202838237981396</c:v>
                </c:pt>
                <c:pt idx="5">
                  <c:v>-4.6702421827318066</c:v>
                </c:pt>
                <c:pt idx="6">
                  <c:v>-4.7432834881177257</c:v>
                </c:pt>
                <c:pt idx="7">
                  <c:v>-4.7594875463724486</c:v>
                </c:pt>
                <c:pt idx="8">
                  <c:v>-5.0640360708233709</c:v>
                </c:pt>
                <c:pt idx="9">
                  <c:v>-5.0767750966008007</c:v>
                </c:pt>
                <c:pt idx="10">
                  <c:v>-5.2765558747665242</c:v>
                </c:pt>
                <c:pt idx="11">
                  <c:v>-5.4702926312878466</c:v>
                </c:pt>
                <c:pt idx="12">
                  <c:v>-5.6751950178042883</c:v>
                </c:pt>
                <c:pt idx="13">
                  <c:v>-6.0448653238350971</c:v>
                </c:pt>
                <c:pt idx="14">
                  <c:v>-6.6453910145146464</c:v>
                </c:pt>
                <c:pt idx="15">
                  <c:v>-6.9911368879211881</c:v>
                </c:pt>
                <c:pt idx="16">
                  <c:v>-7.0940848571736304</c:v>
                </c:pt>
                <c:pt idx="17">
                  <c:v>-8.740336742730447</c:v>
                </c:pt>
                <c:pt idx="1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ser>
          <c:idx val="1"/>
          <c:order val="1"/>
          <c:tx>
            <c:strRef>
              <c:f>Temp_5!$J$1</c:f>
              <c:strCache>
                <c:ptCount val="1"/>
                <c:pt idx="0">
                  <c:v>Corr_prev(mA)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Temp_5!$D$2:$D$31</c:f>
              <c:numCache>
                <c:formatCode>General</c:formatCode>
                <c:ptCount val="30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Temp_5!$J$2:$J$31</c:f>
              <c:numCache>
                <c:formatCode>General</c:formatCode>
                <c:ptCount val="30"/>
                <c:pt idx="0">
                  <c:v>15.777112696434461</c:v>
                </c:pt>
                <c:pt idx="1">
                  <c:v>14.319950831913154</c:v>
                </c:pt>
                <c:pt idx="2">
                  <c:v>13.245023262962146</c:v>
                </c:pt>
                <c:pt idx="3">
                  <c:v>12.573615951792021</c:v>
                </c:pt>
                <c:pt idx="4">
                  <c:v>11.331179583736253</c:v>
                </c:pt>
                <c:pt idx="5">
                  <c:v>9.949328878183259</c:v>
                </c:pt>
                <c:pt idx="6">
                  <c:v>9.2024821852183809</c:v>
                </c:pt>
                <c:pt idx="7">
                  <c:v>8.293157564048526</c:v>
                </c:pt>
                <c:pt idx="8">
                  <c:v>7.4736860113174357</c:v>
                </c:pt>
                <c:pt idx="9">
                  <c:v>6.0696648418569064</c:v>
                </c:pt>
                <c:pt idx="10">
                  <c:v>5.0593047505363753</c:v>
                </c:pt>
                <c:pt idx="11">
                  <c:v>4.5593798057038573</c:v>
                </c:pt>
                <c:pt idx="12">
                  <c:v>4.2171298113189124</c:v>
                </c:pt>
                <c:pt idx="13">
                  <c:v>4.003358060444322</c:v>
                </c:pt>
                <c:pt idx="14">
                  <c:v>3.4248916098461128</c:v>
                </c:pt>
                <c:pt idx="15">
                  <c:v>3.0864678851155976</c:v>
                </c:pt>
                <c:pt idx="16">
                  <c:v>2.6404877597039884</c:v>
                </c:pt>
                <c:pt idx="17">
                  <c:v>2.2589496683678991</c:v>
                </c:pt>
                <c:pt idx="18">
                  <c:v>1.9834680883250841</c:v>
                </c:pt>
                <c:pt idx="19">
                  <c:v>1.6968662545457855</c:v>
                </c:pt>
                <c:pt idx="20">
                  <c:v>1.4144048617593452</c:v>
                </c:pt>
                <c:pt idx="21">
                  <c:v>1.0351863317675472</c:v>
                </c:pt>
                <c:pt idx="22">
                  <c:v>0.75764073265972764</c:v>
                </c:pt>
                <c:pt idx="23">
                  <c:v>0.43877480618025211</c:v>
                </c:pt>
                <c:pt idx="24">
                  <c:v>0.23503428830758644</c:v>
                </c:pt>
                <c:pt idx="25">
                  <c:v>0.13262129615978224</c:v>
                </c:pt>
                <c:pt idx="26">
                  <c:v>7.4447422576405561E-2</c:v>
                </c:pt>
                <c:pt idx="27">
                  <c:v>3.325013527208686E-2</c:v>
                </c:pt>
                <c:pt idx="28">
                  <c:v>1.4097831804468006E-2</c:v>
                </c:pt>
                <c:pt idx="29">
                  <c:v>6.6325231377546354E-3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0-B645-AED1-FD248B38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12642657973783E-2"/>
                  <c:y val="-0.16685003180640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Temp_5!$AB$2:$AB$30</c:f>
              <c:numCache>
                <c:formatCode>General</c:formatCode>
                <c:ptCount val="29"/>
                <c:pt idx="0">
                  <c:v>-4.2138040022594287</c:v>
                </c:pt>
                <c:pt idx="1">
                  <c:v>-4.3058066087624729</c:v>
                </c:pt>
                <c:pt idx="2">
                  <c:v>-4.3804279133101849</c:v>
                </c:pt>
                <c:pt idx="3">
                  <c:v>-4.4498773015820561</c:v>
                </c:pt>
                <c:pt idx="4">
                  <c:v>-4.5450162631683444</c:v>
                </c:pt>
                <c:pt idx="5">
                  <c:v>-4.6659823253848485</c:v>
                </c:pt>
                <c:pt idx="6">
                  <c:v>-4.7387015786126137</c:v>
                </c:pt>
                <c:pt idx="7">
                  <c:v>-4.8258168571037139</c:v>
                </c:pt>
                <c:pt idx="8">
                  <c:v>-4.9171449510089165</c:v>
                </c:pt>
                <c:pt idx="9">
                  <c:v>-5.1193347110195964</c:v>
                </c:pt>
                <c:pt idx="10">
                  <c:v>-5.2983173665480363</c:v>
                </c:pt>
                <c:pt idx="11">
                  <c:v>-5.3948282669288803</c:v>
                </c:pt>
                <c:pt idx="12">
                  <c:v>-5.4679201509342166</c:v>
                </c:pt>
                <c:pt idx="13">
                  <c:v>-5.5164733763512075</c:v>
                </c:pt>
                <c:pt idx="14">
                  <c:v>-5.6549923104867688</c:v>
                </c:pt>
                <c:pt idx="15">
                  <c:v>-5.7603528261445955</c:v>
                </c:pt>
                <c:pt idx="16">
                  <c:v>-5.9182140853683896</c:v>
                </c:pt>
                <c:pt idx="17">
                  <c:v>-6.0490936599446181</c:v>
                </c:pt>
                <c:pt idx="18">
                  <c:v>-6.161067331494162</c:v>
                </c:pt>
                <c:pt idx="19">
                  <c:v>-6.3089187778934335</c:v>
                </c:pt>
                <c:pt idx="20">
                  <c:v>-6.4824875435777924</c:v>
                </c:pt>
                <c:pt idx="21">
                  <c:v>-6.7679933366069784</c:v>
                </c:pt>
                <c:pt idx="22">
                  <c:v>-7.0821086661269153</c:v>
                </c:pt>
                <c:pt idx="23">
                  <c:v>-7.6009024595420822</c:v>
                </c:pt>
                <c:pt idx="24">
                  <c:v>-8.2170885989658995</c:v>
                </c:pt>
                <c:pt idx="25">
                  <c:v>-8.8048752638680181</c:v>
                </c:pt>
                <c:pt idx="26">
                  <c:v>-9.4334839232903924</c:v>
                </c:pt>
                <c:pt idx="27">
                  <c:v>-10.41431317630212</c:v>
                </c:pt>
                <c:pt idx="28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311549385710442E-2"/>
                  <c:y val="-2.2905930720516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Temp_6!$H$2:$H$31</c:f>
              <c:numCache>
                <c:formatCode>General</c:formatCode>
                <c:ptCount val="30"/>
                <c:pt idx="0">
                  <c:v>35.209336800872698</c:v>
                </c:pt>
                <c:pt idx="1">
                  <c:v>35.109968964181618</c:v>
                </c:pt>
                <c:pt idx="2">
                  <c:v>35.010601127490531</c:v>
                </c:pt>
                <c:pt idx="3">
                  <c:v>34.944355903029816</c:v>
                </c:pt>
                <c:pt idx="4">
                  <c:v>34.878110678569094</c:v>
                </c:pt>
                <c:pt idx="5">
                  <c:v>34.844988066338729</c:v>
                </c:pt>
                <c:pt idx="6">
                  <c:v>34.745620229647656</c:v>
                </c:pt>
                <c:pt idx="7">
                  <c:v>34.679375005186934</c:v>
                </c:pt>
                <c:pt idx="8">
                  <c:v>34.546884556265496</c:v>
                </c:pt>
                <c:pt idx="9">
                  <c:v>34.480639331804781</c:v>
                </c:pt>
                <c:pt idx="10">
                  <c:v>34.414394107344059</c:v>
                </c:pt>
                <c:pt idx="11">
                  <c:v>34.315026270652979</c:v>
                </c:pt>
                <c:pt idx="12">
                  <c:v>34.215658433961892</c:v>
                </c:pt>
                <c:pt idx="13">
                  <c:v>33.917554923888652</c:v>
                </c:pt>
                <c:pt idx="14">
                  <c:v>33.718819250506492</c:v>
                </c:pt>
                <c:pt idx="15">
                  <c:v>33.553206189354697</c:v>
                </c:pt>
                <c:pt idx="16">
                  <c:v>32.923876556977852</c:v>
                </c:pt>
                <c:pt idx="17">
                  <c:v>32.327669536831372</c:v>
                </c:pt>
                <c:pt idx="18">
                  <c:v>31.863952965606334</c:v>
                </c:pt>
              </c:numCache>
            </c:numRef>
          </c:xVal>
          <c:yVal>
            <c:numRef>
              <c:f>Temp_6!$AB$2:$AB$19</c:f>
              <c:numCache>
                <c:formatCode>General</c:formatCode>
                <c:ptCount val="18"/>
                <c:pt idx="0">
                  <c:v>-4.2233149435190604</c:v>
                </c:pt>
                <c:pt idx="1">
                  <c:v>-4.4022293419914007</c:v>
                </c:pt>
                <c:pt idx="2">
                  <c:v>-4.5892968368318012</c:v>
                </c:pt>
                <c:pt idx="3">
                  <c:v>-4.7432834881177257</c:v>
                </c:pt>
                <c:pt idx="4">
                  <c:v>-4.911695346241352</c:v>
                </c:pt>
                <c:pt idx="5">
                  <c:v>-5.0086372914335824</c:v>
                </c:pt>
                <c:pt idx="6">
                  <c:v>-5.2030071867437115</c:v>
                </c:pt>
                <c:pt idx="7">
                  <c:v>-5.3838752549096833</c:v>
                </c:pt>
                <c:pt idx="8">
                  <c:v>-5.649294289372131</c:v>
                </c:pt>
                <c:pt idx="9">
                  <c:v>-5.8464987768577963</c:v>
                </c:pt>
                <c:pt idx="10">
                  <c:v>-6.0157572396770265</c:v>
                </c:pt>
                <c:pt idx="11">
                  <c:v>-6.2096205569111529</c:v>
                </c:pt>
                <c:pt idx="12">
                  <c:v>-6.4759728625565991</c:v>
                </c:pt>
                <c:pt idx="13">
                  <c:v>-7.1954373514339176</c:v>
                </c:pt>
                <c:pt idx="14">
                  <c:v>-7.7287358310519672</c:v>
                </c:pt>
                <c:pt idx="15">
                  <c:v>-8.2170885989658995</c:v>
                </c:pt>
                <c:pt idx="16">
                  <c:v>-9.9034875525361272</c:v>
                </c:pt>
                <c:pt idx="17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Pol_inv!$H$2:$H$15</c:f>
              <c:numCache>
                <c:formatCode>General</c:formatCode>
                <c:ptCount val="14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</c:numCache>
            </c:numRef>
          </c:xVal>
          <c:yVal>
            <c:numRef>
              <c:f>Pol_inv!$AB$2:$AB$15</c:f>
              <c:numCache>
                <c:formatCode>General</c:formatCode>
                <c:ptCount val="14"/>
                <c:pt idx="0">
                  <c:v>-15.424948470398375</c:v>
                </c:pt>
                <c:pt idx="1">
                  <c:v>-15.424948470398375</c:v>
                </c:pt>
                <c:pt idx="2">
                  <c:v>-15.424948470398375</c:v>
                </c:pt>
                <c:pt idx="3">
                  <c:v>-15.424948470398375</c:v>
                </c:pt>
                <c:pt idx="4">
                  <c:v>-15.01948336229021</c:v>
                </c:pt>
                <c:pt idx="5">
                  <c:v>-14.73180128983843</c:v>
                </c:pt>
                <c:pt idx="6">
                  <c:v>-14.038654109278484</c:v>
                </c:pt>
                <c:pt idx="7">
                  <c:v>-13.815510557964274</c:v>
                </c:pt>
                <c:pt idx="8">
                  <c:v>-13.72020037815995</c:v>
                </c:pt>
                <c:pt idx="9">
                  <c:v>-13.633189001170319</c:v>
                </c:pt>
                <c:pt idx="10">
                  <c:v>-13.479038321343062</c:v>
                </c:pt>
                <c:pt idx="11">
                  <c:v>-13.41004544985611</c:v>
                </c:pt>
                <c:pt idx="12">
                  <c:v>-13.284882306902103</c:v>
                </c:pt>
                <c:pt idx="13">
                  <c:v>-13.073573213234896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-4.2391391471253339</c:v>
                </c:pt>
                <c:pt idx="1">
                  <c:v>-4.2517003729983074</c:v>
                </c:pt>
                <c:pt idx="2">
                  <c:v>-4.2637104078558394</c:v>
                </c:pt>
                <c:pt idx="3">
                  <c:v>-4.2838115871769267</c:v>
                </c:pt>
                <c:pt idx="4">
                  <c:v>-4.3043251270100296</c:v>
                </c:pt>
                <c:pt idx="5">
                  <c:v>-4.3336174954661937</c:v>
                </c:pt>
                <c:pt idx="6">
                  <c:v>-4.3482050861983712</c:v>
                </c:pt>
                <c:pt idx="7">
                  <c:v>-4.3645797210701609</c:v>
                </c:pt>
                <c:pt idx="8">
                  <c:v>-4.3900588063711456</c:v>
                </c:pt>
                <c:pt idx="9">
                  <c:v>-4.412898298340969</c:v>
                </c:pt>
                <c:pt idx="10">
                  <c:v>-4.427861171017681</c:v>
                </c:pt>
                <c:pt idx="11">
                  <c:v>-4.4396557475105176</c:v>
                </c:pt>
                <c:pt idx="12">
                  <c:v>-4.4593397377765518</c:v>
                </c:pt>
                <c:pt idx="13">
                  <c:v>-4.4803012039422221</c:v>
                </c:pt>
                <c:pt idx="14">
                  <c:v>-4.5008101706638488</c:v>
                </c:pt>
                <c:pt idx="15">
                  <c:v>-4.5235901989956684</c:v>
                </c:pt>
                <c:pt idx="16">
                  <c:v>-4.5393824454500882</c:v>
                </c:pt>
                <c:pt idx="17">
                  <c:v>-4.5582866000892412</c:v>
                </c:pt>
                <c:pt idx="18">
                  <c:v>-4.5756113837465469</c:v>
                </c:pt>
                <c:pt idx="19">
                  <c:v>-4.5873302678597607</c:v>
                </c:pt>
                <c:pt idx="20">
                  <c:v>-4.6101827278116358</c:v>
                </c:pt>
                <c:pt idx="21">
                  <c:v>-4.6202838237981396</c:v>
                </c:pt>
                <c:pt idx="22">
                  <c:v>-4.6304879939723813</c:v>
                </c:pt>
                <c:pt idx="23">
                  <c:v>-4.6533105613160268</c:v>
                </c:pt>
                <c:pt idx="24">
                  <c:v>-4.6745202641228847</c:v>
                </c:pt>
                <c:pt idx="25">
                  <c:v>-4.699480865459333</c:v>
                </c:pt>
                <c:pt idx="26">
                  <c:v>-4.7250804826606494</c:v>
                </c:pt>
                <c:pt idx="27">
                  <c:v>-4.7467337503098781</c:v>
                </c:pt>
                <c:pt idx="28">
                  <c:v>-4.7618239960334678</c:v>
                </c:pt>
                <c:pt idx="29">
                  <c:v>-4.8024023555177999</c:v>
                </c:pt>
                <c:pt idx="30">
                  <c:v>-4.824570751023467</c:v>
                </c:pt>
                <c:pt idx="31">
                  <c:v>-4.8561989407918364</c:v>
                </c:pt>
                <c:pt idx="32">
                  <c:v>-4.8915198132060933</c:v>
                </c:pt>
                <c:pt idx="33">
                  <c:v>-4.9378496243706085</c:v>
                </c:pt>
                <c:pt idx="34">
                  <c:v>-4.9923043374115323</c:v>
                </c:pt>
                <c:pt idx="35">
                  <c:v>-5.053021010592694</c:v>
                </c:pt>
                <c:pt idx="36">
                  <c:v>-5.1176638668547794</c:v>
                </c:pt>
                <c:pt idx="37">
                  <c:v>-5.1778712134721694</c:v>
                </c:pt>
                <c:pt idx="38">
                  <c:v>-5.2476242522325185</c:v>
                </c:pt>
                <c:pt idx="39">
                  <c:v>-5.2963193638853641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374446773461793E-2"/>
                  <c:y val="-7.7408065567997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-4.1950492663437329</c:v>
                </c:pt>
                <c:pt idx="1">
                  <c:v>-4.2651328832023827</c:v>
                </c:pt>
                <c:pt idx="2">
                  <c:v>-4.3125005720252716</c:v>
                </c:pt>
                <c:pt idx="3">
                  <c:v>-4.3536335601726641</c:v>
                </c:pt>
                <c:pt idx="4">
                  <c:v>-4.4270240006046171</c:v>
                </c:pt>
                <c:pt idx="5">
                  <c:v>-4.5116798429007527</c:v>
                </c:pt>
                <c:pt idx="6">
                  <c:v>-4.5611533005713172</c:v>
                </c:pt>
                <c:pt idx="7">
                  <c:v>-4.6263938224397183</c:v>
                </c:pt>
                <c:pt idx="8">
                  <c:v>-4.6907280743497379</c:v>
                </c:pt>
                <c:pt idx="9">
                  <c:v>-4.7700448291783255</c:v>
                </c:pt>
                <c:pt idx="10">
                  <c:v>-4.9008844301371361</c:v>
                </c:pt>
                <c:pt idx="11">
                  <c:v>-4.9776841939565699</c:v>
                </c:pt>
                <c:pt idx="12">
                  <c:v>-5.0498960080495587</c:v>
                </c:pt>
                <c:pt idx="13">
                  <c:v>-5.1193347110195964</c:v>
                </c:pt>
                <c:pt idx="14">
                  <c:v>-5.1760997338237873</c:v>
                </c:pt>
                <c:pt idx="15">
                  <c:v>-5.2726496197994592</c:v>
                </c:pt>
                <c:pt idx="16">
                  <c:v>-5.4444998767261179</c:v>
                </c:pt>
                <c:pt idx="17">
                  <c:v>-5.6021288209297015</c:v>
                </c:pt>
                <c:pt idx="18">
                  <c:v>-5.9219384844593721</c:v>
                </c:pt>
                <c:pt idx="19">
                  <c:v>-5.9874725258384442</c:v>
                </c:pt>
                <c:pt idx="20">
                  <c:v>-6.4191752641634663</c:v>
                </c:pt>
                <c:pt idx="21">
                  <c:v>-6.6846117276679271</c:v>
                </c:pt>
                <c:pt idx="22">
                  <c:v>-7.0585781687167204</c:v>
                </c:pt>
                <c:pt idx="23">
                  <c:v>-7.5239414184059541</c:v>
                </c:pt>
                <c:pt idx="24">
                  <c:v>-7.9865649403540671</c:v>
                </c:pt>
                <c:pt idx="25">
                  <c:v>-8.4218830116119126</c:v>
                </c:pt>
                <c:pt idx="26">
                  <c:v>-8.8048752638680181</c:v>
                </c:pt>
                <c:pt idx="27">
                  <c:v>-9.2103403719761818</c:v>
                </c:pt>
                <c:pt idx="28">
                  <c:v>-10.41431317630212</c:v>
                </c:pt>
                <c:pt idx="29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583471</xdr:colOff>
      <xdr:row>34</xdr:row>
      <xdr:rowOff>22069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626152</xdr:colOff>
      <xdr:row>34</xdr:row>
      <xdr:rowOff>159791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11</xdr:col>
      <xdr:colOff>477082</xdr:colOff>
      <xdr:row>29</xdr:row>
      <xdr:rowOff>139389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82549</xdr:colOff>
      <xdr:row>2</xdr:row>
      <xdr:rowOff>127000</xdr:rowOff>
    </xdr:from>
    <xdr:to>
      <xdr:col>25</xdr:col>
      <xdr:colOff>812799</xdr:colOff>
      <xdr:row>20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67004</xdr:colOff>
      <xdr:row>35</xdr:row>
      <xdr:rowOff>182935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727752</xdr:colOff>
      <xdr:row>41</xdr:row>
      <xdr:rowOff>66658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12</xdr:col>
      <xdr:colOff>460149</xdr:colOff>
      <xdr:row>38</xdr:row>
      <xdr:rowOff>130922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19" totalsRowShown="0">
  <autoFilter ref="M1:N19" xr:uid="{1D24399E-9836-7741-BBCC-767E9D9754F5}"/>
  <tableColumns count="2">
    <tableColumn id="1" xr3:uid="{B862E566-0423-3648-A8AF-EEA94094A685}" name="R_din(Ω)" dataDxfId="3">
      <calculatedColumnFormula>(D3-D2)/(F3-F2)</calculatedColumnFormula>
    </tableColumn>
    <tableColumn id="2" xr3:uid="{58D212AC-226A-3446-8DA0-C95B192DBAE3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1">
      <calculatedColumnFormula>(D3-D2)/(F3-F2)</calculatedColumnFormula>
    </tableColumn>
    <tableColumn id="2" xr3:uid="{FBAE4F12-D677-6644-BF15-CE3303813CC7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topLeftCell="B1" zoomScale="64" zoomScaleNormal="40" workbookViewId="0">
      <selection activeCell="L16" sqref="L16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21</v>
      </c>
      <c r="AC1" s="4" t="s">
        <v>11</v>
      </c>
    </row>
    <row r="2" spans="1:29" ht="17" thickBot="1" x14ac:dyDescent="0.25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 t="shared" ref="AB2:AB3" si="0">LN(F2/1000)</f>
        <v>-4.2391391471253339</v>
      </c>
      <c r="AC2" s="6"/>
    </row>
    <row r="3" spans="1:29" ht="17" thickBot="1" x14ac:dyDescent="0.25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1">$J$17*D3/($J$20*(B3+273.15))/1000</f>
        <v>22.224726802173947</v>
      </c>
      <c r="M3">
        <f t="shared" ref="M3:M37" si="2">(D4-D3)/(F4-F3)</f>
        <v>5.8823529411764728</v>
      </c>
      <c r="N3">
        <f t="shared" ref="N3:N57" si="3">M3*(2*E4/(D4-D3)+2*G4/(F4-F3))</f>
        <v>-12.456747404844295</v>
      </c>
      <c r="AB3" s="5">
        <f t="shared" si="0"/>
        <v>-4.2517003729983074</v>
      </c>
      <c r="AC3" s="8"/>
    </row>
    <row r="4" spans="1:29" ht="17" thickBot="1" x14ac:dyDescent="0.25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1"/>
        <v>22.189946322045351</v>
      </c>
      <c r="M4">
        <f t="shared" si="2"/>
        <v>3.571428571428557</v>
      </c>
      <c r="N4">
        <f t="shared" si="3"/>
        <v>-7.3979591836734384</v>
      </c>
      <c r="AB4" s="5">
        <f>LN(F4/1000)</f>
        <v>-4.2637104078558394</v>
      </c>
      <c r="AC4" s="6"/>
    </row>
    <row r="5" spans="1:29" ht="17" thickBot="1" x14ac:dyDescent="0.25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1"/>
        <v>22.161808074218335</v>
      </c>
      <c r="M5">
        <f t="shared" si="2"/>
        <v>0</v>
      </c>
      <c r="N5" t="e">
        <f t="shared" si="3"/>
        <v>#DIV/0!</v>
      </c>
      <c r="AB5" s="5">
        <f t="shared" ref="AB5:AB57" si="4">LN(F5/1000)</f>
        <v>-4.2838115871769267</v>
      </c>
      <c r="AC5" s="8"/>
    </row>
    <row r="6" spans="1:29" ht="17" thickBot="1" x14ac:dyDescent="0.25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1"/>
        <v>22.161808074218335</v>
      </c>
      <c r="M6">
        <f t="shared" si="2"/>
        <v>5.1282051282051206</v>
      </c>
      <c r="N6">
        <f t="shared" si="3"/>
        <v>-5.3911900065746128</v>
      </c>
      <c r="AB6" s="5">
        <f t="shared" si="4"/>
        <v>-4.3043251270100296</v>
      </c>
      <c r="AC6" s="6"/>
    </row>
    <row r="7" spans="1:29" ht="17" thickBot="1" x14ac:dyDescent="0.25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1"/>
        <v>22.092226259228635</v>
      </c>
      <c r="M7">
        <f t="shared" si="2"/>
        <v>0</v>
      </c>
      <c r="N7" t="e">
        <f t="shared" si="3"/>
        <v>#DIV/0!</v>
      </c>
      <c r="AB7" s="5">
        <f t="shared" si="4"/>
        <v>-4.3336174954661937</v>
      </c>
      <c r="AC7" s="8"/>
    </row>
    <row r="8" spans="1:29" ht="17" thickBot="1" x14ac:dyDescent="0.25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1"/>
        <v>22.098851608234245</v>
      </c>
      <c r="M8">
        <f t="shared" si="2"/>
        <v>4.7619047619047832</v>
      </c>
      <c r="N8">
        <f t="shared" si="3"/>
        <v>-9.9773242630385965</v>
      </c>
      <c r="AB8" s="5">
        <f t="shared" si="4"/>
        <v>-4.3482050861983712</v>
      </c>
      <c r="AC8" s="6"/>
    </row>
    <row r="9" spans="1:29" ht="17" thickBot="1" x14ac:dyDescent="0.25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1"/>
        <v>22.070669151254851</v>
      </c>
      <c r="M9">
        <f t="shared" si="2"/>
        <v>3.1249999999999973</v>
      </c>
      <c r="N9">
        <f t="shared" si="3"/>
        <v>-6.4453124999999947</v>
      </c>
      <c r="AB9" s="5">
        <f t="shared" si="4"/>
        <v>-4.3645797210701609</v>
      </c>
      <c r="AC9" s="8"/>
    </row>
    <row r="10" spans="1:29" ht="17" thickBot="1" x14ac:dyDescent="0.25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1"/>
        <v>22.03585737025918</v>
      </c>
      <c r="M10">
        <f t="shared" si="2"/>
        <v>3.571428571428557</v>
      </c>
      <c r="N10">
        <f t="shared" si="3"/>
        <v>-7.3979591836734384</v>
      </c>
      <c r="AB10" s="5">
        <f t="shared" si="4"/>
        <v>-4.3900588063711456</v>
      </c>
      <c r="AC10" s="6"/>
    </row>
    <row r="11" spans="1:29" ht="17" thickBot="1" x14ac:dyDescent="0.25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1"/>
        <v>22.001045589263509</v>
      </c>
      <c r="M11">
        <f t="shared" si="2"/>
        <v>5.5555555555555642</v>
      </c>
      <c r="N11">
        <f t="shared" si="3"/>
        <v>-11.728395061728413</v>
      </c>
      <c r="AB11" s="5">
        <f t="shared" si="4"/>
        <v>-4.412898298340969</v>
      </c>
      <c r="AC11" s="8"/>
    </row>
    <row r="12" spans="1:29" ht="17" thickBot="1" x14ac:dyDescent="0.25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1"/>
        <v>21.972825326289826</v>
      </c>
      <c r="M12">
        <f t="shared" si="2"/>
        <v>0</v>
      </c>
      <c r="N12" t="e">
        <f t="shared" si="3"/>
        <v>#DIV/0!</v>
      </c>
      <c r="AB12" s="5">
        <f t="shared" si="4"/>
        <v>-4.427861171017681</v>
      </c>
      <c r="AC12" s="6"/>
    </row>
    <row r="13" spans="1:29" ht="17" thickBot="1" x14ac:dyDescent="0.25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1"/>
        <v>21.972825326289826</v>
      </c>
      <c r="M13">
        <f t="shared" si="2"/>
        <v>4.3478260869565135</v>
      </c>
      <c r="N13">
        <f t="shared" si="3"/>
        <v>-9.0737240075614185</v>
      </c>
      <c r="AB13" s="5">
        <f t="shared" si="4"/>
        <v>-4.4396557475105176</v>
      </c>
      <c r="AC13" s="8"/>
    </row>
    <row r="14" spans="1:29" ht="17" thickBot="1" x14ac:dyDescent="0.25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1"/>
        <v>21.938003099148318</v>
      </c>
      <c r="M14">
        <f t="shared" si="2"/>
        <v>4.1666666666666625</v>
      </c>
      <c r="N14">
        <f t="shared" si="3"/>
        <v>-8.6805555555555465</v>
      </c>
      <c r="AB14" s="5">
        <f t="shared" si="4"/>
        <v>-4.4593397377765518</v>
      </c>
      <c r="AC14" s="6"/>
    </row>
    <row r="15" spans="1:29" ht="17" thickBot="1" x14ac:dyDescent="0.25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1"/>
        <v>21.903180872006814</v>
      </c>
      <c r="M15">
        <f t="shared" si="2"/>
        <v>4.3478260869565135</v>
      </c>
      <c r="N15">
        <f t="shared" si="3"/>
        <v>-9.0737240075614185</v>
      </c>
      <c r="AB15" s="5">
        <f t="shared" si="4"/>
        <v>-4.4803012039422221</v>
      </c>
      <c r="AC15" s="8"/>
    </row>
    <row r="16" spans="1:29" ht="17" thickBot="1" x14ac:dyDescent="0.25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1"/>
        <v>21.874922762723592</v>
      </c>
      <c r="J16" t="s">
        <v>12</v>
      </c>
      <c r="M16">
        <f t="shared" si="2"/>
        <v>4</v>
      </c>
      <c r="N16">
        <f t="shared" si="3"/>
        <v>-8.32</v>
      </c>
      <c r="AB16" s="5">
        <f t="shared" si="4"/>
        <v>-4.5008101706638488</v>
      </c>
      <c r="AC16" s="6"/>
    </row>
    <row r="17" spans="1:29" ht="19" thickBot="1" x14ac:dyDescent="0.25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1"/>
        <v>21.840090083165112</v>
      </c>
      <c r="J17" s="9">
        <f>1.602176634*10^(-19)</f>
        <v>1.6021766340000001E-19</v>
      </c>
      <c r="M17">
        <f t="shared" si="2"/>
        <v>5.8823529411764728</v>
      </c>
      <c r="N17">
        <f t="shared" si="3"/>
        <v>-12.456747404844295</v>
      </c>
      <c r="AB17" s="5">
        <f t="shared" si="4"/>
        <v>-4.5235901989956684</v>
      </c>
      <c r="AC17" s="8"/>
    </row>
    <row r="18" spans="1:29" ht="17" thickBot="1" x14ac:dyDescent="0.25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1"/>
        <v>21.805257403606635</v>
      </c>
      <c r="M18">
        <f t="shared" si="2"/>
        <v>5.0000000000000178</v>
      </c>
      <c r="N18">
        <f t="shared" si="3"/>
        <v>-10.500000000000041</v>
      </c>
      <c r="AB18" s="5">
        <f t="shared" si="4"/>
        <v>-4.5393824454500882</v>
      </c>
      <c r="AC18" s="6"/>
    </row>
    <row r="19" spans="1:29" ht="17" thickBot="1" x14ac:dyDescent="0.25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1"/>
        <v>21.776961407646436</v>
      </c>
      <c r="J19" t="s">
        <v>13</v>
      </c>
      <c r="M19">
        <f t="shared" si="2"/>
        <v>0</v>
      </c>
      <c r="N19" t="e">
        <f t="shared" si="3"/>
        <v>#DIV/0!</v>
      </c>
      <c r="AB19" s="5">
        <f t="shared" si="4"/>
        <v>-4.5582866000892412</v>
      </c>
      <c r="AC19" s="8"/>
    </row>
    <row r="20" spans="1:29" ht="18" thickBot="1" x14ac:dyDescent="0.25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1"/>
        <v>21.776961407646436</v>
      </c>
      <c r="J20" s="11">
        <f>1.3806503*10^(-23)</f>
        <v>1.3806503000000004E-23</v>
      </c>
      <c r="M20">
        <f t="shared" si="2"/>
        <v>8.3333333333332646</v>
      </c>
      <c r="N20">
        <f t="shared" si="3"/>
        <v>-18.055555555555394</v>
      </c>
      <c r="AB20" s="5">
        <f t="shared" si="4"/>
        <v>-4.5756113837465469</v>
      </c>
      <c r="AC20" s="6"/>
    </row>
    <row r="21" spans="1:29" ht="19" thickBot="1" x14ac:dyDescent="0.25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1"/>
        <v>21.742118269394201</v>
      </c>
      <c r="J21" s="10"/>
      <c r="M21">
        <f t="shared" si="2"/>
        <v>4.3478260869565135</v>
      </c>
      <c r="N21">
        <f t="shared" si="3"/>
        <v>-9.0737240075614185</v>
      </c>
      <c r="AB21" s="5">
        <f t="shared" si="4"/>
        <v>-4.5873302678597607</v>
      </c>
      <c r="AC21" s="8"/>
    </row>
    <row r="22" spans="1:29" ht="21" thickBot="1" x14ac:dyDescent="0.25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1"/>
        <v>21.713794811313498</v>
      </c>
      <c r="J22" s="14" t="s">
        <v>14</v>
      </c>
      <c r="M22">
        <f t="shared" si="2"/>
        <v>0</v>
      </c>
      <c r="N22" t="e">
        <f t="shared" si="3"/>
        <v>#DIV/0!</v>
      </c>
      <c r="AB22" s="5">
        <f t="shared" si="4"/>
        <v>-4.6101827278116358</v>
      </c>
      <c r="AC22" s="6"/>
    </row>
    <row r="23" spans="1:29" ht="17" thickBot="1" x14ac:dyDescent="0.25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1"/>
        <v>21.720318408973505</v>
      </c>
      <c r="J23" t="s">
        <v>15</v>
      </c>
      <c r="M23">
        <f t="shared" si="2"/>
        <v>0</v>
      </c>
      <c r="N23" t="e">
        <f t="shared" si="3"/>
        <v>#DIV/0!</v>
      </c>
      <c r="AB23" s="5">
        <f t="shared" si="4"/>
        <v>-4.6202838237981396</v>
      </c>
      <c r="AC23" s="8"/>
    </row>
    <row r="24" spans="1:29" ht="17" thickBot="1" x14ac:dyDescent="0.25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1"/>
        <v>21.726845927653883</v>
      </c>
      <c r="M24">
        <f t="shared" si="2"/>
        <v>4.5454545454545325</v>
      </c>
      <c r="N24">
        <f t="shared" si="3"/>
        <v>-9.504132231404931</v>
      </c>
      <c r="AB24" s="5">
        <f t="shared" si="4"/>
        <v>-4.6304879939723813</v>
      </c>
      <c r="AC24" s="6"/>
    </row>
    <row r="25" spans="1:29" ht="17" thickBot="1" x14ac:dyDescent="0.25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1"/>
        <v>21.698492334982486</v>
      </c>
      <c r="M25">
        <f t="shared" si="2"/>
        <v>10.000000000000036</v>
      </c>
      <c r="N25">
        <f t="shared" si="3"/>
        <v>-11.000000000000043</v>
      </c>
      <c r="AB25" s="5">
        <f t="shared" si="4"/>
        <v>-4.6533105613160268</v>
      </c>
      <c r="AC25" s="8"/>
    </row>
    <row r="26" spans="1:29" ht="17" thickBot="1" x14ac:dyDescent="0.25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1"/>
        <v>21.628722263165823</v>
      </c>
      <c r="M26">
        <f t="shared" si="2"/>
        <v>4.3478260869565135</v>
      </c>
      <c r="N26">
        <f t="shared" si="3"/>
        <v>-9.0737240075614185</v>
      </c>
      <c r="AB26" s="5">
        <f t="shared" si="4"/>
        <v>-4.6745202641228847</v>
      </c>
      <c r="AC26" s="6"/>
    </row>
    <row r="27" spans="1:29" ht="17" thickBot="1" x14ac:dyDescent="0.25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1"/>
        <v>21.600330637940775</v>
      </c>
      <c r="M27">
        <f t="shared" si="2"/>
        <v>4.3478260869565135</v>
      </c>
      <c r="N27">
        <f t="shared" si="3"/>
        <v>-9.0737240075614185</v>
      </c>
      <c r="AB27" s="5">
        <f t="shared" si="4"/>
        <v>-4.699480865459333</v>
      </c>
      <c r="AC27" s="8"/>
    </row>
    <row r="28" spans="1:29" ht="17" thickBot="1" x14ac:dyDescent="0.25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1"/>
        <v>21.565435111869785</v>
      </c>
      <c r="M28">
        <f t="shared" si="2"/>
        <v>5.2631578947368558</v>
      </c>
      <c r="N28">
        <f t="shared" si="3"/>
        <v>-11.08033240997233</v>
      </c>
      <c r="AB28" s="5">
        <f t="shared" si="4"/>
        <v>-4.7250804826606494</v>
      </c>
      <c r="AC28" s="6"/>
    </row>
    <row r="29" spans="1:29" ht="17" thickBot="1" x14ac:dyDescent="0.25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1"/>
        <v>21.530539585798799</v>
      </c>
      <c r="M29">
        <f t="shared" si="2"/>
        <v>7.6923076923077511</v>
      </c>
      <c r="N29">
        <f t="shared" si="3"/>
        <v>-16.568047337278244</v>
      </c>
      <c r="AB29" s="5">
        <f t="shared" si="4"/>
        <v>-4.7467337503098781</v>
      </c>
      <c r="AC29" s="8"/>
    </row>
    <row r="30" spans="1:29" ht="17" thickBot="1" x14ac:dyDescent="0.25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1"/>
        <v>21.502109887389032</v>
      </c>
      <c r="M30">
        <f t="shared" si="2"/>
        <v>2.9411764705882364</v>
      </c>
      <c r="N30">
        <f t="shared" si="3"/>
        <v>-6.0553633217993106</v>
      </c>
      <c r="AB30" s="5">
        <f t="shared" si="4"/>
        <v>-4.7618239960334678</v>
      </c>
      <c r="AC30" s="6"/>
    </row>
    <row r="31" spans="1:29" ht="17" thickBot="1" x14ac:dyDescent="0.25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1"/>
        <v>21.480126184703018</v>
      </c>
      <c r="M31">
        <f t="shared" si="2"/>
        <v>5.5555555555555092</v>
      </c>
      <c r="N31">
        <f t="shared" si="3"/>
        <v>-11.728395061728293</v>
      </c>
      <c r="AB31" s="5">
        <f t="shared" si="4"/>
        <v>-4.8024023555177999</v>
      </c>
      <c r="AC31" s="6"/>
    </row>
    <row r="32" spans="1:29" ht="17" thickBot="1" x14ac:dyDescent="0.25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1"/>
        <v>21.451655630506309</v>
      </c>
      <c r="M32">
        <f t="shared" si="2"/>
        <v>8.0000000000000284</v>
      </c>
      <c r="N32">
        <f t="shared" si="3"/>
        <v>-8.6400000000000325</v>
      </c>
      <c r="AB32" s="5">
        <f t="shared" si="4"/>
        <v>-4.824570751023467</v>
      </c>
      <c r="AC32" s="8"/>
    </row>
    <row r="33" spans="1:29" ht="17" thickBot="1" x14ac:dyDescent="0.25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1"/>
        <v>21.381780530732673</v>
      </c>
      <c r="M33">
        <f t="shared" si="2"/>
        <v>3.7037037037036975</v>
      </c>
      <c r="N33">
        <f t="shared" si="3"/>
        <v>-7.681755829903965</v>
      </c>
      <c r="AB33" s="5">
        <f t="shared" si="4"/>
        <v>-4.8561989407918364</v>
      </c>
      <c r="AC33" s="6"/>
    </row>
    <row r="34" spans="1:29" ht="17" thickBot="1" x14ac:dyDescent="0.25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1"/>
        <v>21.346842980845857</v>
      </c>
      <c r="M34">
        <f t="shared" si="2"/>
        <v>5.8823529411764728</v>
      </c>
      <c r="N34">
        <f t="shared" si="3"/>
        <v>-6.2283737024221475</v>
      </c>
      <c r="AB34" s="5">
        <f t="shared" si="4"/>
        <v>-4.8915198132060933</v>
      </c>
      <c r="AC34" s="6"/>
    </row>
    <row r="35" spans="1:29" ht="17" thickBot="1" x14ac:dyDescent="0.25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1"/>
        <v>21.27696788107222</v>
      </c>
      <c r="M35">
        <f t="shared" si="2"/>
        <v>7.8947368421052655</v>
      </c>
      <c r="N35">
        <f t="shared" si="3"/>
        <v>-5.6786703601108055</v>
      </c>
      <c r="AB35" s="5">
        <f t="shared" si="4"/>
        <v>-4.9378496243706085</v>
      </c>
      <c r="AC35" s="8"/>
    </row>
    <row r="36" spans="1:29" ht="17" thickBot="1" x14ac:dyDescent="0.25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1"/>
        <v>21.178531426331627</v>
      </c>
      <c r="M36">
        <f t="shared" si="2"/>
        <v>9.9999999999999911</v>
      </c>
      <c r="N36">
        <f t="shared" si="3"/>
        <v>-5.4999999999999947</v>
      </c>
      <c r="AB36" s="5">
        <f t="shared" si="4"/>
        <v>-4.9923043374115323</v>
      </c>
      <c r="AC36" s="6"/>
    </row>
    <row r="37" spans="1:29" ht="17" thickBot="1" x14ac:dyDescent="0.25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1"/>
        <v>21.038739139689181</v>
      </c>
      <c r="M37">
        <f t="shared" si="2"/>
        <v>7.5000000000000098</v>
      </c>
      <c r="N37">
        <f t="shared" si="3"/>
        <v>-5.3750000000000071</v>
      </c>
      <c r="AB37" s="5">
        <f t="shared" si="4"/>
        <v>-5.053021010592694</v>
      </c>
      <c r="AC37" s="6"/>
    </row>
    <row r="38" spans="1:29" ht="17" thickBot="1" x14ac:dyDescent="0.25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1"/>
        <v>20.933894924707335</v>
      </c>
      <c r="M38">
        <f>(D60-D38)/(F60-F38)</f>
        <v>100</v>
      </c>
      <c r="N38">
        <f t="shared" si="3"/>
        <v>-105.71428571428572</v>
      </c>
      <c r="AB38" s="5">
        <f t="shared" si="4"/>
        <v>-5.1176638668547794</v>
      </c>
      <c r="AC38" s="8"/>
    </row>
    <row r="39" spans="1:29" ht="17" thickBot="1" x14ac:dyDescent="0.25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1"/>
        <v>20.870284064947306</v>
      </c>
      <c r="M39">
        <f t="shared" ref="M39:M57" si="5">(D40-D39)/(F40-F39)</f>
        <v>10.526315789473687</v>
      </c>
      <c r="N39">
        <f t="shared" si="3"/>
        <v>-5.8171745152354593</v>
      </c>
      <c r="AB39" s="5">
        <f t="shared" si="4"/>
        <v>-5.1778712134721694</v>
      </c>
      <c r="AC39" s="6"/>
    </row>
    <row r="40" spans="1:29" ht="17" thickBot="1" x14ac:dyDescent="0.25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1"/>
        <v>20.730449665852181</v>
      </c>
      <c r="M40">
        <f t="shared" si="5"/>
        <v>12</v>
      </c>
      <c r="N40">
        <f t="shared" si="3"/>
        <v>-8.9599999999999991</v>
      </c>
      <c r="AB40" s="5">
        <f t="shared" si="4"/>
        <v>-5.2476242522325185</v>
      </c>
      <c r="AC40" s="6"/>
    </row>
    <row r="41" spans="1:29" ht="17" thickBot="1" x14ac:dyDescent="0.25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1"/>
        <v>20.63178919691099</v>
      </c>
      <c r="M41">
        <f t="shared" si="5"/>
        <v>8.3333333333333464</v>
      </c>
      <c r="N41">
        <f t="shared" si="3"/>
        <v>-6.0185185185185288</v>
      </c>
      <c r="AB41" s="5">
        <f t="shared" si="4"/>
        <v>-5.2963193638853641</v>
      </c>
      <c r="AC41" s="8"/>
    </row>
    <row r="42" spans="1:29" ht="17" thickBot="1" x14ac:dyDescent="0.25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1"/>
        <v>20.52688179421483</v>
      </c>
      <c r="M42">
        <f t="shared" si="5"/>
        <v>12.499999999999989</v>
      </c>
      <c r="N42">
        <f t="shared" si="3"/>
        <v>-7.0312499999999938</v>
      </c>
      <c r="AB42" s="5">
        <f t="shared" si="4"/>
        <v>-5.3708880593828718</v>
      </c>
      <c r="AC42" s="6"/>
    </row>
    <row r="43" spans="1:29" ht="17" thickBot="1" x14ac:dyDescent="0.25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1"/>
        <v>20.387005257286624</v>
      </c>
      <c r="M43">
        <f t="shared" si="5"/>
        <v>10.526315789473687</v>
      </c>
      <c r="N43">
        <f t="shared" si="3"/>
        <v>-5.8171745152354593</v>
      </c>
      <c r="AB43" s="5">
        <f t="shared" si="4"/>
        <v>-5.4421877369677389</v>
      </c>
      <c r="AC43" s="6"/>
    </row>
    <row r="44" spans="1:29" ht="17" thickBot="1" x14ac:dyDescent="0.25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1"/>
        <v>20.25323184883478</v>
      </c>
      <c r="M44">
        <f t="shared" si="5"/>
        <v>13.888888888888877</v>
      </c>
      <c r="N44">
        <f t="shared" si="3"/>
        <v>-6.3271604938271553</v>
      </c>
      <c r="AB44" s="5">
        <f t="shared" si="4"/>
        <v>-5.5340397000691066</v>
      </c>
      <c r="AC44" s="8"/>
    </row>
    <row r="45" spans="1:29" ht="17" thickBot="1" x14ac:dyDescent="0.25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1"/>
        <v>20.078333473628955</v>
      </c>
      <c r="M45">
        <f t="shared" si="5"/>
        <v>14.285714285714288</v>
      </c>
      <c r="N45">
        <f t="shared" si="3"/>
        <v>-5.4421768707483</v>
      </c>
      <c r="AB45" s="5">
        <f t="shared" si="4"/>
        <v>-5.62960307648195</v>
      </c>
      <c r="AC45" s="6"/>
    </row>
    <row r="46" spans="1:29" ht="17" thickBot="1" x14ac:dyDescent="0.25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1"/>
        <v>19.868455423381963</v>
      </c>
      <c r="M46">
        <f t="shared" si="5"/>
        <v>19.230769230769248</v>
      </c>
      <c r="N46">
        <f t="shared" si="3"/>
        <v>-9.1715976331361038</v>
      </c>
      <c r="AB46" s="5">
        <f t="shared" si="4"/>
        <v>-5.7540236910929474</v>
      </c>
      <c r="AC46" s="6"/>
    </row>
    <row r="47" spans="1:29" ht="17" thickBot="1" x14ac:dyDescent="0.25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1"/>
        <v>19.699495102464745</v>
      </c>
      <c r="M47">
        <f t="shared" si="5"/>
        <v>21.428571428571409</v>
      </c>
      <c r="N47">
        <f t="shared" si="3"/>
        <v>-17.346938775510186</v>
      </c>
      <c r="AB47" s="5">
        <f t="shared" si="4"/>
        <v>-5.8396021977987358</v>
      </c>
      <c r="AC47" s="8"/>
    </row>
    <row r="48" spans="1:29" ht="17" thickBot="1" x14ac:dyDescent="0.25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1"/>
        <v>19.594524435844153</v>
      </c>
      <c r="M48">
        <f t="shared" si="5"/>
        <v>19.999999999999996</v>
      </c>
      <c r="N48">
        <f t="shared" si="3"/>
        <v>-6.857142857142855</v>
      </c>
      <c r="AB48" s="5">
        <f t="shared" si="4"/>
        <v>-5.8889079587828901</v>
      </c>
      <c r="AC48" s="6"/>
    </row>
    <row r="49" spans="1:29" ht="17" thickBot="1" x14ac:dyDescent="0.25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1"/>
        <v>19.36126860396249</v>
      </c>
      <c r="M49">
        <f t="shared" si="5"/>
        <v>22.641509433962263</v>
      </c>
      <c r="N49">
        <f t="shared" si="3"/>
        <v>-4.6279814880740471</v>
      </c>
      <c r="AB49" s="5">
        <f t="shared" si="4"/>
        <v>-6.0239877388135419</v>
      </c>
      <c r="AC49" s="6"/>
    </row>
    <row r="50" spans="1:29" ht="17" thickBot="1" x14ac:dyDescent="0.25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1"/>
        <v>18.946848928457783</v>
      </c>
      <c r="M50">
        <f t="shared" si="5"/>
        <v>31.481481481481492</v>
      </c>
      <c r="N50">
        <f t="shared" si="3"/>
        <v>-4.8696844993141308</v>
      </c>
      <c r="AB50" s="5">
        <f t="shared" si="4"/>
        <v>-6.271178449910586</v>
      </c>
      <c r="AC50" s="8"/>
    </row>
    <row r="51" spans="1:29" ht="17" thickBot="1" x14ac:dyDescent="0.25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1"/>
        <v>18.345939870662466</v>
      </c>
      <c r="M51">
        <f t="shared" si="5"/>
        <v>42.307692307692307</v>
      </c>
      <c r="N51">
        <f t="shared" si="3"/>
        <v>-10.946745562130177</v>
      </c>
      <c r="AB51" s="5">
        <f t="shared" si="4"/>
        <v>-6.607650686531799</v>
      </c>
      <c r="AC51" s="6"/>
    </row>
    <row r="52" spans="1:29" ht="17" thickBot="1" x14ac:dyDescent="0.25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1"/>
        <v>17.966235675228916</v>
      </c>
      <c r="M52">
        <f t="shared" si="5"/>
        <v>59.574468085106375</v>
      </c>
      <c r="N52">
        <f t="shared" si="3"/>
        <v>-6.7904028972385682</v>
      </c>
      <c r="AB52" s="5">
        <f t="shared" si="4"/>
        <v>-6.8215775827410843</v>
      </c>
      <c r="AC52" s="6"/>
    </row>
    <row r="53" spans="1:29" ht="17" thickBot="1" x14ac:dyDescent="0.25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1"/>
        <v>16.985622422000048</v>
      </c>
      <c r="M53">
        <f t="shared" si="5"/>
        <v>116.66666666666679</v>
      </c>
      <c r="N53">
        <f t="shared" si="3"/>
        <v>-72.222222222222328</v>
      </c>
      <c r="AB53" s="5">
        <f t="shared" si="4"/>
        <v>-7.3857910799251369</v>
      </c>
      <c r="AC53" s="8"/>
    </row>
    <row r="54" spans="1:29" ht="17" thickBot="1" x14ac:dyDescent="0.25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1"/>
        <v>16.745522835216203</v>
      </c>
      <c r="M54">
        <f t="shared" si="5"/>
        <v>129.62962962962959</v>
      </c>
      <c r="N54">
        <f t="shared" si="3"/>
        <v>-17.009602194787373</v>
      </c>
      <c r="AB54" s="5">
        <f t="shared" si="4"/>
        <v>-7.487573774235079</v>
      </c>
      <c r="AC54" s="6"/>
    </row>
    <row r="55" spans="1:29" ht="17" thickBot="1" x14ac:dyDescent="0.25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1"/>
        <v>15.528762082294632</v>
      </c>
      <c r="M55">
        <f t="shared" si="5"/>
        <v>228.57142857142858</v>
      </c>
      <c r="N55">
        <f t="shared" si="3"/>
        <v>-46.938775510204088</v>
      </c>
      <c r="AB55" s="5">
        <f t="shared" si="4"/>
        <v>-8.145629634983754</v>
      </c>
      <c r="AC55" s="6"/>
    </row>
    <row r="56" spans="1:29" ht="17" thickBot="1" x14ac:dyDescent="0.25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1"/>
        <v>14.415754744163895</v>
      </c>
      <c r="M56">
        <f t="shared" si="5"/>
        <v>518.18181818181824</v>
      </c>
      <c r="N56">
        <f t="shared" si="3"/>
        <v>-112.39669421487606</v>
      </c>
      <c r="AB56" s="5">
        <f t="shared" si="4"/>
        <v>-8.8048752638680181</v>
      </c>
      <c r="AC56" s="8"/>
    </row>
    <row r="57" spans="1:29" ht="17" thickBot="1" x14ac:dyDescent="0.25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1"/>
        <v>12.416489487674014</v>
      </c>
      <c r="M57">
        <f t="shared" si="5"/>
        <v>2700</v>
      </c>
      <c r="N57">
        <f t="shared" si="3"/>
        <v>-1400</v>
      </c>
      <c r="AB57" s="5">
        <f t="shared" si="4"/>
        <v>-10.126631103850338</v>
      </c>
      <c r="AC57" s="6"/>
    </row>
    <row r="58" spans="1:29" x14ac:dyDescent="0.2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1"/>
        <v>8.6284079490616019</v>
      </c>
      <c r="AB58" s="5"/>
      <c r="AC58" s="6"/>
    </row>
    <row r="59" spans="1:29" ht="17" thickBot="1" x14ac:dyDescent="0.25">
      <c r="AB59" s="5"/>
      <c r="AC59" s="8"/>
    </row>
    <row r="60" spans="1:29" x14ac:dyDescent="0.2">
      <c r="B60" s="18" t="s">
        <v>16</v>
      </c>
      <c r="C60" s="18"/>
      <c r="D60" s="18"/>
      <c r="E60" s="18"/>
      <c r="F60" s="18"/>
      <c r="G60" s="18"/>
      <c r="AB60" s="5"/>
      <c r="AC60" s="6"/>
    </row>
    <row r="61" spans="1:29" x14ac:dyDescent="0.2">
      <c r="B61" s="19"/>
      <c r="C61" s="19"/>
      <c r="D61" s="19"/>
      <c r="E61" s="19"/>
      <c r="F61" s="19"/>
      <c r="G61" s="19"/>
      <c r="AB61" s="5"/>
      <c r="AC61" s="6"/>
    </row>
    <row r="62" spans="1:29" x14ac:dyDescent="0.2">
      <c r="AB62" s="5"/>
      <c r="AC62" s="8"/>
    </row>
    <row r="63" spans="1:29" x14ac:dyDescent="0.2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topLeftCell="G1" zoomScale="75" zoomScaleNormal="40" workbookViewId="0">
      <selection activeCell="X65" sqref="X65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7" thickBot="1" x14ac:dyDescent="0.25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LN(F2/1000)</f>
        <v>-4.1950492663437329</v>
      </c>
      <c r="AC2" s="6"/>
    </row>
    <row r="3" spans="1:29" ht="17" thickBot="1" x14ac:dyDescent="0.25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LN(F3/1000)</f>
        <v>-4.2651328832023827</v>
      </c>
      <c r="AC3" s="8"/>
    </row>
    <row r="4" spans="1:29" ht="17" thickBot="1" x14ac:dyDescent="0.25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-4.3125005720252716</v>
      </c>
      <c r="AC4" s="6"/>
    </row>
    <row r="5" spans="1:29" ht="17" thickBot="1" x14ac:dyDescent="0.25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-4.3536335601726641</v>
      </c>
      <c r="AC5" s="8"/>
    </row>
    <row r="6" spans="1:29" ht="17" thickBot="1" x14ac:dyDescent="0.25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-4.4270240006046171</v>
      </c>
      <c r="AC6" s="6"/>
    </row>
    <row r="7" spans="1:29" ht="17" thickBot="1" x14ac:dyDescent="0.25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-4.5116798429007527</v>
      </c>
      <c r="AC7" s="8"/>
    </row>
    <row r="8" spans="1:29" ht="17" thickBot="1" x14ac:dyDescent="0.25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-4.5611533005713172</v>
      </c>
      <c r="AC8" s="6"/>
    </row>
    <row r="9" spans="1:29" ht="17" thickBot="1" x14ac:dyDescent="0.25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-4.6263938224397183</v>
      </c>
      <c r="AC9" s="8"/>
    </row>
    <row r="10" spans="1:29" ht="17" thickBot="1" x14ac:dyDescent="0.25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-4.6907280743497379</v>
      </c>
      <c r="AC10" s="6"/>
    </row>
    <row r="11" spans="1:29" ht="17" thickBot="1" x14ac:dyDescent="0.25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-4.7700448291783255</v>
      </c>
      <c r="AC11" s="8"/>
    </row>
    <row r="12" spans="1:29" ht="17" thickBot="1" x14ac:dyDescent="0.25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-4.9008844301371361</v>
      </c>
      <c r="AC12" s="6"/>
    </row>
    <row r="13" spans="1:29" ht="17" thickBot="1" x14ac:dyDescent="0.25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-4.9776841939565699</v>
      </c>
      <c r="AC13" s="8"/>
    </row>
    <row r="14" spans="1:29" ht="17" thickBot="1" x14ac:dyDescent="0.25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-5.0498960080495587</v>
      </c>
      <c r="AC14" s="6"/>
    </row>
    <row r="15" spans="1:29" ht="17" thickBot="1" x14ac:dyDescent="0.25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-5.1193347110195964</v>
      </c>
      <c r="AC15" s="8"/>
    </row>
    <row r="16" spans="1:29" ht="17" thickBot="1" x14ac:dyDescent="0.25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12</v>
      </c>
      <c r="M16">
        <f t="shared" si="1"/>
        <v>7.6923076923076854</v>
      </c>
      <c r="N16">
        <f t="shared" si="2"/>
        <v>-4.1420118343195229</v>
      </c>
      <c r="AB16" s="5">
        <f t="shared" si="3"/>
        <v>-5.1760997338237873</v>
      </c>
      <c r="AC16" s="6"/>
    </row>
    <row r="17" spans="1:29" ht="19" thickBot="1" x14ac:dyDescent="0.25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-5.2726496197994592</v>
      </c>
      <c r="AC17" s="8"/>
    </row>
    <row r="18" spans="1:29" ht="17" thickBot="1" x14ac:dyDescent="0.25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-5.4444998767261179</v>
      </c>
      <c r="AC18" s="6"/>
    </row>
    <row r="19" spans="1:29" ht="17" thickBot="1" x14ac:dyDescent="0.25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13</v>
      </c>
      <c r="M19">
        <f t="shared" si="1"/>
        <v>14.851485148514854</v>
      </c>
      <c r="N19">
        <f t="shared" si="2"/>
        <v>-2.2742868346240566</v>
      </c>
      <c r="AB19" s="5">
        <f t="shared" si="3"/>
        <v>-5.6021288209297015</v>
      </c>
      <c r="AC19" s="8"/>
    </row>
    <row r="20" spans="1:29" ht="18" thickBot="1" x14ac:dyDescent="0.25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-5.9219384844593721</v>
      </c>
      <c r="AC20" s="6"/>
    </row>
    <row r="21" spans="1:29" ht="19" thickBot="1" x14ac:dyDescent="0.25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-5.9874725258384442</v>
      </c>
      <c r="AC21" s="8"/>
    </row>
    <row r="22" spans="1:29" ht="21" thickBot="1" x14ac:dyDescent="0.25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14</v>
      </c>
      <c r="M22">
        <f t="shared" si="1"/>
        <v>34.210526315789487</v>
      </c>
      <c r="N22">
        <f t="shared" si="2"/>
        <v>-7.0637119113573448</v>
      </c>
      <c r="AB22" s="5">
        <f t="shared" si="3"/>
        <v>-6.4191752641634663</v>
      </c>
      <c r="AC22" s="6"/>
    </row>
    <row r="23" spans="1:29" ht="17" thickBot="1" x14ac:dyDescent="0.25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15</v>
      </c>
      <c r="M23">
        <f t="shared" si="1"/>
        <v>43.589743589743591</v>
      </c>
      <c r="N23">
        <f t="shared" si="2"/>
        <v>-7.363576594345826</v>
      </c>
      <c r="AB23" s="5">
        <f t="shared" si="3"/>
        <v>-6.6846117276679271</v>
      </c>
      <c r="AC23" s="8"/>
    </row>
    <row r="24" spans="1:29" ht="17" thickBot="1" x14ac:dyDescent="0.25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-7.0585781687167204</v>
      </c>
      <c r="AC24" s="6"/>
    </row>
    <row r="25" spans="1:29" ht="17" thickBot="1" x14ac:dyDescent="0.25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-7.5239414184059541</v>
      </c>
      <c r="AC25" s="8"/>
    </row>
    <row r="26" spans="1:29" ht="17" thickBot="1" x14ac:dyDescent="0.25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-7.9865649403540671</v>
      </c>
      <c r="AC26" s="6"/>
    </row>
    <row r="27" spans="1:29" ht="17" thickBot="1" x14ac:dyDescent="0.25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-8.4218830116119126</v>
      </c>
      <c r="AC27" s="8"/>
    </row>
    <row r="28" spans="1:29" ht="17" thickBot="1" x14ac:dyDescent="0.25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-8.8048752638680181</v>
      </c>
      <c r="AC28" s="6"/>
    </row>
    <row r="29" spans="1:29" ht="17" thickBot="1" x14ac:dyDescent="0.25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-9.2103403719761818</v>
      </c>
      <c r="AC29" s="8"/>
    </row>
    <row r="30" spans="1:29" ht="17" thickBot="1" x14ac:dyDescent="0.25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-10.41431317630212</v>
      </c>
      <c r="AC30" s="6"/>
    </row>
    <row r="31" spans="1:29" ht="17" thickBot="1" x14ac:dyDescent="0.25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-11.512925464970229</v>
      </c>
      <c r="AC31" s="6"/>
    </row>
    <row r="32" spans="1:29" ht="17" thickBot="1" x14ac:dyDescent="0.25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7" thickBot="1" x14ac:dyDescent="0.25"/>
    <row r="34" spans="2:7" x14ac:dyDescent="0.2">
      <c r="B34" s="18" t="s">
        <v>16</v>
      </c>
      <c r="C34" s="18"/>
      <c r="D34" s="18"/>
      <c r="E34" s="18"/>
      <c r="F34" s="18"/>
      <c r="G34" s="18"/>
    </row>
    <row r="35" spans="2:7" x14ac:dyDescent="0.2">
      <c r="B35" s="19"/>
      <c r="C35" s="19"/>
      <c r="D35" s="19"/>
      <c r="E35" s="19"/>
      <c r="F35" s="19"/>
      <c r="G35" s="19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topLeftCell="J13" zoomScale="70" zoomScaleNormal="40" workbookViewId="0">
      <selection activeCell="AB9" sqref="AB9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7" thickBot="1" x14ac:dyDescent="0.25">
      <c r="A2" s="5">
        <v>0</v>
      </c>
      <c r="B2" s="12">
        <f>25.1</f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$J$17*D2/($J$20*(273.15+B2))/1000</f>
        <v>27.352786447675978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LN(F2/1000)</f>
        <v>-4.2097554137334283</v>
      </c>
      <c r="AC2" s="6"/>
    </row>
    <row r="3" spans="1:29" ht="17" thickBot="1" x14ac:dyDescent="0.25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$J$17*D3/($J$20*(273.15+B3))/1000</f>
        <v>27.158243158574443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LN(F3/1000)</f>
        <v>-4.3260244445585965</v>
      </c>
      <c r="AC3" s="8"/>
    </row>
    <row r="4" spans="1:29" ht="17" thickBot="1" x14ac:dyDescent="0.25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26.885882553832293</v>
      </c>
      <c r="M4">
        <f t="shared" si="2"/>
        <v>4.2857142857142829</v>
      </c>
      <c r="N4">
        <f t="shared" si="0"/>
        <v>-0.99319727891156395</v>
      </c>
      <c r="AB4" s="5">
        <f t="shared" si="3"/>
        <v>-4.4750195015230458</v>
      </c>
      <c r="AC4" s="6"/>
    </row>
    <row r="5" spans="1:29" ht="17" thickBot="1" x14ac:dyDescent="0.25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26.535704633449527</v>
      </c>
      <c r="M5">
        <f t="shared" si="2"/>
        <v>4.4444444444444517</v>
      </c>
      <c r="N5">
        <f t="shared" si="0"/>
        <v>-4.6419753086419835</v>
      </c>
      <c r="AB5" s="5">
        <f t="shared" si="3"/>
        <v>-4.6788167261563895</v>
      </c>
      <c r="AC5" s="8"/>
    </row>
    <row r="6" spans="1:29" ht="17" thickBot="1" x14ac:dyDescent="0.25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26.457887317808915</v>
      </c>
      <c r="M6">
        <f t="shared" si="2"/>
        <v>5.7553956834532389</v>
      </c>
      <c r="N6">
        <f t="shared" si="0"/>
        <v>-1.5216603695460902</v>
      </c>
      <c r="AB6" s="5">
        <f t="shared" si="3"/>
        <v>-4.7284684023325845</v>
      </c>
      <c r="AC6" s="6"/>
    </row>
    <row r="7" spans="1:29" ht="17" thickBot="1" x14ac:dyDescent="0.25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26.155387673913321</v>
      </c>
      <c r="M7">
        <f t="shared" si="2"/>
        <v>5.084745762711866</v>
      </c>
      <c r="N7">
        <f t="shared" si="0"/>
        <v>-3.5621947716173525</v>
      </c>
      <c r="AB7" s="5">
        <f t="shared" si="3"/>
        <v>-4.8995412465906689</v>
      </c>
      <c r="AC7" s="8"/>
    </row>
    <row r="8" spans="1:29" ht="17" thickBot="1" x14ac:dyDescent="0.25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26.038622550369062</v>
      </c>
      <c r="M8">
        <f t="shared" si="2"/>
        <v>7.9365079365079376</v>
      </c>
      <c r="N8">
        <f t="shared" si="0"/>
        <v>-3.4265558075081892</v>
      </c>
      <c r="AB8" s="5">
        <f t="shared" si="3"/>
        <v>-4.9820478372443429</v>
      </c>
      <c r="AC8" s="6"/>
    </row>
    <row r="9" spans="1:29" ht="17" thickBot="1" x14ac:dyDescent="0.25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25.844014011128635</v>
      </c>
      <c r="M9">
        <f t="shared" si="2"/>
        <v>7.1428571428571397</v>
      </c>
      <c r="N9">
        <f t="shared" si="0"/>
        <v>-2.1865889212827976</v>
      </c>
      <c r="AB9" s="5">
        <f t="shared" si="3"/>
        <v>-5.0783789461827755</v>
      </c>
      <c r="AC9" s="8"/>
    </row>
    <row r="10" spans="1:29" ht="17" thickBot="1" x14ac:dyDescent="0.25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25.57156205619204</v>
      </c>
      <c r="M10">
        <f t="shared" si="2"/>
        <v>8.3333333333333268</v>
      </c>
      <c r="N10">
        <f t="shared" si="0"/>
        <v>-4.5138888888888848</v>
      </c>
      <c r="AB10" s="5">
        <f t="shared" si="3"/>
        <v>-5.249527202378605</v>
      </c>
      <c r="AC10" s="6"/>
    </row>
    <row r="11" spans="1:29" ht="17" thickBot="1" x14ac:dyDescent="0.25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25.415875224799695</v>
      </c>
      <c r="M11">
        <f t="shared" si="2"/>
        <v>10.975609756097569</v>
      </c>
      <c r="N11">
        <f t="shared" si="0"/>
        <v>-2.7067221891731132</v>
      </c>
      <c r="AB11" s="5">
        <f t="shared" si="3"/>
        <v>-5.3454089740818871</v>
      </c>
      <c r="AC11" s="8"/>
    </row>
    <row r="12" spans="1:29" ht="17" thickBot="1" x14ac:dyDescent="0.25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25.065579854166931</v>
      </c>
      <c r="M12">
        <f t="shared" si="2"/>
        <v>11.594202898550718</v>
      </c>
      <c r="N12">
        <f t="shared" si="0"/>
        <v>-3.2346145767695837</v>
      </c>
      <c r="AB12" s="5">
        <f t="shared" si="3"/>
        <v>-5.5340397000691066</v>
      </c>
      <c r="AC12" s="6"/>
    </row>
    <row r="13" spans="1:29" ht="17" thickBot="1" x14ac:dyDescent="0.25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24.754206191382249</v>
      </c>
      <c r="M13">
        <f t="shared" si="2"/>
        <v>15.686274509803928</v>
      </c>
      <c r="N13">
        <f t="shared" si="0"/>
        <v>-4.5367166474432929</v>
      </c>
      <c r="AB13" s="5">
        <f t="shared" si="3"/>
        <v>-5.7260280836035209</v>
      </c>
      <c r="AC13" s="8"/>
    </row>
    <row r="14" spans="1:29" ht="17" thickBot="1" x14ac:dyDescent="0.25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24.442832528597567</v>
      </c>
      <c r="M14">
        <f t="shared" si="2"/>
        <v>18.032786885245905</v>
      </c>
      <c r="N14">
        <f t="shared" si="0"/>
        <v>-3.8699274388605223</v>
      </c>
      <c r="AB14" s="5">
        <f t="shared" si="3"/>
        <v>-5.8961543673036569</v>
      </c>
      <c r="AC14" s="6"/>
    </row>
    <row r="15" spans="1:29" ht="17" thickBot="1" x14ac:dyDescent="0.25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24.014693742268626</v>
      </c>
      <c r="M15">
        <f t="shared" si="2"/>
        <v>21.428571428571427</v>
      </c>
      <c r="N15">
        <f t="shared" si="0"/>
        <v>-8.6734693877551017</v>
      </c>
      <c r="AB15" s="5">
        <f t="shared" si="3"/>
        <v>-6.1469494499483766</v>
      </c>
      <c r="AC15" s="8"/>
    </row>
    <row r="16" spans="1:29" ht="17" thickBot="1" x14ac:dyDescent="0.25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23.781163495180113</v>
      </c>
      <c r="J16" t="s">
        <v>12</v>
      </c>
      <c r="M16">
        <f t="shared" si="2"/>
        <v>28.205128205128197</v>
      </c>
      <c r="N16">
        <f t="shared" si="0"/>
        <v>-6.5746219592373416</v>
      </c>
      <c r="AB16" s="5">
        <f t="shared" si="3"/>
        <v>-6.2871787912570269</v>
      </c>
      <c r="AC16" s="6"/>
    </row>
    <row r="17" spans="1:29" ht="19" thickBot="1" x14ac:dyDescent="0.25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23.353024708851176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-6.5224928781914926</v>
      </c>
      <c r="AC17" s="8"/>
    </row>
    <row r="18" spans="1:29" ht="17" thickBot="1" x14ac:dyDescent="0.25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23.158416169610753</v>
      </c>
      <c r="M18">
        <f t="shared" si="2"/>
        <v>38.888888888888879</v>
      </c>
      <c r="N18">
        <f t="shared" si="0"/>
        <v>-7.7160493827160455</v>
      </c>
      <c r="AB18" s="5">
        <f t="shared" si="3"/>
        <v>-6.6301235423838571</v>
      </c>
      <c r="AC18" s="6"/>
    </row>
    <row r="19" spans="1:29" ht="17" thickBot="1" x14ac:dyDescent="0.25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22.613512259737554</v>
      </c>
      <c r="J19" t="s">
        <v>13</v>
      </c>
      <c r="M19">
        <f t="shared" si="2"/>
        <v>60.000000000000007</v>
      </c>
      <c r="N19">
        <f t="shared" si="0"/>
        <v>-7.1111111111111125</v>
      </c>
      <c r="AB19" s="5">
        <f t="shared" si="3"/>
        <v>-6.9485772735023925</v>
      </c>
      <c r="AC19" s="8"/>
    </row>
    <row r="20" spans="1:29" ht="18" thickBot="1" x14ac:dyDescent="0.25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21.562626147839254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-7.5810998322459024</v>
      </c>
      <c r="AC20" s="6"/>
    </row>
    <row r="21" spans="1:29" ht="19" thickBot="1" x14ac:dyDescent="0.25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20.356053204548612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-8.3348716346222833</v>
      </c>
      <c r="AC21" s="8"/>
    </row>
    <row r="22" spans="1:29" ht="21" thickBot="1" x14ac:dyDescent="0.25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17.359081700246044</v>
      </c>
      <c r="J22" s="14" t="s">
        <v>14</v>
      </c>
      <c r="M22">
        <f t="shared" si="2"/>
        <v>3200.0000000000005</v>
      </c>
      <c r="N22">
        <f t="shared" si="0"/>
        <v>-3300.0000000000014</v>
      </c>
      <c r="AB22" s="5">
        <f t="shared" si="3"/>
        <v>-10.41431317630212</v>
      </c>
      <c r="AC22" s="6"/>
    </row>
    <row r="23" spans="1:29" ht="17" thickBot="1" x14ac:dyDescent="0.25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14.868092397968583</v>
      </c>
      <c r="J23" t="s">
        <v>15</v>
      </c>
      <c r="M23">
        <f t="shared" si="2"/>
        <v>3600</v>
      </c>
      <c r="N23">
        <f t="shared" si="0"/>
        <v>-7399.9999999999991</v>
      </c>
      <c r="AB23" s="5">
        <f t="shared" si="3"/>
        <v>-11.512925464970229</v>
      </c>
      <c r="AC23" s="8"/>
    </row>
    <row r="24" spans="1:29" ht="17" thickBot="1" x14ac:dyDescent="0.25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13.466910915437513</v>
      </c>
    </row>
    <row r="56" spans="9:14" ht="17" thickBot="1" x14ac:dyDescent="0.25"/>
    <row r="57" spans="9:14" x14ac:dyDescent="0.2">
      <c r="I57" s="18" t="s">
        <v>16</v>
      </c>
      <c r="J57" s="18"/>
      <c r="K57" s="18"/>
      <c r="L57" s="18"/>
      <c r="M57" s="18"/>
      <c r="N57" s="18"/>
    </row>
    <row r="58" spans="9:14" x14ac:dyDescent="0.2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44"/>
  <sheetViews>
    <sheetView zoomScale="58" zoomScaleNormal="40" workbookViewId="0">
      <selection activeCell="J25" sqref="J25"/>
    </sheetView>
  </sheetViews>
  <sheetFormatPr baseColWidth="10" defaultColWidth="11.1640625" defaultRowHeight="16" x14ac:dyDescent="0.2"/>
  <cols>
    <col min="1" max="4" width="11.1640625" customWidth="1"/>
    <col min="6" max="6" width="11.33203125" bestFit="1" customWidth="1"/>
    <col min="7" max="7" width="17.1640625" bestFit="1" customWidth="1"/>
    <col min="8" max="8" width="11.33203125" bestFit="1" customWidth="1"/>
    <col min="10" max="10" width="16" bestFit="1" customWidth="1"/>
    <col min="13" max="13" width="11.1640625" customWidth="1"/>
    <col min="14" max="14" width="11.33203125" bestFit="1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21</v>
      </c>
      <c r="AC1" s="4" t="s">
        <v>11</v>
      </c>
    </row>
    <row r="2" spans="1:29" ht="17" thickBot="1" x14ac:dyDescent="0.25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$G$38*D2/($G$41*(B2+273.15))/1000</f>
        <v>28.946029017566794</v>
      </c>
      <c r="I2">
        <f>H2*0.6236</f>
        <v>18.050743695354655</v>
      </c>
      <c r="J2">
        <f>EXP(-22.145)*(EXP(I2)-1)*1000</f>
        <v>16.668137449897625</v>
      </c>
      <c r="M2">
        <f>(D3-D2)/(F3-F2)</f>
        <v>1.31578947368421</v>
      </c>
      <c r="N2">
        <f t="shared" ref="N2:N20" si="0">M2*(2*E3/(D3-D2)+2*G3/(F3-F2))</f>
        <v>0</v>
      </c>
      <c r="AB2" s="5">
        <f>LN(F2/1000)</f>
        <v>-4.0983525836196391</v>
      </c>
      <c r="AC2" s="6"/>
    </row>
    <row r="3" spans="1:29" ht="17" thickBot="1" x14ac:dyDescent="0.25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$G$38*D3/($G$41*(B3+273.15))/1000</f>
        <v>28.825587842736418</v>
      </c>
      <c r="I3">
        <f t="shared" ref="I3:I21" si="2">H3*0.6236</f>
        <v>17.97563657873043</v>
      </c>
      <c r="J3">
        <f t="shared" ref="J3:J21" si="3">EXP(-22.145)*(EXP(I3)-1)*1000</f>
        <v>15.462099594289572</v>
      </c>
      <c r="M3">
        <f t="shared" ref="M3:M20" si="4">(D4-D3)/(F4-F3)</f>
        <v>3.1055900621118022</v>
      </c>
      <c r="N3">
        <f t="shared" si="0"/>
        <v>0</v>
      </c>
      <c r="AB3" s="5">
        <f t="shared" ref="AB3:AB20" si="5">LN(F3/1000)</f>
        <v>-4.2460981174496375</v>
      </c>
      <c r="AC3" s="8"/>
    </row>
    <row r="4" spans="1:29" ht="17" thickBot="1" x14ac:dyDescent="0.25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28.624852551352458</v>
      </c>
      <c r="I4">
        <f t="shared" si="2"/>
        <v>17.850458051023395</v>
      </c>
      <c r="J4">
        <f t="shared" si="3"/>
        <v>13.642819132375985</v>
      </c>
      <c r="M4">
        <f t="shared" si="4"/>
        <v>3.664921465968586</v>
      </c>
      <c r="N4">
        <f t="shared" si="0"/>
        <v>0</v>
      </c>
      <c r="AB4" s="5">
        <f t="shared" si="5"/>
        <v>-4.3653661937807744</v>
      </c>
      <c r="AC4" s="6"/>
    </row>
    <row r="5" spans="1:29" ht="17" thickBot="1" x14ac:dyDescent="0.25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28.343823143414916</v>
      </c>
      <c r="I5">
        <f t="shared" si="2"/>
        <v>17.675208112233541</v>
      </c>
      <c r="J5">
        <f t="shared" si="3"/>
        <v>11.449698183593043</v>
      </c>
      <c r="M5">
        <f t="shared" si="4"/>
        <v>3.1578947368421018</v>
      </c>
      <c r="N5">
        <f t="shared" si="0"/>
        <v>0</v>
      </c>
      <c r="AB5" s="5">
        <f t="shared" si="5"/>
        <v>-4.5282091448519628</v>
      </c>
      <c r="AC5" s="8"/>
    </row>
    <row r="6" spans="1:29" ht="17" thickBot="1" x14ac:dyDescent="0.25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28.22338196858454</v>
      </c>
      <c r="I6">
        <f t="shared" si="2"/>
        <v>17.600100995609321</v>
      </c>
      <c r="J6">
        <f t="shared" si="3"/>
        <v>10.621245119936939</v>
      </c>
      <c r="M6">
        <f t="shared" si="4"/>
        <v>6.2499999999999947</v>
      </c>
      <c r="N6">
        <f t="shared" si="0"/>
        <v>0</v>
      </c>
      <c r="AB6" s="5">
        <f t="shared" si="5"/>
        <v>-4.6202838237981396</v>
      </c>
      <c r="AC6" s="6"/>
    </row>
    <row r="7" spans="1:29" ht="17" thickBot="1" x14ac:dyDescent="0.25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28.102940793754165</v>
      </c>
      <c r="I7">
        <f t="shared" si="2"/>
        <v>17.5249938789851</v>
      </c>
      <c r="J7">
        <f t="shared" si="3"/>
        <v>9.8527355109651324</v>
      </c>
      <c r="M7">
        <f t="shared" si="4"/>
        <v>6.0606060606060757</v>
      </c>
      <c r="N7">
        <f t="shared" si="0"/>
        <v>0</v>
      </c>
      <c r="AB7" s="5">
        <f t="shared" si="5"/>
        <v>-4.6702421827318066</v>
      </c>
      <c r="AC7" s="8"/>
    </row>
    <row r="8" spans="1:29" ht="17" thickBot="1" x14ac:dyDescent="0.25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27.942352560646999</v>
      </c>
      <c r="I8">
        <f t="shared" si="2"/>
        <v>17.42485105681947</v>
      </c>
      <c r="J8">
        <f t="shared" si="3"/>
        <v>8.9138505509789177</v>
      </c>
      <c r="M8">
        <f t="shared" si="4"/>
        <v>0</v>
      </c>
      <c r="N8" t="e">
        <f t="shared" si="0"/>
        <v>#DIV/0!</v>
      </c>
      <c r="AB8" s="5">
        <f t="shared" si="5"/>
        <v>-4.7432834881177257</v>
      </c>
      <c r="AC8" s="6"/>
    </row>
    <row r="9" spans="1:29" ht="17" thickBot="1" x14ac:dyDescent="0.25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27.942352560646999</v>
      </c>
      <c r="I9">
        <f t="shared" si="2"/>
        <v>17.42485105681947</v>
      </c>
      <c r="J9">
        <f t="shared" si="3"/>
        <v>8.9138505509789177</v>
      </c>
      <c r="M9">
        <f t="shared" si="4"/>
        <v>5.7777777777777777</v>
      </c>
      <c r="N9">
        <f t="shared" si="0"/>
        <v>0</v>
      </c>
      <c r="AB9" s="5">
        <f t="shared" si="5"/>
        <v>-4.7594875463724486</v>
      </c>
      <c r="AC9" s="8"/>
    </row>
    <row r="10" spans="1:29" ht="17" thickBot="1" x14ac:dyDescent="0.25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27.420440803048706</v>
      </c>
      <c r="I10">
        <f t="shared" si="2"/>
        <v>17.099386884781175</v>
      </c>
      <c r="J10">
        <f t="shared" si="3"/>
        <v>6.4375119756330212</v>
      </c>
      <c r="M10">
        <f t="shared" si="4"/>
        <v>12.499999999999989</v>
      </c>
      <c r="N10">
        <f t="shared" si="0"/>
        <v>0</v>
      </c>
      <c r="AB10" s="5">
        <f t="shared" si="5"/>
        <v>-5.0640360708233709</v>
      </c>
      <c r="AC10" s="6"/>
    </row>
    <row r="11" spans="1:29" ht="17" thickBot="1" x14ac:dyDescent="0.25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27.380293744771915</v>
      </c>
      <c r="I11">
        <f t="shared" si="2"/>
        <v>17.074351179239766</v>
      </c>
      <c r="J11">
        <f t="shared" si="3"/>
        <v>6.2783450569582184</v>
      </c>
      <c r="M11">
        <f t="shared" si="4"/>
        <v>7.9646017699115053</v>
      </c>
      <c r="N11">
        <f t="shared" si="0"/>
        <v>0</v>
      </c>
      <c r="AB11" s="5">
        <f t="shared" si="5"/>
        <v>-5.0767750966008007</v>
      </c>
      <c r="AC11" s="8"/>
    </row>
    <row r="12" spans="1:29" ht="17" thickBot="1" x14ac:dyDescent="0.25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27.018970220280789</v>
      </c>
      <c r="I12">
        <f t="shared" si="2"/>
        <v>16.849029829367101</v>
      </c>
      <c r="J12">
        <f t="shared" si="3"/>
        <v>5.0117495223846964</v>
      </c>
      <c r="M12">
        <f t="shared" si="4"/>
        <v>11.111111111111107</v>
      </c>
      <c r="N12">
        <f t="shared" si="0"/>
        <v>0</v>
      </c>
      <c r="AB12" s="5">
        <f t="shared" si="5"/>
        <v>-5.2765558747665242</v>
      </c>
      <c r="AC12" s="6"/>
    </row>
    <row r="13" spans="1:29" ht="17" thickBot="1" x14ac:dyDescent="0.25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26.626711438737136</v>
      </c>
      <c r="I13">
        <f t="shared" si="2"/>
        <v>16.60441725319648</v>
      </c>
      <c r="J13">
        <f t="shared" si="3"/>
        <v>3.9242390926291288</v>
      </c>
      <c r="M13">
        <f t="shared" si="4"/>
        <v>8.9743589743589762</v>
      </c>
      <c r="N13">
        <f t="shared" si="0"/>
        <v>0</v>
      </c>
      <c r="AB13" s="5">
        <f t="shared" si="5"/>
        <v>-5.4702926312878466</v>
      </c>
      <c r="AC13" s="8"/>
    </row>
    <row r="14" spans="1:29" ht="17" thickBot="1" x14ac:dyDescent="0.25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26.345584771963139</v>
      </c>
      <c r="I14">
        <f t="shared" si="2"/>
        <v>16.429106663796215</v>
      </c>
      <c r="J14">
        <f t="shared" si="3"/>
        <v>3.2932070246192433</v>
      </c>
      <c r="M14">
        <f t="shared" si="4"/>
        <v>15.094339622641508</v>
      </c>
      <c r="N14">
        <f t="shared" si="0"/>
        <v>0</v>
      </c>
      <c r="AB14" s="5">
        <f t="shared" si="5"/>
        <v>-5.6751950178042883</v>
      </c>
      <c r="AC14" s="6"/>
    </row>
    <row r="15" spans="1:29" ht="17" thickBot="1" x14ac:dyDescent="0.25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25.703009533622573</v>
      </c>
      <c r="I15">
        <f t="shared" si="2"/>
        <v>16.028396745167036</v>
      </c>
      <c r="J15">
        <f t="shared" si="3"/>
        <v>2.2059360135450135</v>
      </c>
      <c r="M15">
        <f t="shared" si="4"/>
        <v>23.364485981308409</v>
      </c>
      <c r="N15">
        <f t="shared" si="0"/>
        <v>0</v>
      </c>
      <c r="AB15" s="5">
        <f t="shared" si="5"/>
        <v>-6.0448653238350971</v>
      </c>
      <c r="AC15" s="8"/>
    </row>
    <row r="16" spans="1:29" ht="17" thickBot="1" x14ac:dyDescent="0.25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24.698985723715442</v>
      </c>
      <c r="I16">
        <f t="shared" si="2"/>
        <v>15.402287497308951</v>
      </c>
      <c r="J16">
        <f t="shared" si="3"/>
        <v>1.1794433285585841</v>
      </c>
      <c r="M16">
        <f t="shared" si="4"/>
        <v>39.473684210526315</v>
      </c>
      <c r="N16">
        <f t="shared" si="0"/>
        <v>0</v>
      </c>
      <c r="AB16" s="5">
        <f t="shared" si="5"/>
        <v>-6.6453910145146464</v>
      </c>
      <c r="AC16" s="6"/>
    </row>
    <row r="17" spans="1:29" ht="17" thickBot="1" x14ac:dyDescent="0.25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24.096571437771164</v>
      </c>
      <c r="I17">
        <f t="shared" si="2"/>
        <v>15.0266219485941</v>
      </c>
      <c r="J17">
        <f t="shared" si="3"/>
        <v>0.81007935231754813</v>
      </c>
      <c r="M17">
        <f t="shared" si="4"/>
        <v>55.555555555555507</v>
      </c>
      <c r="N17">
        <f t="shared" si="0"/>
        <v>0</v>
      </c>
      <c r="AB17" s="5">
        <f t="shared" si="5"/>
        <v>-6.9911368879211881</v>
      </c>
      <c r="AC17" s="8"/>
    </row>
    <row r="18" spans="1:29" ht="17" thickBot="1" x14ac:dyDescent="0.25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23.895766675789737</v>
      </c>
      <c r="I18">
        <f t="shared" si="2"/>
        <v>14.901400099022482</v>
      </c>
      <c r="J18">
        <f t="shared" si="3"/>
        <v>0.71473390985986318</v>
      </c>
      <c r="M18">
        <f t="shared" si="4"/>
        <v>97.014925373134332</v>
      </c>
      <c r="N18">
        <f t="shared" si="0"/>
        <v>0</v>
      </c>
      <c r="AB18" s="5">
        <f t="shared" si="5"/>
        <v>-7.0940848571736304</v>
      </c>
      <c r="AC18" s="6"/>
    </row>
    <row r="19" spans="1:29" ht="17" thickBot="1" x14ac:dyDescent="0.25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21.285304770031196</v>
      </c>
      <c r="I19">
        <f t="shared" si="2"/>
        <v>13.273516054591456</v>
      </c>
      <c r="J19">
        <f t="shared" si="3"/>
        <v>0.14033394351902589</v>
      </c>
      <c r="M19">
        <f t="shared" si="4"/>
        <v>633.33333333333337</v>
      </c>
      <c r="N19">
        <f t="shared" si="0"/>
        <v>0</v>
      </c>
      <c r="AB19" s="5">
        <f t="shared" si="5"/>
        <v>-8.740336742730447</v>
      </c>
      <c r="AC19" s="8"/>
    </row>
    <row r="20" spans="1:29" ht="17" thickBot="1" x14ac:dyDescent="0.25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17.470014292384093</v>
      </c>
      <c r="I20">
        <f t="shared" si="2"/>
        <v>10.894300912730721</v>
      </c>
      <c r="J20">
        <f t="shared" si="3"/>
        <v>1.2997966300403596E-2</v>
      </c>
      <c r="M20">
        <f t="shared" si="4"/>
        <v>16700</v>
      </c>
      <c r="N20">
        <f t="shared" si="0"/>
        <v>0</v>
      </c>
      <c r="AB20" s="5">
        <f t="shared" si="5"/>
        <v>-11.512925464970229</v>
      </c>
      <c r="AC20" s="6"/>
    </row>
    <row r="21" spans="1:29" x14ac:dyDescent="0.2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10.763135242204452</v>
      </c>
      <c r="I21">
        <f t="shared" si="2"/>
        <v>6.7118911370386964</v>
      </c>
      <c r="J21">
        <f t="shared" si="3"/>
        <v>1.9813326740246377E-4</v>
      </c>
    </row>
    <row r="22" spans="1:29" ht="17" thickBot="1" x14ac:dyDescent="0.25"/>
    <row r="23" spans="1:29" x14ac:dyDescent="0.2">
      <c r="B23" s="18" t="s">
        <v>16</v>
      </c>
      <c r="C23" s="18"/>
      <c r="D23" s="18"/>
      <c r="E23" s="18"/>
      <c r="F23" s="18"/>
      <c r="G23" s="18"/>
    </row>
    <row r="24" spans="1:29" x14ac:dyDescent="0.2">
      <c r="B24" s="19"/>
      <c r="C24" s="19"/>
      <c r="D24" s="19"/>
      <c r="E24" s="19"/>
      <c r="F24" s="19"/>
      <c r="G24" s="19"/>
    </row>
    <row r="37" spans="7:7" x14ac:dyDescent="0.2">
      <c r="G37" t="s">
        <v>12</v>
      </c>
    </row>
    <row r="38" spans="7:7" ht="18" x14ac:dyDescent="0.2">
      <c r="G38" s="9">
        <f>1.602176634*10^(-19)</f>
        <v>1.6021766340000001E-19</v>
      </c>
    </row>
    <row r="40" spans="7:7" x14ac:dyDescent="0.2">
      <c r="G40" t="s">
        <v>13</v>
      </c>
    </row>
    <row r="41" spans="7:7" ht="17" x14ac:dyDescent="0.2">
      <c r="G41" s="11">
        <f>1.3806503*10^(-23)</f>
        <v>1.3806503000000004E-23</v>
      </c>
    </row>
    <row r="42" spans="7:7" ht="18" x14ac:dyDescent="0.2">
      <c r="G42" s="10"/>
    </row>
    <row r="43" spans="7:7" ht="20" x14ac:dyDescent="0.2">
      <c r="G43" s="14" t="s">
        <v>14</v>
      </c>
    </row>
    <row r="44" spans="7:7" x14ac:dyDescent="0.2">
      <c r="G44" t="s">
        <v>15</v>
      </c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64"/>
  <sheetViews>
    <sheetView tabSelected="1" topLeftCell="D1" zoomScale="75" zoomScaleNormal="40" workbookViewId="0">
      <selection activeCell="I11" sqref="I11"/>
    </sheetView>
  </sheetViews>
  <sheetFormatPr baseColWidth="10" defaultColWidth="11.1640625" defaultRowHeight="16" x14ac:dyDescent="0.2"/>
  <cols>
    <col min="1" max="4" width="11.1640625" customWidth="1"/>
    <col min="6" max="6" width="11.33203125" bestFit="1" customWidth="1"/>
    <col min="8" max="8" width="16.6640625" bestFit="1" customWidth="1"/>
    <col min="10" max="10" width="16" bestFit="1" customWidth="1"/>
    <col min="13" max="13" width="11.1640625" customWidth="1"/>
    <col min="14" max="14" width="11.33203125" bestFit="1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7" t="s">
        <v>19</v>
      </c>
      <c r="J1" s="17" t="s">
        <v>20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7" thickBot="1" x14ac:dyDescent="0.25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 t="shared" ref="H2:H31" si="0">$H$44*D2/($H$47*(B2+273.15))/1000</f>
        <v>31.836315355914756</v>
      </c>
      <c r="I2">
        <f>H2*0.6109</f>
        <v>19.448805050928325</v>
      </c>
      <c r="J2">
        <f>EXP(-23.598)*(EXP(I2)-1)*10^3</f>
        <v>15.777112696434461</v>
      </c>
      <c r="M2">
        <f>(D3-D2)/(F3-F2)</f>
        <v>3.0769230769230793</v>
      </c>
      <c r="N2">
        <f t="shared" ref="N2:N30" si="1">M2*(2*E3/(D3-D2)+2*G3/(F3-F2))</f>
        <v>0</v>
      </c>
      <c r="AB2" s="5">
        <f>LN(F2/1000)</f>
        <v>-4.2138040022594287</v>
      </c>
      <c r="AC2" s="6"/>
    </row>
    <row r="3" spans="1:29" ht="17" thickBot="1" x14ac:dyDescent="0.25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si="0"/>
        <v>31.677686123685685</v>
      </c>
      <c r="I3">
        <f t="shared" ref="I3:I31" si="2">H3*0.6109</f>
        <v>19.351898452959585</v>
      </c>
      <c r="J3">
        <f t="shared" ref="J3:J31" si="3">EXP(-23.598)*(EXP(I3)-1)*10^3</f>
        <v>14.319950831913154</v>
      </c>
      <c r="M3">
        <f t="shared" ref="M3:M30" si="4">(D4-D3)/(F4-F3)</f>
        <v>3.0927835051546371</v>
      </c>
      <c r="N3">
        <f t="shared" si="1"/>
        <v>0</v>
      </c>
      <c r="AB3" s="5">
        <f t="shared" ref="AB3:AB30" si="5">LN(F3/1000)</f>
        <v>-4.3058066087624729</v>
      </c>
      <c r="AC3" s="8"/>
    </row>
    <row r="4" spans="1:29" ht="17" thickBot="1" x14ac:dyDescent="0.25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0"/>
        <v>31.549953518348239</v>
      </c>
      <c r="I4">
        <f t="shared" si="2"/>
        <v>19.27386660435894</v>
      </c>
      <c r="J4">
        <f t="shared" si="3"/>
        <v>13.245023262962146</v>
      </c>
      <c r="M4">
        <f t="shared" si="4"/>
        <v>2.3809523809523814</v>
      </c>
      <c r="N4">
        <f t="shared" si="1"/>
        <v>0</v>
      </c>
      <c r="AB4" s="5">
        <f t="shared" si="5"/>
        <v>-4.3804279133101849</v>
      </c>
      <c r="AC4" s="6"/>
    </row>
    <row r="5" spans="1:29" ht="17" thickBot="1" x14ac:dyDescent="0.25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0"/>
        <v>31.464798448123283</v>
      </c>
      <c r="I5">
        <f t="shared" si="2"/>
        <v>19.221845371958512</v>
      </c>
      <c r="J5">
        <f t="shared" si="3"/>
        <v>12.573615951792021</v>
      </c>
      <c r="M5">
        <f t="shared" si="4"/>
        <v>3.7735849056603756</v>
      </c>
      <c r="N5">
        <f t="shared" si="1"/>
        <v>0</v>
      </c>
      <c r="AB5" s="5">
        <f t="shared" si="5"/>
        <v>-4.4498773015820561</v>
      </c>
      <c r="AC5" s="8"/>
    </row>
    <row r="6" spans="1:29" ht="17" thickBot="1" x14ac:dyDescent="0.25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 t="shared" si="0"/>
        <v>31.294488307673362</v>
      </c>
      <c r="I6">
        <f t="shared" si="2"/>
        <v>19.117802907157657</v>
      </c>
      <c r="J6">
        <f t="shared" si="3"/>
        <v>11.331179583736253</v>
      </c>
      <c r="M6">
        <f t="shared" si="4"/>
        <v>4.1322314049586808</v>
      </c>
      <c r="N6">
        <f t="shared" si="1"/>
        <v>0</v>
      </c>
      <c r="AB6" s="5">
        <f t="shared" si="5"/>
        <v>-4.5450162631683444</v>
      </c>
      <c r="AC6" s="6"/>
    </row>
    <row r="7" spans="1:29" ht="17" thickBot="1" x14ac:dyDescent="0.25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0"/>
        <v>31.081600632110955</v>
      </c>
      <c r="I7">
        <f t="shared" si="2"/>
        <v>18.987749826156584</v>
      </c>
      <c r="J7">
        <f t="shared" si="3"/>
        <v>9.949328878183259</v>
      </c>
      <c r="M7">
        <f t="shared" si="4"/>
        <v>4.5454545454545441</v>
      </c>
      <c r="N7">
        <f t="shared" si="1"/>
        <v>0</v>
      </c>
      <c r="AB7" s="5">
        <f t="shared" si="5"/>
        <v>-4.6659823253848485</v>
      </c>
      <c r="AC7" s="8"/>
    </row>
    <row r="8" spans="1:29" ht="17" thickBot="1" x14ac:dyDescent="0.25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0"/>
        <v>30.95386802677351</v>
      </c>
      <c r="I8">
        <f t="shared" si="2"/>
        <v>18.909717977555935</v>
      </c>
      <c r="J8">
        <f t="shared" si="3"/>
        <v>9.2024821852183809</v>
      </c>
      <c r="M8">
        <f t="shared" si="4"/>
        <v>5.4794520547945176</v>
      </c>
      <c r="N8">
        <f t="shared" si="1"/>
        <v>0</v>
      </c>
      <c r="AB8" s="5">
        <f t="shared" si="5"/>
        <v>-4.7387015786126137</v>
      </c>
      <c r="AC8" s="6"/>
    </row>
    <row r="9" spans="1:29" ht="17" thickBot="1" x14ac:dyDescent="0.25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0"/>
        <v>30.783557886323589</v>
      </c>
      <c r="I9">
        <f t="shared" si="2"/>
        <v>18.80567551275508</v>
      </c>
      <c r="J9">
        <f t="shared" si="3"/>
        <v>8.293157564048526</v>
      </c>
      <c r="M9">
        <f t="shared" si="4"/>
        <v>5.7142857142857197</v>
      </c>
      <c r="N9">
        <f t="shared" si="1"/>
        <v>0</v>
      </c>
      <c r="AB9" s="5">
        <f t="shared" si="5"/>
        <v>-4.8258168571037139</v>
      </c>
      <c r="AC9" s="8"/>
    </row>
    <row r="10" spans="1:29" ht="17" thickBot="1" x14ac:dyDescent="0.25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0"/>
        <v>30.613247745873664</v>
      </c>
      <c r="I10">
        <f t="shared" si="2"/>
        <v>18.701633047954221</v>
      </c>
      <c r="J10">
        <f t="shared" si="3"/>
        <v>7.4736860113174357</v>
      </c>
      <c r="M10">
        <f t="shared" si="4"/>
        <v>5.9701492537313436</v>
      </c>
      <c r="N10">
        <f t="shared" si="1"/>
        <v>0</v>
      </c>
      <c r="AB10" s="5">
        <f t="shared" si="5"/>
        <v>-4.9171449510089165</v>
      </c>
      <c r="AC10" s="6"/>
    </row>
    <row r="11" spans="1:29" ht="17" thickBot="1" x14ac:dyDescent="0.25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0"/>
        <v>30.272627464973823</v>
      </c>
      <c r="I11">
        <f t="shared" si="2"/>
        <v>18.493548118352507</v>
      </c>
      <c r="J11">
        <f t="shared" si="3"/>
        <v>6.0696648418569064</v>
      </c>
      <c r="M11">
        <f t="shared" si="4"/>
        <v>7.1428571428571397</v>
      </c>
      <c r="N11">
        <f t="shared" si="1"/>
        <v>0</v>
      </c>
      <c r="AB11" s="5">
        <f t="shared" si="5"/>
        <v>-5.1193347110195964</v>
      </c>
      <c r="AC11" s="8"/>
    </row>
    <row r="12" spans="1:29" ht="17" thickBot="1" x14ac:dyDescent="0.25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0"/>
        <v>29.974584719186456</v>
      </c>
      <c r="I12">
        <f t="shared" si="2"/>
        <v>18.311473804951007</v>
      </c>
      <c r="J12">
        <f t="shared" si="3"/>
        <v>5.0593047505363753</v>
      </c>
      <c r="M12">
        <f t="shared" si="4"/>
        <v>8.6956521739130448</v>
      </c>
      <c r="N12">
        <f t="shared" si="1"/>
        <v>0</v>
      </c>
      <c r="AB12" s="5">
        <f t="shared" si="5"/>
        <v>-5.2983173665480363</v>
      </c>
      <c r="AC12" s="6"/>
    </row>
    <row r="13" spans="1:29" ht="17" thickBot="1" x14ac:dyDescent="0.25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0"/>
        <v>29.804274578736528</v>
      </c>
      <c r="I13">
        <f t="shared" si="2"/>
        <v>18.207431340150144</v>
      </c>
      <c r="J13">
        <f t="shared" si="3"/>
        <v>4.5593798057038573</v>
      </c>
      <c r="M13">
        <f t="shared" si="4"/>
        <v>9.3749999999999911</v>
      </c>
      <c r="N13">
        <f t="shared" si="1"/>
        <v>0</v>
      </c>
      <c r="AB13" s="5">
        <f t="shared" si="5"/>
        <v>-5.3948282669288803</v>
      </c>
      <c r="AC13" s="8"/>
    </row>
    <row r="14" spans="1:29" ht="17" thickBot="1" x14ac:dyDescent="0.25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0"/>
        <v>29.676541973399093</v>
      </c>
      <c r="I14">
        <f t="shared" si="2"/>
        <v>18.129399491549506</v>
      </c>
      <c r="J14">
        <f t="shared" si="3"/>
        <v>4.2171298113189124</v>
      </c>
      <c r="M14">
        <f t="shared" si="4"/>
        <v>9.9999999999999911</v>
      </c>
      <c r="N14">
        <f t="shared" si="1"/>
        <v>0</v>
      </c>
      <c r="AB14" s="5">
        <f t="shared" si="5"/>
        <v>-5.4679201509342166</v>
      </c>
      <c r="AC14" s="6"/>
    </row>
    <row r="15" spans="1:29" ht="17" thickBot="1" x14ac:dyDescent="0.25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0"/>
        <v>29.591386903174129</v>
      </c>
      <c r="I15">
        <f t="shared" si="2"/>
        <v>18.077378259149075</v>
      </c>
      <c r="J15">
        <f t="shared" si="3"/>
        <v>4.003358060444322</v>
      </c>
      <c r="M15">
        <f t="shared" si="4"/>
        <v>11.538461538461547</v>
      </c>
      <c r="N15">
        <f t="shared" si="1"/>
        <v>0</v>
      </c>
      <c r="AB15" s="5">
        <f t="shared" si="5"/>
        <v>-5.5164733763512075</v>
      </c>
      <c r="AC15" s="8"/>
    </row>
    <row r="16" spans="1:29" ht="17" thickBot="1" x14ac:dyDescent="0.25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0"/>
        <v>29.335921692499245</v>
      </c>
      <c r="I16">
        <f t="shared" si="2"/>
        <v>17.921314561947788</v>
      </c>
      <c r="J16">
        <f t="shared" si="3"/>
        <v>3.4248916098461128</v>
      </c>
      <c r="M16">
        <f t="shared" si="4"/>
        <v>11.428571428571425</v>
      </c>
      <c r="N16">
        <f t="shared" si="1"/>
        <v>0</v>
      </c>
      <c r="AB16" s="5">
        <f t="shared" si="5"/>
        <v>-5.6549923104867688</v>
      </c>
      <c r="AC16" s="6"/>
    </row>
    <row r="17" spans="1:29" ht="17" thickBot="1" x14ac:dyDescent="0.25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0"/>
        <v>29.16561155204932</v>
      </c>
      <c r="I17">
        <f t="shared" si="2"/>
        <v>17.81727209714693</v>
      </c>
      <c r="J17">
        <f t="shared" si="3"/>
        <v>3.0864678851155976</v>
      </c>
      <c r="M17">
        <f t="shared" si="4"/>
        <v>13.043478260869566</v>
      </c>
      <c r="N17">
        <f t="shared" si="1"/>
        <v>0</v>
      </c>
      <c r="AB17" s="5">
        <f t="shared" si="5"/>
        <v>-5.7603528261445955</v>
      </c>
      <c r="AC17" s="8"/>
    </row>
    <row r="18" spans="1:29" ht="17" thickBot="1" x14ac:dyDescent="0.25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0"/>
        <v>28.910146341374436</v>
      </c>
      <c r="I18">
        <f t="shared" si="2"/>
        <v>17.661208399945643</v>
      </c>
      <c r="J18">
        <f t="shared" si="3"/>
        <v>2.6404877597039884</v>
      </c>
      <c r="M18">
        <f t="shared" si="4"/>
        <v>18.181818181818176</v>
      </c>
      <c r="N18">
        <f t="shared" si="1"/>
        <v>0</v>
      </c>
      <c r="AB18" s="5">
        <f t="shared" si="5"/>
        <v>-5.9182140853683896</v>
      </c>
      <c r="AC18" s="6"/>
    </row>
    <row r="19" spans="1:29" ht="17" thickBot="1" x14ac:dyDescent="0.25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0"/>
        <v>28.654681130699551</v>
      </c>
      <c r="I19">
        <f t="shared" si="2"/>
        <v>17.505144702744357</v>
      </c>
      <c r="J19">
        <f t="shared" si="3"/>
        <v>2.2589496683678991</v>
      </c>
      <c r="M19">
        <f t="shared" si="4"/>
        <v>20</v>
      </c>
      <c r="N19">
        <f t="shared" si="1"/>
        <v>0</v>
      </c>
      <c r="AB19" s="5">
        <f t="shared" si="5"/>
        <v>-6.0490936599446181</v>
      </c>
      <c r="AC19" s="8"/>
    </row>
    <row r="20" spans="1:29" ht="17" thickBot="1" x14ac:dyDescent="0.25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0"/>
        <v>28.441793455137148</v>
      </c>
      <c r="I20">
        <f t="shared" si="2"/>
        <v>17.375091621743284</v>
      </c>
      <c r="J20">
        <f t="shared" si="3"/>
        <v>1.9834680883250841</v>
      </c>
      <c r="M20">
        <f t="shared" si="4"/>
        <v>20.689655172413808</v>
      </c>
      <c r="N20">
        <f t="shared" si="1"/>
        <v>0</v>
      </c>
      <c r="AB20" s="5">
        <f t="shared" si="5"/>
        <v>-6.161067331494162</v>
      </c>
      <c r="AC20" s="6"/>
    </row>
    <row r="21" spans="1:29" ht="17" thickBot="1" x14ac:dyDescent="0.25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0"/>
        <v>28.186328244462263</v>
      </c>
      <c r="I21">
        <f t="shared" si="2"/>
        <v>17.219027924541997</v>
      </c>
      <c r="J21">
        <f t="shared" si="3"/>
        <v>1.6968662545457855</v>
      </c>
      <c r="M21">
        <f t="shared" si="4"/>
        <v>24.137931034482754</v>
      </c>
      <c r="N21">
        <f t="shared" si="1"/>
        <v>0</v>
      </c>
      <c r="AB21" s="5">
        <f t="shared" si="5"/>
        <v>-6.3089187778934335</v>
      </c>
      <c r="AC21" s="8"/>
    </row>
    <row r="22" spans="1:29" ht="17" thickBot="1" x14ac:dyDescent="0.25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0"/>
        <v>27.888285498674897</v>
      </c>
      <c r="I22">
        <f t="shared" si="2"/>
        <v>17.036953611140493</v>
      </c>
      <c r="J22">
        <f t="shared" si="3"/>
        <v>1.4144048617593452</v>
      </c>
      <c r="M22">
        <f t="shared" si="4"/>
        <v>31.578947368421044</v>
      </c>
      <c r="N22">
        <f t="shared" si="1"/>
        <v>0</v>
      </c>
      <c r="AB22" s="5">
        <f t="shared" si="5"/>
        <v>-6.4824875435777924</v>
      </c>
      <c r="AC22" s="6"/>
    </row>
    <row r="23" spans="1:29" ht="17" thickBot="1" x14ac:dyDescent="0.25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0"/>
        <v>27.377355077325127</v>
      </c>
      <c r="I23">
        <f t="shared" si="2"/>
        <v>16.72482621673792</v>
      </c>
      <c r="J23">
        <f t="shared" si="3"/>
        <v>1.0351863317675472</v>
      </c>
      <c r="M23">
        <f t="shared" si="4"/>
        <v>38.709677419354847</v>
      </c>
      <c r="N23">
        <f t="shared" si="1"/>
        <v>0</v>
      </c>
      <c r="AB23" s="5">
        <f t="shared" si="5"/>
        <v>-6.7679933366069784</v>
      </c>
      <c r="AC23" s="8"/>
    </row>
    <row r="24" spans="1:29" ht="17" thickBot="1" x14ac:dyDescent="0.25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0"/>
        <v>26.866424655975358</v>
      </c>
      <c r="I24">
        <f t="shared" si="2"/>
        <v>16.412698822335347</v>
      </c>
      <c r="J24">
        <f t="shared" si="3"/>
        <v>0.75764073265972764</v>
      </c>
      <c r="M24">
        <f t="shared" si="4"/>
        <v>61.764705882352949</v>
      </c>
      <c r="N24">
        <f t="shared" si="1"/>
        <v>0</v>
      </c>
      <c r="AB24" s="5">
        <f t="shared" si="5"/>
        <v>-7.0821086661269153</v>
      </c>
      <c r="AC24" s="6"/>
    </row>
    <row r="25" spans="1:29" ht="17" thickBot="1" x14ac:dyDescent="0.25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0"/>
        <v>25.972296418613261</v>
      </c>
      <c r="I25">
        <f t="shared" si="2"/>
        <v>15.866475882130841</v>
      </c>
      <c r="J25">
        <f t="shared" si="3"/>
        <v>0.43877480618025211</v>
      </c>
      <c r="M25">
        <f t="shared" si="4"/>
        <v>104.34782608695653</v>
      </c>
      <c r="N25">
        <f t="shared" si="1"/>
        <v>0</v>
      </c>
      <c r="AB25" s="5">
        <f t="shared" si="5"/>
        <v>-7.6009024595420822</v>
      </c>
      <c r="AC25" s="8"/>
    </row>
    <row r="26" spans="1:29" ht="17" thickBot="1" x14ac:dyDescent="0.25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0"/>
        <v>24.950435575913726</v>
      </c>
      <c r="I26">
        <f t="shared" si="2"/>
        <v>15.242221093325695</v>
      </c>
      <c r="J26">
        <f t="shared" si="3"/>
        <v>0.23503428830758644</v>
      </c>
      <c r="M26">
        <f t="shared" si="4"/>
        <v>183.33333333333329</v>
      </c>
      <c r="N26">
        <f t="shared" si="1"/>
        <v>0</v>
      </c>
      <c r="AB26" s="5">
        <f t="shared" si="5"/>
        <v>-8.2170885989658995</v>
      </c>
      <c r="AC26" s="6"/>
    </row>
    <row r="27" spans="1:29" ht="17" thickBot="1" x14ac:dyDescent="0.25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0"/>
        <v>24.013729803439151</v>
      </c>
      <c r="I27">
        <f t="shared" si="2"/>
        <v>14.669987536920978</v>
      </c>
      <c r="J27">
        <f t="shared" si="3"/>
        <v>0.13262129615978224</v>
      </c>
      <c r="M27">
        <f t="shared" si="4"/>
        <v>314.28571428571433</v>
      </c>
      <c r="N27">
        <f t="shared" si="1"/>
        <v>0</v>
      </c>
      <c r="AB27" s="5">
        <f t="shared" si="5"/>
        <v>-8.8048752638680181</v>
      </c>
      <c r="AC27" s="8"/>
    </row>
    <row r="28" spans="1:29" ht="17" thickBot="1" x14ac:dyDescent="0.25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0"/>
        <v>23.068560057360695</v>
      </c>
      <c r="I28">
        <f t="shared" si="2"/>
        <v>14.092583339041649</v>
      </c>
      <c r="J28">
        <f t="shared" si="3"/>
        <v>7.4447422576405561E-2</v>
      </c>
      <c r="M28">
        <f t="shared" si="4"/>
        <v>620</v>
      </c>
      <c r="N28">
        <f t="shared" si="1"/>
        <v>0</v>
      </c>
      <c r="AB28" s="5">
        <f t="shared" si="5"/>
        <v>-9.4334839232903924</v>
      </c>
      <c r="AC28" s="6"/>
    </row>
    <row r="29" spans="1:29" ht="17" thickBot="1" x14ac:dyDescent="0.25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 t="shared" si="0"/>
        <v>21.749140570685086</v>
      </c>
      <c r="I29">
        <f t="shared" si="2"/>
        <v>13.286549974631519</v>
      </c>
      <c r="J29">
        <f t="shared" si="3"/>
        <v>3.325013527208686E-2</v>
      </c>
      <c r="M29">
        <f t="shared" si="4"/>
        <v>1650.0000000000002</v>
      </c>
      <c r="N29">
        <f t="shared" si="1"/>
        <v>0</v>
      </c>
      <c r="AB29" s="5">
        <f t="shared" si="5"/>
        <v>-10.41431317630212</v>
      </c>
      <c r="AC29" s="8"/>
    </row>
    <row r="30" spans="1:29" ht="17" thickBot="1" x14ac:dyDescent="0.25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0"/>
        <v>20.344597246159431</v>
      </c>
      <c r="I30">
        <f t="shared" si="2"/>
        <v>12.428514457678796</v>
      </c>
      <c r="J30">
        <f t="shared" si="3"/>
        <v>1.4097831804468006E-2</v>
      </c>
      <c r="M30">
        <f t="shared" si="4"/>
        <v>2900</v>
      </c>
      <c r="N30">
        <f t="shared" si="1"/>
        <v>0</v>
      </c>
      <c r="AB30" s="5">
        <f t="shared" si="5"/>
        <v>-11.512925464970229</v>
      </c>
      <c r="AC30" s="6"/>
    </row>
    <row r="31" spans="1:29" x14ac:dyDescent="0.2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0"/>
        <v>19.110301597333862</v>
      </c>
      <c r="I31">
        <f t="shared" si="2"/>
        <v>11.674483245811256</v>
      </c>
      <c r="J31">
        <f t="shared" si="3"/>
        <v>6.6325231377546354E-3</v>
      </c>
      <c r="AB31" s="20"/>
      <c r="AC31" s="20"/>
    </row>
    <row r="32" spans="1:29" ht="17" thickBot="1" x14ac:dyDescent="0.25">
      <c r="AB32" s="20"/>
      <c r="AC32" s="20"/>
    </row>
    <row r="33" spans="2:29" x14ac:dyDescent="0.2">
      <c r="B33" s="18" t="s">
        <v>16</v>
      </c>
      <c r="C33" s="18"/>
      <c r="D33" s="18"/>
      <c r="E33" s="18"/>
      <c r="F33" s="18"/>
      <c r="G33" s="18"/>
      <c r="AB33" s="20"/>
      <c r="AC33" s="20"/>
    </row>
    <row r="34" spans="2:29" x14ac:dyDescent="0.2">
      <c r="B34" s="19"/>
      <c r="C34" s="19"/>
      <c r="D34" s="19"/>
      <c r="E34" s="19"/>
      <c r="F34" s="19"/>
      <c r="G34" s="19"/>
      <c r="AB34" s="20"/>
      <c r="AC34" s="20"/>
    </row>
    <row r="35" spans="2:29" x14ac:dyDescent="0.2">
      <c r="AB35" s="20"/>
      <c r="AC35" s="20"/>
    </row>
    <row r="36" spans="2:29" x14ac:dyDescent="0.2">
      <c r="AB36" s="20"/>
      <c r="AC36" s="20"/>
    </row>
    <row r="37" spans="2:29" x14ac:dyDescent="0.2">
      <c r="AB37" s="20"/>
      <c r="AC37" s="20"/>
    </row>
    <row r="38" spans="2:29" x14ac:dyDescent="0.2">
      <c r="AB38" s="20"/>
      <c r="AC38" s="20"/>
    </row>
    <row r="39" spans="2:29" x14ac:dyDescent="0.2">
      <c r="AB39" s="20"/>
      <c r="AC39" s="20"/>
    </row>
    <row r="40" spans="2:29" x14ac:dyDescent="0.2">
      <c r="AB40" s="20"/>
      <c r="AC40" s="20"/>
    </row>
    <row r="41" spans="2:29" x14ac:dyDescent="0.2">
      <c r="AB41" s="20"/>
      <c r="AC41" s="20"/>
    </row>
    <row r="42" spans="2:29" x14ac:dyDescent="0.2">
      <c r="AB42" s="20"/>
      <c r="AC42" s="20"/>
    </row>
    <row r="43" spans="2:29" x14ac:dyDescent="0.2">
      <c r="H43" t="s">
        <v>12</v>
      </c>
      <c r="AB43" s="20"/>
      <c r="AC43" s="20"/>
    </row>
    <row r="44" spans="2:29" ht="18" x14ac:dyDescent="0.2">
      <c r="H44" s="9">
        <f>1.602176634*10^(-19)</f>
        <v>1.6021766340000001E-19</v>
      </c>
      <c r="AB44" s="20"/>
      <c r="AC44" s="20"/>
    </row>
    <row r="45" spans="2:29" x14ac:dyDescent="0.2">
      <c r="AB45" s="20"/>
      <c r="AC45" s="20"/>
    </row>
    <row r="46" spans="2:29" x14ac:dyDescent="0.2">
      <c r="H46" t="s">
        <v>13</v>
      </c>
      <c r="AB46" s="20"/>
      <c r="AC46" s="20"/>
    </row>
    <row r="47" spans="2:29" ht="17" x14ac:dyDescent="0.2">
      <c r="H47" s="11">
        <f>1.3806503*10^(-23)</f>
        <v>1.3806503000000004E-23</v>
      </c>
      <c r="AB47" s="20"/>
      <c r="AC47" s="20"/>
    </row>
    <row r="48" spans="2:29" ht="18" x14ac:dyDescent="0.2">
      <c r="H48" s="10"/>
      <c r="AB48" s="20"/>
      <c r="AC48" s="20"/>
    </row>
    <row r="49" spans="8:29" ht="20" x14ac:dyDescent="0.2">
      <c r="H49" s="14" t="s">
        <v>14</v>
      </c>
      <c r="AB49" s="20"/>
      <c r="AC49" s="20"/>
    </row>
    <row r="50" spans="8:29" x14ac:dyDescent="0.2">
      <c r="H50" t="s">
        <v>15</v>
      </c>
      <c r="AB50" s="20"/>
      <c r="AC50" s="20"/>
    </row>
    <row r="51" spans="8:29" x14ac:dyDescent="0.2">
      <c r="AB51" s="20"/>
      <c r="AC51" s="20"/>
    </row>
    <row r="52" spans="8:29" x14ac:dyDescent="0.2">
      <c r="AB52" s="20"/>
      <c r="AC52" s="20"/>
    </row>
    <row r="53" spans="8:29" x14ac:dyDescent="0.2">
      <c r="AB53" s="20"/>
      <c r="AC53" s="20"/>
    </row>
    <row r="54" spans="8:29" x14ac:dyDescent="0.2">
      <c r="AB54" s="20"/>
      <c r="AC54" s="20"/>
    </row>
    <row r="55" spans="8:29" x14ac:dyDescent="0.2">
      <c r="AB55" s="20"/>
      <c r="AC55" s="20"/>
    </row>
    <row r="56" spans="8:29" x14ac:dyDescent="0.2">
      <c r="AB56" s="20"/>
      <c r="AC56" s="20"/>
    </row>
    <row r="57" spans="8:29" x14ac:dyDescent="0.2">
      <c r="AB57" s="20"/>
      <c r="AC57" s="20"/>
    </row>
    <row r="58" spans="8:29" x14ac:dyDescent="0.2">
      <c r="AB58" s="20"/>
      <c r="AC58" s="20"/>
    </row>
    <row r="59" spans="8:29" x14ac:dyDescent="0.2">
      <c r="AB59" s="20"/>
      <c r="AC59" s="20"/>
    </row>
    <row r="60" spans="8:29" x14ac:dyDescent="0.2">
      <c r="AB60" s="20"/>
      <c r="AC60" s="20"/>
    </row>
    <row r="61" spans="8:29" x14ac:dyDescent="0.2">
      <c r="AB61" s="20"/>
      <c r="AC61" s="20"/>
    </row>
    <row r="62" spans="8:29" x14ac:dyDescent="0.2">
      <c r="AB62" s="20"/>
      <c r="AC62" s="20"/>
    </row>
    <row r="63" spans="8:29" x14ac:dyDescent="0.2">
      <c r="AB63" s="20"/>
      <c r="AC63" s="20"/>
    </row>
    <row r="64" spans="8:29" x14ac:dyDescent="0.2">
      <c r="AB64" s="20"/>
      <c r="AC64" s="20"/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D58"/>
  <sheetViews>
    <sheetView topLeftCell="Q31" zoomScale="125" zoomScaleNormal="50" workbookViewId="0">
      <selection activeCell="H2" sqref="H2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21</v>
      </c>
      <c r="AC1" s="4" t="s">
        <v>11</v>
      </c>
    </row>
    <row r="2" spans="1:29" ht="17" thickBot="1" x14ac:dyDescent="0.25">
      <c r="A2" s="5">
        <v>0</v>
      </c>
      <c r="B2" s="12">
        <v>77.2</v>
      </c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>
        <f>$J$17*D2/($J$20*(273.15+B2))/1000</f>
        <v>35.209336800872698</v>
      </c>
      <c r="M2">
        <f>(D3-D2)/(F3-F2)</f>
        <v>1.2499999999999998</v>
      </c>
      <c r="N2">
        <f t="shared" ref="N2:N23" si="0">M2*(2*E3/(D3-D2)+2*G3/(F3-F2))</f>
        <v>-0.84374999999999978</v>
      </c>
      <c r="AB2" s="5">
        <f>LN(F2/1000)</f>
        <v>-4.2233149435190604</v>
      </c>
      <c r="AC2" s="6"/>
    </row>
    <row r="3" spans="1:29" ht="17" thickBot="1" x14ac:dyDescent="0.25">
      <c r="A3" s="7">
        <v>1</v>
      </c>
      <c r="B3" s="12">
        <v>77.2</v>
      </c>
      <c r="C3" s="12">
        <v>0.1</v>
      </c>
      <c r="D3" s="13">
        <v>1060</v>
      </c>
      <c r="E3" s="12">
        <v>1</v>
      </c>
      <c r="F3" s="13">
        <v>12.25</v>
      </c>
      <c r="G3" s="12">
        <v>0.01</v>
      </c>
      <c r="H3" s="6">
        <f t="shared" ref="H3:H20" si="1">$J$17*D3/($J$20*(273.15+B3))/1000</f>
        <v>35.109968964181618</v>
      </c>
      <c r="M3">
        <f t="shared" ref="M3:M23" si="2">(D4-D3)/(F4-F3)</f>
        <v>1.4354066985645935</v>
      </c>
      <c r="N3">
        <f t="shared" si="0"/>
        <v>-0.97067374831162301</v>
      </c>
      <c r="AB3" s="5">
        <f t="shared" ref="AB3:AB20" si="3">LN(F3/1000)</f>
        <v>-4.4022293419914007</v>
      </c>
      <c r="AC3" s="8"/>
    </row>
    <row r="4" spans="1:29" ht="17" thickBot="1" x14ac:dyDescent="0.25">
      <c r="A4" s="5">
        <v>2</v>
      </c>
      <c r="B4" s="12">
        <v>77.2</v>
      </c>
      <c r="C4" s="12">
        <v>0.1</v>
      </c>
      <c r="D4" s="12">
        <v>1057</v>
      </c>
      <c r="E4" s="12">
        <v>1</v>
      </c>
      <c r="F4" s="12">
        <v>10.16</v>
      </c>
      <c r="G4" s="12">
        <v>0.01</v>
      </c>
      <c r="H4" s="6">
        <f t="shared" si="1"/>
        <v>35.010601127490531</v>
      </c>
      <c r="M4">
        <f t="shared" si="2"/>
        <v>1.379310344827587</v>
      </c>
      <c r="N4">
        <f t="shared" si="0"/>
        <v>-1.3983353151010709</v>
      </c>
      <c r="AB4" s="5">
        <f t="shared" si="3"/>
        <v>-4.5892968368318012</v>
      </c>
      <c r="AC4" s="6"/>
    </row>
    <row r="5" spans="1:29" ht="17" thickBot="1" x14ac:dyDescent="0.25">
      <c r="A5" s="7">
        <v>3</v>
      </c>
      <c r="B5" s="12">
        <v>77.2</v>
      </c>
      <c r="C5" s="12">
        <v>0.1</v>
      </c>
      <c r="D5" s="13">
        <v>1055</v>
      </c>
      <c r="E5" s="12">
        <v>1</v>
      </c>
      <c r="F5" s="13">
        <v>8.7100000000000009</v>
      </c>
      <c r="G5" s="12">
        <v>0.01</v>
      </c>
      <c r="H5" s="6">
        <f t="shared" si="1"/>
        <v>34.944355903029816</v>
      </c>
      <c r="M5">
        <f t="shared" si="2"/>
        <v>1.481481481481481</v>
      </c>
      <c r="N5">
        <f t="shared" si="0"/>
        <v>-1.5034293552812066</v>
      </c>
      <c r="AB5" s="5">
        <f t="shared" si="3"/>
        <v>-4.7432834881177257</v>
      </c>
      <c r="AC5" s="8"/>
    </row>
    <row r="6" spans="1:29" ht="17" thickBot="1" x14ac:dyDescent="0.25">
      <c r="A6" s="5">
        <v>4</v>
      </c>
      <c r="B6" s="12">
        <v>77.2</v>
      </c>
      <c r="C6" s="12">
        <v>0.1</v>
      </c>
      <c r="D6" s="12">
        <v>1053</v>
      </c>
      <c r="E6" s="12">
        <v>1</v>
      </c>
      <c r="F6" s="12">
        <v>7.36</v>
      </c>
      <c r="G6" s="12">
        <v>0.01</v>
      </c>
      <c r="H6" s="6">
        <f t="shared" si="1"/>
        <v>34.878110678569094</v>
      </c>
      <c r="M6">
        <f t="shared" si="2"/>
        <v>1.4705882352941164</v>
      </c>
      <c r="N6">
        <f t="shared" si="0"/>
        <v>-2.9844290657439418</v>
      </c>
      <c r="AB6" s="5">
        <f t="shared" si="3"/>
        <v>-4.911695346241352</v>
      </c>
      <c r="AC6" s="6"/>
    </row>
    <row r="7" spans="1:29" ht="17" thickBot="1" x14ac:dyDescent="0.25">
      <c r="A7" s="7">
        <v>5</v>
      </c>
      <c r="B7" s="12">
        <v>77.2</v>
      </c>
      <c r="C7" s="12">
        <v>0.1</v>
      </c>
      <c r="D7" s="13">
        <v>1052</v>
      </c>
      <c r="E7" s="12">
        <v>1</v>
      </c>
      <c r="F7" s="13">
        <v>6.68</v>
      </c>
      <c r="G7" s="12">
        <v>0.01</v>
      </c>
      <c r="H7" s="6">
        <f t="shared" si="1"/>
        <v>34.844988066338729</v>
      </c>
      <c r="M7">
        <f t="shared" si="2"/>
        <v>2.542372881355933</v>
      </c>
      <c r="N7">
        <f t="shared" si="0"/>
        <v>-1.7380063200229823</v>
      </c>
      <c r="AB7" s="5">
        <f t="shared" si="3"/>
        <v>-5.0086372914335824</v>
      </c>
      <c r="AC7" s="8"/>
    </row>
    <row r="8" spans="1:29" ht="17" thickBot="1" x14ac:dyDescent="0.25">
      <c r="A8" s="5">
        <v>6</v>
      </c>
      <c r="B8" s="12">
        <v>77.2</v>
      </c>
      <c r="C8" s="12">
        <v>0.1</v>
      </c>
      <c r="D8" s="12">
        <v>1049</v>
      </c>
      <c r="E8" s="12">
        <v>1</v>
      </c>
      <c r="F8" s="12">
        <v>5.5</v>
      </c>
      <c r="G8" s="12">
        <v>0.01</v>
      </c>
      <c r="H8" s="6">
        <f t="shared" si="1"/>
        <v>34.745620229647656</v>
      </c>
      <c r="M8">
        <f t="shared" si="2"/>
        <v>2.1978021978021975</v>
      </c>
      <c r="N8">
        <f t="shared" si="0"/>
        <v>-2.2461055428088392</v>
      </c>
      <c r="AB8" s="5">
        <f t="shared" si="3"/>
        <v>-5.2030071867437115</v>
      </c>
      <c r="AC8" s="6"/>
    </row>
    <row r="9" spans="1:29" ht="17" thickBot="1" x14ac:dyDescent="0.25">
      <c r="A9" s="7">
        <v>7</v>
      </c>
      <c r="B9" s="12">
        <v>77.2</v>
      </c>
      <c r="C9" s="12">
        <v>0.1</v>
      </c>
      <c r="D9" s="13">
        <v>1047</v>
      </c>
      <c r="E9" s="12">
        <v>1</v>
      </c>
      <c r="F9" s="13">
        <v>4.59</v>
      </c>
      <c r="G9" s="12">
        <v>0.01</v>
      </c>
      <c r="H9" s="6">
        <f t="shared" si="1"/>
        <v>34.679375005186934</v>
      </c>
      <c r="M9">
        <f t="shared" si="2"/>
        <v>3.7383177570093462</v>
      </c>
      <c r="N9">
        <f t="shared" si="0"/>
        <v>-1.9390339767665301</v>
      </c>
      <c r="AB9" s="5">
        <f t="shared" si="3"/>
        <v>-5.3838752549096833</v>
      </c>
      <c r="AC9" s="8"/>
    </row>
    <row r="10" spans="1:29" ht="17" thickBot="1" x14ac:dyDescent="0.25">
      <c r="A10" s="5">
        <v>8</v>
      </c>
      <c r="B10" s="12">
        <v>77.2</v>
      </c>
      <c r="C10" s="12">
        <v>0.1</v>
      </c>
      <c r="D10" s="12">
        <v>1043</v>
      </c>
      <c r="E10" s="12">
        <v>1</v>
      </c>
      <c r="F10" s="12">
        <v>3.52</v>
      </c>
      <c r="G10" s="12">
        <v>0.01</v>
      </c>
      <c r="H10" s="6">
        <f t="shared" si="1"/>
        <v>34.546884556265496</v>
      </c>
      <c r="M10">
        <f t="shared" si="2"/>
        <v>3.1746031746031753</v>
      </c>
      <c r="N10">
        <f t="shared" si="0"/>
        <v>-3.2753842277651812</v>
      </c>
      <c r="AB10" s="5">
        <f t="shared" si="3"/>
        <v>-5.649294289372131</v>
      </c>
      <c r="AC10" s="6"/>
    </row>
    <row r="11" spans="1:29" ht="17" thickBot="1" x14ac:dyDescent="0.25">
      <c r="A11" s="7">
        <v>9</v>
      </c>
      <c r="B11" s="12">
        <v>77.2</v>
      </c>
      <c r="C11" s="12">
        <v>0.1</v>
      </c>
      <c r="D11" s="13">
        <v>1041</v>
      </c>
      <c r="E11" s="12">
        <v>1</v>
      </c>
      <c r="F11" s="13">
        <v>2.89</v>
      </c>
      <c r="G11" s="12">
        <v>0.01</v>
      </c>
      <c r="H11" s="6">
        <f t="shared" si="1"/>
        <v>34.480639331804781</v>
      </c>
      <c r="M11">
        <f t="shared" si="2"/>
        <v>4.4444444444444429</v>
      </c>
      <c r="N11">
        <f t="shared" si="0"/>
        <v>-4.6419753086419737</v>
      </c>
      <c r="AB11" s="5">
        <f t="shared" si="3"/>
        <v>-5.8464987768577963</v>
      </c>
      <c r="AC11" s="8"/>
    </row>
    <row r="12" spans="1:29" ht="17" thickBot="1" x14ac:dyDescent="0.25">
      <c r="A12" s="5">
        <v>10</v>
      </c>
      <c r="B12" s="12">
        <v>77.2</v>
      </c>
      <c r="C12" s="12">
        <v>0.1</v>
      </c>
      <c r="D12" s="12">
        <v>1039</v>
      </c>
      <c r="E12" s="12">
        <v>1</v>
      </c>
      <c r="F12" s="12">
        <v>2.44</v>
      </c>
      <c r="G12" s="12">
        <v>0.01</v>
      </c>
      <c r="H12" s="6">
        <f t="shared" si="1"/>
        <v>34.414394107344059</v>
      </c>
      <c r="M12">
        <f t="shared" si="2"/>
        <v>6.9767441860465089</v>
      </c>
      <c r="N12">
        <f t="shared" si="0"/>
        <v>-4.9756625202812303</v>
      </c>
      <c r="AB12" s="5">
        <f t="shared" si="3"/>
        <v>-6.0157572396770265</v>
      </c>
      <c r="AC12" s="6"/>
    </row>
    <row r="13" spans="1:29" ht="17" thickBot="1" x14ac:dyDescent="0.25">
      <c r="A13" s="7">
        <v>11</v>
      </c>
      <c r="B13" s="12">
        <v>77.2</v>
      </c>
      <c r="C13" s="12">
        <v>0.1</v>
      </c>
      <c r="D13" s="13">
        <v>1036</v>
      </c>
      <c r="E13" s="12">
        <v>1</v>
      </c>
      <c r="F13" s="13">
        <v>2.0099999999999998</v>
      </c>
      <c r="G13" s="12">
        <v>0.01</v>
      </c>
      <c r="H13" s="6">
        <f t="shared" si="1"/>
        <v>34.315026270652979</v>
      </c>
      <c r="M13">
        <f t="shared" si="2"/>
        <v>6.3829787234042588</v>
      </c>
      <c r="N13">
        <f t="shared" si="0"/>
        <v>-4.526935264825716</v>
      </c>
      <c r="AB13" s="5">
        <f t="shared" si="3"/>
        <v>-6.2096205569111529</v>
      </c>
      <c r="AC13" s="8"/>
    </row>
    <row r="14" spans="1:29" ht="17" thickBot="1" x14ac:dyDescent="0.25">
      <c r="A14" s="5">
        <v>12</v>
      </c>
      <c r="B14" s="12">
        <v>77.2</v>
      </c>
      <c r="C14" s="12">
        <v>0.1</v>
      </c>
      <c r="D14" s="12">
        <v>1033</v>
      </c>
      <c r="E14" s="12">
        <v>1</v>
      </c>
      <c r="F14" s="12">
        <v>1.54</v>
      </c>
      <c r="G14" s="12">
        <v>0.01</v>
      </c>
      <c r="H14" s="6">
        <f t="shared" si="1"/>
        <v>34.215658433961892</v>
      </c>
      <c r="M14">
        <f t="shared" si="2"/>
        <v>11.39240506329114</v>
      </c>
      <c r="N14">
        <f t="shared" si="0"/>
        <v>-2.8200608876782565</v>
      </c>
      <c r="AB14" s="5">
        <f t="shared" si="3"/>
        <v>-6.4759728625565991</v>
      </c>
      <c r="AC14" s="6"/>
    </row>
    <row r="15" spans="1:29" ht="17" thickBot="1" x14ac:dyDescent="0.25">
      <c r="A15" s="7">
        <v>13</v>
      </c>
      <c r="B15" s="12">
        <v>77.2</v>
      </c>
      <c r="C15" s="12">
        <v>0.1</v>
      </c>
      <c r="D15" s="13">
        <v>1024</v>
      </c>
      <c r="E15" s="12">
        <v>1</v>
      </c>
      <c r="F15" s="13">
        <v>0.75</v>
      </c>
      <c r="G15" s="12">
        <v>0.01</v>
      </c>
      <c r="H15" s="6">
        <f t="shared" si="1"/>
        <v>33.917554923888652</v>
      </c>
      <c r="M15">
        <f t="shared" si="2"/>
        <v>19.35483870967742</v>
      </c>
      <c r="N15">
        <f t="shared" si="0"/>
        <v>-7.7003121748178982</v>
      </c>
      <c r="AB15" s="5">
        <f t="shared" si="3"/>
        <v>-7.1954373514339176</v>
      </c>
      <c r="AC15" s="8"/>
    </row>
    <row r="16" spans="1:29" ht="17" thickBot="1" x14ac:dyDescent="0.25">
      <c r="A16" s="5">
        <v>14</v>
      </c>
      <c r="B16" s="12">
        <v>77.2</v>
      </c>
      <c r="C16" s="12">
        <v>0.1</v>
      </c>
      <c r="D16" s="12">
        <v>1018</v>
      </c>
      <c r="E16" s="12">
        <v>1</v>
      </c>
      <c r="F16" s="12">
        <v>0.44</v>
      </c>
      <c r="G16" s="12">
        <v>0.01</v>
      </c>
      <c r="H16" s="6">
        <f t="shared" si="1"/>
        <v>33.718819250506492</v>
      </c>
      <c r="J16" t="s">
        <v>12</v>
      </c>
      <c r="M16">
        <f t="shared" si="2"/>
        <v>29.411764705882355</v>
      </c>
      <c r="N16">
        <f t="shared" si="0"/>
        <v>-15.224913494809691</v>
      </c>
      <c r="AB16" s="5">
        <f t="shared" si="3"/>
        <v>-7.7287358310519672</v>
      </c>
      <c r="AC16" s="6"/>
    </row>
    <row r="17" spans="1:30" ht="19" thickBot="1" x14ac:dyDescent="0.25">
      <c r="A17" s="7">
        <v>15</v>
      </c>
      <c r="B17" s="12">
        <v>77.2</v>
      </c>
      <c r="C17" s="12">
        <v>0.1</v>
      </c>
      <c r="D17" s="13">
        <v>1013</v>
      </c>
      <c r="E17" s="12">
        <v>1</v>
      </c>
      <c r="F17" s="13">
        <v>0.27</v>
      </c>
      <c r="G17" s="12">
        <v>0.01</v>
      </c>
      <c r="H17" s="6">
        <f t="shared" si="1"/>
        <v>33.553206189354697</v>
      </c>
      <c r="J17" s="9">
        <f>1.602176634*10^(-19)</f>
        <v>1.6021766340000001E-19</v>
      </c>
      <c r="M17">
        <f t="shared" si="2"/>
        <v>86.363636363636346</v>
      </c>
      <c r="N17">
        <f t="shared" si="0"/>
        <v>-16.942148760330571</v>
      </c>
      <c r="AB17" s="5">
        <f t="shared" si="3"/>
        <v>-8.2170885989658995</v>
      </c>
      <c r="AC17" s="8"/>
    </row>
    <row r="18" spans="1:30" ht="17" thickBot="1" x14ac:dyDescent="0.25">
      <c r="A18" s="5">
        <v>16</v>
      </c>
      <c r="B18" s="12">
        <v>77.2</v>
      </c>
      <c r="C18" s="12">
        <v>0.1</v>
      </c>
      <c r="D18" s="12">
        <v>994</v>
      </c>
      <c r="E18" s="12">
        <v>1</v>
      </c>
      <c r="F18" s="12">
        <v>0.05</v>
      </c>
      <c r="G18" s="12">
        <v>0.01</v>
      </c>
      <c r="H18" s="6">
        <f t="shared" si="1"/>
        <v>32.923876556977852</v>
      </c>
      <c r="M18">
        <f t="shared" si="2"/>
        <v>450</v>
      </c>
      <c r="N18">
        <f t="shared" si="0"/>
        <v>-275</v>
      </c>
      <c r="AB18" s="5">
        <f t="shared" si="3"/>
        <v>-9.9034875525361272</v>
      </c>
      <c r="AC18" s="6"/>
    </row>
    <row r="19" spans="1:30" ht="17" thickBot="1" x14ac:dyDescent="0.25">
      <c r="A19" s="7">
        <v>17</v>
      </c>
      <c r="B19" s="12">
        <v>77.2</v>
      </c>
      <c r="C19" s="12">
        <v>0.1</v>
      </c>
      <c r="D19" s="13">
        <v>976</v>
      </c>
      <c r="E19" s="12">
        <v>1</v>
      </c>
      <c r="F19" s="13">
        <v>0.01</v>
      </c>
      <c r="G19" s="12">
        <v>0.01</v>
      </c>
      <c r="H19" s="6">
        <f t="shared" si="1"/>
        <v>32.327669536831372</v>
      </c>
      <c r="J19" t="s">
        <v>13</v>
      </c>
      <c r="M19">
        <f t="shared" si="2"/>
        <v>1400</v>
      </c>
      <c r="N19">
        <f t="shared" si="0"/>
        <v>-3000</v>
      </c>
      <c r="AB19" s="5">
        <f t="shared" si="3"/>
        <v>-11.512925464970229</v>
      </c>
      <c r="AC19" s="8"/>
    </row>
    <row r="20" spans="1:30" ht="17" x14ac:dyDescent="0.2">
      <c r="A20" s="5">
        <v>18</v>
      </c>
      <c r="B20" s="15">
        <v>77.2</v>
      </c>
      <c r="C20" s="15">
        <v>0.1</v>
      </c>
      <c r="D20" s="15">
        <v>962</v>
      </c>
      <c r="E20" s="15">
        <v>1</v>
      </c>
      <c r="F20" s="15">
        <v>0</v>
      </c>
      <c r="G20" s="15">
        <v>0.01</v>
      </c>
      <c r="H20" s="6">
        <f t="shared" si="1"/>
        <v>31.863952965606334</v>
      </c>
      <c r="J20" s="11">
        <f>1.3806503*10^(-23)</f>
        <v>1.3806503000000004E-23</v>
      </c>
      <c r="AB20" s="5"/>
      <c r="AC20" s="20"/>
      <c r="AD20" s="20"/>
    </row>
    <row r="21" spans="1:30" ht="18" x14ac:dyDescent="0.2">
      <c r="A21" s="20"/>
      <c r="B21" s="20"/>
      <c r="C21" s="20"/>
      <c r="D21" s="20"/>
      <c r="E21" s="20"/>
      <c r="F21" s="20"/>
      <c r="G21" s="20"/>
      <c r="H21" s="20"/>
      <c r="I21" s="20"/>
      <c r="J21" s="10"/>
      <c r="AB21" s="20"/>
      <c r="AC21" s="20"/>
      <c r="AD21" s="20"/>
    </row>
    <row r="22" spans="1:30" ht="20" x14ac:dyDescent="0.2">
      <c r="A22" s="20"/>
      <c r="B22" s="20"/>
      <c r="C22" s="20"/>
      <c r="D22" s="20"/>
      <c r="E22" s="20"/>
      <c r="F22" s="20"/>
      <c r="G22" s="20"/>
      <c r="H22" s="20"/>
      <c r="I22" s="20"/>
      <c r="J22" s="14" t="s">
        <v>14</v>
      </c>
      <c r="AB22" s="20"/>
      <c r="AC22" s="20"/>
      <c r="AD22" s="20"/>
    </row>
    <row r="23" spans="1:30" x14ac:dyDescent="0.2">
      <c r="A23" s="20"/>
      <c r="B23" s="20"/>
      <c r="C23" s="20"/>
      <c r="D23" s="20"/>
      <c r="E23" s="20"/>
      <c r="F23" s="20"/>
      <c r="G23" s="20"/>
      <c r="H23" s="20"/>
      <c r="I23" s="20"/>
      <c r="J23" t="s">
        <v>15</v>
      </c>
      <c r="AB23" s="20"/>
      <c r="AC23" s="20"/>
      <c r="AD23" s="20"/>
    </row>
    <row r="24" spans="1:30" x14ac:dyDescent="0.2">
      <c r="A24" s="20"/>
      <c r="B24" s="20"/>
      <c r="C24" s="20"/>
      <c r="D24" s="20"/>
      <c r="E24" s="20"/>
      <c r="F24" s="20"/>
      <c r="G24" s="20"/>
      <c r="H24" s="20"/>
      <c r="I24" s="20"/>
      <c r="AB24" s="20"/>
      <c r="AC24" s="20"/>
      <c r="AD24" s="20"/>
    </row>
    <row r="25" spans="1:30" x14ac:dyDescent="0.2">
      <c r="A25" s="20"/>
      <c r="B25" s="20"/>
      <c r="C25" s="20"/>
      <c r="D25" s="20"/>
      <c r="E25" s="20"/>
      <c r="F25" s="20"/>
      <c r="G25" s="20"/>
      <c r="H25" s="20"/>
      <c r="I25" s="20"/>
      <c r="AB25" s="20"/>
      <c r="AC25" s="20"/>
      <c r="AD25" s="20"/>
    </row>
    <row r="26" spans="1:30" x14ac:dyDescent="0.2">
      <c r="A26" s="20"/>
      <c r="B26" s="20"/>
      <c r="C26" s="20"/>
      <c r="D26" s="20"/>
      <c r="E26" s="20"/>
      <c r="F26" s="20"/>
      <c r="G26" s="20"/>
      <c r="H26" s="20"/>
      <c r="I26" s="20"/>
    </row>
    <row r="44" spans="27:27" x14ac:dyDescent="0.2">
      <c r="AA44" t="s">
        <v>22</v>
      </c>
    </row>
    <row r="45" spans="27:27" x14ac:dyDescent="0.2">
      <c r="AA45">
        <f>SLOPE(AB2:AB19,H2:H19)</f>
        <v>2.5343862206687207</v>
      </c>
    </row>
    <row r="47" spans="27:27" x14ac:dyDescent="0.2">
      <c r="AA47" t="s">
        <v>23</v>
      </c>
    </row>
    <row r="48" spans="27:27" x14ac:dyDescent="0.2">
      <c r="AA48">
        <f>INTERCEPT(AB2:AB19,H2:H19)</f>
        <v>-93.28085672413178</v>
      </c>
    </row>
    <row r="56" spans="9:14" ht="17" thickBot="1" x14ac:dyDescent="0.25"/>
    <row r="57" spans="9:14" x14ac:dyDescent="0.2">
      <c r="I57" s="18" t="s">
        <v>16</v>
      </c>
      <c r="J57" s="18"/>
      <c r="K57" s="18"/>
      <c r="L57" s="18"/>
      <c r="M57" s="18"/>
      <c r="N57" s="18"/>
    </row>
    <row r="58" spans="9:14" x14ac:dyDescent="0.2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zoomScale="59" zoomScaleNormal="40" workbookViewId="0">
      <selection activeCell="AB2" sqref="AB2"/>
    </sheetView>
  </sheetViews>
  <sheetFormatPr baseColWidth="10" defaultColWidth="11.1640625" defaultRowHeight="16" x14ac:dyDescent="0.2"/>
  <cols>
    <col min="1" max="4" width="11.1640625" customWidth="1"/>
    <col min="10" max="10" width="16" bestFit="1" customWidth="1"/>
    <col min="13" max="13" width="11.1640625" customWidth="1"/>
    <col min="28" max="29" width="11.1640625" customWidth="1"/>
  </cols>
  <sheetData>
    <row r="1" spans="1:29" ht="17" thickBo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18</v>
      </c>
      <c r="G1" s="4" t="s">
        <v>17</v>
      </c>
      <c r="H1" s="4" t="s">
        <v>7</v>
      </c>
      <c r="M1" t="s">
        <v>8</v>
      </c>
      <c r="N1" t="s">
        <v>9</v>
      </c>
      <c r="AB1" s="1" t="s">
        <v>21</v>
      </c>
      <c r="AC1" s="4" t="s">
        <v>11</v>
      </c>
    </row>
    <row r="2" spans="1:29" ht="17" thickBot="1" x14ac:dyDescent="0.25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>
        <f>LN(-F2/10^6)</f>
        <v>-15.424948470398375</v>
      </c>
      <c r="AC2" s="6"/>
    </row>
    <row r="3" spans="1:29" ht="17" thickBot="1" x14ac:dyDescent="0.25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>
        <f t="shared" ref="AB3:AB15" si="3">LN(-F3/10^6)</f>
        <v>-15.424948470398375</v>
      </c>
      <c r="AC3" s="8"/>
    </row>
    <row r="4" spans="1:29" ht="17" thickBot="1" x14ac:dyDescent="0.25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>
        <f t="shared" si="3"/>
        <v>-15.424948470398375</v>
      </c>
      <c r="AC4" s="6"/>
    </row>
    <row r="5" spans="1:29" ht="17" thickBot="1" x14ac:dyDescent="0.25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>
        <f t="shared" si="3"/>
        <v>-15.424948470398375</v>
      </c>
      <c r="AC5" s="8"/>
    </row>
    <row r="6" spans="1:29" ht="17" thickBot="1" x14ac:dyDescent="0.25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>
        <f t="shared" si="3"/>
        <v>-15.01948336229021</v>
      </c>
      <c r="AC6" s="6"/>
    </row>
    <row r="7" spans="1:29" ht="17" thickBot="1" x14ac:dyDescent="0.25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>
        <f t="shared" si="3"/>
        <v>-14.73180128983843</v>
      </c>
      <c r="AC7" s="8"/>
    </row>
    <row r="8" spans="1:29" ht="17" thickBot="1" x14ac:dyDescent="0.25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>
        <f t="shared" si="3"/>
        <v>-14.038654109278484</v>
      </c>
      <c r="AC8" s="6"/>
    </row>
    <row r="9" spans="1:29" ht="17" thickBot="1" x14ac:dyDescent="0.25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>
        <f t="shared" si="3"/>
        <v>-13.815510557964274</v>
      </c>
      <c r="AC9" s="8"/>
    </row>
    <row r="10" spans="1:29" ht="17" thickBot="1" x14ac:dyDescent="0.25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>
        <f t="shared" si="3"/>
        <v>-13.72020037815995</v>
      </c>
      <c r="AC10" s="6"/>
    </row>
    <row r="11" spans="1:29" ht="17" thickBot="1" x14ac:dyDescent="0.25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>
        <f t="shared" si="3"/>
        <v>-13.633189001170319</v>
      </c>
      <c r="AC11" s="8"/>
    </row>
    <row r="12" spans="1:29" ht="17" thickBot="1" x14ac:dyDescent="0.25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>
        <f t="shared" si="3"/>
        <v>-13.479038321343062</v>
      </c>
      <c r="AC12" s="6"/>
    </row>
    <row r="13" spans="1:29" ht="17" thickBot="1" x14ac:dyDescent="0.25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>
        <f t="shared" si="3"/>
        <v>-13.41004544985611</v>
      </c>
      <c r="AC13" s="8"/>
    </row>
    <row r="14" spans="1:29" ht="17" thickBot="1" x14ac:dyDescent="0.25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>
        <f t="shared" si="3"/>
        <v>-13.284882306902103</v>
      </c>
      <c r="AC14" s="6"/>
    </row>
    <row r="15" spans="1:29" ht="17" thickBot="1" x14ac:dyDescent="0.25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>
        <f t="shared" si="3"/>
        <v>-13.073573213234896</v>
      </c>
      <c r="AC15" s="8"/>
    </row>
    <row r="16" spans="1:29" ht="17" thickBot="1" x14ac:dyDescent="0.25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12</v>
      </c>
      <c r="M16" t="e">
        <f t="shared" si="2"/>
        <v>#DIV/0!</v>
      </c>
      <c r="N16" t="e">
        <f t="shared" si="0"/>
        <v>#DIV/0!</v>
      </c>
      <c r="AB16" s="5"/>
      <c r="AC16" s="6"/>
    </row>
    <row r="17" spans="1:29" ht="19" thickBot="1" x14ac:dyDescent="0.25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/>
      <c r="AC17" s="8"/>
    </row>
    <row r="18" spans="1:29" ht="17" thickBot="1" x14ac:dyDescent="0.25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/>
      <c r="AC18" s="6"/>
    </row>
    <row r="19" spans="1:29" ht="17" thickBot="1" x14ac:dyDescent="0.25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13</v>
      </c>
      <c r="M19" t="e">
        <f t="shared" si="2"/>
        <v>#DIV/0!</v>
      </c>
      <c r="N19" t="e">
        <f t="shared" si="0"/>
        <v>#DIV/0!</v>
      </c>
      <c r="AB19" s="5"/>
      <c r="AC19" s="8"/>
    </row>
    <row r="20" spans="1:29" ht="18" thickBot="1" x14ac:dyDescent="0.25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/>
      <c r="AC20" s="6"/>
    </row>
    <row r="21" spans="1:29" ht="19" thickBot="1" x14ac:dyDescent="0.25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/>
      <c r="AC21" s="8"/>
    </row>
    <row r="22" spans="1:29" ht="21" thickBot="1" x14ac:dyDescent="0.25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14</v>
      </c>
      <c r="M22" t="e">
        <f t="shared" si="2"/>
        <v>#DIV/0!</v>
      </c>
      <c r="N22" t="e">
        <f t="shared" si="0"/>
        <v>#DIV/0!</v>
      </c>
      <c r="AB22" s="5"/>
      <c r="AC22" s="6"/>
    </row>
    <row r="23" spans="1:29" ht="17" thickBot="1" x14ac:dyDescent="0.25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15</v>
      </c>
      <c r="M23" t="e">
        <f t="shared" si="2"/>
        <v>#DIV/0!</v>
      </c>
      <c r="N23" t="e">
        <f t="shared" si="0"/>
        <v>#DIV/0!</v>
      </c>
      <c r="AB23" s="5"/>
      <c r="AC23" s="8"/>
    </row>
    <row r="24" spans="1:29" ht="17" thickBot="1" x14ac:dyDescent="0.25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/>
      <c r="AC24" s="6"/>
    </row>
    <row r="25" spans="1:29" ht="17" thickBot="1" x14ac:dyDescent="0.25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ref="AB3:AB57" si="4">LN(F25)</f>
        <v>#NUM!</v>
      </c>
      <c r="AC25" s="8"/>
    </row>
    <row r="26" spans="1:29" ht="17" thickBot="1" x14ac:dyDescent="0.25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4"/>
        <v>#NUM!</v>
      </c>
      <c r="AC26" s="6"/>
    </row>
    <row r="27" spans="1:29" ht="17" thickBot="1" x14ac:dyDescent="0.25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4"/>
        <v>#NUM!</v>
      </c>
      <c r="AC27" s="8"/>
    </row>
    <row r="28" spans="1:29" ht="17" thickBot="1" x14ac:dyDescent="0.25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4"/>
        <v>#NUM!</v>
      </c>
      <c r="AC28" s="6"/>
    </row>
    <row r="29" spans="1:29" ht="17" thickBot="1" x14ac:dyDescent="0.25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4"/>
        <v>#NUM!</v>
      </c>
      <c r="AC29" s="8"/>
    </row>
    <row r="30" spans="1:29" ht="17" thickBot="1" x14ac:dyDescent="0.25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4"/>
        <v>#NUM!</v>
      </c>
      <c r="AC30" s="6"/>
    </row>
    <row r="31" spans="1:29" ht="17" thickBot="1" x14ac:dyDescent="0.25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4"/>
        <v>#NUM!</v>
      </c>
      <c r="AC31" s="6"/>
    </row>
    <row r="32" spans="1:29" ht="17" thickBot="1" x14ac:dyDescent="0.25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4"/>
        <v>#NUM!</v>
      </c>
      <c r="AC32" s="8"/>
    </row>
    <row r="33" spans="1:29" ht="17" thickBot="1" x14ac:dyDescent="0.25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5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4"/>
        <v>#NUM!</v>
      </c>
      <c r="AC33" s="6"/>
    </row>
    <row r="34" spans="1:29" ht="17" thickBot="1" x14ac:dyDescent="0.25">
      <c r="A34" s="5">
        <v>32</v>
      </c>
      <c r="B34" s="12"/>
      <c r="C34" s="12"/>
      <c r="D34" s="12"/>
      <c r="E34" s="12"/>
      <c r="F34" s="12"/>
      <c r="G34" s="12"/>
      <c r="H34" s="6" t="e">
        <f t="shared" si="5"/>
        <v>#DIV/0!</v>
      </c>
      <c r="M34" t="e">
        <f t="shared" si="2"/>
        <v>#DIV/0!</v>
      </c>
      <c r="N34" t="e">
        <f t="shared" si="0"/>
        <v>#DIV/0!</v>
      </c>
      <c r="AB34" s="5" t="e">
        <f t="shared" si="4"/>
        <v>#NUM!</v>
      </c>
      <c r="AC34" s="6"/>
    </row>
    <row r="35" spans="1:29" ht="17" thickBot="1" x14ac:dyDescent="0.25">
      <c r="A35" s="7">
        <v>33</v>
      </c>
      <c r="B35" s="13"/>
      <c r="C35" s="13"/>
      <c r="D35" s="13"/>
      <c r="E35" s="13"/>
      <c r="F35" s="13"/>
      <c r="G35" s="13"/>
      <c r="H35" s="6" t="e">
        <f t="shared" si="5"/>
        <v>#DIV/0!</v>
      </c>
      <c r="M35" t="e">
        <f t="shared" si="2"/>
        <v>#DIV/0!</v>
      </c>
      <c r="N35" t="e">
        <f t="shared" si="0"/>
        <v>#DIV/0!</v>
      </c>
      <c r="AB35" s="5" t="e">
        <f t="shared" si="4"/>
        <v>#NUM!</v>
      </c>
      <c r="AC35" s="8"/>
    </row>
    <row r="36" spans="1:29" ht="17" thickBot="1" x14ac:dyDescent="0.25">
      <c r="A36" s="5">
        <v>34</v>
      </c>
      <c r="B36" s="12"/>
      <c r="C36" s="12"/>
      <c r="D36" s="12"/>
      <c r="E36" s="12"/>
      <c r="F36" s="12"/>
      <c r="G36" s="12"/>
      <c r="H36" s="6" t="e">
        <f t="shared" si="5"/>
        <v>#DIV/0!</v>
      </c>
      <c r="M36" t="e">
        <f t="shared" si="2"/>
        <v>#DIV/0!</v>
      </c>
      <c r="N36" t="e">
        <f t="shared" si="0"/>
        <v>#DIV/0!</v>
      </c>
      <c r="AB36" s="5" t="e">
        <f t="shared" si="4"/>
        <v>#NUM!</v>
      </c>
      <c r="AC36" s="6"/>
    </row>
    <row r="37" spans="1:29" ht="17" thickBot="1" x14ac:dyDescent="0.25">
      <c r="A37" s="7">
        <v>35</v>
      </c>
      <c r="B37" s="13"/>
      <c r="C37" s="13"/>
      <c r="D37" s="13"/>
      <c r="E37" s="13"/>
      <c r="F37" s="13"/>
      <c r="G37" s="13"/>
      <c r="H37" s="6" t="e">
        <f t="shared" si="5"/>
        <v>#DIV/0!</v>
      </c>
      <c r="M37" t="e">
        <f t="shared" si="2"/>
        <v>#DIV/0!</v>
      </c>
      <c r="N37" t="e">
        <f t="shared" si="0"/>
        <v>#DIV/0!</v>
      </c>
      <c r="AB37" s="5" t="e">
        <f t="shared" si="4"/>
        <v>#NUM!</v>
      </c>
      <c r="AC37" s="6"/>
    </row>
    <row r="38" spans="1:29" ht="17" thickBot="1" x14ac:dyDescent="0.25">
      <c r="A38" s="5">
        <v>36</v>
      </c>
      <c r="B38" s="12"/>
      <c r="C38" s="12"/>
      <c r="D38" s="12"/>
      <c r="E38" s="12"/>
      <c r="F38" s="12"/>
      <c r="G38" s="12"/>
      <c r="H38" s="6" t="e">
        <f t="shared" si="5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4"/>
        <v>#NUM!</v>
      </c>
      <c r="AC38" s="8"/>
    </row>
    <row r="39" spans="1:29" ht="17" thickBot="1" x14ac:dyDescent="0.25">
      <c r="A39" s="7">
        <v>37</v>
      </c>
      <c r="B39" s="13"/>
      <c r="C39" s="13"/>
      <c r="D39" s="13"/>
      <c r="E39" s="13"/>
      <c r="F39" s="13"/>
      <c r="G39" s="13"/>
      <c r="H39" s="6" t="e">
        <f t="shared" si="5"/>
        <v>#DIV/0!</v>
      </c>
      <c r="AB39" s="5" t="e">
        <f t="shared" si="4"/>
        <v>#NUM!</v>
      </c>
      <c r="AC39" s="6"/>
    </row>
    <row r="40" spans="1:29" ht="17" thickBot="1" x14ac:dyDescent="0.25">
      <c r="A40" s="5">
        <v>38</v>
      </c>
      <c r="B40" s="12"/>
      <c r="C40" s="12"/>
      <c r="D40" s="12"/>
      <c r="E40" s="12"/>
      <c r="F40" s="12"/>
      <c r="G40" s="12"/>
      <c r="H40" s="6" t="e">
        <f t="shared" si="5"/>
        <v>#DIV/0!</v>
      </c>
      <c r="AB40" s="5" t="e">
        <f t="shared" si="4"/>
        <v>#NUM!</v>
      </c>
      <c r="AC40" s="6"/>
    </row>
    <row r="41" spans="1:29" ht="17" thickBot="1" x14ac:dyDescent="0.25">
      <c r="A41" s="7">
        <v>39</v>
      </c>
      <c r="B41" s="13"/>
      <c r="C41" s="13"/>
      <c r="D41" s="13"/>
      <c r="E41" s="13"/>
      <c r="F41" s="13"/>
      <c r="G41" s="13"/>
      <c r="H41" s="6" t="e">
        <f t="shared" si="5"/>
        <v>#DIV/0!</v>
      </c>
      <c r="AB41" s="5" t="e">
        <f t="shared" si="4"/>
        <v>#NUM!</v>
      </c>
      <c r="AC41" s="8"/>
    </row>
    <row r="42" spans="1:29" ht="17" thickBot="1" x14ac:dyDescent="0.25">
      <c r="A42" s="5">
        <v>40</v>
      </c>
      <c r="B42" s="12"/>
      <c r="C42" s="12"/>
      <c r="D42" s="12"/>
      <c r="E42" s="12"/>
      <c r="F42" s="12"/>
      <c r="G42" s="12"/>
      <c r="H42" s="6" t="e">
        <f t="shared" si="5"/>
        <v>#DIV/0!</v>
      </c>
      <c r="AB42" s="5" t="e">
        <f t="shared" si="4"/>
        <v>#NUM!</v>
      </c>
      <c r="AC42" s="6"/>
    </row>
    <row r="43" spans="1:29" ht="17" thickBot="1" x14ac:dyDescent="0.25">
      <c r="A43" s="7">
        <v>41</v>
      </c>
      <c r="B43" s="13"/>
      <c r="C43" s="13"/>
      <c r="D43" s="13"/>
      <c r="E43" s="13"/>
      <c r="F43" s="13"/>
      <c r="G43" s="13"/>
      <c r="H43" s="6" t="e">
        <f t="shared" si="5"/>
        <v>#DIV/0!</v>
      </c>
      <c r="AB43" s="5" t="e">
        <f t="shared" si="4"/>
        <v>#NUM!</v>
      </c>
      <c r="AC43" s="6"/>
    </row>
    <row r="44" spans="1:29" ht="17" thickBot="1" x14ac:dyDescent="0.25">
      <c r="A44" s="5">
        <v>42</v>
      </c>
      <c r="B44" s="12"/>
      <c r="C44" s="12"/>
      <c r="D44" s="12"/>
      <c r="E44" s="12"/>
      <c r="F44" s="12"/>
      <c r="G44" s="12"/>
      <c r="H44" s="6" t="e">
        <f t="shared" si="5"/>
        <v>#DIV/0!</v>
      </c>
      <c r="AB44" s="5" t="e">
        <f t="shared" si="4"/>
        <v>#NUM!</v>
      </c>
      <c r="AC44" s="8"/>
    </row>
    <row r="45" spans="1:29" ht="17" thickBot="1" x14ac:dyDescent="0.25">
      <c r="A45" s="7">
        <v>43</v>
      </c>
      <c r="B45" s="13"/>
      <c r="C45" s="13"/>
      <c r="D45" s="13"/>
      <c r="E45" s="13"/>
      <c r="F45" s="13"/>
      <c r="G45" s="13"/>
      <c r="H45" s="6" t="e">
        <f t="shared" si="5"/>
        <v>#DIV/0!</v>
      </c>
      <c r="AB45" s="5" t="e">
        <f t="shared" si="4"/>
        <v>#NUM!</v>
      </c>
      <c r="AC45" s="6"/>
    </row>
    <row r="46" spans="1:29" ht="17" thickBot="1" x14ac:dyDescent="0.25">
      <c r="A46" s="5">
        <v>44</v>
      </c>
      <c r="B46" s="12"/>
      <c r="C46" s="12"/>
      <c r="D46" s="12"/>
      <c r="E46" s="12"/>
      <c r="F46" s="12"/>
      <c r="G46" s="12"/>
      <c r="H46" s="6" t="e">
        <f t="shared" si="5"/>
        <v>#DIV/0!</v>
      </c>
      <c r="AB46" s="5" t="e">
        <f t="shared" si="4"/>
        <v>#NUM!</v>
      </c>
      <c r="AC46" s="6"/>
    </row>
    <row r="47" spans="1:29" ht="17" thickBot="1" x14ac:dyDescent="0.25">
      <c r="A47" s="7">
        <v>45</v>
      </c>
      <c r="B47" s="13"/>
      <c r="C47" s="13"/>
      <c r="D47" s="13"/>
      <c r="E47" s="13"/>
      <c r="F47" s="13"/>
      <c r="G47" s="13"/>
      <c r="H47" s="6" t="e">
        <f t="shared" si="5"/>
        <v>#DIV/0!</v>
      </c>
      <c r="AB47" s="5" t="e">
        <f t="shared" si="4"/>
        <v>#NUM!</v>
      </c>
      <c r="AC47" s="8"/>
    </row>
    <row r="48" spans="1:29" ht="17" thickBot="1" x14ac:dyDescent="0.25">
      <c r="A48" s="5">
        <v>46</v>
      </c>
      <c r="B48" s="12"/>
      <c r="C48" s="12"/>
      <c r="D48" s="12"/>
      <c r="E48" s="12"/>
      <c r="F48" s="12"/>
      <c r="G48" s="12"/>
      <c r="H48" s="6" t="e">
        <f t="shared" si="5"/>
        <v>#DIV/0!</v>
      </c>
      <c r="AB48" s="5" t="e">
        <f t="shared" si="4"/>
        <v>#NUM!</v>
      </c>
      <c r="AC48" s="6"/>
    </row>
    <row r="49" spans="1:29" ht="17" thickBot="1" x14ac:dyDescent="0.25">
      <c r="A49" s="7">
        <v>47</v>
      </c>
      <c r="B49" s="13"/>
      <c r="C49" s="13"/>
      <c r="D49" s="13"/>
      <c r="E49" s="13"/>
      <c r="F49" s="13"/>
      <c r="G49" s="13"/>
      <c r="H49" s="6" t="e">
        <f t="shared" si="5"/>
        <v>#DIV/0!</v>
      </c>
      <c r="AB49" s="5" t="e">
        <f t="shared" si="4"/>
        <v>#NUM!</v>
      </c>
      <c r="AC49" s="6"/>
    </row>
    <row r="50" spans="1:29" ht="17" thickBot="1" x14ac:dyDescent="0.25">
      <c r="A50" s="5">
        <v>48</v>
      </c>
      <c r="B50" s="12"/>
      <c r="C50" s="12"/>
      <c r="D50" s="12"/>
      <c r="E50" s="12"/>
      <c r="F50" s="12"/>
      <c r="G50" s="12"/>
      <c r="H50" s="6" t="e">
        <f t="shared" si="5"/>
        <v>#DIV/0!</v>
      </c>
      <c r="AB50" s="5" t="e">
        <f t="shared" si="4"/>
        <v>#NUM!</v>
      </c>
      <c r="AC50" s="8"/>
    </row>
    <row r="51" spans="1:29" ht="17" thickBot="1" x14ac:dyDescent="0.25">
      <c r="A51" s="7">
        <v>49</v>
      </c>
      <c r="B51" s="13"/>
      <c r="C51" s="13"/>
      <c r="D51" s="13"/>
      <c r="E51" s="13"/>
      <c r="F51" s="13"/>
      <c r="G51" s="13"/>
      <c r="H51" s="6" t="e">
        <f t="shared" si="5"/>
        <v>#DIV/0!</v>
      </c>
      <c r="AB51" s="5" t="e">
        <f t="shared" si="4"/>
        <v>#NUM!</v>
      </c>
      <c r="AC51" s="6"/>
    </row>
    <row r="52" spans="1:29" ht="17" thickBot="1" x14ac:dyDescent="0.25">
      <c r="A52" s="5">
        <v>50</v>
      </c>
      <c r="B52" s="12"/>
      <c r="C52" s="12"/>
      <c r="D52" s="12"/>
      <c r="E52" s="12"/>
      <c r="F52" s="12"/>
      <c r="G52" s="12"/>
      <c r="H52" s="6" t="e">
        <f t="shared" si="5"/>
        <v>#DIV/0!</v>
      </c>
      <c r="AB52" s="5" t="e">
        <f t="shared" si="4"/>
        <v>#NUM!</v>
      </c>
      <c r="AC52" s="6"/>
    </row>
    <row r="53" spans="1:29" ht="17" thickBot="1" x14ac:dyDescent="0.25">
      <c r="A53" s="7">
        <v>51</v>
      </c>
      <c r="B53" s="13"/>
      <c r="C53" s="13"/>
      <c r="D53" s="13"/>
      <c r="E53" s="13"/>
      <c r="F53" s="13"/>
      <c r="G53" s="13"/>
      <c r="H53" s="6" t="e">
        <f t="shared" si="5"/>
        <v>#DIV/0!</v>
      </c>
      <c r="AB53" s="5" t="e">
        <f t="shared" si="4"/>
        <v>#NUM!</v>
      </c>
      <c r="AC53" s="8"/>
    </row>
    <row r="54" spans="1:29" ht="17" thickBot="1" x14ac:dyDescent="0.25">
      <c r="A54" s="5">
        <v>52</v>
      </c>
      <c r="B54" s="12"/>
      <c r="C54" s="12"/>
      <c r="D54" s="12"/>
      <c r="E54" s="12"/>
      <c r="F54" s="12"/>
      <c r="G54" s="12"/>
      <c r="H54" s="6" t="e">
        <f t="shared" si="5"/>
        <v>#DIV/0!</v>
      </c>
      <c r="AB54" s="5" t="e">
        <f t="shared" si="4"/>
        <v>#NUM!</v>
      </c>
      <c r="AC54" s="6"/>
    </row>
    <row r="55" spans="1:29" ht="17" thickBot="1" x14ac:dyDescent="0.25">
      <c r="A55" s="7">
        <v>53</v>
      </c>
      <c r="B55" s="13"/>
      <c r="C55" s="13"/>
      <c r="D55" s="13"/>
      <c r="E55" s="13"/>
      <c r="F55" s="13"/>
      <c r="G55" s="13"/>
      <c r="H55" s="6" t="e">
        <f t="shared" si="5"/>
        <v>#DIV/0!</v>
      </c>
      <c r="AB55" s="5" t="e">
        <f t="shared" si="4"/>
        <v>#NUM!</v>
      </c>
      <c r="AC55" s="6"/>
    </row>
    <row r="56" spans="1:29" ht="17" thickBot="1" x14ac:dyDescent="0.25">
      <c r="A56" s="5">
        <v>54</v>
      </c>
      <c r="B56" s="12"/>
      <c r="C56" s="12"/>
      <c r="D56" s="12"/>
      <c r="E56" s="12"/>
      <c r="F56" s="12"/>
      <c r="G56" s="12"/>
      <c r="H56" s="6" t="e">
        <f t="shared" si="5"/>
        <v>#DIV/0!</v>
      </c>
      <c r="AB56" s="5" t="e">
        <f t="shared" si="4"/>
        <v>#NUM!</v>
      </c>
      <c r="AC56" s="8"/>
    </row>
    <row r="57" spans="1:29" ht="17" thickBot="1" x14ac:dyDescent="0.25">
      <c r="A57" s="7">
        <v>55</v>
      </c>
      <c r="B57" s="13"/>
      <c r="C57" s="13"/>
      <c r="D57" s="13"/>
      <c r="E57" s="13"/>
      <c r="F57" s="13"/>
      <c r="G57" s="13"/>
      <c r="H57" s="6" t="e">
        <f t="shared" si="5"/>
        <v>#DIV/0!</v>
      </c>
      <c r="I57" s="18" t="s">
        <v>16</v>
      </c>
      <c r="J57" s="18"/>
      <c r="K57" s="18"/>
      <c r="L57" s="18"/>
      <c r="M57" s="18"/>
      <c r="N57" s="18"/>
      <c r="AB57" s="5" t="e">
        <f t="shared" si="4"/>
        <v>#NUM!</v>
      </c>
      <c r="AC57" s="6"/>
    </row>
    <row r="58" spans="1:29" ht="17" thickBot="1" x14ac:dyDescent="0.25">
      <c r="A58" s="5">
        <v>56</v>
      </c>
      <c r="B58" s="12"/>
      <c r="C58" s="12"/>
      <c r="D58" s="12"/>
      <c r="E58" s="12"/>
      <c r="F58" s="12"/>
      <c r="G58" s="12"/>
      <c r="H58" s="6" t="e">
        <f t="shared" si="5"/>
        <v>#DIV/0!</v>
      </c>
      <c r="I58" s="19"/>
      <c r="J58" s="19"/>
      <c r="K58" s="19"/>
      <c r="L58" s="19"/>
      <c r="M58" s="19"/>
      <c r="N58" s="19"/>
      <c r="AB58" s="5"/>
      <c r="AC58" s="6"/>
    </row>
    <row r="59" spans="1:29" ht="17" thickBot="1" x14ac:dyDescent="0.25">
      <c r="A59" s="7">
        <v>57</v>
      </c>
      <c r="B59" s="13"/>
      <c r="C59" s="13"/>
      <c r="D59" s="13"/>
      <c r="E59" s="13"/>
      <c r="F59" s="13"/>
      <c r="G59" s="13"/>
      <c r="H59" s="6" t="e">
        <f t="shared" si="5"/>
        <v>#DIV/0!</v>
      </c>
      <c r="AB59" s="5"/>
      <c r="AC59" s="8"/>
    </row>
    <row r="60" spans="1:29" ht="17" thickBot="1" x14ac:dyDescent="0.25">
      <c r="A60" s="5">
        <v>58</v>
      </c>
      <c r="B60" s="12"/>
      <c r="C60" s="12"/>
      <c r="D60" s="12"/>
      <c r="E60" s="12"/>
      <c r="F60" s="12"/>
      <c r="G60" s="12"/>
      <c r="H60" s="6" t="e">
        <f t="shared" si="5"/>
        <v>#DIV/0!</v>
      </c>
      <c r="AB60" s="5"/>
      <c r="AC60" s="6"/>
    </row>
    <row r="61" spans="1:29" ht="17" thickBot="1" x14ac:dyDescent="0.25">
      <c r="A61" s="7">
        <v>59</v>
      </c>
      <c r="B61" s="13"/>
      <c r="C61" s="13"/>
      <c r="D61" s="13"/>
      <c r="E61" s="13"/>
      <c r="F61" s="13"/>
      <c r="G61" s="13"/>
      <c r="H61" s="6" t="e">
        <f t="shared" si="5"/>
        <v>#DIV/0!</v>
      </c>
      <c r="AB61" s="5"/>
      <c r="AC61" s="6"/>
    </row>
    <row r="62" spans="1:29" ht="17" thickBot="1" x14ac:dyDescent="0.25">
      <c r="A62" s="5">
        <v>60</v>
      </c>
      <c r="B62" s="12"/>
      <c r="C62" s="12"/>
      <c r="D62" s="12"/>
      <c r="E62" s="12"/>
      <c r="F62" s="12"/>
      <c r="G62" s="12"/>
      <c r="H62" s="6" t="e">
        <f t="shared" si="5"/>
        <v>#DIV/0!</v>
      </c>
      <c r="AB62" s="5"/>
      <c r="AC62" s="8"/>
    </row>
    <row r="63" spans="1:29" ht="17" thickBot="1" x14ac:dyDescent="0.25">
      <c r="A63" s="7">
        <v>61</v>
      </c>
      <c r="B63" s="13"/>
      <c r="C63" s="13"/>
      <c r="D63" s="13"/>
      <c r="E63" s="13"/>
      <c r="F63" s="13"/>
      <c r="G63" s="13"/>
      <c r="H63" s="6" t="e">
        <f t="shared" si="5"/>
        <v>#DIV/0!</v>
      </c>
      <c r="AB63" s="5"/>
      <c r="AC63" s="6"/>
    </row>
    <row r="64" spans="1:29" ht="17" thickBot="1" x14ac:dyDescent="0.25">
      <c r="A64" s="5">
        <v>62</v>
      </c>
      <c r="B64" s="12"/>
      <c r="C64" s="12"/>
      <c r="D64" s="12"/>
      <c r="E64" s="12"/>
      <c r="F64" s="12"/>
      <c r="G64" s="12"/>
      <c r="H64" s="6" t="e">
        <f t="shared" si="5"/>
        <v>#DIV/0!</v>
      </c>
    </row>
    <row r="65" spans="1:8" ht="17" thickBot="1" x14ac:dyDescent="0.25">
      <c r="A65" s="7">
        <v>63</v>
      </c>
      <c r="B65" s="13"/>
      <c r="C65" s="13"/>
      <c r="D65" s="13"/>
      <c r="E65" s="13"/>
      <c r="F65" s="13"/>
      <c r="G65" s="13"/>
      <c r="H65" s="6" t="e">
        <f t="shared" si="5"/>
        <v>#DIV/0!</v>
      </c>
    </row>
    <row r="66" spans="1:8" ht="17" thickBot="1" x14ac:dyDescent="0.25">
      <c r="A66" s="5">
        <v>64</v>
      </c>
      <c r="B66" s="12"/>
      <c r="C66" s="12"/>
      <c r="D66" s="12"/>
      <c r="E66" s="12"/>
      <c r="F66" s="12"/>
      <c r="G66" s="12"/>
      <c r="H66" s="6" t="e">
        <f t="shared" si="5"/>
        <v>#DIV/0!</v>
      </c>
    </row>
    <row r="67" spans="1:8" ht="17" thickBot="1" x14ac:dyDescent="0.25">
      <c r="A67" s="7">
        <v>65</v>
      </c>
      <c r="B67" s="13"/>
      <c r="C67" s="13"/>
      <c r="D67" s="13"/>
      <c r="E67" s="13"/>
      <c r="F67" s="13"/>
      <c r="G67" s="13"/>
      <c r="H67" s="6" t="e">
        <f t="shared" si="5"/>
        <v>#DIV/0!</v>
      </c>
    </row>
    <row r="68" spans="1:8" ht="17" thickBot="1" x14ac:dyDescent="0.25">
      <c r="A68" s="5">
        <v>66</v>
      </c>
      <c r="B68" s="12"/>
      <c r="C68" s="12"/>
      <c r="D68" s="12"/>
      <c r="E68" s="12"/>
      <c r="F68" s="12"/>
      <c r="G68" s="12"/>
      <c r="H68" s="6" t="e">
        <f t="shared" si="5"/>
        <v>#DIV/0!</v>
      </c>
    </row>
    <row r="69" spans="1:8" ht="17" thickBot="1" x14ac:dyDescent="0.25">
      <c r="A69" s="7">
        <v>67</v>
      </c>
      <c r="B69" s="13"/>
      <c r="C69" s="13"/>
      <c r="D69" s="13"/>
      <c r="E69" s="13"/>
      <c r="F69" s="13"/>
      <c r="G69" s="13"/>
      <c r="H69" s="6" t="e">
        <f t="shared" si="5"/>
        <v>#DIV/0!</v>
      </c>
    </row>
    <row r="70" spans="1:8" ht="17" thickBot="1" x14ac:dyDescent="0.25">
      <c r="A70" s="5">
        <v>68</v>
      </c>
      <c r="B70" s="12"/>
      <c r="C70" s="12"/>
      <c r="D70" s="12"/>
      <c r="E70" s="12"/>
      <c r="F70" s="12"/>
      <c r="G70" s="12"/>
      <c r="H70" s="6" t="e">
        <f t="shared" si="5"/>
        <v>#DIV/0!</v>
      </c>
    </row>
    <row r="71" spans="1:8" ht="17" thickBot="1" x14ac:dyDescent="0.25">
      <c r="A71" s="7">
        <v>69</v>
      </c>
      <c r="B71" s="13"/>
      <c r="C71" s="13"/>
      <c r="D71" s="13"/>
      <c r="E71" s="13"/>
      <c r="F71" s="13"/>
      <c r="G71" s="13"/>
      <c r="H71" s="6" t="e">
        <f t="shared" si="5"/>
        <v>#DIV/0!</v>
      </c>
    </row>
    <row r="72" spans="1:8" ht="17" thickBot="1" x14ac:dyDescent="0.25">
      <c r="A72" s="5">
        <v>70</v>
      </c>
      <c r="B72" s="12"/>
      <c r="C72" s="12"/>
      <c r="D72" s="12"/>
      <c r="E72" s="12"/>
      <c r="F72" s="12"/>
      <c r="G72" s="12"/>
      <c r="H72" s="6" t="e">
        <f t="shared" si="5"/>
        <v>#DIV/0!</v>
      </c>
    </row>
    <row r="73" spans="1:8" ht="17" thickBot="1" x14ac:dyDescent="0.25">
      <c r="A73" s="7">
        <v>71</v>
      </c>
      <c r="B73" s="13"/>
      <c r="C73" s="13"/>
      <c r="D73" s="13"/>
      <c r="E73" s="13"/>
      <c r="F73" s="13"/>
      <c r="G73" s="13"/>
      <c r="H73" s="6" t="e">
        <f t="shared" si="5"/>
        <v>#DIV/0!</v>
      </c>
    </row>
    <row r="74" spans="1:8" ht="17" thickBot="1" x14ac:dyDescent="0.25">
      <c r="A74" s="5">
        <v>72</v>
      </c>
      <c r="B74" s="12"/>
      <c r="C74" s="12"/>
      <c r="D74" s="12"/>
      <c r="E74" s="12"/>
      <c r="F74" s="12"/>
      <c r="G74" s="12"/>
      <c r="H74" s="6" t="e">
        <f t="shared" si="5"/>
        <v>#DIV/0!</v>
      </c>
    </row>
    <row r="75" spans="1:8" ht="17" thickBot="1" x14ac:dyDescent="0.25">
      <c r="A75" s="7">
        <v>73</v>
      </c>
      <c r="B75" s="13"/>
      <c r="C75" s="13"/>
      <c r="D75" s="13"/>
      <c r="E75" s="13"/>
      <c r="F75" s="13"/>
      <c r="G75" s="13"/>
      <c r="H75" s="6" t="e">
        <f t="shared" si="5"/>
        <v>#DIV/0!</v>
      </c>
    </row>
    <row r="76" spans="1:8" ht="17" thickBot="1" x14ac:dyDescent="0.25">
      <c r="A76" s="5">
        <v>74</v>
      </c>
      <c r="B76" s="12"/>
      <c r="C76" s="12"/>
      <c r="D76" s="12"/>
      <c r="E76" s="12"/>
      <c r="F76" s="12"/>
      <c r="G76" s="12"/>
      <c r="H76" s="6" t="e">
        <f t="shared" si="5"/>
        <v>#DIV/0!</v>
      </c>
    </row>
    <row r="77" spans="1:8" ht="17" thickBot="1" x14ac:dyDescent="0.25">
      <c r="A77" s="7">
        <v>75</v>
      </c>
      <c r="B77" s="13"/>
      <c r="C77" s="13"/>
      <c r="D77" s="13"/>
      <c r="E77" s="13"/>
      <c r="F77" s="13"/>
      <c r="G77" s="13"/>
      <c r="H77" s="6" t="e">
        <f t="shared" si="5"/>
        <v>#DIV/0!</v>
      </c>
    </row>
    <row r="78" spans="1:8" ht="17" thickBot="1" x14ac:dyDescent="0.25">
      <c r="A78" s="5">
        <v>76</v>
      </c>
      <c r="B78" s="12"/>
      <c r="C78" s="12"/>
      <c r="D78" s="12"/>
      <c r="E78" s="12"/>
      <c r="F78" s="12"/>
      <c r="G78" s="12"/>
      <c r="H78" s="6" t="e">
        <f t="shared" si="5"/>
        <v>#DIV/0!</v>
      </c>
    </row>
    <row r="79" spans="1:8" ht="17" thickBot="1" x14ac:dyDescent="0.25">
      <c r="A79" s="7">
        <v>77</v>
      </c>
      <c r="B79" s="13"/>
      <c r="C79" s="13"/>
      <c r="D79" s="13"/>
      <c r="E79" s="13"/>
      <c r="F79" s="13"/>
      <c r="G79" s="13"/>
      <c r="H79" s="6" t="e">
        <f t="shared" si="5"/>
        <v>#DIV/0!</v>
      </c>
    </row>
    <row r="80" spans="1:8" ht="17" thickBot="1" x14ac:dyDescent="0.25">
      <c r="A80" s="5">
        <v>78</v>
      </c>
      <c r="B80" s="12"/>
      <c r="C80" s="12"/>
      <c r="D80" s="12"/>
      <c r="E80" s="12"/>
      <c r="F80" s="12"/>
      <c r="G80" s="12"/>
      <c r="H80" s="6" t="e">
        <f t="shared" si="5"/>
        <v>#DIV/0!</v>
      </c>
    </row>
    <row r="81" spans="1:8" ht="17" thickBot="1" x14ac:dyDescent="0.25">
      <c r="A81" s="7">
        <v>79</v>
      </c>
      <c r="B81" s="13"/>
      <c r="C81" s="13"/>
      <c r="D81" s="13"/>
      <c r="E81" s="13"/>
      <c r="F81" s="13"/>
      <c r="G81" s="13"/>
      <c r="H81" s="6" t="e">
        <f t="shared" si="5"/>
        <v>#DIV/0!</v>
      </c>
    </row>
    <row r="82" spans="1:8" ht="17" thickBot="1" x14ac:dyDescent="0.25">
      <c r="A82" s="5">
        <v>80</v>
      </c>
      <c r="B82" s="12"/>
      <c r="C82" s="12"/>
      <c r="D82" s="12"/>
      <c r="E82" s="12"/>
      <c r="F82" s="12"/>
      <c r="G82" s="12"/>
      <c r="H82" s="6" t="e">
        <f t="shared" si="5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Props1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E5A08E-764A-49CD-B663-0CFE39F0EF5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21343963-c43f-42a4-b0bc-b203e64410f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Temp_1</vt:lpstr>
      <vt:lpstr>Temp_2</vt:lpstr>
      <vt:lpstr>Temp_3</vt:lpstr>
      <vt:lpstr>Temp_4</vt:lpstr>
      <vt:lpstr>Temp_5</vt:lpstr>
      <vt:lpstr>Temp_6</vt:lpstr>
      <vt:lpstr>Pol_inv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Alessio Brusini</cp:lastModifiedBy>
  <cp:revision/>
  <dcterms:created xsi:type="dcterms:W3CDTF">2025-10-20T19:45:49Z</dcterms:created>
  <dcterms:modified xsi:type="dcterms:W3CDTF">2025-10-26T10:07:10Z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