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8"/>
  <workbookPr defaultThemeVersion="124226"/>
  <mc:AlternateContent xmlns:mc="http://schemas.openxmlformats.org/markup-compatibility/2006">
    <mc:Choice Requires="x15">
      <x15ac:absPath xmlns:x15ac="http://schemas.microsoft.com/office/spreadsheetml/2010/11/ac" url="https://ferhr.sharepoint.com/sites/IS2022/Zajednicki dokumenti/General/"/>
    </mc:Choice>
  </mc:AlternateContent>
  <xr:revisionPtr revIDLastSave="0" documentId="8_{052849BD-15DF-41A2-BB17-E597A681F95C}" xr6:coauthVersionLast="47" xr6:coauthVersionMax="47" xr10:uidLastSave="{00000000-0000-0000-0000-000000000000}"/>
  <bookViews>
    <workbookView xWindow="-120" yWindow="-120" windowWidth="29040" windowHeight="15720" xr2:uid="{00000000-000D-0000-FFFF-FFFF00000000}"/>
  </bookViews>
  <sheets>
    <sheet name="Popis" sheetId="1" r:id="rId1"/>
    <sheet name="Zalaganje"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G156" i="1" l="1"/>
  <c r="F79" i="1"/>
  <c r="O79" i="1" s="1"/>
  <c r="F2" i="1"/>
  <c r="O2" i="1" s="1"/>
  <c r="P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80" i="1"/>
  <c r="O81" i="1"/>
  <c r="S81" i="1" s="1"/>
  <c r="T81" i="1" s="1"/>
  <c r="W81" i="1" s="1"/>
  <c r="O82" i="1"/>
  <c r="O83" i="1"/>
  <c r="S83" i="1" s="1"/>
  <c r="T83" i="1" s="1"/>
  <c r="W83" i="1" s="1"/>
  <c r="O84" i="1"/>
  <c r="O85" i="1"/>
  <c r="O86" i="1"/>
  <c r="O87" i="1"/>
  <c r="S87" i="1" s="1"/>
  <c r="T87" i="1" s="1"/>
  <c r="O88" i="1"/>
  <c r="O89" i="1"/>
  <c r="S89" i="1" s="1"/>
  <c r="T89" i="1" s="1"/>
  <c r="W89" i="1" s="1"/>
  <c r="O90" i="1"/>
  <c r="O91" i="1"/>
  <c r="O92" i="1"/>
  <c r="O93" i="1"/>
  <c r="S93" i="1" s="1"/>
  <c r="T93" i="1" s="1"/>
  <c r="O94" i="1"/>
  <c r="O95" i="1"/>
  <c r="S95" i="1" s="1"/>
  <c r="T95" i="1" s="1"/>
  <c r="W95" i="1" s="1"/>
  <c r="O96" i="1"/>
  <c r="O97" i="1"/>
  <c r="O98" i="1"/>
  <c r="O99" i="1"/>
  <c r="S99" i="1" s="1"/>
  <c r="T99" i="1" s="1"/>
  <c r="O100" i="1"/>
  <c r="O101" i="1"/>
  <c r="S101" i="1" s="1"/>
  <c r="T101" i="1" s="1"/>
  <c r="W101" i="1" s="1"/>
  <c r="O102" i="1"/>
  <c r="O103" i="1"/>
  <c r="O104" i="1"/>
  <c r="O105" i="1"/>
  <c r="S105" i="1" s="1"/>
  <c r="T105" i="1" s="1"/>
  <c r="O106" i="1"/>
  <c r="O107" i="1"/>
  <c r="S107" i="1" s="1"/>
  <c r="T107" i="1" s="1"/>
  <c r="O108" i="1"/>
  <c r="O109" i="1"/>
  <c r="O110" i="1"/>
  <c r="O111" i="1"/>
  <c r="S111" i="1" s="1"/>
  <c r="T111" i="1" s="1"/>
  <c r="O112" i="1"/>
  <c r="O113" i="1"/>
  <c r="S113" i="1" s="1"/>
  <c r="T113" i="1" s="1"/>
  <c r="W113" i="1" s="1"/>
  <c r="O114" i="1"/>
  <c r="O115" i="1"/>
  <c r="O116" i="1"/>
  <c r="O117" i="1"/>
  <c r="S117" i="1" s="1"/>
  <c r="T117" i="1" s="1"/>
  <c r="W117" i="1" s="1"/>
  <c r="O118" i="1"/>
  <c r="O119" i="1"/>
  <c r="S119" i="1" s="1"/>
  <c r="T119" i="1" s="1"/>
  <c r="O120" i="1"/>
  <c r="O121" i="1"/>
  <c r="O122" i="1"/>
  <c r="O123" i="1"/>
  <c r="S123" i="1" s="1"/>
  <c r="T123" i="1" s="1"/>
  <c r="O124" i="1"/>
  <c r="O125" i="1"/>
  <c r="S125" i="1" s="1"/>
  <c r="T125" i="1" s="1"/>
  <c r="O126" i="1"/>
  <c r="O127" i="1"/>
  <c r="O128" i="1"/>
  <c r="O129" i="1"/>
  <c r="S129" i="1" s="1"/>
  <c r="T129" i="1" s="1"/>
  <c r="O130" i="1"/>
  <c r="O131" i="1"/>
  <c r="S131" i="1" s="1"/>
  <c r="T131" i="1" s="1"/>
  <c r="W131" i="1" s="1"/>
  <c r="O132" i="1"/>
  <c r="O133" i="1"/>
  <c r="O134" i="1"/>
  <c r="O135" i="1"/>
  <c r="S135" i="1" s="1"/>
  <c r="T135" i="1" s="1"/>
  <c r="W135" i="1" s="1"/>
  <c r="O136" i="1"/>
  <c r="O137" i="1"/>
  <c r="S137" i="1" s="1"/>
  <c r="T137" i="1" s="1"/>
  <c r="O138" i="1"/>
  <c r="O139" i="1"/>
  <c r="O140" i="1"/>
  <c r="O141" i="1"/>
  <c r="S141" i="1" s="1"/>
  <c r="T141" i="1" s="1"/>
  <c r="O142" i="1"/>
  <c r="O143" i="1"/>
  <c r="S143" i="1" s="1"/>
  <c r="T143" i="1" s="1"/>
  <c r="O144" i="1"/>
  <c r="O145" i="1"/>
  <c r="O146" i="1"/>
  <c r="O147" i="1"/>
  <c r="Q147" i="1" s="1"/>
  <c r="O148" i="1"/>
  <c r="O149" i="1"/>
  <c r="S149" i="1" s="1"/>
  <c r="T149" i="1" s="1"/>
  <c r="O150" i="1"/>
  <c r="O151" i="1"/>
  <c r="O152" i="1"/>
  <c r="O153" i="1"/>
  <c r="S153" i="1" s="1"/>
  <c r="T153" i="1" s="1"/>
  <c r="O154" i="1"/>
  <c r="O155" i="1"/>
  <c r="Q155" i="1" s="1"/>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S151" i="1" l="1"/>
  <c r="T151" i="1" s="1"/>
  <c r="S145" i="1"/>
  <c r="T145" i="1" s="1"/>
  <c r="W145" i="1" s="1"/>
  <c r="S133" i="1"/>
  <c r="T133" i="1" s="1"/>
  <c r="S127" i="1"/>
  <c r="T127" i="1" s="1"/>
  <c r="S115" i="1"/>
  <c r="T115" i="1" s="1"/>
  <c r="W115" i="1" s="1"/>
  <c r="S109" i="1"/>
  <c r="T109" i="1" s="1"/>
  <c r="W109" i="1" s="1"/>
  <c r="S103" i="1"/>
  <c r="T103" i="1" s="1"/>
  <c r="V97" i="1"/>
  <c r="S91" i="1"/>
  <c r="T91" i="1" s="1"/>
  <c r="S85" i="1"/>
  <c r="T85" i="1" s="1"/>
  <c r="S139" i="1"/>
  <c r="T139" i="1" s="1"/>
  <c r="W139" i="1" s="1"/>
  <c r="S121" i="1"/>
  <c r="T121" i="1" s="1"/>
  <c r="W121" i="1" s="1"/>
  <c r="S77" i="1"/>
  <c r="T77" i="1" s="1"/>
  <c r="S73" i="1"/>
  <c r="T73" i="1" s="1"/>
  <c r="S69" i="1"/>
  <c r="T69" i="1" s="1"/>
  <c r="W69" i="1" s="1"/>
  <c r="S65" i="1"/>
  <c r="T65" i="1" s="1"/>
  <c r="S61" i="1"/>
  <c r="T61" i="1" s="1"/>
  <c r="S57" i="1"/>
  <c r="T57" i="1" s="1"/>
  <c r="W57" i="1" s="1"/>
  <c r="S53" i="1"/>
  <c r="T53" i="1" s="1"/>
  <c r="W53" i="1" s="1"/>
  <c r="S49" i="1"/>
  <c r="T49" i="1" s="1"/>
  <c r="W49" i="1" s="1"/>
  <c r="S45" i="1"/>
  <c r="T45" i="1" s="1"/>
  <c r="S79" i="1"/>
  <c r="T79" i="1" s="1"/>
  <c r="S75" i="1"/>
  <c r="T75" i="1" s="1"/>
  <c r="S71" i="1"/>
  <c r="T71" i="1" s="1"/>
  <c r="S67" i="1"/>
  <c r="T67" i="1" s="1"/>
  <c r="S63" i="1"/>
  <c r="T63" i="1" s="1"/>
  <c r="S59" i="1"/>
  <c r="T59" i="1" s="1"/>
  <c r="S55" i="1"/>
  <c r="T55" i="1" s="1"/>
  <c r="S51" i="1"/>
  <c r="T51" i="1" s="1"/>
  <c r="S47" i="1"/>
  <c r="T47" i="1" s="1"/>
  <c r="S43" i="1"/>
  <c r="T43" i="1" s="1"/>
  <c r="S39" i="1"/>
  <c r="T39" i="1" s="1"/>
  <c r="W39" i="1" s="1"/>
  <c r="S35" i="1"/>
  <c r="T35" i="1" s="1"/>
  <c r="W35" i="1" s="1"/>
  <c r="S31" i="1"/>
  <c r="T31" i="1" s="1"/>
  <c r="W31" i="1" s="1"/>
  <c r="S27" i="1"/>
  <c r="T27" i="1" s="1"/>
  <c r="W27" i="1" s="1"/>
  <c r="S23" i="1"/>
  <c r="T23" i="1" s="1"/>
  <c r="S19" i="1"/>
  <c r="T19" i="1" s="1"/>
  <c r="S15" i="1"/>
  <c r="T15" i="1" s="1"/>
  <c r="S11" i="1"/>
  <c r="T11" i="1" s="1"/>
  <c r="S7" i="1"/>
  <c r="T7" i="1" s="1"/>
  <c r="S3" i="1"/>
  <c r="T3" i="1" s="1"/>
  <c r="S41" i="1"/>
  <c r="T41" i="1" s="1"/>
  <c r="S37" i="1"/>
  <c r="T37" i="1" s="1"/>
  <c r="W37" i="1" s="1"/>
  <c r="S33" i="1"/>
  <c r="T33" i="1" s="1"/>
  <c r="S29" i="1"/>
  <c r="T29" i="1" s="1"/>
  <c r="S25" i="1"/>
  <c r="T25" i="1" s="1"/>
  <c r="S21" i="1"/>
  <c r="T21" i="1" s="1"/>
  <c r="W21" i="1" s="1"/>
  <c r="S17" i="1"/>
  <c r="T17" i="1" s="1"/>
  <c r="W17" i="1" s="1"/>
  <c r="S13" i="1"/>
  <c r="T13" i="1" s="1"/>
  <c r="S9" i="1"/>
  <c r="T9" i="1" s="1"/>
  <c r="S5" i="1"/>
  <c r="T5" i="1" s="1"/>
  <c r="S148" i="1"/>
  <c r="T148" i="1" s="1"/>
  <c r="S132" i="1"/>
  <c r="T132" i="1" s="1"/>
  <c r="S124" i="1"/>
  <c r="T124" i="1" s="1"/>
  <c r="S116" i="1"/>
  <c r="T116" i="1" s="1"/>
  <c r="S100" i="1"/>
  <c r="T100" i="1" s="1"/>
  <c r="W100" i="1" s="1"/>
  <c r="S92" i="1"/>
  <c r="T92" i="1" s="1"/>
  <c r="W92" i="1" s="1"/>
  <c r="S84" i="1"/>
  <c r="T84" i="1" s="1"/>
  <c r="S68" i="1"/>
  <c r="T68" i="1" s="1"/>
  <c r="W68" i="1" s="1"/>
  <c r="S60" i="1"/>
  <c r="T60" i="1" s="1"/>
  <c r="S52" i="1"/>
  <c r="T52" i="1" s="1"/>
  <c r="S140" i="1"/>
  <c r="T140" i="1" s="1"/>
  <c r="S108" i="1"/>
  <c r="T108" i="1" s="1"/>
  <c r="S76" i="1"/>
  <c r="T76" i="1" s="1"/>
  <c r="V154" i="1"/>
  <c r="V150" i="1"/>
  <c r="V146" i="1"/>
  <c r="V142" i="1"/>
  <c r="V138" i="1"/>
  <c r="V134" i="1"/>
  <c r="V130" i="1"/>
  <c r="V126" i="1"/>
  <c r="V122" i="1"/>
  <c r="V118" i="1"/>
  <c r="V114" i="1"/>
  <c r="V110" i="1"/>
  <c r="V106" i="1"/>
  <c r="V102" i="1"/>
  <c r="V98" i="1"/>
  <c r="V94" i="1"/>
  <c r="V90" i="1"/>
  <c r="V86" i="1"/>
  <c r="V82" i="1"/>
  <c r="V78" i="1"/>
  <c r="V74" i="1"/>
  <c r="V70" i="1"/>
  <c r="V66" i="1"/>
  <c r="V62" i="1"/>
  <c r="V58" i="1"/>
  <c r="V54" i="1"/>
  <c r="V50" i="1"/>
  <c r="V46" i="1"/>
  <c r="V42" i="1"/>
  <c r="V38" i="1"/>
  <c r="V34" i="1"/>
  <c r="V30" i="1"/>
  <c r="V26" i="1"/>
  <c r="V22" i="1"/>
  <c r="V18" i="1"/>
  <c r="V14" i="1"/>
  <c r="V10" i="1"/>
  <c r="V6" i="1"/>
  <c r="Q127" i="1"/>
  <c r="S152" i="1"/>
  <c r="T152" i="1" s="1"/>
  <c r="S144" i="1"/>
  <c r="T144" i="1" s="1"/>
  <c r="S136" i="1"/>
  <c r="T136" i="1" s="1"/>
  <c r="S128" i="1"/>
  <c r="T128" i="1" s="1"/>
  <c r="S120" i="1"/>
  <c r="T120" i="1" s="1"/>
  <c r="S112" i="1"/>
  <c r="T112" i="1" s="1"/>
  <c r="W112" i="1" s="1"/>
  <c r="Q104" i="1"/>
  <c r="S96" i="1"/>
  <c r="T96" i="1" s="1"/>
  <c r="S88" i="1"/>
  <c r="T88" i="1" s="1"/>
  <c r="S80" i="1"/>
  <c r="T80" i="1" s="1"/>
  <c r="W80" i="1" s="1"/>
  <c r="Q72" i="1"/>
  <c r="Q64" i="1"/>
  <c r="S56" i="1"/>
  <c r="T56" i="1" s="1"/>
  <c r="S48" i="1"/>
  <c r="T48" i="1" s="1"/>
  <c r="S44" i="1"/>
  <c r="T44" i="1" s="1"/>
  <c r="Q40" i="1"/>
  <c r="S36" i="1"/>
  <c r="T36" i="1" s="1"/>
  <c r="W36" i="1" s="1"/>
  <c r="Q32" i="1"/>
  <c r="S28" i="1"/>
  <c r="T28" i="1" s="1"/>
  <c r="S24" i="1"/>
  <c r="T24" i="1" s="1"/>
  <c r="W24" i="1" s="1"/>
  <c r="S20" i="1"/>
  <c r="T20" i="1" s="1"/>
  <c r="S16" i="1"/>
  <c r="T16" i="1" s="1"/>
  <c r="S12" i="1"/>
  <c r="T12" i="1" s="1"/>
  <c r="S8" i="1"/>
  <c r="T8" i="1" s="1"/>
  <c r="S4" i="1"/>
  <c r="T4" i="1" s="1"/>
  <c r="S155" i="1"/>
  <c r="T155" i="1" s="1"/>
  <c r="S147" i="1"/>
  <c r="T147" i="1" s="1"/>
  <c r="W147" i="1" s="1"/>
  <c r="S40" i="1"/>
  <c r="T40" i="1" s="1"/>
  <c r="W40" i="1" s="1"/>
  <c r="S32" i="1"/>
  <c r="T32" i="1" s="1"/>
  <c r="S104" i="1"/>
  <c r="T104" i="1" s="1"/>
  <c r="S72" i="1"/>
  <c r="T72" i="1" s="1"/>
  <c r="W72" i="1" s="1"/>
  <c r="S64" i="1"/>
  <c r="T64" i="1" s="1"/>
  <c r="S154" i="1"/>
  <c r="T154" i="1" s="1"/>
  <c r="S150" i="1"/>
  <c r="T150" i="1" s="1"/>
  <c r="W150" i="1" s="1"/>
  <c r="S146" i="1"/>
  <c r="T146" i="1" s="1"/>
  <c r="W146" i="1" s="1"/>
  <c r="S142" i="1"/>
  <c r="T142" i="1" s="1"/>
  <c r="S138" i="1"/>
  <c r="T138" i="1" s="1"/>
  <c r="W138" i="1" s="1"/>
  <c r="S134" i="1"/>
  <c r="T134" i="1" s="1"/>
  <c r="S130" i="1"/>
  <c r="T130" i="1" s="1"/>
  <c r="W130" i="1" s="1"/>
  <c r="S126" i="1"/>
  <c r="T126" i="1" s="1"/>
  <c r="W126" i="1" s="1"/>
  <c r="S122" i="1"/>
  <c r="T122" i="1" s="1"/>
  <c r="W122" i="1" s="1"/>
  <c r="S118" i="1"/>
  <c r="T118" i="1" s="1"/>
  <c r="W118" i="1" s="1"/>
  <c r="S114" i="1"/>
  <c r="T114" i="1" s="1"/>
  <c r="W114" i="1" s="1"/>
  <c r="S110" i="1"/>
  <c r="T110" i="1" s="1"/>
  <c r="S106" i="1"/>
  <c r="T106" i="1" s="1"/>
  <c r="W106" i="1" s="1"/>
  <c r="S102" i="1"/>
  <c r="T102" i="1" s="1"/>
  <c r="W102" i="1" s="1"/>
  <c r="S98" i="1"/>
  <c r="T98" i="1" s="1"/>
  <c r="S94" i="1"/>
  <c r="T94" i="1" s="1"/>
  <c r="S90" i="1"/>
  <c r="T90" i="1" s="1"/>
  <c r="S86" i="1"/>
  <c r="T86" i="1" s="1"/>
  <c r="W86" i="1" s="1"/>
  <c r="S82" i="1"/>
  <c r="T82" i="1" s="1"/>
  <c r="W82" i="1" s="1"/>
  <c r="S78" i="1"/>
  <c r="T78" i="1" s="1"/>
  <c r="W78" i="1" s="1"/>
  <c r="S74" i="1"/>
  <c r="T74" i="1" s="1"/>
  <c r="W74" i="1" s="1"/>
  <c r="S70" i="1"/>
  <c r="T70" i="1" s="1"/>
  <c r="S66" i="1"/>
  <c r="T66" i="1" s="1"/>
  <c r="S62" i="1"/>
  <c r="T62" i="1" s="1"/>
  <c r="W62" i="1" s="1"/>
  <c r="S58" i="1"/>
  <c r="T58" i="1" s="1"/>
  <c r="S54" i="1"/>
  <c r="T54" i="1" s="1"/>
  <c r="W54" i="1" s="1"/>
  <c r="S50" i="1"/>
  <c r="T50" i="1" s="1"/>
  <c r="W50" i="1" s="1"/>
  <c r="S46" i="1"/>
  <c r="T46" i="1" s="1"/>
  <c r="S42" i="1"/>
  <c r="T42" i="1" s="1"/>
  <c r="W42" i="1" s="1"/>
  <c r="S38" i="1"/>
  <c r="T38" i="1" s="1"/>
  <c r="W38" i="1" s="1"/>
  <c r="S34" i="1"/>
  <c r="T34" i="1" s="1"/>
  <c r="S22" i="1"/>
  <c r="T22" i="1" s="1"/>
  <c r="W22" i="1" s="1"/>
  <c r="S18" i="1"/>
  <c r="S14" i="1"/>
  <c r="T14" i="1" s="1"/>
  <c r="W14" i="1" s="1"/>
  <c r="Q153" i="1"/>
  <c r="V129" i="1"/>
  <c r="W129" i="1" s="1"/>
  <c r="S26" i="1"/>
  <c r="T26" i="1" s="1"/>
  <c r="W26" i="1" s="1"/>
  <c r="S10" i="1"/>
  <c r="T10" i="1" s="1"/>
  <c r="W10" i="1" s="1"/>
  <c r="V145" i="1"/>
  <c r="V141" i="1"/>
  <c r="W141" i="1" s="1"/>
  <c r="V113" i="1"/>
  <c r="V109" i="1"/>
  <c r="V81" i="1"/>
  <c r="V77" i="1"/>
  <c r="V49" i="1"/>
  <c r="V45" i="1"/>
  <c r="V17" i="1"/>
  <c r="V13" i="1"/>
  <c r="S30" i="1"/>
  <c r="T30" i="1" s="1"/>
  <c r="W30" i="1" s="1"/>
  <c r="S6" i="1"/>
  <c r="T6" i="1" s="1"/>
  <c r="W6" i="1" s="1"/>
  <c r="V155" i="1"/>
  <c r="V151" i="1"/>
  <c r="V147" i="1"/>
  <c r="V143" i="1"/>
  <c r="W143" i="1" s="1"/>
  <c r="V139" i="1"/>
  <c r="V131" i="1"/>
  <c r="V127" i="1"/>
  <c r="V123" i="1"/>
  <c r="W123" i="1" s="1"/>
  <c r="V115" i="1"/>
  <c r="V107" i="1"/>
  <c r="W107" i="1" s="1"/>
  <c r="V99" i="1"/>
  <c r="W99" i="1" s="1"/>
  <c r="V91" i="1"/>
  <c r="V83" i="1"/>
  <c r="V75" i="1"/>
  <c r="V67" i="1"/>
  <c r="V59" i="1"/>
  <c r="V51" i="1"/>
  <c r="V43" i="1"/>
  <c r="V35" i="1"/>
  <c r="V27" i="1"/>
  <c r="V19" i="1"/>
  <c r="V11" i="1"/>
  <c r="V3" i="1"/>
  <c r="S97" i="1"/>
  <c r="T97" i="1" s="1"/>
  <c r="S2" i="1"/>
  <c r="V2" i="1"/>
  <c r="Q152" i="1"/>
  <c r="Q143" i="1"/>
  <c r="Q120" i="1"/>
  <c r="Q88" i="1"/>
  <c r="Q56" i="1"/>
  <c r="Q24" i="1"/>
  <c r="Q144" i="1"/>
  <c r="Q96" i="1"/>
  <c r="Q145" i="1"/>
  <c r="Q141" i="1"/>
  <c r="Q137" i="1"/>
  <c r="Q133" i="1"/>
  <c r="Q129" i="1"/>
  <c r="Q125" i="1"/>
  <c r="V125" i="1"/>
  <c r="W125" i="1" s="1"/>
  <c r="Q121" i="1"/>
  <c r="Q117" i="1"/>
  <c r="Q113" i="1"/>
  <c r="Q109" i="1"/>
  <c r="Q105" i="1"/>
  <c r="Q101" i="1"/>
  <c r="Q97" i="1"/>
  <c r="Q93" i="1"/>
  <c r="V93" i="1"/>
  <c r="W93" i="1" s="1"/>
  <c r="Q89" i="1"/>
  <c r="Q85" i="1"/>
  <c r="Q81" i="1"/>
  <c r="Q77" i="1"/>
  <c r="Q73" i="1"/>
  <c r="Q69" i="1"/>
  <c r="Q65" i="1"/>
  <c r="Q61" i="1"/>
  <c r="V61" i="1"/>
  <c r="Q57" i="1"/>
  <c r="Q53" i="1"/>
  <c r="Q49" i="1"/>
  <c r="Q45" i="1"/>
  <c r="Q41" i="1"/>
  <c r="Q37" i="1"/>
  <c r="Q33" i="1"/>
  <c r="Q29" i="1"/>
  <c r="V29" i="1"/>
  <c r="Q25" i="1"/>
  <c r="Q21" i="1"/>
  <c r="Q17" i="1"/>
  <c r="Q13" i="1"/>
  <c r="Q9" i="1"/>
  <c r="Q5" i="1"/>
  <c r="V135" i="1"/>
  <c r="Q135" i="1"/>
  <c r="V119" i="1"/>
  <c r="W119" i="1" s="1"/>
  <c r="Q119" i="1"/>
  <c r="V111" i="1"/>
  <c r="W111" i="1" s="1"/>
  <c r="Q111" i="1"/>
  <c r="V103" i="1"/>
  <c r="Q103" i="1"/>
  <c r="V95" i="1"/>
  <c r="Q95" i="1"/>
  <c r="V87" i="1"/>
  <c r="W87" i="1" s="1"/>
  <c r="Q87" i="1"/>
  <c r="V79" i="1"/>
  <c r="Q79" i="1"/>
  <c r="V71" i="1"/>
  <c r="Q71" i="1"/>
  <c r="V63" i="1"/>
  <c r="Q63" i="1"/>
  <c r="V55" i="1"/>
  <c r="Q55" i="1"/>
  <c r="V47" i="1"/>
  <c r="Q47" i="1"/>
  <c r="V39" i="1"/>
  <c r="Q39" i="1"/>
  <c r="V31" i="1"/>
  <c r="Q31" i="1"/>
  <c r="V23" i="1"/>
  <c r="Q23" i="1"/>
  <c r="V15" i="1"/>
  <c r="Q15" i="1"/>
  <c r="V7" i="1"/>
  <c r="Q7" i="1"/>
  <c r="Q149" i="1"/>
  <c r="Q136" i="1"/>
  <c r="Q112" i="1"/>
  <c r="Q80" i="1"/>
  <c r="Q48" i="1"/>
  <c r="Q16" i="1"/>
  <c r="V65" i="1"/>
  <c r="Q140" i="1"/>
  <c r="Q132" i="1"/>
  <c r="Q124" i="1"/>
  <c r="Q116" i="1"/>
  <c r="Q108" i="1"/>
  <c r="Q100" i="1"/>
  <c r="Q92" i="1"/>
  <c r="Q84" i="1"/>
  <c r="Q76" i="1"/>
  <c r="Q68" i="1"/>
  <c r="Q60" i="1"/>
  <c r="Q52" i="1"/>
  <c r="Q44" i="1"/>
  <c r="Q36" i="1"/>
  <c r="Q28" i="1"/>
  <c r="Q20" i="1"/>
  <c r="Q12" i="1"/>
  <c r="Q4" i="1"/>
  <c r="Q148" i="1"/>
  <c r="Q128" i="1"/>
  <c r="Q8" i="1"/>
  <c r="V33" i="1"/>
  <c r="V149" i="1"/>
  <c r="W149" i="1" s="1"/>
  <c r="V25" i="1"/>
  <c r="V21" i="1"/>
  <c r="V9" i="1"/>
  <c r="V5" i="1"/>
  <c r="Q151" i="1"/>
  <c r="V153" i="1"/>
  <c r="W153" i="1" s="1"/>
  <c r="V137" i="1"/>
  <c r="W137" i="1" s="1"/>
  <c r="V133" i="1"/>
  <c r="V121" i="1"/>
  <c r="V117" i="1"/>
  <c r="V105" i="1"/>
  <c r="W105" i="1" s="1"/>
  <c r="V101" i="1"/>
  <c r="V89" i="1"/>
  <c r="V85" i="1"/>
  <c r="V73" i="1"/>
  <c r="V69" i="1"/>
  <c r="V57" i="1"/>
  <c r="V53" i="1"/>
  <c r="V41" i="1"/>
  <c r="V37" i="1"/>
  <c r="Q142" i="1"/>
  <c r="Q138" i="1"/>
  <c r="Q134" i="1"/>
  <c r="Q130" i="1"/>
  <c r="Q126" i="1"/>
  <c r="Q122" i="1"/>
  <c r="Q118" i="1"/>
  <c r="Q114" i="1"/>
  <c r="Q110" i="1"/>
  <c r="Q106" i="1"/>
  <c r="Q102" i="1"/>
  <c r="Q98" i="1"/>
  <c r="Q94" i="1"/>
  <c r="Q90" i="1"/>
  <c r="Q86" i="1"/>
  <c r="Q82" i="1"/>
  <c r="Q78" i="1"/>
  <c r="Q74" i="1"/>
  <c r="Q70" i="1"/>
  <c r="Q66" i="1"/>
  <c r="Q62" i="1"/>
  <c r="Q58" i="1"/>
  <c r="Q54" i="1"/>
  <c r="Q50" i="1"/>
  <c r="Q46" i="1"/>
  <c r="Q42" i="1"/>
  <c r="Q38" i="1"/>
  <c r="Q34" i="1"/>
  <c r="Q30" i="1"/>
  <c r="Q26" i="1"/>
  <c r="Q22" i="1"/>
  <c r="Q18" i="1"/>
  <c r="Q14" i="1"/>
  <c r="Q10" i="1"/>
  <c r="Q6" i="1"/>
  <c r="V152" i="1"/>
  <c r="V148" i="1"/>
  <c r="V144" i="1"/>
  <c r="V140" i="1"/>
  <c r="V136" i="1"/>
  <c r="V132" i="1"/>
  <c r="V128" i="1"/>
  <c r="V124" i="1"/>
  <c r="V120" i="1"/>
  <c r="V116" i="1"/>
  <c r="V112" i="1"/>
  <c r="V108" i="1"/>
  <c r="V104" i="1"/>
  <c r="V100" i="1"/>
  <c r="V96" i="1"/>
  <c r="V92" i="1"/>
  <c r="V88" i="1"/>
  <c r="V84" i="1"/>
  <c r="V80" i="1"/>
  <c r="V76" i="1"/>
  <c r="V72" i="1"/>
  <c r="V68" i="1"/>
  <c r="V64" i="1"/>
  <c r="V60" i="1"/>
  <c r="V56" i="1"/>
  <c r="V52" i="1"/>
  <c r="V48" i="1"/>
  <c r="V44" i="1"/>
  <c r="V40" i="1"/>
  <c r="V36" i="1"/>
  <c r="V32" i="1"/>
  <c r="V28" i="1"/>
  <c r="V24" i="1"/>
  <c r="V20" i="1"/>
  <c r="V16" i="1"/>
  <c r="V12" i="1"/>
  <c r="V8" i="1"/>
  <c r="V4" i="1"/>
  <c r="Q154" i="1"/>
  <c r="Q150" i="1"/>
  <c r="Q146" i="1"/>
  <c r="Q139" i="1"/>
  <c r="Q131" i="1"/>
  <c r="Q123" i="1"/>
  <c r="Q115" i="1"/>
  <c r="Q107" i="1"/>
  <c r="Q99" i="1"/>
  <c r="Q91" i="1"/>
  <c r="Q83" i="1"/>
  <c r="Q75" i="1"/>
  <c r="Q67" i="1"/>
  <c r="Q59" i="1"/>
  <c r="Q51" i="1"/>
  <c r="Q43" i="1"/>
  <c r="Q35" i="1"/>
  <c r="Q27" i="1"/>
  <c r="Q19" i="1"/>
  <c r="Q11" i="1"/>
  <c r="Q3" i="1"/>
  <c r="Q2" i="1"/>
  <c r="O56" i="4"/>
  <c r="O22" i="4"/>
  <c r="O16" i="4"/>
  <c r="O13" i="4"/>
  <c r="W58" i="1" l="1"/>
  <c r="W90" i="1"/>
  <c r="W154" i="1"/>
  <c r="W34" i="1"/>
  <c r="W70" i="1"/>
  <c r="W134" i="1"/>
  <c r="W76" i="1"/>
  <c r="W16" i="1"/>
  <c r="W67" i="1"/>
  <c r="W73" i="1"/>
  <c r="W32" i="1"/>
  <c r="W4" i="1"/>
  <c r="W8" i="1"/>
  <c r="W20" i="1"/>
  <c r="W56" i="1"/>
  <c r="W88" i="1"/>
  <c r="W96" i="1"/>
  <c r="W120" i="1"/>
  <c r="W152" i="1"/>
  <c r="W116" i="1"/>
  <c r="W148" i="1"/>
  <c r="W7" i="1"/>
  <c r="W23" i="1"/>
  <c r="W55" i="1"/>
  <c r="W59" i="1"/>
  <c r="W63" i="1"/>
  <c r="W71" i="1"/>
  <c r="W65" i="1"/>
  <c r="W103" i="1"/>
  <c r="W133" i="1"/>
  <c r="W5" i="1"/>
  <c r="W52" i="1"/>
  <c r="W51" i="1"/>
  <c r="W60" i="1"/>
  <c r="W33" i="1"/>
  <c r="W127" i="1"/>
  <c r="W46" i="1"/>
  <c r="W94" i="1"/>
  <c r="W110" i="1"/>
  <c r="W142" i="1"/>
  <c r="W64" i="1"/>
  <c r="W128" i="1"/>
  <c r="W11" i="1"/>
  <c r="W43" i="1"/>
  <c r="W75" i="1"/>
  <c r="W66" i="1"/>
  <c r="W98" i="1"/>
  <c r="W12" i="1"/>
  <c r="W28" i="1"/>
  <c r="W44" i="1"/>
  <c r="W136" i="1"/>
  <c r="W140" i="1"/>
  <c r="W84" i="1"/>
  <c r="W124" i="1"/>
  <c r="W9" i="1"/>
  <c r="W25" i="1"/>
  <c r="W41" i="1"/>
  <c r="W15" i="1"/>
  <c r="W47" i="1"/>
  <c r="W79" i="1"/>
  <c r="W85" i="1"/>
  <c r="W108" i="1"/>
  <c r="W97" i="1"/>
  <c r="W104" i="1"/>
  <c r="W155" i="1"/>
  <c r="W48" i="1"/>
  <c r="W144" i="1"/>
  <c r="W132" i="1"/>
  <c r="W13" i="1"/>
  <c r="W29" i="1"/>
  <c r="W3" i="1"/>
  <c r="W19" i="1"/>
  <c r="W45" i="1"/>
  <c r="W61" i="1"/>
  <c r="W77" i="1"/>
  <c r="W91" i="1"/>
  <c r="W151" i="1"/>
  <c r="T18" i="1"/>
  <c r="W18" i="1" s="1"/>
  <c r="T2" i="1"/>
  <c r="W2" i="1" s="1"/>
  <c r="O73" i="4"/>
  <c r="O72" i="4"/>
  <c r="O71" i="4"/>
  <c r="O70" i="4"/>
  <c r="O64" i="4"/>
  <c r="O63" i="4"/>
  <c r="O62" i="4"/>
  <c r="O60" i="4"/>
  <c r="O61" i="4"/>
  <c r="O58" i="4"/>
  <c r="O59" i="4"/>
  <c r="O57" i="4"/>
  <c r="O55" i="4"/>
  <c r="O54" i="4"/>
  <c r="O53" i="4"/>
  <c r="O52" i="4"/>
  <c r="N157" i="4" l="1"/>
  <c r="M157" i="4"/>
  <c r="L157" i="4"/>
  <c r="K157" i="4"/>
  <c r="J157" i="4"/>
  <c r="I157" i="4"/>
  <c r="H157" i="4"/>
  <c r="G157" i="4"/>
  <c r="F157" i="4"/>
  <c r="E157" i="4"/>
  <c r="D157" i="4"/>
  <c r="E1" i="4" l="1"/>
  <c r="O2" i="4" l="1"/>
  <c r="P2" i="4" s="1"/>
  <c r="O3" i="4"/>
  <c r="O4" i="4"/>
  <c r="O5" i="4"/>
  <c r="O6" i="4"/>
  <c r="O7" i="4"/>
  <c r="O8" i="4"/>
  <c r="O9" i="4"/>
  <c r="O10" i="4"/>
  <c r="O11" i="4"/>
  <c r="O12" i="4"/>
  <c r="O14" i="4"/>
  <c r="O15" i="4"/>
  <c r="O17" i="4"/>
  <c r="O18" i="4"/>
  <c r="O19" i="4"/>
  <c r="O20" i="4"/>
  <c r="O21" i="4"/>
  <c r="O23" i="4"/>
  <c r="O24" i="4"/>
  <c r="O25" i="4"/>
  <c r="O26" i="4"/>
  <c r="O27" i="4"/>
  <c r="O28" i="4"/>
  <c r="O29" i="4"/>
  <c r="O30" i="4"/>
  <c r="O31" i="4"/>
  <c r="O32" i="4"/>
  <c r="O33" i="4"/>
  <c r="O34" i="4"/>
  <c r="O35" i="4"/>
  <c r="O36" i="4"/>
  <c r="O37" i="4"/>
  <c r="O38" i="4"/>
  <c r="O39" i="4"/>
  <c r="O40" i="4"/>
  <c r="O42" i="4"/>
  <c r="O41" i="4"/>
  <c r="O43" i="4"/>
  <c r="O44" i="4"/>
  <c r="O45" i="4"/>
  <c r="O46" i="4"/>
  <c r="O47" i="4"/>
  <c r="O48" i="4"/>
  <c r="O49" i="4"/>
  <c r="O50" i="4"/>
  <c r="O51" i="4"/>
  <c r="O65" i="4"/>
  <c r="O66" i="4"/>
  <c r="O67" i="4"/>
  <c r="O68" i="4"/>
  <c r="O69" i="4"/>
  <c r="O74" i="4"/>
  <c r="O75" i="4"/>
  <c r="O76" i="4"/>
  <c r="O77" i="4"/>
  <c r="O78" i="4"/>
  <c r="O79" i="4"/>
  <c r="O80" i="4"/>
  <c r="O81" i="4"/>
  <c r="O82" i="4"/>
  <c r="K1" i="4"/>
  <c r="L1" i="4" s="1"/>
  <c r="M1" i="4" s="1"/>
  <c r="N1" i="4" s="1"/>
  <c r="O160" i="4"/>
  <c r="J159" i="4"/>
  <c r="J158" i="4"/>
  <c r="F1" i="4"/>
  <c r="G1" i="4" s="1"/>
  <c r="H1" i="4" s="1"/>
  <c r="E159" i="4"/>
  <c r="F159" i="4"/>
  <c r="G159" i="4"/>
  <c r="H159" i="4"/>
  <c r="I159" i="4"/>
  <c r="K159" i="4"/>
  <c r="L159" i="4"/>
  <c r="M159" i="4"/>
  <c r="N159" i="4"/>
  <c r="D159" i="4"/>
  <c r="E158" i="4"/>
  <c r="F158" i="4"/>
  <c r="G158" i="4"/>
  <c r="H158" i="4"/>
  <c r="I158" i="4"/>
  <c r="K158" i="4"/>
  <c r="L158" i="4"/>
  <c r="M158" i="4"/>
  <c r="N158" i="4"/>
  <c r="D158" i="4"/>
  <c r="J156" i="1"/>
  <c r="H156" i="1"/>
  <c r="I156" i="1"/>
  <c r="K156" i="1"/>
  <c r="L156" i="1"/>
  <c r="M156" i="1"/>
  <c r="F156" i="1"/>
  <c r="AD156" i="1"/>
  <c r="O159" i="4" l="1"/>
  <c r="O158" i="4"/>
  <c r="O157" i="4"/>
  <c r="O156" i="1"/>
  <c r="P156" i="1"/>
  <c r="S156" i="1" l="1"/>
  <c r="P159" i="4" l="1"/>
  <c r="P158" i="4"/>
  <c r="P157" i="4"/>
  <c r="N156" i="1" l="1"/>
  <c r="T156" i="1" l="1"/>
  <c r="Q1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tc={AEB90FED-7C93-4D10-B7A9-4434AE40024B}</author>
    <author>tc={0070F052-7484-4803-A6D2-64CEDD6153B5}</author>
    <author>tc={CFABB079-CB93-48ED-BC44-5AAF03613B7A}</author>
    <author>tc={9AB7E5EA-D3BC-4497-B97F-BFDD56AA4AE0}</author>
    <author>tc={FB983AD5-BF2F-4E11-A032-5A720B2F4973}</author>
    <author>tc={DBC51F12-4F50-4A5F-9362-60821D7B70D3}</author>
    <author>tc={0521DC38-C406-40E9-8DEC-C7EE046119BC}</author>
    <author>tc={6D09251C-2A28-44F7-9B35-9C6B55060AC6}</author>
    <author>tc={368EA5D2-F7BD-415B-AEC3-4B00B2B310D0}</author>
    <author>tc={EEF7C1D3-D50F-4B78-95BD-FEFB90290480}</author>
    <author>tc={2C2AC523-1236-4011-A520-141505557565}</author>
    <author>tc={933E937E-50A2-4941-AFD0-6648FC2502A3}</author>
    <author>tc={15D3D4E9-1DD1-4FE8-BC6A-D5563AF61310}</author>
    <author>tc={B082F880-A440-4A48-9760-8DA354E077B3}</author>
    <author>tc={13AADF66-AA52-4589-B4C1-A81D0B521072}</author>
    <author>tc={06D14DEA-813C-48A3-92E1-BBFC57785670}</author>
    <author>tc={4AF7D5A0-AB6E-4E5B-9E1B-5F6FECB8103F}</author>
    <author>tc={675623FF-48E3-457D-97D6-87A15AEDC2D3}</author>
    <author>tc={422FFA96-72A6-4703-B94C-ADE4D48951E8}</author>
    <author>tc={10F6DF10-836A-49BB-B6D9-2B1F2DA77746}</author>
    <author>tc={F8416139-61E8-469A-B47D-5BEB532660B0}</author>
    <author>tc={6F4FF2C5-CEDB-4BAA-8639-265EF02B9402}</author>
    <author>tc={4B15B2B3-B183-4FA9-A26F-90CADDB14816}</author>
    <author>tc={EF07F9C2-4F54-4A70-82F5-4886876067B1}</author>
    <author>tc={FCC69E77-3FAC-4875-8105-E35C9053A9FB}</author>
    <author>tc={45359336-B03E-4CAE-BD0B-DDD0AA2C8050}</author>
    <author>tc={F9AA18C1-D4DD-4081-9924-640B41273467}</author>
    <author>tc={7C934311-A9CA-486D-8459-50B240DB11A8}</author>
    <author>tc={EC86496E-21C9-40F0-A407-26BC1B390D7B}</author>
    <author>tc={E74A683E-F710-43B2-B1EB-0EA4BF87B236}</author>
    <author>tc={C8ABAF13-A2F5-4D31-9E67-5EE3D566610E}</author>
    <author>tc={64BF1CBB-8251-46BE-B265-2BAD5E5F20BA}</author>
    <author>tc={AE528020-9CAE-4FF3-8D55-2A93A7ECAAD1}</author>
    <author>tc={61F07E7B-C775-47CC-9265-56F3513C79F2}</author>
    <author>tc={1B211DB0-3801-40D2-8355-5E943B5711C0}</author>
    <author>tc={27BF86BF-307D-49EE-A58B-A6D9727573EA}</author>
    <author>tc={275FCF1C-A4C9-4A2B-845D-F85BED7A449F}</author>
    <author>tc={41D04206-9528-4EBB-8A7F-D425D922CB21}</author>
    <author>tc={A078A005-B2D9-4745-A6F3-DA0B02A55BE0}</author>
    <author>tc={A669DEAD-5C97-4D76-8066-136E5864390B}</author>
    <author>tc={9380BA13-C761-4B1E-BED1-1FDE5AE1C880}</author>
    <author>tc={28786070-8D2E-4061-83F2-CA0BE74ADF92}</author>
    <author>tc={7D429E29-6087-4A2D-929D-819CC2738EFB}</author>
    <author>tc={8F89CDC1-0519-43BA-8B21-FD8FF7A7DAA6}</author>
    <author>tc={4256A828-34F9-4E32-B23D-BA5093CD8A48}</author>
    <author>tc={E1AD900A-7E15-4AEF-98A1-AF17321657DC}</author>
    <author>tc={473E5D7C-CB01-433B-9F1A-98A331D59816}</author>
    <author>tc={14478F54-4C56-4D30-9B31-9E6AF0ADCF68}</author>
    <author>tc={39ACE732-D01F-442A-84CC-A86B2D8F4084}</author>
    <author>tc={01E89167-67A1-4367-B9F8-7390F24A29A1}</author>
    <author>tc={43CC2E49-FDA0-46B0-BD0C-AB361CFD3660}</author>
    <author>tc={059C60FA-9286-43CD-9E2A-881894F41CC9}</author>
    <author>tc={7A9A7917-A8E0-40BA-B71B-63AB99935CE2}</author>
    <author>tc={8F6D8871-F473-42C0-B04B-6BAFE4214249}</author>
    <author>tc={699CD83A-E541-40D2-AFC4-3A2757CF8ECF}</author>
    <author>tc={87417DA4-9BD4-4CB5-9806-8BC4A9EEF01D}</author>
    <author>tc={9CDDE9EA-3472-42B6-8DFC-F423458E4015}</author>
    <author>tc={B840A637-99E1-4B6E-B60C-93530F9BD5BC}</author>
    <author>tc={630C343D-A08B-4875-8261-688F4492A33D}</author>
    <author>tc={2EF3F97D-1480-4E1A-A0F8-6B9F533B160F}</author>
    <author>tc={D96DDEFE-DFD7-4FE4-97FD-156625A97936}</author>
    <author>tc={4FF1CF85-4746-483C-BA9A-83A7E034F03C}</author>
    <author>tc={AFEBB2BB-A160-4D53-BBFF-5D26F757F53D}</author>
    <author>tc={EAE94FCE-A656-4862-81E2-0EDD0D1B94EE}</author>
    <author>tc={B027926A-B6B0-46CF-801A-474AFD078B1F}</author>
    <author>tc={50910045-1E29-4086-8E9F-E1DDAEF8DD9C}</author>
    <author>tc={3EB02286-1793-4128-A294-FE4BB3C22E12}</author>
    <author>tc={314B9579-CCB9-4760-89FF-C5542F98B2AD}</author>
    <author>tc={7CED0D45-11A6-45DF-9F0F-9CFA33451ABF}</author>
    <author>tc={F8C4659D-2EDF-43FA-BD9D-BC7BFAEC5074}</author>
    <author>tc={99EFFAA9-D323-4901-834B-20290A860DAD}</author>
    <author>tc={D4E44586-31A8-4E57-8766-2EF3E7A5162A}</author>
    <author>tc={86BCA383-E949-4608-B6B4-35E0C2446397}</author>
    <author>tc={AF1F8CAC-7771-4820-89C8-FEF34D8276FB}</author>
    <author>tc={CCFEB763-E5D9-4FD6-89C0-95A9B48B465D}</author>
    <author>tc={46A7DD46-71C7-4DCA-B24C-B6B76DBC7580}</author>
    <author>tc={C2AE3096-53EE-42F3-ADD5-B38DFBFD6D69}</author>
    <author>tc={0F454F5B-AD3D-42EF-B706-4A3704F8E94A}</author>
    <author>tc={1A4518DD-1AB3-4EBC-A789-844DFD1F3539}</author>
    <author>tc={5D269DBA-01B3-43D6-867A-B70FAC6D3B60}</author>
    <author>tc={3F7F5720-55F6-4FBF-A663-1A4361A3D48B}</author>
    <author>tc={753B907C-0D80-48AE-9D6A-934A2ACC59DE}</author>
    <author>tc={C042C006-903F-4D7E-8540-BBF77FCD85D5}</author>
    <author>tc={D53185E0-18C0-4FEB-B0E4-029EAE2DF760}</author>
    <author>tc={FCB15524-339D-4DE4-95A1-5002C5FC58F4}</author>
    <author>tc={FD036492-6A87-4DC2-A7F8-A255232DB84A}</author>
    <author>tc={27A1C967-CCFF-49DA-9837-FB19130471C5}</author>
    <author>tc={9EE05E87-B0C8-43E4-9573-67D43733478C}</author>
    <author>tc={C2966BF0-9CDE-4183-86DB-0520D3E0F1FE}</author>
    <author>tc={C5DEF757-05F2-4108-9537-0E47089FE7AE}</author>
    <author>tc={C3A4A659-0CAA-4FAE-9840-19A840B624DE}</author>
    <author>tc={3E3B6A50-4E62-486D-9A17-BC907631F4B3}</author>
    <author>tc={5A89E0E8-E9FC-458A-B6AE-C452C36660C4}</author>
    <author>tc={3DBC90F3-D5FF-42EB-ADD1-DAD05D93B2B6}</author>
    <author>tc={A9E5A3C8-2FB8-4B9C-A9F9-5A6B404480B6}</author>
    <author>tc={C1646502-A1E6-4616-8AB2-B404D944A3FD}</author>
    <author>tc={C81EB200-55D1-40C7-9FC2-304603259EEE}</author>
    <author>tc={56F67320-8EBC-441F-A370-3F681822BBD5}</author>
    <author>tc={C82848A7-0B98-44F3-9632-9E1AE1148DDD}</author>
    <author>tc={F01CA5A9-8CA5-4AB9-9D88-E03E3B6C05FE}</author>
    <author>tc={60DAC28F-EE84-4B86-8643-6B256B973CE4}</author>
    <author>tc={0A28D998-B6EA-4447-914D-4F94C48E6C8A}</author>
    <author>tc={C63625AE-D595-4B74-BAEF-39BEDB3D8F22}</author>
    <author>tc={C28A98EA-E08A-49AE-BAD7-BEC279E10724}</author>
    <author>tc={79E3AB28-570C-4F3A-AEB2-09B57E0E3193}</author>
    <author>tc={0E3770C3-4F81-4405-A953-4FB7AC13D546}</author>
    <author>tc={88A3CE2C-90D6-4F57-ABE3-6DD3A3FB1CA6}</author>
    <author>tc={09AF4F48-940B-4ACF-B069-C735442DA537}</author>
    <author>tc={6C2630DD-268C-4CFF-80B7-8A72F5953D5C}</author>
    <author>tc={C67C2BE2-26B4-49C3-BAED-FF3E43444D89}</author>
    <author>tc={33E5FCBA-D2C2-4ADF-9673-D01A990BF7C4}</author>
    <author>tc={7D6E9CCD-F15A-4F39-9885-270F6B041260}</author>
    <author>tc={98158841-8430-4425-9346-672D30D65C08}</author>
    <author>tc={20EAF1E7-695C-499B-BBC3-C2780CF0205B}</author>
    <author>tc={812AF3D7-7DB2-49A4-AD25-CCACDE367F94}</author>
    <author>tc={8D22333D-1E11-4EC6-9EEA-09F42CDCB9F8}</author>
    <author>tc={D5858835-0EA5-41FC-BBC5-3BA5918D7D73}</author>
    <author>tc={BA0623C5-C7D6-4171-88C3-49DA9561982D}</author>
    <author>tc={B0A74384-3115-40B8-BD88-1FBDCC82BA25}</author>
    <author>tc={066FCA57-F94B-41BF-91BE-FEC31CA236B0}</author>
    <author>tc={4656EAD9-2752-4A18-A98C-8A451B557393}</author>
    <author>tc={94D1D45E-8BE8-47D9-A64E-39F9D838FC0C}</author>
    <author>tc={F1E5308E-C838-4B98-943D-E87E4DCF6CD7}</author>
    <author>tc={EE0912AE-2B16-41DC-82E3-86F116036761}</author>
    <author>tc={BE9CE398-EA2F-4E8A-862A-A9288492BFD0}</author>
    <author>tc={9DAB5594-3A14-4DAE-B59C-A13C448C1F43}</author>
    <author>tc={284D9006-F522-4C96-B3AA-2776F11C3015}</author>
    <author>tc={4DD4DF38-8C83-47F9-BEBE-61A1A7593D6A}</author>
    <author>tc={F748BDD7-0DA7-4929-A892-08834F92654C}</author>
    <author>tc={EA5D31DA-5E47-4562-BFF2-8ADF675C3269}</author>
    <author>tc={6F6C4679-15F0-48BE-AFC2-7D4CF89A94A8}</author>
    <author>tc={8F6BC59A-9935-4BDB-92EE-20079C468BDC}</author>
    <author>tc={DEE5AE2C-7E12-4C9A-97CF-7978A55D9E55}</author>
    <author>tc={F63AF155-19C9-4EB3-8CC4-B0209C799B15}</author>
    <author>tc={C466BECC-EEDB-4A63-9688-2497FA49F9DF}</author>
    <author>tc={E2845A18-61D8-4BE3-AFBC-C4E998D6C9CC}</author>
    <author>tc={0693830C-7B8F-4D74-ADE2-9BC326C9D94D}</author>
    <author>tc={D65BC791-A112-496E-983C-5C2BC5FB8788}</author>
    <author>tc={FC55841D-CA9A-48FC-8BD0-A51380DE804B}</author>
    <author>tc={4B54B970-367E-4B8D-AE66-EBABF6A62011}</author>
    <author>tc={D2CE3F31-F68E-4212-9FDA-1713EE08738D}</author>
    <author>tc={92386548-9F00-4B0F-9387-EC1694A5F67E}</author>
    <author>tc={FD0428FA-3ACB-4D34-AF7F-879ED6EB7892}</author>
    <author>tc={C70736F6-5F9C-44C1-ACB6-E35E120ED700}</author>
    <author>tc={4FB0E949-3355-40A9-8180-4E14BE9C1A5F}</author>
    <author>tc={E481FE44-0091-4B59-8F4E-5092B6122FA7}</author>
    <author>tc={8864129E-C638-4950-93F4-7BA4092D9906}</author>
    <author>tc={8ABBB2AD-711F-48BB-AE3F-7610FB344499}</author>
    <author>tc={869A5727-72AB-4925-B079-F67DEA8BDAC7}</author>
    <author>tc={E6AD0A02-DABE-4ABC-A185-CE34703A2917}</author>
    <author>tc={302B3BAA-08F4-4AFE-BA5D-E93F1626AE2C}</author>
    <author>tc={305EF4AF-672D-413B-8590-34309BFF5015}</author>
    <author>tc={D3EF0C5F-AB2D-411E-9566-14A3CC719733}</author>
    <author>tc={1F66351F-4AF8-4222-8227-D03A9A79BB44}</author>
    <author>tc={F71A266A-2BA7-4F6B-B297-84F3936737F2}</author>
    <author>tc={083B764C-FE78-4961-9B62-15F288BB77A9}</author>
    <author>tc={0F2D34C5-AF6D-43CE-9D8A-0AEB037B8B91}</author>
    <author>tc={F4BAE04C-21AC-4235-B0E9-0FD4DDF55C78}</author>
    <author>tc={D6022408-378E-4817-A410-7C62214D76B0}</author>
    <author>tc={5C08A922-6477-4C19-A19A-32BAB9815514}</author>
    <author>tc={6D392068-D954-478C-A734-ADE522B4ECD5}</author>
    <author>tc={F4613383-E0F5-4922-A3E7-3A4A138EDAAE}</author>
    <author>tc={B1C3C2C5-529D-496C-A7C1-303FD7F456D0}</author>
    <author>tc={D3AB8F72-430F-4E45-86CE-07CFE8F84E83}</author>
    <author>tc={43C6E570-AE4F-426C-82C0-4F1D9423D596}</author>
    <author>tc={91192AC2-A87D-4291-B787-3DFC18A14A49}</author>
    <author>tc={31A5CAEE-D55E-4B6A-A833-5ECD27A077A4}</author>
    <author>tc={1638E4F9-4FA0-4385-B8AF-0F5059183E98}</author>
    <author>tc={5518844A-BDC3-491C-9A0C-FDABB7A3C31A}</author>
    <author>tc={62FEDFEA-5D69-4170-9938-C8A9F44FBC73}</author>
    <author>tc={26E96B2C-43E1-48FC-822C-21DAF39C96B7}</author>
    <author>tc={DBC7CFAB-8B2C-49B9-96BA-DAD26E92F925}</author>
    <author>tc={931C41B8-432B-4D82-BB28-04015AC9CA3D}</author>
    <author>tc={82CA5433-AC10-4FAE-BBFD-BE5E492D08D8}</author>
    <author>tc={F7EA05E9-5DF9-4237-ACA0-BC6365FF4C61}</author>
    <author>tc={55E6DE42-16A8-42D5-99F2-410AA543C31D}</author>
    <author>tc={5B8E21EA-550D-442A-B651-91447C85641D}</author>
    <author>tc={F31785C2-D628-4B3B-A88A-6BE65AE3FD45}</author>
    <author>tc={818A2060-5670-49D5-BF80-1D9AED4916A5}</author>
    <author>tc={61BA9238-899A-4DF3-9EAB-F64B4B6489BF}</author>
    <author>tc={4D7A6F98-D3A1-468B-9A82-E99D3546E5E9}</author>
    <author>tc={746A6BEA-0451-40BD-BC34-A823988EF938}</author>
    <author>tc={B591391F-2948-42CE-BCFF-E6B6B60B98EF}</author>
    <author>tc={74A96C06-DD3C-4F7B-93E4-0C4B2612520F}</author>
    <author>tc={C58E7A98-A914-4E2F-BB64-9939C905E805}</author>
    <author>tc={1D5B4CDA-2894-408B-A1EE-57092A2AE655}</author>
    <author>tc={364B1C3C-A524-4063-9242-77D9BD9B2983}</author>
    <author>tc={F5364722-5300-4A7A-A9F9-78A1604FDF1D}</author>
    <author>tc={0AEF80C6-6BAD-4B6E-ACE5-4D91684EBEA7}</author>
    <author>tc={EED507B4-717E-4113-B9A4-B7361BEB3AE9}</author>
    <author>tc={D363CCEC-678A-4FD5-BC5C-DE2D62B94F77}</author>
    <author>tc={7870FC9C-B6E0-4D69-80D1-BB8EB19D8E26}</author>
    <author>tc={60606E8B-A67D-4CA9-A27D-0336A221A94E}</author>
    <author>tc={5AB5814C-D3E0-4E29-8818-13913D0F7D46}</author>
    <author>tc={33EE8941-8228-4B20-ACBF-8CC1E9B2F388}</author>
    <author>tc={99361F2F-B7EC-49CF-8EDE-18E56E42C042}</author>
    <author>tc={FEB0CE37-35B0-4E30-A69A-427099891766}</author>
    <author>tc={3AF7DB0B-8569-4949-9296-7279FD3954AD}</author>
    <author>tc={7187E321-866B-4743-A900-62496E0AE7DA}</author>
    <author>tc={E8000496-2804-46C6-B8FA-7427051F71E4}</author>
    <author>tc={775FFCAF-7649-47AD-AB7A-2E07BA03B628}</author>
    <author>tc={B06A1F2D-5237-46A3-9607-A33126ED38DC}</author>
    <author>tc={A8712D13-048D-4155-88B9-6529032F1FF1}</author>
    <author>tc={7DA9AB06-C578-42DB-94E6-272DC4B6902F}</author>
    <author>tc={39646301-2026-438E-A167-0D9FC621CA7F}</author>
    <author>tc={8DC05580-A306-45A7-BE4E-CA4EEE2F54B1}</author>
    <author>tc={1A1B13AC-2712-4386-957B-6ED48BD58BC1}</author>
    <author>tc={8A2EBF5A-0FB0-4970-A5E5-9927845B22B5}</author>
    <author>tc={8AD1E165-A41C-42B0-AC09-C14CE6E1D479}</author>
    <author>tc={5EBE8A11-C441-445B-8AAD-0C52CF6B8479}</author>
    <author>tc={8F1E6C0A-D0E2-4691-AF24-A4384976FAA5}</author>
    <author>tc={3ED2AAE9-FDBA-440C-8858-7990FA3E0799}</author>
    <author>tc={D2B7569D-95B4-451B-B510-CB5A1D42DBA6}</author>
    <author>tc={9F6E288D-E046-4B76-A52C-766A3A804416}</author>
    <author>tc={C7E5BC1F-006A-44BF-80C8-E95D824A9478}</author>
    <author>tc={4B8B7D6E-1A21-4736-A544-EF0222E27B17}</author>
    <author>tc={83D8B7DE-7C64-4DEC-A25A-7D88B6160997}</author>
    <author>tc={3F7973D4-695A-4C8F-AC1C-123194521577}</author>
    <author>tc={291CB955-80CC-4B25-82F5-0B7550742B56}</author>
    <author>tc={FDF13CCC-3EA1-4CB4-AC1A-98722EBF6B6C}</author>
    <author>tc={090D2003-9FD4-481F-B518-163243D489A2}</author>
    <author>tc={1C36D9C6-F096-4787-AF42-DB081DD7213F}</author>
    <author>tc={4C4DA913-ED49-4AB5-9497-F4C9181B0940}</author>
    <author>tc={A08083C2-8ADB-4A09-A15E-032C739BAF66}</author>
    <author>tc={77A93243-3ADB-4CB3-A1D6-68B38E9492FB}</author>
    <author>tc={0917973C-296E-4D00-9180-5C01B2A00D38}</author>
    <author>tc={EDF71032-B8BB-4E5D-BEC0-95E82199B850}</author>
    <author>tc={466B8F03-E01B-43C2-8BFF-A722653A6D6D}</author>
    <author>tc={9B7DD585-A1B3-4183-ADA1-C3073A734684}</author>
    <author>tc={098D0561-64AD-4605-A50B-8992F4B938E9}</author>
    <author>tc={9EE7B4A8-42A5-41A5-A426-1183A7873871}</author>
    <author>tc={39563F7C-C814-4BFE-B1FF-5300B08BE1F1}</author>
    <author>tc={20CB002C-BBCB-471C-81E7-AF811B1E4710}</author>
    <author>tc={AC57326C-33A2-483C-B84F-27A045DA3979}</author>
    <author>tc={C420FEFC-5D8D-47F7-90EB-67E32C8AC413}</author>
    <author>tc={975FB182-0251-4096-83B3-E9ECF438913B}</author>
    <author>tc={2FC322E3-7E0C-4DC7-8FCC-C3A472D2D1CD}</author>
    <author>tc={FEF2868A-B3E9-46D4-86E0-A568006C65B5}</author>
    <author>tc={7DBA973C-5E77-426B-A6C4-D40347476DBA}</author>
    <author>tc={0B55556C-EF9F-415D-971E-C2E0C9644512}</author>
    <author>tc={054CFDF4-3AF9-4B0D-A5C2-AF60FB622462}</author>
    <author>tc={19027C72-6875-4E04-8158-25C1783D38A7}</author>
    <author>tc={F3EF4E86-E54D-4326-AF21-5AD3FE2B138D}</author>
    <author>tc={96F7564B-1310-4D91-8371-EC7696E4E0BA}</author>
    <author>tc={317C00EF-2557-469B-8C4A-7813CC1BBDFD}</author>
    <author>tc={6AC9B6E9-9B52-44A9-A6AF-1ABDF30596A2}</author>
    <author>tc={CB7CF9A5-F37E-4A84-B4C0-3F50CFAA52D4}</author>
    <author>tc={127CB53C-B40B-449D-A65E-3BC135812CB4}</author>
    <author>tc={E070DF48-4EB3-4AF6-96FC-EDCC05D35808}</author>
    <author>tc={F54F1B82-B40E-4B35-AD47-C27F8D225EB4}</author>
    <author>tc={2D4BC471-7B77-401D-8F51-B5A4E9B02BFA}</author>
    <author>tc={1E3DB2C5-BDF5-42B4-B18E-3A864FAC95BA}</author>
    <author>tc={3F210FB2-CD50-468F-BCF8-36F77EFCC3AB}</author>
    <author>tc={1E90442F-EB5C-475E-9725-BEAF653098E7}</author>
    <author>tc={87414D8C-F1FD-4AED-9BFA-9E96B7B2A30C}</author>
    <author>tc={E5254B4A-6B39-4A01-8049-CCFED6A4D29D}</author>
    <author>tc={DF502365-6C9F-431B-9BB0-07EA252FEEE3}</author>
    <author>tc={D11C48BA-3799-45A4-BCB7-C9A300135D79}</author>
    <author>tc={BE27E915-D54B-46BF-9B61-5786DD652F01}</author>
    <author>tc={27F665E7-6DE7-4EB6-BF22-24990BAF2A74}</author>
    <author>tc={A93AFE09-A3F9-4950-9886-84F1010A8BBC}</author>
    <author>tc={43EE1F58-F1D4-475F-B755-0225F0FC2E0A}</author>
    <author>tc={F3149D44-4811-4227-8156-EB4216CFEAC2}</author>
    <author>tc={AC6E4B3A-3D2C-4428-9AEF-AE6C7245D794}</author>
    <author>tc={6236675B-B106-4C16-85B2-699285D63238}</author>
    <author>tc={D735EBE7-F559-4D4A-893E-4BD4D4437DCC}</author>
    <author>tc={A45D7C1B-D139-497D-8676-6ED0E9AC2EA6}</author>
    <author>tc={AE0E632B-7554-4439-8BE3-01B87835BE29}</author>
    <author>tc={AFD64929-CF73-4C2E-9302-5D78B25DAEDB}</author>
    <author>tc={1A7982DE-DA71-4596-9290-17BF920975A3}</author>
    <author>tc={EA09AB3C-9AAC-40E5-A792-0F2CAD645041}</author>
    <author>tc={1C0262E4-7439-42DB-8219-6F49FC37D1E9}</author>
    <author>tc={9391062D-0A50-44F0-B2BA-5B4DB941FB29}</author>
    <author>tc={422BDED7-126A-488D-BE30-4C80081F171B}</author>
    <author>tc={11894179-F3BD-421A-B475-D40988455C0C}</author>
    <author>tc={3B5A9B02-78D4-4CA4-84D3-16693AC262DA}</author>
    <author>tc={57D8E0EF-20C1-4C8D-96A6-5FD9BE9B7D24}</author>
    <author>tc={33A689A1-ABB7-40E2-B824-E23E2A996B9B}</author>
    <author>tc={DA1ECAC9-957E-48F4-A5CF-D48D28F19F2A}</author>
    <author>tc={26C9A604-DBDF-4BE3-9C05-35AEE2880C5C}</author>
    <author>tc={B0467EA6-E3BB-4853-A7A0-BB6C41374E6F}</author>
    <author>tc={49D1FB99-EA3E-4534-8DBB-1BDDFF62FADC}</author>
    <author>tc={D5198446-7405-43F7-BE3E-E057FDDFAEC7}</author>
    <author>tc={E472349C-233A-4BDB-BE28-664277B7BA0F}</author>
    <author>tc={BB423E7D-21D8-45C8-91BC-DBE179BC475B}</author>
    <author>tc={A4C4B9AE-791F-4E01-B007-E792D6EA094B}</author>
  </authors>
  <commentList>
    <comment ref="F2" authorId="0" shapeId="0" xr:uid="{AEB90FED-7C93-4D10-B7A9-4434AE40024B}">
      <text>
        <t>[Threaded comment]
Your version of Excel allows you to read this threaded comment; however, any edits to it will get removed if the file is opened in a newer version of Excel. Learn more: https://go.microsoft.com/fwlink/?linkid=870924
Comment:
    Plan projekta je generički i jako grub te nije jasno kako su donošene procjene trajanja-
Reply:
    "Informacijski sustav mora jamčiti točnost podataka" - A inače ne mora ako se ne navede?!
"Korištenje sustava mora biti jednostavno" - kako će se provjeriti ispunjenost ovog zahtjeva?
Reply:
    Detaljni dijagram nije dijagram toka!</t>
      </text>
    </comment>
    <comment ref="G2" authorId="1" shapeId="0" xr:uid="{0070F052-7484-4803-A6D2-64CEDD6153B5}">
      <text>
        <t>[Threaded comment]
Your version of Excel allows you to read this threaded comment; however, any edits to it will get removed if the file is opened in a newer version of Excel. Learn more: https://go.microsoft.com/fwlink/?linkid=870924
Comment:
    To nije model BP. Tu se traži fizički model, a i ovom logičkom nedostaju elementi
Nema CRC i CD</t>
      </text>
    </comment>
    <comment ref="F3" authorId="2" shapeId="0" xr:uid="{CFABB079-CB93-48ED-BC44-5AAF03613B7A}">
      <text>
        <t>[Threaded comment]
Your version of Excel allows you to read this threaded comment; however, any edits to it will get removed if the file is opened in a newer version of Excel. Learn more: https://go.microsoft.com/fwlink/?linkid=870924
Comment:
    Studija troškova treba biti u sadašnjoj cvrijednosti.
Edukacije/upoznavanje sa sustavom je neizbježno - nećete moći zadovoljiti ovaj zahtjev:"Aplikacija mora biti dovoljno jednostavna za korištenje bez posebne edukacije korisnika "
Funkcionalni zahtjevi govore što sustav treba omogućiti, a ne što korisnik treba moći raditi
DFD nisu očuvani tokovi podataka. Ažuriranje nije podatak, već radnja.</t>
      </text>
    </comment>
    <comment ref="G3" authorId="3" shapeId="0" xr:uid="{9AB7E5EA-D3BC-4497-B97F-BFDD56AA4AE0}">
      <text>
        <t>[Threaded comment]
Your version of Excel allows you to read this threaded comment; however, any edits to it will get removed if the file is opened in a newer version of Excel. Learn more: https://go.microsoft.com/fwlink/?linkid=870924
Comment:
    Po konceptualnom modelu Korisnik i Dnevnik su 1:1, a po bazi podataka 1:N. Besmisleno je da namirnica ima količinu. Količina bi se trebala naći u sastoji_se, jer inače n puta unosimo istu namirnicu, samo s različitim količinama, a broj kalorija je proporcionalan količini, a npr. vrsta i možda detalji su isti. To da li će korisnik kliknuti n gumb ili prstom prijeći preko ekrana je implementacijski detalj kojem nije mjesto u scenarijima korištenja.</t>
      </text>
    </comment>
    <comment ref="F4" authorId="4" shapeId="0" xr:uid="{FB983AD5-BF2F-4E11-A032-5A720B2F4973}">
      <text>
        <t>[Threaded comment]
Your version of Excel allows you to read this threaded comment; however, any edits to it will get removed if the file is opened in a newer version of Excel. Learn more: https://go.microsoft.com/fwlink/?linkid=870924
Comment:
    Dosta općeniti gantogram, ali barem su identificirani neki osnovni elementi funkcionalnosti.
Funkcionalni su navedeni tako da je samo nastavljeno navođenje korisničkih zahtjeva?!
"Sustav mora brzo i točno reagirati sukladno zahtjevima i potrebama korisnika" - kako se provjerava ispunjenost ovog zahtjeva?
Dijagram glavnih procesa je previše usitnjen. Procesi su trebali biti upravljanje partnerima, upravljanje trgovinama, itd... pa se ne bi dogodilo da je detaljni trivijalan. Dodatno, gledajući detaljni ispada da nema nijednog toka koji ulazi ili izlazi iz tog procesa =&gt; ne crtati entitete na ovom nivou.
Na dijagramima nema spremišta.</t>
      </text>
    </comment>
    <comment ref="G4" authorId="5" shapeId="0" xr:uid="{DBC51F12-4F50-4A5F-9362-60821D7B70D3}">
      <text>
        <t>[Threaded comment]
Your version of Excel allows you to read this threaded comment; however, any edits to it will get removed if the file is opened in a newer version of Excel. Learn more: https://go.microsoft.com/fwlink/?linkid=870924
Comment:
    Model BP - tipovi podataka, nullable?
DA - odakle to dočekivanje paralelnih grana?
gdje je završetak?
u CD-u je ključno prikazati članske varijable, to ne možete izostaviti - ili pak možete napraviti uz konkretni CD, jedan za brzi pregled
Gdje su brojnosti?</t>
      </text>
    </comment>
    <comment ref="F5" authorId="6" shapeId="0" xr:uid="{0521DC38-C406-40E9-8DEC-C7EE046119BC}">
      <text>
        <t>[Threaded comment]
Your version of Excel allows you to read this threaded comment; however, any edits to it will get removed if the file is opened in a newer version of Excel. Learn more: https://go.microsoft.com/fwlink/?linkid=870924
Comment:
    Ovo se ne može utvrditi:
"Korisničko sučelje je dovoljno intuitivno za sve klijente."
Plan je generičan. Mogu ga upotrijebiti na bilo kojem drugom projektu na IS-u.
Nema razlike između korisničkih i funkcionalnih zahtjeva.
Ovo je nemoguće zadovoljiti:"Korisničko sučelje treba biti lako i jednostavno za korištenje." jer nema metrike
DFD nije očuvan tok kod člana. DFD ste koristili kao UC dijagram. Promijeniti status člana nije proces, to je neka akcija/radnja..</t>
      </text>
    </comment>
    <comment ref="G5" authorId="7" shapeId="0" xr:uid="{6D09251C-2A28-44F7-9B35-9C6B55060AC6}">
      <text>
        <t>[Threaded comment]
Your version of Excel allows you to read this threaded comment; however, any edits to it will get removed if the file is opened in a newer version of Excel. Learn more: https://go.microsoft.com/fwlink/?linkid=870924
Comment:
    Kako razlikovati člana od trenera u tablici korisnik? Po tome što mu status nije null? Diskriminator? U scenarijima korištemnja ne navoditi implementacijski detalje kao što su npr. stisne gumb. Možda može potegnuti prstom na mobitelu i sli.</t>
      </text>
    </comment>
    <comment ref="F6" authorId="8" shapeId="0" xr:uid="{368EA5D2-F7BD-415B-AEC3-4B00B2B310D0}">
      <text>
        <t>[Threaded comment]
Your version of Excel allows you to read this threaded comment; however, any edits to it will get removed if the file is opened in a newer version of Excel. Learn more: https://go.microsoft.com/fwlink/?linkid=870924
Comment:
    Potpuno generički gantogram na kojem se ne može prepoznati nijedna stavka konkretnog projekta.
Po slici detaljnog dijagrama, ispada da su direktno spojeni entitet i spremište što se ne smije. Dodatno, ti tokovi nemaju svoj naziv.
Detaljni dijagram nije dijagram toka!</t>
      </text>
    </comment>
    <comment ref="G6" authorId="9" shapeId="0" xr:uid="{EEF7C1D3-D50F-4B78-95BD-FEFB90290480}">
      <text>
        <t>[Threaded comment]
Your version of Excel allows you to read this threaded comment; however, any edits to it will get removed if the file is opened in a newer version of Excel. Learn more: https://go.microsoft.com/fwlink/?linkid=870924
Comment:
    U modelu BP nedostaje nullable
AD kreiranje volonterske akcije je nadaktivnost ostalim aktivnostima u toj grani - pogledajte kako se to označava.
UC nema podtokova? alternativnih tokova?
UCD Za generalizaciju aktora koristi se prazna strelica
CD nema brojnosti, atribute??</t>
      </text>
    </comment>
    <comment ref="F7" authorId="10" shapeId="0" xr:uid="{2C2AC523-1236-4011-A520-141505557565}">
      <text>
        <t>[Threaded comment]
Your version of Excel allows you to read this threaded comment; however, any edits to it will get removed if the file is opened in a newer version of Excel. Learn more: https://go.microsoft.com/fwlink/?linkid=870924
Comment:
    Plan je generičan
Analiza troškova ne uzima u obzir sadašnju vrijednost
Nema razlike izmešu korisničkih i funkcionalnih zahtjeva
Kako ćete odrediti da ste ispunili zahtjev za "intuitivno sučelje"? Koja je metrika?
DFD iz nomenklature nije jasno što su spremišta, a što entiteti. Tokovi podataka su podaci, a ne radnje ili akcije. Tokovi nisu očuvani</t>
      </text>
    </comment>
    <comment ref="G7" authorId="11" shapeId="0" xr:uid="{933E937E-50A2-4941-AFD0-6648FC2502A3}">
      <text>
        <t>[Threaded comment]
Your version of Excel allows you to read this threaded comment; however, any edits to it will get removed if the file is opened in a newer version of Excel. Learn more: https://go.microsoft.com/fwlink/?linkid=870924
Comment:
    Zašto bi svaka osoba potrošila jednako kalerija za neku vježbu? U dijagramu aktivnosti nakon prijave dolazi do granjanja, a onda se spaja zajedno s paralelnim aktivnostima što je formalno pogrešno. Što baza podataka radi na UC-u? Je li ta baza dio sustava ili vanjski entitet?</t>
      </text>
    </comment>
    <comment ref="F8" authorId="12" shapeId="0" xr:uid="{15D3D4E9-1DD1-4FE8-BC6A-D5563AF61310}">
      <text>
        <t>[Threaded comment]
Your version of Excel allows you to read this threaded comment; however, any edits to it will get removed if the file is opened in a newer version of Excel. Learn more: https://go.microsoft.com/fwlink/?linkid=870924
Comment:
    Napomena: u stvarnom svijetu ne možete nikako garantirati stalnu dostupnost. Onda propisujete mean-time-to-failure i sl. metrike
DFD - izbjeći nazive tokova koji upućuju da je riječ o akciji - npr. stvaranje</t>
      </text>
    </comment>
    <comment ref="G8" authorId="13" shapeId="0" xr:uid="{B082F880-A440-4A48-9760-8DA354E077B3}">
      <text>
        <t>[Threaded comment]
Your version of Excel allows you to read this threaded comment; however, any edits to it will get removed if the file is opened in a newer version of Excel. Learn more: https://go.microsoft.com/fwlink/?linkid=870924
Comment:
    U dijagramu aktivnosti dolazi do miješanja paralelnih grana. Nema baze, nema UCD-a,  nema CRC ni dijagrama klasa. Zašto za pregled treba više uputnica? Zašto pregled ima vezu na recepte? Nema nigdje opisa i objašnjenja, pa nek ja sam protumačim ima li to smisla ili ne?!</t>
      </text>
    </comment>
    <comment ref="F9" authorId="14" shapeId="0" xr:uid="{13AADF66-AA52-4589-B4C1-A81D0B521072}">
      <text>
        <t>[Threaded comment]
Your version of Excel allows you to read this threaded comment; however, any edits to it will get removed if the file is opened in a newer version of Excel. Learn more: https://go.microsoft.com/fwlink/?linkid=870924
Comment:
    Plan je generički. Moguće ga primjeniti na bilo koji drugi projekt na ovom predmetu
Analiza troškova treba biti u sadašnjoj vrijednosti kroz 3 godine
Korisnički zahtjev 2 je poslovni zahtjev. Koje će akcije poduzimati izvođači? To trebate sada razraditi!
Ne možete utvrditi uspješno zadovoljenje ovog zahtjeva:"b)	Sustav treba biti jednostavan za korištenje, korisnici se moraju znati koristiti
sučeljem bez opširnih uputa"
"Veza s bazom podataka mora biti kvalitetno zaštićena, brza i otporna na vanjske greške"
- po kojem standardu ćete odrediti da je nešto kvalitetno?
DFD tokovi nisu očuvani. U cijeloj analizi dokučili ste da postoji samo jedno spremište podataka? Samo jedna vrsta podataka koje koristite?
Dodaj, ukloni - to su akcije, a ne podaci
DDF imate samo obični CRUD, bazu podataka. Nemate nikakve složenije funkcionalnosti? Trebali biste ih imati.
Koji su to izvori porijekla? To su intervjui?</t>
      </text>
    </comment>
    <comment ref="G9" authorId="15" shapeId="0" xr:uid="{06D14DEA-813C-48A3-92E1-BBFC57785670}">
      <text>
        <t>[Threaded comment]
Your version of Excel allows you to read this threaded comment; however, any edits to it will get removed if the file is opened in a newer version of Excel. Learn more: https://go.microsoft.com/fwlink/?linkid=870924
Comment:
    Po konceptualnom ispada da pjesma ne mora pripadati albumu, a onda nema vezu prema izvođaču. "Administratoru se otvara ekran s (iOS UIKit) present animacijom " - ovo je implementacijski detalj kojem nije mjesto u scenariju</t>
      </text>
    </comment>
    <comment ref="F10" authorId="16" shapeId="0" xr:uid="{4AF7D5A0-AB6E-4E5B-9E1B-5F6FECB8103F}">
      <text>
        <t>[Threaded comment]
Your version of Excel allows you to read this threaded comment; however, any edits to it will get removed if the file is opened in a newer version of Excel. Learn more: https://go.microsoft.com/fwlink/?linkid=870924
Comment:
    Kako to da nijedan od zahtjeva nije preuzimanje igre?
Brzo se ne koristi kao pojam za zahtjeve, već se uvede nešto što je mjerljivo.
Detaljni dijagram nije dijagram toka!!!
Gantogram generički i nema veze s konkretnim projektom</t>
      </text>
    </comment>
    <comment ref="G10" authorId="17" shapeId="0" xr:uid="{675623FF-48E3-457D-97D6-87A15AEDC2D3}">
      <text>
        <t>[Threaded comment]
Your version of Excel allows you to read this threaded comment; however, any edits to it will get removed if the file is opened in a newer version of Excel. Learn more: https://go.microsoft.com/fwlink/?linkid=870924
Comment:
    To nije model BP
Nema UCD</t>
      </text>
    </comment>
    <comment ref="F11" authorId="18" shapeId="0" xr:uid="{422FFA96-72A6-4703-B94C-ADE4D48951E8}">
      <text>
        <t>[Threaded comment]
Your version of Excel allows you to read this threaded comment; however, any edits to it will get removed if the file is opened in a newer version of Excel. Learn more: https://go.microsoft.com/fwlink/?linkid=870924
Comment:
    Detaljnije dijagram nije dijagram toka!!!
Plan projekta generički i još uz to nije ni razrađen. Intervjui u obliku par natuknica, sklepano na brzinu.
Nema studije izvedivosti.</t>
      </text>
    </comment>
    <comment ref="G11" authorId="19" shapeId="0" xr:uid="{10F6DF10-836A-49BB-B6D9-2B1F2DA77746}">
      <text>
        <t>[Threaded comment]
Your version of Excel allows you to read this threaded comment; however, any edits to it will get removed if the file is opened in a newer version of Excel. Learn more: https://go.microsoft.com/fwlink/?linkid=870924
Comment:
    Model BP je nepotpun - tipovi podataka? nullable?
Mora li se korisnik za svaki skup aktivnosti ponovno prijavljivati u sustav?
CD nema brojnosti i atribute.</t>
      </text>
    </comment>
    <comment ref="F12" authorId="20" shapeId="0" xr:uid="{F8416139-61E8-469A-B47D-5BEB532660B0}">
      <text>
        <t>[Threaded comment]
Your version of Excel allows you to read this threaded comment; however, any edits to it will get removed if the file is opened in a newer version of Excel. Learn more: https://go.microsoft.com/fwlink/?linkid=870924
Comment:
    Ovo se ne može utvrditi:
"Korisničko sučelje je dovoljno intuitivno za sve klijente."
Plan je generičan. Mogu ga upotrijebiti na bilo kojem drugom projektu na IS-u.
Nema razlike između korisničkih i funkcionalnih zahtjeva.
Ovo je nemoguće zadovoljiti:"Korisničko sučelje treba biti lako i jednostavno za korištenje." jer nema metrike
DFD nije očuvan tok kod člana. DFD ste koristili kao UC dijagram. Promijeniti status člana nije proces, to je neka akcija/radnja..</t>
      </text>
    </comment>
    <comment ref="G12" authorId="21" shapeId="0" xr:uid="{6F4FF2C5-CEDB-4BAA-8639-265EF02B9402}">
      <text>
        <t>[Threaded comment]
Your version of Excel allows you to read this threaded comment; however, any edits to it will get removed if the file is opened in a newer version of Excel. Learn more: https://go.microsoft.com/fwlink/?linkid=870924
Comment:
    Kako razlikovati člana od trenera u tablici korisnik? Po tome što mu status nije null? Diskriminator? U scenarijima korištemnja ne navoditi implementacijski detalje kao što su npr. stisne gumb. Možda može potegnuti prstom na mobitelu i sli.</t>
      </text>
    </comment>
    <comment ref="F13" authorId="22" shapeId="0" xr:uid="{4B15B2B3-B183-4FA9-A26F-90CADDB14816}">
      <text>
        <t>[Threaded comment]
Your version of Excel allows you to read this threaded comment; however, any edits to it will get removed if the file is opened in a newer version of Excel. Learn more: https://go.microsoft.com/fwlink/?linkid=870924
Comment:
    Kao provjeriti je li zahtjev koji počinje s "jednostavno" ispunjen?
Detaljni dijagram nije dijagram toka!!!
Gantogram generički i ne razrađen. Nikakve veze nema sa stvarnim projektom.</t>
      </text>
    </comment>
    <comment ref="G13" authorId="23" shapeId="0" xr:uid="{EF07F9C2-4F54-4A70-82F5-4886876067B1}">
      <text>
        <t>[Threaded comment]
Your version of Excel allows you to read this threaded comment; however, any edits to it will get removed if the file is opened in a newer version of Excel. Learn more: https://go.microsoft.com/fwlink/?linkid=870924
Comment:
    CD - inače se neposredno korištenje označi iscrtkanom strelicom i oblikom korištenja (stvara, dohvaća...).
To nije model BP
Baza podataka nije aktor
AD - treba li se za svaku radnju ponovno ulogirati u sustav? po ovome da</t>
      </text>
    </comment>
    <comment ref="F14" authorId="24" shapeId="0" xr:uid="{FCC69E77-3FAC-4875-8105-E35C9053A9FB}">
      <text>
        <t>[Threaded comment]
Your version of Excel allows you to read this threaded comment; however, any edits to it will get removed if the file is opened in a newer version of Excel. Learn more: https://go.microsoft.com/fwlink/?linkid=870924
Comment:
    "Točnost i pouzdanost podataka". A da nismo to naveli kao zahtjev, onda ne bi trebalo?!
"Sustav mora biti jednostavan i intuitivan za korištenje" - kako se ovo provjerava?
Detalji dijagram procesa nije dijagram toka!!!
Plan projekta je generički i nema veze s konkretnim projektom</t>
      </text>
    </comment>
    <comment ref="G14" authorId="25" shapeId="0" xr:uid="{45359336-B03E-4CAE-BD0B-DDD0AA2C8050}">
      <text>
        <t>[Threaded comment]
Your version of Excel allows you to read this threaded comment; however, any edits to it will get removed if the file is opened in a newer version of Excel. Learn more: https://go.microsoft.com/fwlink/?linkid=870924
Comment:
    Dijagrami nisu u prikladnom formatu
Nema skripte za generiranje BP</t>
      </text>
    </comment>
    <comment ref="F15" authorId="26" shapeId="0" xr:uid="{F9AA18C1-D4DD-4081-9924-640B41273467}">
      <text>
        <t>[Threaded comment]
Your version of Excel allows you to read this threaded comment; however, any edits to it will get removed if the file is opened in a newer version of Excel. Learn more: https://go.microsoft.com/fwlink/?linkid=870924
Comment:
    Plan projekta nije u ispravnom formatu
Nema razlike između funkcionalnih i korisničkih zahtjeva.
Kako ćete dokazati da je sustav "jednostavan za korištenje"?
DFD Tokovi nisu uređeni. Unos, uređivanje, popis - to su UC, a ovo zadnje je čak i podataka sam po sebi.
Izbjegavati upit-rezultat
DDF (i zahtjevi) - imate pregled po dojelu i žanru, ali ne i po autoru?? Imate možda neke kompleksnije funkcije kao npr naručivanje novih izdanja ili pretplaćivanje na novine i časopise?</t>
      </text>
    </comment>
    <comment ref="G15" authorId="27" shapeId="0" xr:uid="{7C934311-A9CA-486D-8459-50B240DB11A8}">
      <text>
        <t>[Threaded comment]
Your version of Excel allows you to read this threaded comment; however, any edits to it will get removed if the file is opened in a newer version of Excel. Learn more: https://go.microsoft.com/fwlink/?linkid=870924
Comment:
    Konceptualni i fizički model se ne podudaraju u kardinalnosti osobe i posudbe i rezervacije. Model pretpostavlja da od svake knjige imamo jedan jedini primjerak!?</t>
      </text>
    </comment>
    <comment ref="F16" authorId="28" shapeId="0" xr:uid="{EC86496E-21C9-40F0-A407-26BC1B390D7B}">
      <text>
        <t>[Threaded comment]
Your version of Excel allows you to read this threaded comment; however, any edits to it will get removed if the file is opened in a newer version of Excel. Learn more: https://go.microsoft.com/fwlink/?linkid=870924
Comment:
    Plan projekta je generičan. Niti su poznate odgovorne osobe za pojedinu točku plana.
Analiza troškova je trebala biti izražena u sadašnjem vremenu
Koja je razlika između korisničkih i funkcionalnih zahtjeva. Po ovome su isti?
Dobre performanse i responzivnost nisu isto svojstvo. Kako ćete utvrditi da je to zadovoljeno?
DFD nisu očuvani tokovi podataka. Pregledavanje bodova nije proces. To je akcija
DDF imate samo CRUD. Po ovome implementirate samo bazu podataka. Imate li kakvu složeniju funkcionalnost od piši-briši?</t>
      </text>
    </comment>
    <comment ref="G16" authorId="29" shapeId="0" xr:uid="{E74A683E-F710-43B2-B1EB-0EA4BF87B236}">
      <text>
        <t>[Threaded comment]
Your version of Excel allows you to read this threaded comment; however, any edits to it will get removed if the file is opened in a newer version of Excel. Learn more: https://go.microsoft.com/fwlink/?linkid=870924
Comment:
    Zašto se entitet zove Promjena bodova. Je li to povijest promjene bodova? Gdje je opis kojim bi model bio pojašnjen? S onom šturom rečenicom ispada da to nije promjena bodova, nego bodovi. Ali onda zašto nema tipa bodova? Podataka za to nema u skripti. Što django_content_type radi u modelu baze, to nema veze s konkretnim problemom (i ostale stvari koje su nebitne za realizaciju konceptualnog modela). Kako žalba može biti prihvaćena, odbačena i neodlučena?! Po UCD-u ispada da svako upravljanje žalbama istovremeno znači i odbijanje i prihvaćanje. Nije li to trebalo biti extens</t>
      </text>
    </comment>
    <comment ref="F17" authorId="30" shapeId="0" xr:uid="{C8ABAF13-A2F5-4D31-9E67-5EE3D566610E}">
      <text>
        <t>[Threaded comment]
Your version of Excel allows you to read this threaded comment; however, any edits to it will get removed if the file is opened in a newer version of Excel. Learn more: https://go.microsoft.com/fwlink/?linkid=870924
Comment:
    U ovome nećete nikada uspjeti: "Razvijeno intuitivno i jednostavno korisničko sučelje", jer za to nema metrike.
Plan projekta nije u prihvatljivom formatu.
Analiza troškova nije izražena sadašnjom vrijednosti.
Funkcijski zahtjevi su dijelom korisnički.
Ovo je funkcijski zahtjev:"o	Sustav bi trebao sadržavati upute za rad, iz perspektive klijenta, ali i djelatnika. ", jer zahtijeva da sustav omogući pristup uputama. Da su te upute u nekakvim hint oblačićima, onda bismo mogli reći da je to nefunkcijski.
DFD nisu očuvani tokovi. Izbjegavati rezultat-upit. Popis recenzija je podataka, a ne proces.
DDF podjela funkcija nema smisla - rezervacije, klijenti, djelatnicia - jedno je funkcionalnost, drugo i treće korisnici. Po čemu radite dekompoziciju? Izuzev Izdavanja računa nemate neke ozbiljnije funkcije - možda potvrđivanje rezervacije ili predlaganje izmjene?</t>
      </text>
    </comment>
    <comment ref="G17" authorId="31" shapeId="0" xr:uid="{64BF1CBB-8251-46BE-B265-2BAD5E5F20BA}">
      <text>
        <t>[Threaded comment]
Your version of Excel allows you to read this threaded comment; however, any edits to it will get removed if the file is opened in a newer version of Excel. Learn more: https://go.microsoft.com/fwlink/?linkid=870924
Comment:
    CRC, Dijagram aktivnosti i Slučajevi korištenja napisani onako da se nešto napravi prije krajnjeg roka. U CRC kartica isti razred služi i za pojedinačni podatak, ali i za aktivnosti vezane uz sve ostale</t>
      </text>
    </comment>
    <comment ref="F18" authorId="32" shapeId="0" xr:uid="{AE528020-9CAE-4FF3-8D55-2A93A7ECAAD1}">
      <text>
        <t>[Threaded comment]
Your version of Excel allows you to read this threaded comment; however, any edits to it will get removed if the file is opened in a newer version of Excel. Learn more: https://go.microsoft.com/fwlink/?linkid=870924
Comment:
    Dosta općeniti gantogram, ali barem su identificirani neki osnovni elementi funkcionalnosti.
Funkcionalni su navedeni tako da je samo nastavljeno navođenje korisničkih zahtjeva?!
"Sustav mora brzo i točno reagirati sukladno zahtjevima i potrebama korisnika" - kako se provjerava ispunjenost ovog zahtjeva?
Dijagram glavnih procesa je previše usitnjen. Procesi su trebali biti upravljanje partnerima, upravljanje trgovinama, itd... pa se ne bi dogodilo da je detaljni trivijalan. Dodatno, gledajući detaljni ispada da nema nijednog toka koji ulazi ili izlazi iz tog procesa =&gt; ne crtati entitete na ovom nivou.
Na dijagramima nema spremišta.</t>
      </text>
    </comment>
    <comment ref="G18" authorId="33" shapeId="0" xr:uid="{61F07E7B-C775-47CC-9265-56F3513C79F2}">
      <text>
        <t>[Threaded comment]
Your version of Excel allows you to read this threaded comment; however, any edits to it will get removed if the file is opened in a newer version of Excel. Learn more: https://go.microsoft.com/fwlink/?linkid=870924
Comment:
    Model BP - tipovi podataka, nullable?
DA - odakle to dočekivanje paralelnih grana?
gdje je završetak?
u CD-u je ključno prikazati članske varijable, to ne možete izostaviti - ili pak možete napraviti uz konkretni CD, jedan za brzi pregled
Gdje su brojnosti?</t>
      </text>
    </comment>
    <comment ref="F19" authorId="34" shapeId="0" xr:uid="{1B211DB0-3801-40D2-8355-5E943B5711C0}">
      <text>
        <t>[Threaded comment]
Your version of Excel allows you to read this threaded comment; however, any edits to it will get removed if the file is opened in a newer version of Excel. Learn more: https://go.microsoft.com/fwlink/?linkid=870924
Comment:
    "Podaci moraju biti točni i očuvani". Sad kad je tako navedeno, onda to mora biti, a inače ne bi trebalo?!
Kako se provjeri da je sustav intuitivan?
Detaljni dijagram nije dijagram toka!!!
Generički plan u kojem se ne vide funkcionalnosti koje se razvijaju ovim sustavom. Ako smo identificirali neke zahtjeve, onda bi se oni i trebali naći u planu.</t>
      </text>
    </comment>
    <comment ref="G19" authorId="35" shapeId="0" xr:uid="{27BF86BF-307D-49EE-A58B-A6D9727573EA}">
      <text>
        <t>[Threaded comment]
Your version of Excel allows you to read this threaded comment; however, any edits to it will get removed if the file is opened in a newer version of Excel. Learn more: https://go.microsoft.com/fwlink/?linkid=870924
Comment:
    Brojnosti na CD?</t>
      </text>
    </comment>
    <comment ref="F20" authorId="36" shapeId="0" xr:uid="{275FCF1C-A4C9-4A2B-845D-F85BED7A449F}">
      <text>
        <t>[Threaded comment]
Your version of Excel allows you to read this threaded comment; however, any edits to it will get removed if the file is opened in a newer version of Excel. Learn more: https://go.microsoft.com/fwlink/?linkid=870924
Comment:
    Plan projekta nije u ispravnom formatu, niti postoji formalni dokument
Analiza troškova ne uzima u obzir sadašnju vrijednost
Funkcionalni i korisnički zahtjevi su isti.
Kako ćete dokazati da ste ispunili "Intuitivno korisničko sučelje"? Starije i slabovidne osobe moraju imati prilagođeno sučelje s visokim kontrastom itd... - ispunjenje toga se može dokazati, ali to je drugo.
DFD nisu očuvani tokovi. Brisanje, stvaranje, uređivanje - to onda nije DFD nego UC.</t>
      </text>
    </comment>
    <comment ref="G20" authorId="37" shapeId="0" xr:uid="{41D04206-9528-4EBB-8A7F-D425D922CB21}">
      <text>
        <t>[Threaded comment]
Your version of Excel allows you to read this threaded comment; however, any edits to it will get removed if the file is opened in a newer version of Excel. Learn more: https://go.microsoft.com/fwlink/?linkid=870924
Comment:
    Ne navoditi implementacijske detalje u scenarijima korištenja (npr. dobije prozor, stisne gumb). Bza podataka se ne crta na UCD, jer je besmisleno i samo smanjuje preglednost. Ona nije neki vanjski entitet koji se povremeno koristi. I što zapravo opisuje "Modificiranje baze podataka"?</t>
      </text>
    </comment>
    <comment ref="F22" authorId="38" shapeId="0" xr:uid="{A078A005-B2D9-4745-A6F3-DA0B02A55BE0}">
      <text>
        <t>[Threaded comment]
Your version of Excel allows you to read this threaded comment; however, any edits to it will get removed if the file is opened in a newer version of Excel. Learn more: https://go.microsoft.com/fwlink/?linkid=870924
Comment:
    Nema plana projekta.
Analiza troškova nije kroz period uz analizu sadašnje vrijednosti
Korisnički i funkcionalni zahtjevi su pomješani. U nefunkcionalnim zahtjevima ne postoji metrika zadovoljenja. Izbjegavati fleksibilnost, jednostavnost korištenja...
DFD Tokovi podataka nisu očuvani (bilanca). Detaljni dijagram nedovoljno detaljan za proces s takvim brojem tokova
DDF uređivanje oglasa je pod kreiranjem oglasa?</t>
      </text>
    </comment>
    <comment ref="G22" authorId="39" shapeId="0" xr:uid="{A669DEAD-5C97-4D76-8066-136E5864390B}">
      <text>
        <t>[Threaded comment]
Your version of Excel allows you to read this threaded comment; however, any edits to it will get removed if the file is opened in a newer version of Excel. Learn more: https://go.microsoft.com/fwlink/?linkid=870924
Comment:
    U aktivnostima se pojavljuju veze među odvojenim granama. Nejasno zašto bi se normalizirali motorinfo, buy info… a posebno zašto bi to bio strani ključ u oglasu. Entiteti Ads i Oglas?! Nejasno, a nema nikakvog objašenjenja.</t>
      </text>
    </comment>
    <comment ref="F23" authorId="40" shapeId="0" xr:uid="{9380BA13-C761-4B1E-BED1-1FDE5AE1C880}">
      <text>
        <t>[Threaded comment]
Your version of Excel allows you to read this threaded comment; however, any edits to it will get removed if the file is opened in a newer version of Excel. Learn more: https://go.microsoft.com/fwlink/?linkid=870924
Comment:
    Ovo nije analiza sadašnje vrijednosti.
Kako ćete utvrditi da ste zadovoljili "Jednostavno korištenje sustava"? Nema metrike za takvo nešto
DFD strelice za tokove su razbacane i nije moguće utvrditi smjer toka. 
Što je entitet, a što spremište? Nisu očuvani tokovi
Mjesto i vrijeme intervjua?</t>
      </text>
    </comment>
    <comment ref="G23" authorId="41" shapeId="0" xr:uid="{28786070-8D2E-4061-83F2-CA0BE74ADF92}">
      <text>
        <t>[Threaded comment]
Your version of Excel allows you to read this threaded comment; however, any edits to it will get removed if the file is opened in a newer version of Excel. Learn more: https://go.microsoft.com/fwlink/?linkid=870924
Comment:
    U relacijskom modelu, pokojnik i osmrtnica su u odnosu 1:N, a na konceptualnom 1:0..1. Dijagram klasa ne bi trebao biti preslika relacijskom modela. Kako se realiziraju navedene kardinalnostosti? Sve skupa ekstrremno minimalistički</t>
      </text>
    </comment>
    <comment ref="F24" authorId="42" shapeId="0" xr:uid="{7D429E29-6087-4A2D-929D-819CC2738EFB}">
      <text>
        <t>[Threaded comment]
Your version of Excel allows you to read this threaded comment; however, any edits to it will get removed if the file is opened in a newer version of Excel. Learn more: https://go.microsoft.com/fwlink/?linkid=870924
Comment:
    Plan je na rubu generičnost.
To nije sadašnja vrijednost
Sigurno ne možete stvoriti sustav koji je dostupan 24/7. Za takve zahtjeve dogovara se metrika kao mean-time-to-failure
DFD nije očuvan tok podataka. Procesi ne bi trebali imati slijednost. F7 visi, bez da išta pohranjuje ili da neki netite sudjeluje
DDF imate samo CRUD - implementirate samo bazu podataka? nemate neke funkcije koje su naprednije? rezerviranje bi moglo imati potvrđivanje, predlaganje izmjene...</t>
      </text>
    </comment>
    <comment ref="G24" authorId="43" shapeId="0" xr:uid="{8F89CDC1-0519-43BA-8B21-FD8FF7A7DAA6}">
      <text>
        <t>[Threaded comment]
Your version of Excel allows you to read this threaded comment; however, any edits to it will get removed if the file is opened in a newer version of Excel. Learn more: https://go.microsoft.com/fwlink/?linkid=870924
Comment:
    Konceptualni bi bio puno pregledniji kad ne bi bio nakrcan svim atributima. Dovoljno je staviti samo najbitnije. Otvorim dokument i u naslovu piše Oblikovanje podataka. Podataka za koji projekt? Unutra piše Paket. Što je paket. Fizički? Paket usluga? Uložiti malo truda u opis. Zašto Paket u narudžbi nema neki opis ili količinu? Dijaghram razrada ne bi trebao biti preslika ER modela, već treba imati neke metode i modelirati ponašanje</t>
      </text>
    </comment>
    <comment ref="G25" authorId="44" shapeId="0" xr:uid="{4256A828-34F9-4E32-B23D-BA5093CD8A48}">
      <text>
        <t>[Threaded comment]
Your version of Excel allows you to read this threaded comment; however, any edits to it will get removed if the file is opened in a newer version of Excel. Learn more: https://go.microsoft.com/fwlink/?linkid=870924
Comment:
    To nije model BP
Baza podataka nije aktor u UCD
Nema CD</t>
      </text>
    </comment>
    <comment ref="F26" authorId="45" shapeId="0" xr:uid="{E1AD900A-7E15-4AEF-98A1-AF17321657DC}">
      <text>
        <t>[Threaded comment]
Your version of Excel allows you to read this threaded comment; however, any edits to it will get removed if the file is opened in a newer version of Excel. Learn more: https://go.microsoft.com/fwlink/?linkid=870924
Comment:
    Neispravno predano
Sve se nalazi u dokumentu vezanom za projedlog projekta?
U planu projekta nisu vidljivi nazivi točaka. Predani link ne radi.
Zahtjevi se moraju pobrojati. Jasan naziv, oznaka, možda i prioritet. Jedna rečenica ili izjava su dovoljne. Opis tek onda. Prvi, drugi, treći.... ne znam gdje ste vidjeli da je ovako dobro nabrajati zahtjeve
Što manje downtimea? Morate specificirati točno koliko i po kojoj metrici.
Jednostavnost, opet nema metrike.
Studija izvedivosti ne koristi sadašnju vrijednost.
DFD ima strelice različitih veličina. Nisu očuvani tokovi podataka. "statistika o prošlim događajim" je podatak, a ne proces. Izbjegavati nazive kao upit-rezulat.</t>
      </text>
    </comment>
    <comment ref="G26" authorId="46" shapeId="0" xr:uid="{473E5D7C-CB01-433B-9F1A-98A331D59816}">
      <text>
        <t>[Threaded comment]
Your version of Excel allows you to read this threaded comment; however, any edits to it will get removed if the file is opened in a newer version of Excel. Learn more: https://go.microsoft.com/fwlink/?linkid=870924
Comment:
    CRUD operacije nad bazom je besmisleno crtati u slučaju korištenja. Opisujemo što korisnik radi, a ne kako se to izvodi i koje su posljedice toga. I kako upravitelja radi CRUD operacije. Valjda radi nešto konkretno. Nema dijagrama klasa</t>
      </text>
    </comment>
    <comment ref="F27" authorId="47" shapeId="0" xr:uid="{14478F54-4C56-4D30-9B31-9E6AF0ADCF68}">
      <text>
        <t>[Threaded comment]
Your version of Excel allows you to read this threaded comment; however, any edits to it will get removed if the file is opened in a newer version of Excel. Learn more: https://go.microsoft.com/fwlink/?linkid=870924
Comment:
    Plan je generičan
Nema procjene troškova
Nema razlike između korisničkih i funkcionalnih zahtjeva.
Ovo nije moguće dokazati da je zadovoljeno:"Korisničko sučelje sustava mora biti intuitivno i jednostavno za korištenje."
DFD nisu očuvani tokovi. Ovo izgleda kao UC, a ne DFD. DFD opisuje procese, a ne akcije i radnje. To se pogotovo vidi u detaljnom dijagramu</t>
      </text>
    </comment>
    <comment ref="G27" authorId="48" shapeId="0" xr:uid="{39ACE732-D01F-442A-84CC-A86B2D8F4084}">
      <text>
        <t>[Threaded comment]
Your version of Excel allows you to read this threaded comment; however, any edits to it will get removed if the file is opened in a newer version of Excel. Learn more: https://go.microsoft.com/fwlink/?linkid=870924
Comment:
    Objediniti u jedan dokument, napisati opise, a ne samo priložiti slike! Nema CRC kartice. Priložiti dijagram baze.</t>
      </text>
    </comment>
    <comment ref="F28" authorId="49" shapeId="0" xr:uid="{01E89167-67A1-4367-B9F8-7390F24A29A1}">
      <text>
        <t>[Threaded comment]
Your version of Excel allows you to read this threaded comment; however, any edits to it will get removed if the file is opened in a newer version of Excel. Learn more: https://go.microsoft.com/fwlink/?linkid=870924
Comment:
    Plan je generičan. Bilo bi onda dobro imati pojašnjenja točaka. Plan nije samo vremenski
Dozvole se opisuju korisničkim zahtjevima. Kako ćete dokazati da ste napravili visoko upotrevljivu aplikaciju i da imate prepoznatljiv dizajn? koja je metrika toga?
Izbjegavati takve zahtjeve ubuduće
DFD
Tokovi podataka su podaci, a ne akcije (uredi objekt, recenziju). Izbjegavati Upit-rezultat
Nisu očuvani tokovi (pogledati Admin). Također na nižim razinama se pojavljuju neki nove entiteti
Po DDF vi samo radite bazu podataka (CRUD)
Sviđa mi se povezivanje izvora sa zahtjevima. Inače za takve stvari postoje cijeli sustavi</t>
      </text>
    </comment>
    <comment ref="G28" authorId="50" shapeId="0" xr:uid="{43CC2E49-FDA0-46B0-BD0C-AB361CFD3660}">
      <text>
        <t>[Threaded comment]
Your version of Excel allows you to read this threaded comment; however, any edits to it will get removed if the file is opened in a newer version of Excel. Learn more: https://go.microsoft.com/fwlink/?linkid=870924
Comment:
    Korisnik komentira komentar? Valjda korisnik komentira recenziju? To je N:N veza, pa bi je tako trebalo nacrtati na konceptualnom modelu. U slučajevima korištenja ne navede se implementacijski detalji tipa klikne gumb (možda može i kliznuti prstom)</t>
      </text>
    </comment>
    <comment ref="F29" authorId="51" shapeId="0" xr:uid="{059C60FA-9286-43CD-9E2A-881894F41CC9}">
      <text>
        <t>[Threaded comment]
Your version of Excel allows you to read this threaded comment; however, any edits to it will get removed if the file is opened in a newer version of Excel. Learn more: https://go.microsoft.com/fwlink/?linkid=870924
Comment:
    Plan projekta je generički i nema elemenata koji bi se ticali zahtjeva vezanih uz projekt.
"Intuitivno i pristupačno" je zahtjev koji se ne može provjeriti. "Zajamčena ispravnost" se podrazumijeva, a nije zahtjev.
Detaljni dijagram nije dijagram toka!!</t>
      </text>
    </comment>
    <comment ref="G29" authorId="52" shapeId="0" xr:uid="{7A9A7917-A8E0-40BA-B71B-63AB99935CE2}">
      <text>
        <t>[Threaded comment]
Your version of Excel allows you to read this threaded comment; however, any edits to it will get removed if the file is opened in a newer version of Excel. Learn more: https://go.microsoft.com/fwlink/?linkid=870924
Comment:
    AD - Moram li se nakon svake grupe aktivnosti ponovno prijaviti u sustav? prema ovome da! Nadoknađujem bodove za detaljnost.</t>
      </text>
    </comment>
    <comment ref="F30" authorId="53" shapeId="0" xr:uid="{8F6D8871-F473-42C0-B04B-6BAFE4214249}">
      <text>
        <t>[Threaded comment]
Your version of Excel allows you to read this threaded comment; however, any edits to it will get removed if the file is opened in a newer version of Excel. Learn more: https://go.microsoft.com/fwlink/?linkid=870924
Comment:
    Na detaljnom dijagramu se ne crtaju entiteti, a u ovom slučaju je dodatno pogrešno što bilanca tokova ne štima, jer na preglednom imamo 1 tok u P2, a ovdje ih imamo 3. Ispada kao da pregledni nije dobar i da je detaljni neki miks P2 i P3.
Gantogram je generički i nema elemenata iz zahtjeva projekta.</t>
      </text>
    </comment>
    <comment ref="G30" authorId="54" shapeId="0" xr:uid="{699CD83A-E541-40D2-AFC4-3A2757CF8ECF}">
      <text>
        <t>[Threaded comment]
Your version of Excel allows you to read this threaded comment; however, any edits to it will get removed if the file is opened in a newer version of Excel. Learn more: https://go.microsoft.com/fwlink/?linkid=870924
Comment:
    Na modelu BP nedostaju brojnosti i nullable
AD - Za svaku radnju na sustavu se moramo ponovno ulogirati
Googleov servis nije aktor - on ne koristi Vaš sustav.
Na CD trebaju biti atributi! Gdje su brojnosti?</t>
      </text>
    </comment>
    <comment ref="F31" authorId="55" shapeId="0" xr:uid="{87417DA4-9BD4-4CB5-9806-8BC4A9EEF01D}">
      <text>
        <t>[Threaded comment]
Your version of Excel allows you to read this threaded comment; however, any edits to it will get removed if the file is opened in a newer version of Excel. Learn more: https://go.microsoft.com/fwlink/?linkid=870924
Comment:
    Vaš potencijalni korisnik je aerodrom - i tko to na aerodromu je bitno. Dalje izlazite izvan opsega vlastitog projekta.
Bilo bi dobro i opisati točke plana projekta. Kako ćete organizirati sudionike? Plan nije samo vremenski. Razrada plana po gantogramu je dobra, pa kompenziram.
Analiza troškova treba biti izražena u sadašnjoj vrijednosti
Koja je metrika jednostavnosti korištenja sučelja? Samo autorizirani korisnici mogu - to je korisnički zahtjev onda
DFD nisu očuvani tokovi. Nema spremišta bi trebala biti u drugom obliku radi preglednosti. Malo imate upit-rezultat a malo Let? Uredi zaposlenika nije podatak.
DDF - Uređivanje, unos, pregled čega? Po ovome vi samo implementirate bazu podataka bez ikakve logike
Izvora nema</t>
      </text>
    </comment>
    <comment ref="G31" authorId="56" shapeId="0" xr:uid="{9CDDE9EA-3472-42B6-8DFC-F423458E4015}">
      <text>
        <t>[Threaded comment]
Your version of Excel allows you to read this threaded comment; however, any edits to it will get removed if the file is opened in a newer version of Excel. Learn more: https://go.microsoft.com/fwlink/?linkid=870924
Comment:
    Po ER dijagramu osoba je uvijek putnik i zaposlenik. Po relacijskom modelu, više putnika može biti vezano uz istu osobu (loša specijalizacija!?) . Zašto bi RasporedStavka bila neovisna tablica na koju se veže više rasporeda letenja. Zašto vrijeme nije samo atribut u rasporedu leta</t>
      </text>
    </comment>
    <comment ref="F32" authorId="57" shapeId="0" xr:uid="{B840A637-99E1-4B6E-B60C-93530F9BD5BC}">
      <text>
        <t>[Threaded comment]
Your version of Excel allows you to read this threaded comment; however, any edits to it will get removed if the file is opened in a newer version of Excel. Learn more: https://go.microsoft.com/fwlink/?linkid=870924
Comment:
    Plan je generički.
Samo ponderirano vrednovanje.
Ovo je korisnički zahtjev: "Svaki korisnik može pregledati svoje podatke u sustavu."
Ovo ne možete dokazati da ste ispunili:"Također, korisničko sučelje treba biti što intuitivnije za korištenje budući da će ga koristiti korisnici sa osnovim ili malim informatičkim znanjem."
To nije DFD.
nema izvora zahtjeva</t>
      </text>
    </comment>
    <comment ref="G32" authorId="58" shapeId="0" xr:uid="{630C343D-A08B-4875-8261-688F4492A33D}">
      <text>
        <t>[Threaded comment]
Your version of Excel allows you to read this threaded comment; however, any edits to it will get removed if the file is opened in a newer version of Excel. Learn more: https://go.microsoft.com/fwlink/?linkid=870924
Comment:
    Strelica za extends je u krivom smjeru. Crtati Prijava u sustav je besmisleno, jer s lijeve strane već modeliramo uloge. Prijava u sustav može biti slučaj za sebe, a nikako use. Jer Ako sam se jednom prijavio za izvršavanje jednog slučaja, ne znači da se u sljedećem opet prijavljujem, jer sam već prijavljen. Ako evidentiramo da je dijete bolesno, onda bi trebalo evidentirati i kad je to bilo. Specijalizacija zaposlenik-odgajatelj je ispala 1:N. Zašto se evidentira izostanak s izleta, a ne općeniti izostanak? Vrtići imaju vrtićke grupe, tako da je model dosta površan</t>
      </text>
    </comment>
    <comment ref="F33" authorId="59" shapeId="0" xr:uid="{2EF3F97D-1480-4E1A-A0F8-6B9F533B160F}">
      <text>
        <t>[Threaded comment]
Your version of Excel allows you to read this threaded comment; however, any edits to it will get removed if the file is opened in a newer version of Excel. Learn more: https://go.microsoft.com/fwlink/?linkid=870924
Comment:
    U kriterije uspješnosti projekta ne ulazi isporuka dokumentacije? Možete isporučiti nepotpunu programsku potporu?
Plan projekta nije predan u ispravnom formatu. Ne postoji službeni dokument plana.
Nema analize troškova
Kako ćete odrediti da je ovo zadovoljeno:"mogućnost lakog, brzog i sigurnog uplaćivanja novčanih sredstava"?
Funkcijski zahtjevi su zapravo samo korisnički.
Kako ćete dokazati da ste zadovoljili "intuitivno i razumljivo korisničko sučelje"? Metrika ne postoji.
Intervju nema vrijeme, mjesto, trajanje i sudionike.
DFD to nije dijagram konteksta. Kupnja i prodaja dionica nije entitet, to je za očekivati proces.
Tokovi podataka nisu očuvani</t>
      </text>
    </comment>
    <comment ref="G33" authorId="60" shapeId="0" xr:uid="{D96DDEFE-DFD7-4FE4-97FD-156625A97936}">
      <text>
        <t>[Threaded comment]
Your version of Excel allows you to read this threaded comment; however, any edits to it will get removed if the file is opened in a newer version of Excel. Learn more: https://go.microsoft.com/fwlink/?linkid=870924
Comment:
    Konceptualni ne znači da u konačnici mora biti relacijski model! Baza podataka se ne crta na UCD. Ima li koji slučaj da ne koristi BP? Je li BP vanjski dio sustava ili njen sastavni dio? Samo stvara dodatne crte na dijagramu i smanjuje preglednost. Dijagram klasa bi trebao sadržavati i neke metode, a ne samo biti preslika ER modela</t>
      </text>
    </comment>
    <comment ref="F34" authorId="61" shapeId="0" xr:uid="{4FF1CF85-4746-483C-BA9A-83A7E034F03C}">
      <text>
        <t>[Threaded comment]
Your version of Excel allows you to read this threaded comment; however, any edits to it will get removed if the file is opened in a newer version of Excel. Learn more: https://go.microsoft.com/fwlink/?linkid=870924
Comment:
    plan projekta nije u čitljivom formatu, niti postoji formalni dokument plana
analiza troškova nije odrađena sadašnjom vrijednosti
Ne postoji razlika između korisničkih i funkc zahtjeva.
Ne možete dokazati da ste ispunili zahtjev intuitivnosti sučelja, jer nema metrike.
DFD nisu očuvani tokovi. Ovdje nas nije briga što fizički postoji u svijetu i što je u BP. Modelirate procese koji postoje u poslovanju, bitno nam je samo raspoznati spremišta
Brisanje, unos, uređivanje u ovom kontekstu su UC, a ne procesi
DDF po ovome vi samo radite BP kada imate samo CRUD? Nemate neke kompleksnije funkcije?
Sad sam u prilozima pronašao plan... generičan je i mogu ga presliakti na bilo koji drugi projekt na IS-u.</t>
      </text>
    </comment>
    <comment ref="G34" authorId="62" shapeId="0" xr:uid="{AFEBB2BB-A160-4D53-BBFF-5D26F757F53D}">
      <text>
        <t>[Threaded comment]
Your version of Excel allows you to read this threaded comment; however, any edits to it will get removed if the file is opened in a newer version of Excel. Learn more: https://go.microsoft.com/fwlink/?linkid=870924
Comment:
    Objediniti u 1 dokument!! Opisati modela, a ne samo isporučiti sliku. Gdje je vrijeme kad je pacijent bio u sobi i/ili krevetu? Kako se mijenja broj slobodnih kreveta? To npr. nije pokriveno u slučaju korištenja. U slučajevima korištenja ne navoditi implementacijske detalje (npr. u glavnom izborniku to i to, jer je to implementacijski detalj i dio dizajna sučelja). Kako može biti odabir pacijenta biti proširenje slučaja korištenja Unos pregleda pacijenta? A slično vrijedi i za ostale. Da to nije možda trebao biti include? Nema dijagrama klasa</t>
      </text>
    </comment>
    <comment ref="F35" authorId="63" shapeId="0" xr:uid="{EAE94FCE-A656-4862-81E2-0EDD0D1B94EE}">
      <text>
        <t>[Threaded comment]
Your version of Excel allows you to read this threaded comment; however, any edits to it will get removed if the file is opened in a newer version of Excel. Learn more: https://go.microsoft.com/fwlink/?linkid=870924
Comment:
    Use case dijagram &lt;&gt; DFD.
Detaljni dijagram nije isto što i dijagram aktivnosti. Pogledati predavanja!
Nema izračuna troškova.
Ganrogram previše općenit i nema elemenata iz zahtjeva.
Reply:
    "Jednostavno i intuitivno korištenje sustava" je zahtjev čija se dovršenost ne može provjeriti. Što je mjera za jednostavnost i intuitivnost?</t>
      </text>
    </comment>
    <comment ref="G35" authorId="64" shapeId="0" xr:uid="{B027926A-B6B0-46CF-801A-474AFD078B1F}">
      <text>
        <t>[Threaded comment]
Your version of Excel allows you to read this threaded comment; however, any edits to it will get removed if the file is opened in a newer version of Excel. Learn more: https://go.microsoft.com/fwlink/?linkid=870924
Comment:
    Model BP - to nije model BP, koje su brojnosti i koji su tipovi podataka, nullability?
AD - postoje paralelni tokovi koji se ne spoje na kraju grane 2. Ovakvi rombovi se koriste u dijagramu tijeka, a ne u AD.
Mora li onda svaki skup aktivnosti završiti odjavom? prema ovome da!
nema UC, a UCD nije ista stvar
UCD - poslužitelj nije aktor. Kakve su to strelice koje idu prema aktoru?? Drugi korisnik nije tipizacija, to je samo druga instanca!</t>
      </text>
    </comment>
    <comment ref="F36" authorId="65" shapeId="0" xr:uid="{50910045-1E29-4086-8E9F-E1DDAEF8DD9C}">
      <text>
        <t>[Threaded comment]
Your version of Excel allows you to read this threaded comment; however, any edits to it will get removed if the file is opened in a newer version of Excel. Learn more: https://go.microsoft.com/fwlink/?linkid=870924
Comment:
    Pregledni dijagram treba imati 7+-2, a detaljnije nije dijagram toka, već razrada jednog procesa u potprocese!
U analizi troškova nije dana analiza sadašnje vrijednosti kroz godine.
Što znači minimum pogrešaka. 1, 5, 500? Točnost se ne propisuje zahtjevom!
Gantogram staviti u dokument kao sliku. Ne znam u čemu bih otvorio ovaj json s ekstenzijom gantt.
Nisu navedeni izvori zahtjeva.</t>
      </text>
    </comment>
    <comment ref="G36" authorId="66" shapeId="0" xr:uid="{3EB02286-1793-4128-A294-FE4BB3C22E12}">
      <text>
        <t>[Threaded comment]
Your version of Excel allows you to read this threaded comment; however, any edits to it will get removed if the file is opened in a newer version of Excel. Learn more: https://go.microsoft.com/fwlink/?linkid=870924
Comment:
    Nema modela BP
DA je u potpunosti promašen. Paralelno grananje nigdje nije dočekano. Aktivnosti nisu aktivnosti nego stvake iz spremišta podataka....
Nema CRC i CD</t>
      </text>
    </comment>
    <comment ref="F37" authorId="67" shapeId="0" xr:uid="{314B9579-CCB9-4760-89FF-C5542F98B2AD}">
      <text>
        <t>[Threaded comment]
Your version of Excel allows you to read this threaded comment; however, any edits to it will get removed if the file is opened in a newer version of Excel. Learn more: https://go.microsoft.com/fwlink/?linkid=870924
Comment:
    Kako ćete dokazati skalabilnost?
Plan projekta je generičan
Po opisu, ovo je nefunkcionalan: "Pregled i dodavanje informacija o najmoprimcima"
Nema razlike između funkcionalnih i nefunkcionalnih zahtjeva
Ovo ne možete dokazati da ste zadovoljili: "Korisničko sučelje treba biti intuitivno i jednostavno za korištenje". "Optimizacija sustava" koliko je nekoliko?
DFD tokovi nisu očuvani. Izbjegavati upit-rezultat. Novi najam je podatak, a ne proces, Popis, uređivanje, novi - ovo je UC
DDF po čemu radite dekompoziciju? Po entitetima ili po funkcionalnostima?. Ovo označava da samo radite bazu podataka (dodaj, briši, ažuriraj)
Samo jedan izvor</t>
      </text>
    </comment>
    <comment ref="F38" authorId="68" shapeId="0" xr:uid="{7CED0D45-11A6-45DF-9F0F-9CFA33451ABF}">
      <text>
        <t>[Threaded comment]
Your version of Excel allows you to read this threaded comment; however, any edits to it will get removed if the file is opened in a newer version of Excel. Learn more: https://go.microsoft.com/fwlink/?linkid=870924
Comment:
    Plan je generičan
Analiza troškova ne uzima u obzir sadašnju vrijednost
Nema razlike izmešu korisničkih i funkcionalnih zahtjeva
Kako ćete odrediti da ste ispunili zahtjev za "intuitivno sučelje"? Koja je metrika?
DFD iz nomenklature nije jasno što su spremišta, a što entiteti. Tokovi podataka su podaci, a ne radnje ili akcije. Tokovi nisu očuvani</t>
      </text>
    </comment>
    <comment ref="G38" authorId="69" shapeId="0" xr:uid="{F8C4659D-2EDF-43FA-BD9D-BC7BFAEC5074}">
      <text>
        <t>[Threaded comment]
Your version of Excel allows you to read this threaded comment; however, any edits to it will get removed if the file is opened in a newer version of Excel. Learn more: https://go.microsoft.com/fwlink/?linkid=870924
Comment:
    Zašto bi svaka osoba potrošila jednako kalerija za neku vježbu? U dijagramu aktivnosti nakon prijave dolazi do granjanja, a onda se spaja zajedno s paralelnim aktivnostima što je formalno pogrešno. Što baza podataka radi na UC-u? Je li ta baza dio sustava ili vanjski entitet?</t>
      </text>
    </comment>
    <comment ref="F39" authorId="70" shapeId="0" xr:uid="{99EFFAA9-D323-4901-834B-20290A860DAD}">
      <text>
        <t>[Threaded comment]
Your version of Excel allows you to read this threaded comment; however, any edits to it will get removed if the file is opened in a newer version of Excel. Learn more: https://go.microsoft.com/fwlink/?linkid=870924
Comment:
    Ovo nije analiza sadašnje vrijednosti.
Kako ćete utvrditi da ste zadovoljili "Jednostavno korištenje sustava"? Nema metrike za takvo nešto
DFD strelice za tokove su razbacane i nije moguće utvrditi smjer toka. 
Što je entitet, a što spremište? Nisu očuvani tokovi
Mjesto i vrijeme intervjua?</t>
      </text>
    </comment>
    <comment ref="G39" authorId="71" shapeId="0" xr:uid="{D4E44586-31A8-4E57-8766-2EF3E7A5162A}">
      <text>
        <t>[Threaded comment]
Your version of Excel allows you to read this threaded comment; however, any edits to it will get removed if the file is opened in a newer version of Excel. Learn more: https://go.microsoft.com/fwlink/?linkid=870924
Comment:
    U relacijskom modelu, pokojnik i osmrtnica su u odnosu 1:N, a na konceptualnom 1:0..1. Dijagram klasa ne bi trebao biti preslika relacijskom modela. Kako se realiziraju navedene kardinalnostosti? Sve skupa ekstrremno minimalistički</t>
      </text>
    </comment>
    <comment ref="F40" authorId="72" shapeId="0" xr:uid="{86BCA383-E949-4608-B6B4-35E0C2446397}">
      <text>
        <t>[Threaded comment]
Your version of Excel allows you to read this threaded comment; however, any edits to it will get removed if the file is opened in a newer version of Excel. Learn more: https://go.microsoft.com/fwlink/?linkid=870924
Comment:
    Izbjegavati pojmove lak, jednostavan, intuitivan i sl. Točnost se ne propisuje zahtjevom, već se podrazumijeva.
Detaljni dijagram nije dijagram toka!</t>
      </text>
    </comment>
    <comment ref="G40" authorId="73" shapeId="0" xr:uid="{AF1F8CAC-7771-4820-89C8-FEF34D8276FB}">
      <text>
        <t>[Threaded comment]
Your version of Excel allows you to read this threaded comment; however, any edits to it will get removed if the file is opened in a newer version of Excel. Learn more: https://go.microsoft.com/fwlink/?linkid=870924
Comment:
    Koje su brojnosti veza u modelu BP?
AD - po ovome svaki puta moramo napraviti prijavu da bismo izvršili neku od ovih radnji.... čak iako smo već prijavljeni. Koji je uvjet svih tih grananja?
UC nemajiu veze s AD. Na koje su aktivnosti vezani?</t>
      </text>
    </comment>
    <comment ref="F41" authorId="74" shapeId="0" xr:uid="{CCFEB763-E5D9-4FD6-89C0-95A9B48B465D}">
      <text>
        <t>[Threaded comment]
Your version of Excel allows you to read this threaded comment; however, any edits to it will get removed if the file is opened in a newer version of Excel. Learn more: https://go.microsoft.com/fwlink/?linkid=870924
Comment:
    Plan projekta generički bez elemenata prepoznatih zahtjeva.
Pregledni dijagram treba sadržavati 7+-2 procesa, pa se ne bi dogodilo da detaljnije ispadne dijagram toka. Detaljni treba biti razrada jednog od procesa, ali ne da je to njegov scenarij ili tok, nego podjela u manje (neovisne) procese.</t>
      </text>
    </comment>
    <comment ref="G41" authorId="75" shapeId="0" xr:uid="{46A7DD46-71C7-4DCA-B24C-B6B76DBC7580}">
      <text>
        <t>[Threaded comment]
Your version of Excel allows you to read this threaded comment; however, any edits to it will get removed if the file is opened in a newer version of Excel. Learn more: https://go.microsoft.com/fwlink/?linkid=870924
Comment:
    AD - moramo li se svaki put nanovo ulogirati u sustav? prije brisanja kanala - moram ga urediti?
UC - Prijava u sustav: uredni i korisnik se žele prijaviti u sustav
Samo urednik se prijavi?</t>
      </text>
    </comment>
    <comment ref="F42" authorId="76" shapeId="0" xr:uid="{C2AE3096-53EE-42F3-ADD5-B38DFBFD6D69}">
      <text>
        <t>[Threaded comment]
Your version of Excel allows you to read this threaded comment; however, any edits to it will get removed if the file is opened in a newer version of Excel. Learn more: https://go.microsoft.com/fwlink/?linkid=870924
Comment:
    Plan projekta generički bez elemenata prepoznatih zahtjeva.
Pregledni dijagram treba sadržavati 7+-2 procesa, pa se ne bi dogodilo da detaljnije ispadne dijagram toka. Detaljni treba biti razrada jednog od procesa, ali ne da je to njegov scenarij ili tok, nego podjela u manje (neovisne) procese.</t>
      </text>
    </comment>
    <comment ref="G42" authorId="77" shapeId="0" xr:uid="{0F454F5B-AD3D-42EF-B706-4A3704F8E94A}">
      <text>
        <t>[Threaded comment]
Your version of Excel allows you to read this threaded comment; however, any edits to it will get removed if the file is opened in a newer version of Excel. Learn more: https://go.microsoft.com/fwlink/?linkid=870924
Comment:
    AD - moramo li se svaki put nanovo ulogirati u sustav? prije brisanja kanala - moram ga urediti?
UC - Prijava u sustav: uredni i korisnik se žele prijaviti u sustav
Samo urednik se prijavi?</t>
      </text>
    </comment>
    <comment ref="F43" authorId="78" shapeId="0" xr:uid="{1A4518DD-1AB3-4EBC-A789-844DFD1F3539}">
      <text>
        <t>[Threaded comment]
Your version of Excel allows you to read this threaded comment; however, any edits to it will get removed if the file is opened in a newer version of Excel. Learn more: https://go.microsoft.com/fwlink/?linkid=870924
Comment:
    Plan je generički. Moguće ga primjeniti na bilo koji drugi projekt na ovom predmetu
Analiza troškova treba biti u sadašnjoj vrijednosti kroz 3 godine
Korisnički zahtjev 2 je poslovni zahtjev. Koje će akcije poduzimati izvođači? To trebate sada razraditi!
Ne možete utvrditi uspješno zadovoljenje ovog zahtjeva:"b)	Sustav treba biti jednostavan za korištenje, korisnici se moraju znati koristiti
sučeljem bez opširnih uputa"
"Veza s bazom podataka mora biti kvalitetno zaštićena, brza i otporna na vanjske greške"
- po kojem standardu ćete odrediti da je nešto kvalitetno?
DFD tokovi nisu očuvani. U cijeloj analizi dokučili ste da postoji samo jedno spremište podataka? Samo jedna vrsta podataka koje koristite?
Dodaj, ukloni - to su akcije, a ne podaci
DDF imate samo obični CRUD, bazu podataka. Nemate nikakve složenije funkcionalnosti? Trebali biste ih imati.
Koji su to izvori porijekla? To su intervjui?</t>
      </text>
    </comment>
    <comment ref="G43" authorId="79" shapeId="0" xr:uid="{5D269DBA-01B3-43D6-867A-B70FAC6D3B60}">
      <text>
        <t>[Threaded comment]
Your version of Excel allows you to read this threaded comment; however, any edits to it will get removed if the file is opened in a newer version of Excel. Learn more: https://go.microsoft.com/fwlink/?linkid=870924
Comment:
    Po konceptualnom ispada da pjesma ne mora pripadati albumu, a onda nema vezu prema izvođaču. "Administratoru se otvara ekran s (iOS UIKit) present animacijom " - ovo je implementacijski detalj kojem nije mjesto u scenariju</t>
      </text>
    </comment>
    <comment ref="F44" authorId="80" shapeId="0" xr:uid="{3F7F5720-55F6-4FBF-A663-1A4361A3D48B}">
      <text>
        <t>[Threaded comment]
Your version of Excel allows you to read this threaded comment; however, any edits to it will get removed if the file is opened in a newer version of Excel. Learn more: https://go.microsoft.com/fwlink/?linkid=870924
Comment:
    Vaš potencijalni korisnik je aerodrom - i tko to na aerodromu je bitno. Dalje izlazite izvan opsega vlastitog projekta.
Bilo bi dobro i opisati točke plana projekta. Kako ćete organizirati sudionike? Plan nije samo vremenski. Razrada plana po gantogramu je dobra, pa kompenziram.
Analiza troškova treba biti izražena u sadašnjoj vrijednosti
Koja je metrika jednostavnosti korištenja sučelja? Samo autorizirani korisnici mogu - to je korisnički zahtjev onda
DFD nisu očuvani tokovi. Nema spremišta bi trebala biti u drugom obliku radi preglednosti. Malo imate upit-rezultat a malo Let? Uredi zaposlenika nije podatak.
DDF - Uređivanje, unos, pregled čega? Po ovome vi samo implementirate bazu podataka bez ikakve logike
Izvora nema</t>
      </text>
    </comment>
    <comment ref="G44" authorId="81" shapeId="0" xr:uid="{753B907C-0D80-48AE-9D6A-934A2ACC59DE}">
      <text>
        <t>[Threaded comment]
Your version of Excel allows you to read this threaded comment; however, any edits to it will get removed if the file is opened in a newer version of Excel. Learn more: https://go.microsoft.com/fwlink/?linkid=870924
Comment:
    Po ER dijagramu osoba je uvijek putnik i zaposlenik. Po relacijskom modelu, više putnika može biti vezano uz istu osobu (loša specijalizacija!?) . Zašto bi RasporedStavka bila neovisna tablica na koju se veže više rasporeda letenja. Zašto vrijeme nije samo atribut u rasporedu leta</t>
      </text>
    </comment>
    <comment ref="F45" authorId="82" shapeId="0" xr:uid="{C042C006-903F-4D7E-8540-BBF77FCD85D5}">
      <text>
        <t>[Threaded comment]
Your version of Excel allows you to read this threaded comment; however, any edits to it will get removed if the file is opened in a newer version of Excel. Learn more: https://go.microsoft.com/fwlink/?linkid=870924
Comment:
    Plan projekta potpuno generički, bez ikakve veze s konkretnim projektom, neupotrebljivo.
Detaljni dijagram nije dijagram toka. Na preglednom dijagramu nema spremišta, što ne mora nužno biti greška, ali djeluje kao da nedostaju.
Izbjegavati pojmove kao što je "jednostavno" u zahtjevima, jer se ne mogu provjeriti. Točnost i poudanost se ne propisuje zahtjevima!</t>
      </text>
    </comment>
    <comment ref="G45" authorId="83" shapeId="0" xr:uid="{D53185E0-18C0-4FEB-B0E4-029EAE2DF760}">
      <text>
        <t>[Threaded comment]
Your version of Excel allows you to read this threaded comment; however, any edits to it will get removed if the file is opened in a newer version of Excel. Learn more: https://go.microsoft.com/fwlink/?linkid=870924
Comment:
    To nije model BP
AD - upravljanje je skup aktivnosti, a ne altivnost za sebe. Pogotovo ako kasnije prikazujete unos/izmjenu
CD - brojnosti?</t>
      </text>
    </comment>
    <comment ref="F46" authorId="84" shapeId="0" xr:uid="{FCB15524-339D-4DE4-95A1-5002C5FC58F4}">
      <text>
        <t>[Threaded comment]
Your version of Excel allows you to read this threaded comment; however, any edits to it will get removed if the file is opened in a newer version of Excel. Learn more: https://go.microsoft.com/fwlink/?linkid=870924
Comment:
    Neispravno predano
Sve se nalazi u dokumentu vezanom za projedlog projekta?
U planu projekta nisu vidljivi nazivi točaka. Predani link ne radi.
Zahtjevi se moraju pobrojati. Jasan naziv, oznaka, možda i prioritet. Jedna rečenica ili izjava su dovoljne. Opis tek onda. Prvi, drugi, treći.... ne znam gdje ste vidjeli da je ovako dobro nabrajati zahtjeve
Što manje downtimea? Morate specificirati točno koliko i po kojoj metrici.
Jednostavnost, opet nema metrike.
Studija izvedivosti ne koristi sadašnju vrijednost.
DFD ima strelice različitih veličina. Nisu očuvani tokovi podataka. "statistika o prošlim događajim" je podatak, a ne proces. Izbjegavati nazive kao upit-rezulat.</t>
      </text>
    </comment>
    <comment ref="G46" authorId="85" shapeId="0" xr:uid="{FD036492-6A87-4DC2-A7F8-A255232DB84A}">
      <text>
        <t>[Threaded comment]
Your version of Excel allows you to read this threaded comment; however, any edits to it will get removed if the file is opened in a newer version of Excel. Learn more: https://go.microsoft.com/fwlink/?linkid=870924
Comment:
    CRUD operacije nad bazom je besmisleno crtati u slučaju korištenja. Opisujemo što korisnik radi, a ne kako se to izvodi i koje su posljedice toga. I kako upravitelja radi CRUD operacije. Valjda radi nešto konkretno. Nema dijagrama klasa</t>
      </text>
    </comment>
    <comment ref="F47" authorId="86" shapeId="0" xr:uid="{27A1C967-CCFF-49DA-9837-FB19130471C5}">
      <text>
        <t>[Threaded comment]
Your version of Excel allows you to read this threaded comment; however, any edits to it will get removed if the file is opened in a newer version of Excel. Learn more: https://go.microsoft.com/fwlink/?linkid=870924
Comment:
    Analiza troškova nema analizu sadašnje vrijednosti ni analizu koristi kroz 3 godine.
U dijagramu konteksta korišteni isti simboli za sve. Pregledni treba sadržavati 7+-2 procesa, a onda se jedan od tih odabere za daljnju razradu u detaljnom. Ne mogu se pojaviti i P10 i P11 u detaljnom, jer to onda ispada samo odsječak preglednog, a ne daljnja razrada.
Ovako kako je nabrojeno, ne vidim razliku između korisničkih i funkcionalnih.Zašto npr. zahtjev da šef unosi jelovnik nije korisnički?
To da su podaci točni i pouzdani ne može biti zahtjev, jer bi u protivnom značilo (da ako se ne navede) da podaci mogu biti neispravni ili nepoudani!?
Reply:
    Hrpa dokumenata, a ni u jednom ne piše tko su odgovorni za projekt</t>
      </text>
    </comment>
    <comment ref="G47" authorId="87" shapeId="0" xr:uid="{9EE05E87-B0C8-43E4-9573-67D43733478C}">
      <text>
        <t>[Threaded comment]
Your version of Excel allows you to read this threaded comment; however, any edits to it will get removed if the file is opened in a newer version of Excel. Learn more: https://go.microsoft.com/fwlink/?linkid=870924
Comment:
    To nije model BP. Gdje su tipovi podataka? nullable? brojnosti?
AD - Netko istovremeno može biti i voditelj smjene i zaposlenik i šef kuhinje i nabavljač? Rombovi prema nabavljaču i šefu kuhinje nemaju smisla.
Kakvi su to jednostruki paralelni tokovi??
Za svaki odabir željene akcije, mora se ponovno prijaviti u sustav?
CRC - koji specifični servis, koji specifični kontroler ili repozitorij??
Sigurnost nije razred - to je modul? paket?
CD - to nije CD</t>
      </text>
    </comment>
    <comment ref="F48" authorId="88" shapeId="0" xr:uid="{C2966BF0-9CDE-4183-86DB-0520D3E0F1FE}">
      <text>
        <t>[Threaded comment]
Your version of Excel allows you to read this threaded comment; however, any edits to it will get removed if the file is opened in a newer version of Excel. Learn more: https://go.microsoft.com/fwlink/?linkid=870924
Comment:
    Plan projekta potpuno generički, bez ikakve veze s konkretnim projektom, neupotrebljivo.
Detaljni dijagram nije dijagram toka. Na preglednom dijagramu nema spremišta, što ne mora nužno biti greška, ali djeluje kao da nedostaju.
Izbjegavati pojmove kao što je "jednostavno" u zahtjevima, jer se ne mogu provjeriti. Točnost i poudanost se ne propisuje zahtjevima!</t>
      </text>
    </comment>
    <comment ref="G48" authorId="89" shapeId="0" xr:uid="{C5DEF757-05F2-4108-9537-0E47089FE7AE}">
      <text>
        <t>[Threaded comment]
Your version of Excel allows you to read this threaded comment; however, any edits to it will get removed if the file is opened in a newer version of Excel. Learn more: https://go.microsoft.com/fwlink/?linkid=870924
Comment:
    To nije model BP
AD - upravljanje je skup aktivnosti, a ne altivnost za sebe. Pogotovo ako kasnije prikazujete unos/izmjenu
CD - brojnosti?</t>
      </text>
    </comment>
    <comment ref="F49" authorId="90" shapeId="0" xr:uid="{C3A4A659-0CAA-4FAE-9840-19A840B624DE}">
      <text>
        <t>[Threaded comment]
Your version of Excel allows you to read this threaded comment; however, any edits to it will get removed if the file is opened in a newer version of Excel. Learn more: https://go.microsoft.com/fwlink/?linkid=870924
Comment:
    Trivijalan gantogram, nema evidencije koliko bi nešto trajalo niti podloge kako se došlo do 100 programerskih sati u analizi troškova koja nije napravljena uz analizu sadašnje vrijednosti kroz 3 godine.
Zahtjev koji se svodi na "jednostavno" se ne može provjeriti. 
DFD: Preglednog nema, na dijagramu konteksta sve su isti simboli, detaljni napravljen kao dijagram toka (a on to ne bi trebao biti). Nema izvora.</t>
      </text>
    </comment>
    <comment ref="G49" authorId="91" shapeId="0" xr:uid="{3E3B6A50-4E62-486D-9A17-BC907631F4B3}">
      <text>
        <t>[Threaded comment]
Your version of Excel allows you to read this threaded comment; however, any edits to it will get removed if the file is opened in a newer version of Excel. Learn more: https://go.microsoft.com/fwlink/?linkid=870924
Comment:
    Model BP - nema nnullable?
AD Upravljanje rezervacijama nije samo akcija - to je skup akcija! Isto tako za sve grane.
CD - nema brojnosti, navedene samo metode. Gdje su atributi/član.var.? 
UCD - baza podataka nije aktor</t>
      </text>
    </comment>
    <comment ref="F50" authorId="92" shapeId="0" xr:uid="{5A89E0E8-E9FC-458A-B6AE-C452C36660C4}">
      <text>
        <t>[Threaded comment]
Your version of Excel allows you to read this threaded comment; however, any edits to it will get removed if the file is opened in a newer version of Excel. Learn more: https://go.microsoft.com/fwlink/?linkid=870924
Comment:
    Kako se podposlovi vide u planu projekta? ovo je generičan plan.
Nema analize troškova.
Kako će te utvrditi da ste napravili: "Stvoriti intuitivno sučelje"? Dapače, nekakvi metrički opis sučelja je nefunkcijski zahtjev.
Koja je razlike korisničkih i funkcijskih zahjtjeva?
DFD Iznajmljivač nije korisnik? Izbjegavati generične nazive za tokove kao upit-rezultat. Nisu očuvani tokovi kod iznajmljivača. Zahtjev za rezervacijom nije proces - to je podatak.
Nema modela dekomp funkcija, stanja ili mape dijaloga...
Nema izvora</t>
      </text>
    </comment>
    <comment ref="G50" authorId="93" shapeId="0" xr:uid="{3DBC90F3-D5FF-42EB-ADD1-DAD05D93B2B6}">
      <text>
        <t>[Threaded comment]
Your version of Excel allows you to read this threaded comment; however, any edits to it will get removed if the file is opened in a newer version of Excel. Learn more: https://go.microsoft.com/fwlink/?linkid=870924
Comment:
    Po konceptualnom modelu lokacija i apartman su 1:1, a to nije tako u fizičkom. Opisati model, stvati u zajednički dokument, a ne samo isporučiti slike.</t>
      </text>
    </comment>
    <comment ref="F51" authorId="94" shapeId="0" xr:uid="{A9E5A3C8-2FB8-4B9C-A9F9-5A6B404480B6}">
      <text>
        <t>[Threaded comment]
Your version of Excel allows you to read this threaded comment; however, any edits to it will get removed if the file is opened in a newer version of Excel. Learn more: https://go.microsoft.com/fwlink/?linkid=870924
Comment:
    Nema povelja ili prijedloga
Plan je generičan izuzev što se 2 mjesta spominju vlasnici i kućni ljubimci. Da samo uklonim te riječi ništa se ne bi promijenilo
Nema procjene troškova
Točno propisivanje algoritama je nefunkcijski zahtjev. Funkcionalni zahtjevi direktno odgovaraju na to što sustav treba omogućiti.
Ticketing je funkcionalni zahtjev
DFD - Što s sprema u spremišta? spremišta kojih podataka? ništa ne čita iz spremišta?
Nije očuvan tok podataka. Baza podataka nije entitet. Nema detaljnog dijagrama.
Nema modela funkcija, stanja ili programa</t>
      </text>
    </comment>
    <comment ref="G51" authorId="95" shapeId="0" xr:uid="{C1646502-A1E6-4616-8AB2-B404D944A3FD}">
      <text>
        <t>[Threaded comment]
Your version of Excel allows you to read this threaded comment; however, any edits to it will get removed if the file is opened in a newer version of Excel. Learn more: https://go.microsoft.com/fwlink/?linkid=870924
Comment:
    Konceptualni model bi trebao biti takav da je razumljiv i čitak, a ne s fontom 9 i latičasto s gomilom navedenih atributa od kojih neki uopće nisu ključni za razumijevanje modela. Isto (pa i još gore) vrijedi za relacijski.  Zašto bi period bio normaliziran? Zašto bi session, cipher i slično bili dio modela? Spojiti u jedan dokument koji se da pročitati, a ne da otvaram n dokumenata i tražim gdje je što. Baza podataka se ne crta na UCD-u jer je sve vezano na nju i samo smanjuje preglednost!</t>
      </text>
    </comment>
    <comment ref="F52" authorId="96" shapeId="0" xr:uid="{C81EB200-55D1-40C7-9FC2-304603259EEE}">
      <text>
        <t>[Threaded comment]
Your version of Excel allows you to read this threaded comment; however, any edits to it will get removed if the file is opened in a newer version of Excel. Learn more: https://go.microsoft.com/fwlink/?linkid=870924
Comment:
    Nema povelja ili prijedloga
Plan je generičan izuzev što se 2 mjesta spominju vlasnici i kućni ljubimci. Da samo uklonim te riječi ništa se ne bi promijenilo
Nema procjene troškova
Točno propisivanje algoritama je nefunkcijski zahtjev. Funkcionalni zahtjevi direktno odgovaraju na to što sustav treba omogućiti.
Ticketing je funkcionalni zahtjev
DFD - Što s sprema u spremišta? spremišta kojih podataka? ništa ne čita iz spremišta?
Nije očuvan tok podataka. Baza podataka nije entitet. Nema detaljnog dijagrama.
Nema modela funkcija, stanja ili programa</t>
      </text>
    </comment>
    <comment ref="G52" authorId="97" shapeId="0" xr:uid="{56F67320-8EBC-441F-A370-3F681822BBD5}">
      <text>
        <t>[Threaded comment]
Your version of Excel allows you to read this threaded comment; however, any edits to it will get removed if the file is opened in a newer version of Excel. Learn more: https://go.microsoft.com/fwlink/?linkid=870924
Comment:
    Konceptualni model bi trebao biti takav da je razumljiv i čitak, a ne s fontom 9 i latičasto s gomilom navedenih atributa od kojih neki uopće nisu ključni za razumijevanje modela. Isto (pa i još gore) vrijedi za relacijski.  Zašto bi period bio normaliziran? Zašto bi session, cipher i slično bili dio modela? Spojiti u jedan dokument koji se da pročitati, a ne da otvaram n dokumenata i tražim gdje je što. Baza podataka se ne crta na UCD-u jer je sve vezano na nju i samo smanjuje preglednost!</t>
      </text>
    </comment>
    <comment ref="F53" authorId="98" shapeId="0" xr:uid="{C82848A7-0B98-44F3-9632-9E1AE1148DDD}">
      <text>
        <t>[Threaded comment]
Your version of Excel allows you to read this threaded comment; however, any edits to it will get removed if the file is opened in a newer version of Excel. Learn more: https://go.microsoft.com/fwlink/?linkid=870924
Comment:
    Plan projekta nije skroz generički, ali plan i korisnički zahtjevi nisu baš usklađeni.
Dodatno, u korisničlkim zahtjevima nije navedeno npr. odigravanje poteza u igri, već samo stvari koje prethode igri.
Nefunkcionalni zahtjevi su besmisleni, tj. ne mogu se provjeriti, jer se oslanjaju na pojmove atraktivno, efikasno, ...
Pregledni dijagram nije napravljen, a detaljni je bemislen. DFD nije dijagram toka!
Nema izvora zahtjeva ni analize troškova</t>
      </text>
    </comment>
    <comment ref="G53" authorId="99" shapeId="0" xr:uid="{F01CA5A9-8CA5-4AB9-9D88-E03E3B6C05FE}">
      <text>
        <t>[Threaded comment]
Your version of Excel allows you to read this threaded comment; however, any edits to it will get removed if the file is opened in a newer version of Excel. Learn more: https://go.microsoft.com/fwlink/?linkid=870924
Comment:
    Nema konceptualnog dijagrama.
Model BP - gdje su tipovi podataka (koliko je dugačak taj ABC? i je li Varchar ili Nchar?)
Zašto je skripta za stvaranje BP u pythonu? Napravite SQL skriptu...
Napraviti CRC i CD za cijelu obrađenu domenu!
AD nema označene alternativne tokove (uvjet, akcija ili naziv). Aktivnosti koje su crne rupe?
Database, User interface, application... UI je dio aplikacije...
A BP se sugerira kako aktor...
UCD - server nije aktor, kao što nije ni BP. UCD-om je trebalo sve spomenute UC-ove prikazati na jednom mjestu. Korisnik 1 i korisnik 2, to su specifični korisnici, a ne tipizirani...</t>
      </text>
    </comment>
    <comment ref="F54" authorId="100" shapeId="0" xr:uid="{60DAC28F-EE84-4B86-8643-6B256B973CE4}">
      <text>
        <t>[Threaded comment]
Your version of Excel allows you to read this threaded comment; however, any edits to it will get removed if the file is opened in a newer version of Excel. Learn more: https://go.microsoft.com/fwlink/?linkid=870924
Comment:
    Nema plana
Nema studija
"Osigurati sustav od gubitka podataka" - valjda želite osigurati poslovanje.
Nema razlike izmešu funkcionalnih i korisničkih zahtjeva.
10 sekundi nije realno vrijeme.
DFD P5 je zapravo "upravljanje artiklima". Ispisi su u ovom kontekstu UC, a ne procesi</t>
      </text>
    </comment>
    <comment ref="G54" authorId="101" shapeId="0" xr:uid="{0A28D998-B6EA-4447-914D-4F94C48E6C8A}">
      <text>
        <t>[Threaded comment]
Your version of Excel allows you to read this threaded comment; however, any edits to it will get removed if the file is opened in a newer version of Excel. Learn more: https://go.microsoft.com/fwlink/?linkid=870924
Comment:
    U konceptualnom modelu povezati Artikl i Narudžbu s N:N vezom, a kasnije se  u relacijskom modelu stvori 3. tablica</t>
      </text>
    </comment>
    <comment ref="F55" authorId="102" shapeId="0" xr:uid="{C63625AE-D595-4B74-BAEF-39BEDB3D8F22}">
      <text>
        <t>[Threaded comment]
Your version of Excel allows you to read this threaded comment; however, any edits to it will get removed if the file is opened in a newer version of Excel. Learn more: https://go.microsoft.com/fwlink/?linkid=870924
Comment:
    na host - na poslužitelju. Padaju prijedlozi i zbog takvih stvari.
Ovaj plan mogu primjeniti na bilo koji projekt na ovom predmetu u ovom semestru - to je generički plan.
Analiza troškova mora biti kroz vrijeme (3 godine) u sadašnjoj vrijednosti.
Nefunkc zahtjev dostupnosti - u kojoj mjeri? kako ćete znati da je zadovoljen zahtjev? Ovo inače može biti opasno za projekt: https://www.bmc.com/blogs/service-availability-calculation-metrics/
https://en.wikipedia.org/wiki/Availability
DFD nisu očuvani tokovi na strani zaposlenika</t>
      </text>
    </comment>
    <comment ref="G55" authorId="103" shapeId="0" xr:uid="{C28A98EA-E08A-49AE-BAD7-BEC279E10724}">
      <text>
        <t>[Threaded comment]
Your version of Excel allows you to read this threaded comment; however, any edits to it will get removed if the file is opened in a newer version of Excel. Learn more: https://go.microsoft.com/fwlink/?linkid=870924
Comment:
    Spajanje višestrukih grana na isto mjestu. Strellica koja ide prema gore u aktivnostima?</t>
      </text>
    </comment>
    <comment ref="F56" authorId="104" shapeId="0" xr:uid="{79E3AB28-570C-4F3A-AEB2-09B57E0E3193}">
      <text>
        <t>[Threaded comment]
Your version of Excel allows you to read this threaded comment; however, any edits to it will get removed if the file is opened in a newer version of Excel. Learn more: https://go.microsoft.com/fwlink/?linkid=870924
Comment:
    Analiza troškova nije po sadašnjoj vrijednosti - pogledati NPV
Korisnički zahtjevi govore koji korisnik može što. Zagrade su vam dulje od same rečenice...
Kako ćete dokazati robustnost sustava? Kako ćete dokazati intuitivnost sučelja?
DFD tokovi nisu očuvani</t>
      </text>
    </comment>
    <comment ref="G56" authorId="105" shapeId="0" xr:uid="{0E3770C3-4F81-4405-A953-4FB7AC13D546}">
      <text>
        <t>[Threaded comment]
Your version of Excel allows you to read this threaded comment; however, any edits to it will get removed if the file is opened in a newer version of Excel. Learn more: https://go.microsoft.com/fwlink/?linkid=870924
Comment:
    Krivi smjer strelice za include na UC dijagramu. Objašnjenje relacija bi dobro došlo, a ne da se nagađa zašto neka veza postoji.</t>
      </text>
    </comment>
    <comment ref="F58" authorId="106" shapeId="0" xr:uid="{88A3CE2C-90D6-4F57-ABE3-6DD3A3FB1CA6}">
      <text>
        <t>[Threaded comment]
Your version of Excel allows you to read this threaded comment; however, any edits to it will get removed if the file is opened in a newer version of Excel. Learn more: https://go.microsoft.com/fwlink/?linkid=870924
Comment:
    U troškovima nije napravljena analiza sadašnje vrijednosti troškova.
Što brži, efikasno, intuitivno, pregledno i slično su riječi koje nisu prikladne za zahtjeve jer ih ne možemo verificirati.
Detaljnije dijagram nije dijagram toka!
Plan projekta skoro generički, dosta gruba podjela samo na stripove i izdavače.</t>
      </text>
    </comment>
    <comment ref="G58" authorId="107" shapeId="0" xr:uid="{09AF4F48-940B-4ACF-B069-C735442DA537}">
      <text>
        <t>[Threaded comment]
Your version of Excel allows you to read this threaded comment; however, any edits to it will get removed if the file is opened in a newer version of Excel. Learn more: https://go.microsoft.com/fwlink/?linkid=870924
Comment:
    Model BP treba tipove podataka, nullable, brojnosti
AD ima neoznačenih grananja, kao i  grananja s jednom granom
CD - gdje su članske varijable i brojnosti??</t>
      </text>
    </comment>
    <comment ref="F59" authorId="108" shapeId="0" xr:uid="{6C2630DD-268C-4CFF-80B7-8A72F5953D5C}">
      <text>
        <t>[Threaded comment]
Your version of Excel allows you to read this threaded comment; however, any edits to it will get removed if the file is opened in a newer version of Excel. Learn more: https://go.microsoft.com/fwlink/?linkid=870924
Comment:
    Use case dijagram &lt;&gt; DFD.
Detaljni dijagram nije isto što i dijagram aktivnosti. Pogledati predavanja!
Nema izračuna troškova.
Ganrogram previše općenit i nema elemenata iz zahtjeva.
Reply:
    "Jednostavno i intuitivno korištenje sustava" je zahtjev čija se dovršenost ne može provjeriti. Što je mjera za jednostavnost i intuitivnost?</t>
      </text>
    </comment>
    <comment ref="G59" authorId="109" shapeId="0" xr:uid="{C67C2BE2-26B4-49C3-BAED-FF3E43444D89}">
      <text>
        <t>[Threaded comment]
Your version of Excel allows you to read this threaded comment; however, any edits to it will get removed if the file is opened in a newer version of Excel. Learn more: https://go.microsoft.com/fwlink/?linkid=870924
Comment:
    Model BP - to nije model BP, koje su brojnosti i koji su tipovi podataka, nullability?
AD - postoje paralelni tokovi koji se ne spoje na kraju grane 2. Ovakvi rombovi se koriste u dijagramu tijeka, a ne u AD.
Mora li onda svaki skup aktivnosti završiti odjavom? prema ovome da!
nema UC, a UCD nije ista stvar
UCD - poslužitelj nije aktor. Kakve su to strelice koje idu prema aktoru?? Drugi korisnik nije tipizacija, to je samo druga instanca!</t>
      </text>
    </comment>
    <comment ref="F60" authorId="110" shapeId="0" xr:uid="{33E5FCBA-D2C2-4ADF-9673-D01A990BF7C4}">
      <text>
        <t>[Threaded comment]
Your version of Excel allows you to read this threaded comment; however, any edits to it will get removed if the file is opened in a newer version of Excel. Learn more: https://go.microsoft.com/fwlink/?linkid=870924
Comment:
    Kako to da nijedan od zahtjeva nije preuzimanje igre?
Brzo se ne koristi kao pojam za zahtjeve, već se uvede nešto što je mjerljivo.
Detaljni dijagram nije dijagram toka!!!
Gantogram generički i nema veze s konkretnim projektom</t>
      </text>
    </comment>
    <comment ref="G60" authorId="111" shapeId="0" xr:uid="{7D6E9CCD-F15A-4F39-9885-270F6B041260}">
      <text>
        <t>[Threaded comment]
Your version of Excel allows you to read this threaded comment; however, any edits to it will get removed if the file is opened in a newer version of Excel. Learn more: https://go.microsoft.com/fwlink/?linkid=870924
Comment:
    To nije model BP
Nema UCD</t>
      </text>
    </comment>
    <comment ref="F61" authorId="112" shapeId="0" xr:uid="{98158841-8430-4425-9346-672D30D65C08}">
      <text>
        <t>[Threaded comment]
Your version of Excel allows you to read this threaded comment; however, any edits to it will get removed if the file is opened in a newer version of Excel. Learn more: https://go.microsoft.com/fwlink/?linkid=870924
Comment:
    Plan je generički. Mogu ga preslikati na bilo koji projekt na IS-u u ovom semestru.
Možda neka pojašnjenja određenih točaka?
Funkcionalni zahtjevi su korisnički, a korisnički zahtjevi ne govore koji su to točno korisnici (prijavljeni ili neprijavljeni?).
Kako će se odrediti intuitivnost grafičkog sučelja? Koja je metrika toga? Izbjegavati ubuduće.
DFD nisu očuvani tokovi. P5 "visi" i ne koristi niti jedno spremište?
Samo jedan izvor?</t>
      </text>
    </comment>
    <comment ref="G61" authorId="113" shapeId="0" xr:uid="{20EAF1E7-695C-499B-BBC3-C2780CF0205B}">
      <text>
        <t>[Threaded comment]
Your version of Excel allows you to read this threaded comment; however, any edits to it will get removed if the file is opened in a newer version of Excel. Learn more: https://go.microsoft.com/fwlink/?linkid=870924
Comment:
    Nazivi relacije tipa Knjiga_Knjižara su bemisleni. Pa vidim iz dijagrama koji su entiteti spojeni. Relacija mora imati naziv u obliku glagola da otkriva razlog te veze. Postoji specijalizacija Pisac koji ima biografiju, ali tablica osoba nema diskriminatora kojim bi se odredio tip osobe. Također, recenziju bi morao moći napraviti samo Korisnik kao druga specijalizacija što isto nije realizirano. Nema dijagrama klasa</t>
      </text>
    </comment>
    <comment ref="F62" authorId="114" shapeId="0" xr:uid="{812AF3D7-7DB2-49A4-AD25-CCACDE367F94}">
      <text>
        <t>[Threaded comment]
Your version of Excel allows you to read this threaded comment; however, any edits to it will get removed if the file is opened in a newer version of Excel. Learn more: https://go.microsoft.com/fwlink/?linkid=870924
Comment:
    Pregledni dijagram treba imati 7+-2, a detaljnije nije dijagram toka, već razrada jednog procesa u potprocese!
U analizi troškova nije dana analiza sadašnje vrijednosti kroz godine.
Što znači minimum pogrešaka. 1, 5, 500? Točnost se ne propisuje zahtjevom!
Gantogram staviti u dokument kao sliku. Ne znam u čemu bih otvorio ovaj json s ekstenzijom gantt.
Nisu navedeni izvori zahtjeva.</t>
      </text>
    </comment>
    <comment ref="G62" authorId="115" shapeId="0" xr:uid="{8D22333D-1E11-4EC6-9EEA-09F42CDCB9F8}">
      <text>
        <t>[Threaded comment]
Your version of Excel allows you to read this threaded comment; however, any edits to it will get removed if the file is opened in a newer version of Excel. Learn more: https://go.microsoft.com/fwlink/?linkid=870924
Comment:
    Nema modela BP
DA je u potpunosti promašen. Paralelno grananje nigdje nije dočekano. Aktivnosti nisu aktivnosti nego stvake iz spremišta podataka....
Nema CRC i CD</t>
      </text>
    </comment>
    <comment ref="F63" authorId="116" shapeId="0" xr:uid="{D5858835-0EA5-41FC-BBC5-3BA5918D7D73}">
      <text>
        <t>[Threaded comment]
Your version of Excel allows you to read this threaded comment; however, any edits to it will get removed if the file is opened in a newer version of Excel. Learn more: https://go.microsoft.com/fwlink/?linkid=870924
Comment:
    Plan je na rubu generičnost.
To nije sadašnja vrijednost
Sigurno ne možete stvoriti sustav koji je dostupan 24/7. Za takve zahtjeve dogovara se metrika kao mean-time-to-failure
DFD nije očuvan tok podataka. Procesi ne bi trebali imati slijednost. F7 visi, bez da išta pohranjuje ili da neki netite sudjeluje
DDF imate samo CRUD - implementirate samo bazu podataka? nemate neke funkcije koje su naprednije? rezerviranje bi moglo imati potvrđivanje, predlaganje izmjene...</t>
      </text>
    </comment>
    <comment ref="G63" authorId="117" shapeId="0" xr:uid="{BA0623C5-C7D6-4171-88C3-49DA9561982D}">
      <text>
        <t>[Threaded comment]
Your version of Excel allows you to read this threaded comment; however, any edits to it will get removed if the file is opened in a newer version of Excel. Learn more: https://go.microsoft.com/fwlink/?linkid=870924
Comment:
    Konceptualni bi bio puno pregledniji kad ne bi bio nakrcan svim atributima. Dovoljno je staviti samo najbitnije. Otvorim dokument i u naslovu piše Oblikovanje podataka. Podataka za koji projekt? Unutra piše Paket. Što je paket. Fizički? Paket usluga? Uložiti malo truda u opis. Zašto Paket u narudžbi nema neki opis ili količinu? Dijaghram razrada ne bi trebao biti preslika ER modela, već treba imati neke metode i modelirati ponašanje</t>
      </text>
    </comment>
    <comment ref="F64" authorId="118" shapeId="0" xr:uid="{B0A74384-3115-40B8-BD88-1FBDCC82BA25}">
      <text>
        <t>[Threaded comment]
Your version of Excel allows you to read this threaded comment; however, any edits to it will get removed if the file is opened in a newer version of Excel. Learn more: https://go.microsoft.com/fwlink/?linkid=870924
Comment:
    Kao provjeriti je li zahtjev koji počinje s "jednostavno" ispunjen?
Detaljni dijagram nije dijagram toka!!!
Gantogram generički i ne razrađen. Nikakve veze nema sa stvarnim projektom.</t>
      </text>
    </comment>
    <comment ref="G64" authorId="119" shapeId="0" xr:uid="{066FCA57-F94B-41BF-91BE-FEC31CA236B0}">
      <text>
        <t>[Threaded comment]
Your version of Excel allows you to read this threaded comment; however, any edits to it will get removed if the file is opened in a newer version of Excel. Learn more: https://go.microsoft.com/fwlink/?linkid=870924
Comment:
    CD - inače se neposredno korištenje označi iscrtkanom strelicom i oblikom korištenja (stvara, dohvaća...).
To nije model BP
Baza podataka nije aktor
AD - treba li se za svaku radnju ponovno ulogirati u sustav? po ovome da</t>
      </text>
    </comment>
    <comment ref="F65" authorId="120" shapeId="0" xr:uid="{4656EAD9-2752-4A18-A98C-8A451B557393}">
      <text>
        <t>[Threaded comment]
Your version of Excel allows you to read this threaded comment; however, any edits to it will get removed if the file is opened in a newer version of Excel. Learn more: https://go.microsoft.com/fwlink/?linkid=870924
Comment:
    U funkcionalnim zahtjevima su navedeni korisnički zahtjevi (scenariji, preduvjeti, ...)
Izbjegavati "intuitivno" i slične riječi u zahtjevima, jer se to ne može provjeriti.
Tokovi u DFD-u moraju imati svoje nazive i nema grananja. Na detaljnom ne štima bilanca tokova, jer ispada da nema ulaznih i izlaznih tokova. Na detaljnom se ne crtaju entiteti.
Analiza troškova ne sadrži analizu sadašnje vrijednosti i koristi kroz 3 godine.</t>
      </text>
    </comment>
    <comment ref="G65" authorId="121" shapeId="0" xr:uid="{94D1D45E-8BE8-47D9-A64E-39F9D838FC0C}">
      <text>
        <t>[Threaded comment]
Your version of Excel allows you to read this threaded comment; however, any edits to it will get removed if the file is opened in a newer version of Excel. Learn more: https://go.microsoft.com/fwlink/?linkid=870924
Comment:
    To nije model BP</t>
      </text>
    </comment>
    <comment ref="F66" authorId="122" shapeId="0" xr:uid="{F1E5308E-C838-4B98-943D-E87E4DCF6CD7}">
      <text>
        <t>[Threaded comment]
Your version of Excel allows you to read this threaded comment; however, any edits to it will get removed if the file is opened in a newer version of Excel. Learn more: https://go.microsoft.com/fwlink/?linkid=870924
Comment:
    U dokumentu prijedlog projekta nalazi se i specifikacija zahtjeva?
Plan je generičan. Može ga koristiti bilo koji projekt na predmetu
Analiza troškova nije u sadašnjoj vrijednosti.
Pomješani su funkcionalni i korisnički zahtjevi. Kako ćete dokazati da ste ispunili "intuitivno i elegantno sučelje"?
DFD nisu očuvani tokovi. Izbjegavati generične nazive tokova kao upit-rezultat. Arhiva obavijesti je podatak, a ne proces. Isto i za kalendar događaja
DDF imate samo CRUD, stoga radite samo bazu podataka? Nema neke važnije, kompleksnije funkcije sustava?
2/3 izvora</t>
      </text>
    </comment>
    <comment ref="G66" authorId="123" shapeId="0" xr:uid="{EE0912AE-2B16-41DC-82E3-86F116036761}">
      <text>
        <t>[Threaded comment]
Your version of Excel allows you to read this threaded comment; however, any edits to it will get removed if the file is opened in a newer version of Excel. Learn more: https://go.microsoft.com/fwlink/?linkid=870924
Comment:
    Na ER dijagramu na mjestima nedostaju kardinalnosti, npr. Izvođač-novost. Dijagram klasa nije ER dijagram i ne treba pisati FK i slično, nego treba modelirati ponašanje! Stavljati non-latin znakove u nazive tablica je solidan korak prema propasti (encoding?). Svaka tablica sadrži samo jedan podatak. Nije baš da je uložen neki trud. Zašto je naziv primarni ključ za događaj. Što ako postoje 2 događaja istog naziva. A kaskadni update?</t>
      </text>
    </comment>
    <comment ref="F67" authorId="124" shapeId="0" xr:uid="{BE9CE398-EA2F-4E8A-862A-A9288492BFD0}">
      <text>
        <t>[Threaded comment]
Your version of Excel allows you to read this threaded comment; however, any edits to it will get removed if the file is opened in a newer version of Excel. Learn more: https://go.microsoft.com/fwlink/?linkid=870924
Comment:
    Plan projekta je generičan. Niti su poznate odgovorne osobe za pojedinu točku plana.
Analiza troškova je trebala biti izražena u sadašnjem vremenu
Koja je razlika između korisničkih i funkcionalnih zahtjeva. Po ovome su isti?
Dobre performanse i responzivnost nisu isto svojstvo. Kako ćete utvrditi da je to zadovoljeno?
DFD nisu očuvani tokovi podataka. Pregledavanje bodova nije proces. To je akcija
DDF imate samo CRUD. Po ovome implementirate samo bazu podataka. Imate li kakvu složeniju funkcionalnost od piši-briši?</t>
      </text>
    </comment>
    <comment ref="G67" authorId="125" shapeId="0" xr:uid="{9DAB5594-3A14-4DAE-B59C-A13C448C1F43}">
      <text>
        <t>[Threaded comment]
Your version of Excel allows you to read this threaded comment; however, any edits to it will get removed if the file is opened in a newer version of Excel. Learn more: https://go.microsoft.com/fwlink/?linkid=870924
Comment:
    Zašto se entitet zove Promjena bodova. Je li to povijest promjene bodova? Gdje je opis kojim bi model bio pojašnjen? S onom šturom rečenicom ispada da to nije promjena bodova, nego bodovi. Ali onda zašto nema tipa bodova? Podataka za to nema u skripti. Što django_content_type radi u modelu baze, to nema veze s konkretnim problemom (i ostale stvari koje su nebitne za realizaciju konceptualnog modela). Kako žalba može biti prihvaćena, odbačena i neodlučena?! Po UCD-u ispada da svako upravljanje žalbama istovremeno znači i odbijanje i prihvaćanje. Nije li to trebalo biti extens</t>
      </text>
    </comment>
    <comment ref="F69" authorId="126" shapeId="0" xr:uid="{284D9006-F522-4C96-B3AA-2776F11C3015}">
      <text>
        <t>[Threaded comment]
Your version of Excel allows you to read this threaded comment; however, any edits to it will get removed if the file is opened in a newer version of Excel. Learn more: https://go.microsoft.com/fwlink/?linkid=870924
Comment:
    Plan projekta nije u ispravnom formatu, niti postoji formalni dokument
Analiza troškova ne uzima u obzir sadašnju vrijednost
Funkcionalni i korisnički zahtjevi su isti.
Kako ćete dokazati da ste ispunili "Intuitivno korisničko sučelje"? Starije i slabovidne osobe moraju imati prilagođeno sučelje s visokim kontrastom itd... - ispunjenje toga se može dokazati, ali to je drugo.
DFD nisu očuvani tokovi. Brisanje, stvaranje, uređivanje - to onda nije DFD nego UC.</t>
      </text>
    </comment>
    <comment ref="G69" authorId="127" shapeId="0" xr:uid="{4DD4DF38-8C83-47F9-BEBE-61A1A7593D6A}">
      <text>
        <t>[Threaded comment]
Your version of Excel allows you to read this threaded comment; however, any edits to it will get removed if the file is opened in a newer version of Excel. Learn more: https://go.microsoft.com/fwlink/?linkid=870924
Comment:
    Ne navoditi implementacijske detalje u scenarijima korištenja (npr. dobije prozor, stisne gumb). Bza podataka se ne crta na UCD, jer je besmisleno i samo smanjuje preglednost. Ona nije neki vanjski entitet koji se povremeno koristi. I što zapravo opisuje "Modificiranje baze podataka"?</t>
      </text>
    </comment>
    <comment ref="F70" authorId="128" shapeId="0" xr:uid="{F748BDD7-0DA7-4929-A892-08834F92654C}">
      <text>
        <t>[Threaded comment]
Your version of Excel allows you to read this threaded comment; however, any edits to it will get removed if the file is opened in a newer version of Excel. Learn more: https://go.microsoft.com/fwlink/?linkid=870924
Comment:
    U dokumentu prijedlog projekta nalazi se i specifikacija zahtjeva?
Plan je generičan. Može ga koristiti bilo koji projekt na predmetu
Analiza troškova nije u sadašnjoj vrijednosti.
Pomješani su funkcionalni i korisnički zahtjevi. Kako ćete dokazati da ste ispunili "intuitivno i elegantno sučelje"?
DFD nisu očuvani tokovi. Izbjegavati generične nazive tokova kao upit-rezultat. Arhiva obavijesti je podatak, a ne proces. Isto i za kalendar događaja
DDF imate samo CRUD, stoga radite samo bazu podataka? Nema neke važnije, kompleksnije funkcije sustava?
2/3 izvora</t>
      </text>
    </comment>
    <comment ref="G70" authorId="129" shapeId="0" xr:uid="{EA5D31DA-5E47-4562-BFF2-8ADF675C3269}">
      <text>
        <t>[Threaded comment]
Your version of Excel allows you to read this threaded comment; however, any edits to it will get removed if the file is opened in a newer version of Excel. Learn more: https://go.microsoft.com/fwlink/?linkid=870924
Comment:
    Na ER dijagramu na mjestima nedostaju kardinalnosti, npr. Izvođač-novost. Dijagram klasa nije ER dijagram i ne treba pisati FK i slično, nego treba modelirati ponašanje! Stavljati non-latin znakove u nazive tablica je solidan korak prema propasti (encoding?). Svaka tablica sadrži samo jedan podatak. Nije baš da je uložen neki trud. Zašto je naziv primarni ključ za događaj. Što ako postoje 2 događaja istog naziva. A kaskadni update?</t>
      </text>
    </comment>
    <comment ref="G71" authorId="130" shapeId="0" xr:uid="{6F6C4679-15F0-48BE-AFC2-7D4CF89A94A8}">
      <text>
        <t>[Threaded comment]
Your version of Excel allows you to read this threaded comment; however, any edits to it will get removed if the file is opened in a newer version of Excel. Learn more: https://go.microsoft.com/fwlink/?linkid=870924
Comment:
    To nije model BP
Baza podataka nije aktor u UCD
Nema CD</t>
      </text>
    </comment>
    <comment ref="F72" authorId="131" shapeId="0" xr:uid="{8F6BC59A-9935-4BDB-92EE-20079C468BDC}">
      <text>
        <t>[Threaded comment]
Your version of Excel allows you to read this threaded comment; however, any edits to it will get removed if the file is opened in a newer version of Excel. Learn more: https://go.microsoft.com/fwlink/?linkid=870924
Comment:
    U ovome nećete nikada uspjeti: "Razvijeno intuitivno i jednostavno korisničko sučelje", jer za to nema metrike.
Plan projekta nije u prihvatljivom formatu.
Analiza troškova nije izražena sadašnjom vrijednosti.
Funkcijski zahtjevi su dijelom korisnički.
Ovo je funkcijski zahtjev:"o	Sustav bi trebao sadržavati upute za rad, iz perspektive klijenta, ali i djelatnika. ", jer zahtijeva da sustav omogući pristup uputama. Da su te upute u nekakvim hint oblačićima, onda bismo mogli reći da je to nefunkcijski.
DFD nisu očuvani tokovi. Izbjegavati rezultat-upit. Popis recenzija je podataka, a ne proces.
DDF podjela funkcija nema smisla - rezervacije, klijenti, djelatnicia - jedno je funkcionalnost, drugo i treće korisnici. Po čemu radite dekompoziciju? Izuzev Izdavanja računa nemate neke ozbiljnije funkcije - možda potvrđivanje rezervacije ili predlaganje izmjene?</t>
      </text>
    </comment>
    <comment ref="G72" authorId="132" shapeId="0" xr:uid="{DEE5AE2C-7E12-4C9A-97CF-7978A55D9E55}">
      <text>
        <t>[Threaded comment]
Your version of Excel allows you to read this threaded comment; however, any edits to it will get removed if the file is opened in a newer version of Excel. Learn more: https://go.microsoft.com/fwlink/?linkid=870924
Comment:
    CRC, Dijagram aktivnosti i Slučajevi korištenja napisani onako da se nešto napravi prije krajnjeg roka. U CRC kartica isti razred služi i za pojedinačni podatak, ali i za aktivnosti vezane uz sve ostale</t>
      </text>
    </comment>
    <comment ref="F73" authorId="133" shapeId="0" xr:uid="{F63AF155-19C9-4EB3-8CC4-B0209C799B15}">
      <text>
        <t>[Threaded comment]
Your version of Excel allows you to read this threaded comment; however, any edits to it will get removed if the file is opened in a newer version of Excel. Learn more: https://go.microsoft.com/fwlink/?linkid=870924
Comment:
    plan projekta nije u čitljivom formatu, niti postoji formalni dokument plana
analiza troškova nije odrađena sadašnjom vrijednosti
Ne postoji razlika između korisničkih i funkc zahtjeva.
Ne možete dokazati da ste ispunili zahtjev intuitivnosti sučelja, jer nema metrike.
DFD nisu očuvani tokovi. Ovdje nas nije briga što fizički postoji u svijetu i što je u BP. Modelirate procese koji postoje u poslovanju, bitno nam je samo raspoznati spremišta
Brisanje, unos, uređivanje u ovom kontekstu su UC, a ne procesi
DDF po ovome vi samo radite BP kada imate samo CRUD? Nemate neke kompleksnije funkcije?
Sad sam u prilozima pronašao plan... generičan je i mogu ga presliakti na bilo koji drugi projekt na IS-u.</t>
      </text>
    </comment>
    <comment ref="G73" authorId="134" shapeId="0" xr:uid="{C466BECC-EEDB-4A63-9688-2497FA49F9DF}">
      <text>
        <t>[Threaded comment]
Your version of Excel allows you to read this threaded comment; however, any edits to it will get removed if the file is opened in a newer version of Excel. Learn more: https://go.microsoft.com/fwlink/?linkid=870924
Comment:
    Objediniti u 1 dokument!! Opisati modela, a ne samo isporučiti sliku. Gdje je vrijeme kad je pacijent bio u sobi i/ili krevetu? Kako se mijenja broj slobodnih kreveta? To npr. nije pokriveno u slučaju korištenja. U slučajevima korištenja ne navoditi implementacijske detalje (npr. u glavnom izborniku to i to, jer je to implementacijski detalj i dio dizajna sučelja). Kako može biti odabir pacijenta biti proširenje slučaja korištenja Unos pregleda pacijenta? A slično vrijedi i za ostale. Da to nije možda trebao biti include? Nema dijagrama klasa</t>
      </text>
    </comment>
    <comment ref="F74" authorId="135" shapeId="0" xr:uid="{E2845A18-61D8-4BE3-AFBC-C4E998D6C9CC}">
      <text>
        <t>[Threaded comment]
Your version of Excel allows you to read this threaded comment; however, any edits to it will get removed if the file is opened in a newer version of Excel. Learn more: https://go.microsoft.com/fwlink/?linkid=870924
Comment:
    Plan projekta je generički i nema konkretnih elemenata iz identificiranih zahtjeva.
Analiza troškova ne sadrži koristi kroz godine i analizu sadašnje vrijednosti.
U zahtjevima izbjegavati riječi jednostavno, brzo i slično, jer se ne mogu provjeriti.
Po dijagramu ispada da se Ažuriranje košarice P5.2 nikad ne koristi od strane nekog entiteta. Dijagram je ovdje nacrtan u stilu use case dijagrama s extend i include, a to nije smisao DFD-a.</t>
      </text>
    </comment>
    <comment ref="G74" authorId="136" shapeId="0" xr:uid="{0693830C-7B8F-4D74-ADE2-9BC326C9D94D}">
      <text>
        <t>[Threaded comment]
Your version of Excel allows you to read this threaded comment; however, any edits to it will get removed if the file is opened in a newer version of Excel. Learn more: https://go.microsoft.com/fwlink/?linkid=870924
Comment:
    Model BP - to nije model BP, koje su brojnosti i koji su tipovi podataka, nullability?
AD - moram li za svako pretraživanje nanovo napraviti login? po ovome da!
UCD servis za plaćanje nije aktor, on je sudionik. Koristi li servis za plaćanje funkcionalnost (use-case) kupnje?
CD - tipovi? brojnosti?</t>
      </text>
    </comment>
    <comment ref="F75" authorId="137" shapeId="0" xr:uid="{D65BC791-A112-496E-983C-5C2BC5FB8788}">
      <text>
        <t>[Threaded comment]
Your version of Excel allows you to read this threaded comment; however, any edits to it will get removed if the file is opened in a newer version of Excel. Learn more: https://go.microsoft.com/fwlink/?linkid=870924
Comment:
    Plan je generički.
Samo ponderirano vrednovanje.
Ovo je korisnički zahtjev: "Svaki korisnik može pregledati svoje podatke u sustavu."
Ovo ne možete dokazati da ste ispunili:"Također, korisničko sučelje treba biti što intuitivnije za korištenje budući da će ga koristiti korisnici sa osnovim ili malim informatičkim znanjem."
To nije DFD.
nema izvora zahtjeva</t>
      </text>
    </comment>
    <comment ref="G75" authorId="138" shapeId="0" xr:uid="{FC55841D-CA9A-48FC-8BD0-A51380DE804B}">
      <text>
        <t>[Threaded comment]
Your version of Excel allows you to read this threaded comment; however, any edits to it will get removed if the file is opened in a newer version of Excel. Learn more: https://go.microsoft.com/fwlink/?linkid=870924
Comment:
    Strelica za extends je u krivom smjeru. Crtati Prijava u sustav je besmisleno, jer s lijeve strane već modeliramo uloge. Prijava u sustav može biti slučaj za sebe, a nikako use. Jer Ako sam se jednom prijavio za izvršavanje jednog slučaja, ne znači da se u sljedećem opet prijavljujem, jer sam već prijavljen. Ako evidentiramo da je dijete bolesno, onda bi trebalo evidentirati i kad je to bilo. Specijalizacija zaposlenik-odgajatelj je ispala 1:N. Zašto se evidentira izostanak s izleta, a ne općeniti izostanak? Vrtići imaju vrtićke grupe, tako da je model dosta površan</t>
      </text>
    </comment>
    <comment ref="F76" authorId="139" shapeId="0" xr:uid="{4B54B970-367E-4B8D-AE66-EBABF6A62011}">
      <text>
        <t>[Threaded comment]
Your version of Excel allows you to read this threaded comment; however, any edits to it will get removed if the file is opened in a newer version of Excel. Learn more: https://go.microsoft.com/fwlink/?linkid=870924
Comment:
    "Točnost i pouzdanost podataka". A da nismo to naveli kao zahtjev, onda ne bi trebalo?!
"Sustav mora biti jednostavan i intuitivan za korištenje" - kako se ovo provjerava?
Detalji dijagram procesa nije dijagram toka!!!
Plan projekta je generički i nema veze s konkretnim projektom</t>
      </text>
    </comment>
    <comment ref="G76" authorId="140" shapeId="0" xr:uid="{D2CE3F31-F68E-4212-9FDA-1713EE08738D}">
      <text>
        <t>[Threaded comment]
Your version of Excel allows you to read this threaded comment; however, any edits to it will get removed if the file is opened in a newer version of Excel. Learn more: https://go.microsoft.com/fwlink/?linkid=870924
Comment:
    Dijagrami nisu u prikladnom formatu
Nema skripte za generiranje BP</t>
      </text>
    </comment>
    <comment ref="F77" authorId="141" shapeId="0" xr:uid="{92386548-9F00-4B0F-9387-EC1694A5F67E}">
      <text>
        <t>[Threaded comment]
Your version of Excel allows you to read this threaded comment; however, any edits to it will get removed if the file is opened in a newer version of Excel. Learn more: https://go.microsoft.com/fwlink/?linkid=870924
Comment:
    Dijagram glavnih procesa bi trebao imati 7+-2 procesa, a detaljni dijagram nije dijagram toka. Detaljni treba biti razrada jednog složenijeg procesa (npr. uređivanje albuma, pa su unutra procesi dodaj pjesmu, obriši pjesmu...)
Reply:
    Osiguranje ispravnosti nije zahtjev, nego nešto što se podrazumijeva. U protivnom bi mogli reći da podaci smiju biti neispravni, ako se ne zahtjeva suprotno?!
Reply:
    Analiza troška nije napravljena kroz 3 godine uz analizu sadašnje vrijednosti, biti su argumentirani troškovi i koristi
Reply:
    Plan projekta je generički i nema konkretnih elemenata zahtjeva.</t>
      </text>
    </comment>
    <comment ref="G77" authorId="142" shapeId="0" xr:uid="{FD0428FA-3ACB-4D34-AF7F-879ED6EB7892}">
      <text>
        <t>[Threaded comment]
Your version of Excel allows you to read this threaded comment; however, any edits to it will get removed if the file is opened in a newer version of Excel. Learn more: https://go.microsoft.com/fwlink/?linkid=870924
Comment:
    To nije model BP. Nedostaju tipovi podataka, nullability? Prikazati sve! Ako je slika velika, referencirati se na prilog
AD - mogu li ponoviti neku aktivnost u sustavu bez da se ponovno moram ulogirat?
CD - isto sve MORA biti nabrojano</t>
      </text>
    </comment>
    <comment ref="F78" authorId="143" shapeId="0" xr:uid="{C70736F6-5F9C-44C1-ACB6-E35E120ED700}">
      <text>
        <t>[Threaded comment]
Your version of Excel allows you to read this threaded comment; however, any edits to it will get removed if the file is opened in a newer version of Excel. Learn more: https://go.microsoft.com/fwlink/?linkid=870924
Comment:
    Plan je generičan
Nema studije
Lako nadmetanje, lako pretraživanje - opisani su kao nefunkcionalni zahtjevi (i to loši!), a ne kao poslovni. Što se traži od sustava da poboljša u poslovanju?
Nema razlike između korisničkih i funkcionalnih zahtjeva - samo je jedan skup njih prikazan kao user story.
Ovo je čak dobra metrika:
"Stranica mora ostvarivati Google Lighthouse ocjenu vecu od 50 (1)"
Samo na čijem računalu?
DFD samo razina 0
DDF i sl nema
Nema izvora zahtjeva</t>
      </text>
    </comment>
    <comment ref="F79" authorId="144" shapeId="0" xr:uid="{4FB0E949-3355-40A9-8180-4E14BE9C1A5F}">
      <text>
        <t>[Threaded comment]
Your version of Excel allows you to read this threaded comment; however, any edits to it will get removed if the file is opened in a newer version of Excel. Learn more: https://go.microsoft.com/fwlink/?linkid=870924
Comment:
    Plan projekta je generički i jako grub te nije jasno kako su donošene procjene trajanja-
Reply:
    "Informacijski sustav mora jamčiti točnost podataka" - A inače ne mora ako se ne navede?!
"Korištenje sustava mora biti jednostavno" - kako će se provjeriti ispunjenost ovog zahtjeva?
Reply:
    Detaljni dijagram nije dijagram toka!</t>
      </text>
    </comment>
    <comment ref="G79" authorId="145" shapeId="0" xr:uid="{E481FE44-0091-4B59-8F4E-5092B6122FA7}">
      <text>
        <t>[Threaded comment]
Your version of Excel allows you to read this threaded comment; however, any edits to it will get removed if the file is opened in a newer version of Excel. Learn more: https://go.microsoft.com/fwlink/?linkid=870924
Comment:
    To nije model BP. Tu se traži fizički model, a i ovom logičkom nedostaju elementi
Nema CRC i CD</t>
      </text>
    </comment>
    <comment ref="F80" authorId="146" shapeId="0" xr:uid="{8864129E-C638-4950-93F4-7BA4092D9906}">
      <text>
        <t>[Threaded comment]
Your version of Excel allows you to read this threaded comment; however, any edits to it will get removed if the file is opened in a newer version of Excel. Learn more: https://go.microsoft.com/fwlink/?linkid=870924
Comment:
    Plan i povelja su odvojeni dokumenti.
Nema razlike između korisničkih i funkcionalnih zahtjeva.
DFD
"Posjetitelj". Zbog jezikoslovlja u stvarnom svijetu ozbiljno padaju projekti.
Tokovi podataka, a ne akcija - npr kod Povezivanje uređaja. Držati se imenice+pridjeva, ali izbjegavati upit-odgovor
nisu očuvani svi tokovi P2 zato što su neki spojeni - numerirati ih onda, tako da se zna o kojima je točno riječ</t>
      </text>
    </comment>
    <comment ref="G80" authorId="147" shapeId="0" xr:uid="{8ABBB2AD-711F-48BB-AE3F-7610FB344499}">
      <text>
        <t>[Threaded comment]
Your version of Excel allows you to read this threaded comment; however, any edits to it will get removed if the file is opened in a newer version of Excel. Learn more: https://go.microsoft.com/fwlink/?linkid=870924
Comment:
    Upit o botanici? Botanika je znanost! Na UCD-u se ne crta baza podataka, jer svi slučajevi rade nad bazom podataka, ona nije vanjski entitet. Slike u pdf-u nečitke, trebalo je napraviti export, a ne screenshot. Baza nije realizirana, umjesto konceptualnog prikazan logički</t>
      </text>
    </comment>
    <comment ref="F81" authorId="148" shapeId="0" xr:uid="{869A5727-72AB-4925-B079-F67DEA8BDAC7}">
      <text>
        <t>[Threaded comment]
Your version of Excel allows you to read this threaded comment; however, any edits to it will get removed if the file is opened in a newer version of Excel. Learn more: https://go.microsoft.com/fwlink/?linkid=870924
Comment:
    Plan projekta nije u ispravnom formatu
Nema razlike između funkcionalnih i korisničkih zahtjeva.
Kako ćete dokazati da je sustav "jednostavan za korištenje"?
DFD Tokovi nisu uređeni. Unos, uređivanje, popis - to su UC, a ovo zadnje je čak i podataka sam po sebi.
Izbjegavati upit-rezultat
DDF (i zahtjevi) - imate pregled po dojelu i žanru, ali ne i po autoru?? Imate možda neke kompleksnije funkcije kao npr naručivanje novih izdanja ili pretplaćivanje na novine i časopise?</t>
      </text>
    </comment>
    <comment ref="G81" authorId="149" shapeId="0" xr:uid="{E6AD0A02-DABE-4ABC-A185-CE34703A2917}">
      <text>
        <t>[Threaded comment]
Your version of Excel allows you to read this threaded comment; however, any edits to it will get removed if the file is opened in a newer version of Excel. Learn more: https://go.microsoft.com/fwlink/?linkid=870924
Comment:
    Konceptualni i fizički model se ne podudaraju u kardinalnosti osobe i posudbe i rezervacije. Model pretpostavlja da od svake knjige imamo jedan jedini primjerak!?</t>
      </text>
    </comment>
    <comment ref="F82" authorId="150" shapeId="0" xr:uid="{302B3BAA-08F4-4AFE-BA5D-E93F1626AE2C}">
      <text>
        <t>[Threaded comment]
Your version of Excel allows you to read this threaded comment; however, any edits to it will get removed if the file is opened in a newer version of Excel. Learn more: https://go.microsoft.com/fwlink/?linkid=870924
Comment:
    Plan je generičan
Nema studije
Lako nadmetanje, lako pretraživanje - opisani su kao nefunkcionalni zahtjevi (i to loši!), a ne kao poslovni. Što se traži od sustava da poboljša u poslovanju?
Nema razlike između korisničkih i funkcionalnih zahtjeva - samo je jedan skup njih prikazan kao user story.
Ovo je čak dobra metrika:
"Stranica mora ostvarivati Google Lighthouse ocjenu vecu od 50 (1)"
Samo na čijem računalu?
DFD samo razina 0
DDF i sl nema
Nema izvora zahtjeva</t>
      </text>
    </comment>
    <comment ref="F83" authorId="151" shapeId="0" xr:uid="{305EF4AF-672D-413B-8590-34309BFF5015}">
      <text>
        <t>[Threaded comment]
Your version of Excel allows you to read this threaded comment; however, any edits to it will get removed if the file is opened in a newer version of Excel. Learn more: https://go.microsoft.com/fwlink/?linkid=870924
Comment:
    Plan projekta nije skroz generički, ali plan i korisnički zahtjevi nisu baš usklađeni.
Dodatno, u korisničlkim zahtjevima nije navedeno npr. odigravanje poteza u igri, već samo stvari koje prethode igri.
Nefunkcionalni zahtjevi su besmisleni, tj. ne mogu se provjeriti, jer se oslanjaju na pojmove atraktivno, efikasno, ...
Pregledni dijagram nije napravljen, a detaljni je bemislen. DFD nije dijagram toka!
Nema izvora zahtjeva ni analize troškova</t>
      </text>
    </comment>
    <comment ref="G83" authorId="152" shapeId="0" xr:uid="{D3EF0C5F-AB2D-411E-9566-14A3CC719733}">
      <text>
        <t>[Threaded comment]
Your version of Excel allows you to read this threaded comment; however, any edits to it will get removed if the file is opened in a newer version of Excel. Learn more: https://go.microsoft.com/fwlink/?linkid=870924
Comment:
    Nema konceptualnog dijagrama.
Model BP - gdje su tipovi podataka (koliko je dugačak taj ABC? i je li Varchar ili Nchar?)
Zašto je skripta za stvaranje BP u pythonu? Napravite SQL skriptu...
Napraviti CRC i CD za cijelu obrađenu domenu!
AD nema označene alternativne tokove (uvjet, akcija ili naziv). Aktivnosti koje su crne rupe?
Database, User interface, application... UI je dio aplikacije...
A BP se sugerira kako aktor...
UCD - server nije aktor, kao što nije ni BP. UCD-om je trebalo sve spomenute UC-ove prikazati na jednom mjestu. Korisnik 1 i korisnik 2, to su specifični korisnici, a ne tipizirani...</t>
      </text>
    </comment>
    <comment ref="F84" authorId="153" shapeId="0" xr:uid="{1F66351F-4AF8-4222-8227-D03A9A79BB44}">
      <text>
        <t>[Threaded comment]
Your version of Excel allows you to read this threaded comment; however, any edits to it will get removed if the file is opened in a newer version of Excel. Learn more: https://go.microsoft.com/fwlink/?linkid=870924
Comment:
    Plan projekta generički, bez elemenata konkretnih zahtjeva. Analiza troškova, onako odoka, bez analize kroz godine.
Usput... Gdje je još uvijek moguće naći videoteku u fizičkom obliku?
U nefunkcionalnim zahtjevima se spominje da treba podržati istovremeni rad više zaposlenika ljekarne?! Kad se prepisuje, onda barem napraviti to kako treba.
Jamčenje točnosti podataka ne može biti zahtjev. Po tome, ako ne navedemo, onda podaci smiju biti neispravni?
Kako provjeriti da je sučelje jednostavno? U dijagramu konteksta svi elementi su označeni pravokutnikom. 
Ako se plan projekta već ne radi u nekom specijaliziranom alatu, onda bi barem trajanja mogla biti izražena u brojkama (a ne kao tekst) da ih se može lako sumirati)
Kako se došlo do potrebnih 100 programera i administratora baze podataka?
Reply:
    Nisu navedeni izvori zahtjeva</t>
      </text>
    </comment>
    <comment ref="G84" authorId="154" shapeId="0" xr:uid="{F71A266A-2BA7-4F6B-B297-84F3936737F2}">
      <text>
        <t>[Threaded comment]
Your version of Excel allows you to read this threaded comment; however, any edits to it will get removed if the file is opened in a newer version of Excel. Learn more: https://go.microsoft.com/fwlink/?linkid=870924
Comment:
    To nije model BP
Gdje su ostali slučajevi korištenja? Svaka aktivnost je UC za sebe
Nema CRC</t>
      </text>
    </comment>
    <comment ref="F85" authorId="155" shapeId="0" xr:uid="{083B764C-FE78-4961-9B62-15F288BB77A9}">
      <text>
        <t>[Threaded comment]
Your version of Excel allows you to read this threaded comment; however, any edits to it will get removed if the file is opened in a newer version of Excel. Learn more: https://go.microsoft.com/fwlink/?linkid=870924
Comment:
    Plan projekta je generičan
analiza troškova nije u sadašnjoj vrijednosti
Nema razlike između korisničkih i funkcionalnih zahtjeva.
Realno vrijeme? Koja je metrika toga?
"Korisnici pružatelji usluga su obaviješteni o zahtjevima korisnika klijenata." ovo je funkcionalni.
DFD nisu očuvani tokovi. Izbjegavati zahtjev-potvrda</t>
      </text>
    </comment>
    <comment ref="G85" authorId="156" shapeId="0" xr:uid="{0F2D34C5-AF6D-43CE-9D8A-0AEB037B8B91}">
      <text>
        <t>[Threaded comment]
Your version of Excel allows you to read this threaded comment; however, any edits to it will get removed if the file is opened in a newer version of Excel. Learn more: https://go.microsoft.com/fwlink/?linkid=870924
Comment:
    Neispravno modelirana veza 1:1 za korisnika i profil. Profil i raspored povezani na konceptualnom, ali ne i na fizičkom. Značajno nepodudaranje konceptualnog modela i njegove realizacije. Krivi smjer strelice za use na UCD-u. U dijagramu klasa nema naziva asocijacija</t>
      </text>
    </comment>
    <comment ref="F86" authorId="157" shapeId="0" xr:uid="{F4BAE04C-21AC-4235-B0E9-0FD4DDF55C78}">
      <text>
        <t>[Threaded comment]
Your version of Excel allows you to read this threaded comment; however, any edits to it will get removed if the file is opened in a newer version of Excel. Learn more: https://go.microsoft.com/fwlink/?linkid=870924
Comment:
    Izbjegavati pojmove lak, jednostavan, intuitivan i sl. Točnost se ne propisuje zahtjevom, već se podrazumijeva.
Detaljni dijagram nije dijagram toka!</t>
      </text>
    </comment>
    <comment ref="G86" authorId="158" shapeId="0" xr:uid="{D6022408-378E-4817-A410-7C62214D76B0}">
      <text>
        <t>[Threaded comment]
Your version of Excel allows you to read this threaded comment; however, any edits to it will get removed if the file is opened in a newer version of Excel. Learn more: https://go.microsoft.com/fwlink/?linkid=870924
Comment:
    Koje su brojnosti veza u modelu BP?
AD - po ovome svaki puta moramo napraviti prijavu da bismo izvršili neku od ovih radnji.... čak iako smo već prijavljeni. Koji je uvjet svih tih grananja?
UC nemajiu veze s AD. Na koje su aktivnosti vezani?</t>
      </text>
    </comment>
    <comment ref="F87" authorId="159" shapeId="0" xr:uid="{5C08A922-6477-4C19-A19A-32BAB9815514}">
      <text>
        <t>[Threaded comment]
Your version of Excel allows you to read this threaded comment; however, any edits to it will get removed if the file is opened in a newer version of Excel. Learn more: https://go.microsoft.com/fwlink/?linkid=870924
Comment:
    Sve u jednom dokumentu naziva "prijedlog projekta"?
Plan je generički i štur, bez predviđenih zaduženja
Analiza troškova nije izvedena kroz sadašnju vrijednost.
Nema razlike između korisničkih i funkcionalnih zahtjeva. Ovo se ne može ispuniti: "Korištenje informacijskog sustava mora biti jednostavno i intuitivno".
DFD nije očuvan tok podataka. Dohvat članka nije podatak, već neka akcija.
DDF radite samo CRUD? Planirate samo napraviti bazu podataka? neće imati nikakve složenije funkcije?
Zapisnici moraju imati vrijeme, mjesto, sudionike intervjua</t>
      </text>
    </comment>
    <comment ref="G87" authorId="160" shapeId="0" xr:uid="{6D392068-D954-478C-A734-ADE522B4ECD5}">
      <text>
        <t>[Threaded comment]
Your version of Excel allows you to read this threaded comment; however, any edits to it will get removed if the file is opened in a newer version of Excel. Learn more: https://go.microsoft.com/fwlink/?linkid=870924
Comment:
    Objediniti u jedan dokument! Priložiti opise modela i objasniti ga. U kojem uopće dokumentu piše naslov projekta i o čemu se radi!?</t>
      </text>
    </comment>
    <comment ref="F88" authorId="161" shapeId="0" xr:uid="{F4613383-E0F5-4922-A3E7-3A4A138EDAAE}">
      <text>
        <t>[Threaded comment]
Your version of Excel allows you to read this threaded comment; however, any edits to it will get removed if the file is opened in a newer version of Excel. Learn more: https://go.microsoft.com/fwlink/?linkid=870924
Comment:
    Plan projekta u neispravnom formatu. Niti postoji dokument koji se bavi planom.
Potrebno je napraviti analizu sadašnje vrijednosti
Funkcionalni zahtjevi su koncipirani kao korisnički.
Kako ćete odrediti zadovoljenje intuitivnosti UI-a? Za to konkretno nema metrike
DFD nisu očuvani tokovi. Izbjegavati generične nazive tokova upit-rezultat. Tokovi se imenuju imenicama+pridjevi, inače se sugerira neka akcija - što nije tok podataka</t>
      </text>
    </comment>
    <comment ref="G88" authorId="162" shapeId="0" xr:uid="{B1C3C2C5-529D-496C-A7C1-303FD7F456D0}">
      <text>
        <t>[Threaded comment]
Your version of Excel allows you to read this threaded comment; however, any edits to it will get removed if the file is opened in a newer version of Excel. Learn more: https://go.microsoft.com/fwlink/?linkid=870924
Comment:
    Konceptualni napraviti tako da bude pregledan. Atributi se mogu izbaciti ako nisu ključni, jer smanjuju preglednost. Na konceptualnom se ne vidi specijalizacija osobe, pa pretpostavljam da status služi kao diskriminator.</t>
      </text>
    </comment>
    <comment ref="F89" authorId="163" shapeId="0" xr:uid="{D3AB8F72-430F-4E45-86CE-07CFE8F84E83}">
      <text>
        <t>[Threaded comment]
Your version of Excel allows you to read this threaded comment; however, any edits to it will get removed if the file is opened in a newer version of Excel. Learn more: https://go.microsoft.com/fwlink/?linkid=870924
Comment:
    na host - na poslužitelju. Padaju prijedlozi i zbog takvih stvari.
Ovaj plan mogu primjeniti na bilo koji projekt na ovom predmetu u ovom semestru - to je generički plan.
Analiza troškova mora biti kroz vrijeme (3 godine) u sadašnjoj vrijednosti.
Nefunkc zahtjev dostupnosti - u kojoj mjeri? kako ćete znati da je zadovoljen zahtjev? Ovo inače može biti opasno za projekt: https://www.bmc.com/blogs/service-availability-calculation-metrics/
https://en.wikipedia.org/wiki/Availability
DFD nisu očuvani tokovi na strani zaposlenika</t>
      </text>
    </comment>
    <comment ref="G89" authorId="164" shapeId="0" xr:uid="{43C6E570-AE4F-426C-82C0-4F1D9423D596}">
      <text>
        <t>[Threaded comment]
Your version of Excel allows you to read this threaded comment; however, any edits to it will get removed if the file is opened in a newer version of Excel. Learn more: https://go.microsoft.com/fwlink/?linkid=870924
Comment:
    Spajanje višestrukih grana na isto mjestu. Strellica koja ide prema gore u aktivnostima?</t>
      </text>
    </comment>
    <comment ref="F90" authorId="165" shapeId="0" xr:uid="{91192AC2-A87D-4291-B787-3DFC18A14A49}">
      <text>
        <t>[Threaded comment]
Your version of Excel allows you to read this threaded comment; however, any edits to it will get removed if the file is opened in a newer version of Excel. Learn more: https://go.microsoft.com/fwlink/?linkid=870924
Comment:
    Kako se verificira intuitivnost sustava? Izbjegavati nešto što se ne može mjeriti.
Detaljni dijagram nije dijagram toka!</t>
      </text>
    </comment>
    <comment ref="G90" authorId="166" shapeId="0" xr:uid="{31A5CAEE-D55E-4B6A-A833-5ECD27A077A4}">
      <text>
        <t>[Threaded comment]
Your version of Excel allows you to read this threaded comment; however, any edits to it will get removed if the file is opened in a newer version of Excel. Learn more: https://go.microsoft.com/fwlink/?linkid=870924
Comment:
    To nije model BP
AD - upravljanje je skup aktivnosti koje kasnije navodite (pregled/unos). Dodavanje, brisanje i ažuriranje je sve ista aktivnost? to se sve radi odjednom?
CD - nema brojnosti</t>
      </text>
    </comment>
    <comment ref="F91" authorId="167" shapeId="0" xr:uid="{1638E4F9-4FA0-4385-B8AF-0F5059183E98}">
      <text>
        <t>[Threaded comment]
Your version of Excel allows you to read this threaded comment; however, any edits to it will get removed if the file is opened in a newer version of Excel. Learn more: https://go.microsoft.com/fwlink/?linkid=870924
Comment:
    Kako ćete dokazati skalabilnost?
Plan projekta je generičan
Po opisu, ovo je nefunkcionalan: "Pregled i dodavanje informacija o najmoprimcima"
Nema razlike između funkcionalnih i nefunkcionalnih zahtjeva
Ovo ne možete dokazati da ste zadovoljili: "Korisničko sučelje treba biti intuitivno i jednostavno za korištenje". "Optimizacija sustava" koliko je nekoliko?
DFD tokovi nisu očuvani. Izbjegavati upit-rezultat. Novi najam je podatak, a ne proces, Popis, uređivanje, novi - ovo je UC
DDF po čemu radite dekompoziciju? Po entitetima ili po funkcionalnostima?. Ovo označava da samo radite bazu podataka (dodaj, briši, ažuriraj)
Samo jedan izvor</t>
      </text>
    </comment>
    <comment ref="F92" authorId="168" shapeId="0" xr:uid="{5518844A-BDC3-491C-9A0C-FDABB7A3C31A}">
      <text>
        <t>[Threaded comment]
Your version of Excel allows you to read this threaded comment; however, any edits to it will get removed if the file is opened in a newer version of Excel. Learn more: https://go.microsoft.com/fwlink/?linkid=870924
Comment:
    Nema plana projekta.
Analiza troškova nije kroz period uz analizu sadašnje vrijednosti
Korisnički i funkcionalni zahtjevi su pomješani. U nefunkcionalnim zahtjevima ne postoji metrika zadovoljenja. Izbjegavati fleksibilnost, jednostavnost korištenja...
DFD Tokovi podataka nisu očuvani (bilanca). Detaljni dijagram nedovoljno detaljan za proces s takvim brojem tokova
DDF uređivanje oglasa je pod kreiranjem oglasa?</t>
      </text>
    </comment>
    <comment ref="G92" authorId="169" shapeId="0" xr:uid="{62FEDFEA-5D69-4170-9938-C8A9F44FBC73}">
      <text>
        <t>[Threaded comment]
Your version of Excel allows you to read this threaded comment; however, any edits to it will get removed if the file is opened in a newer version of Excel. Learn more: https://go.microsoft.com/fwlink/?linkid=870924
Comment:
    U aktivnostima se pojavljuju veze među odvojenim granama. Nejasno zašto bi se normalizirali motorinfo, buy info… a posebno zašto bi to bio strani ključ u oglasu. Entiteti Ads i Oglas?! Nejasno, a nema nikakvog objašenjenja.</t>
      </text>
    </comment>
    <comment ref="F93" authorId="170" shapeId="0" xr:uid="{26E96B2C-43E1-48FC-822C-21DAF39C96B7}">
      <text>
        <t>[Threaded comment]
Your version of Excel allows you to read this threaded comment; however, any edits to it will get removed if the file is opened in a newer version of Excel. Learn more: https://go.microsoft.com/fwlink/?linkid=870924
Comment:
    Točnost se ne propisuje zahtjevom (ako ne navedeno smije biti neispravno?).
Izbjegavati pojmove jednostavno, intuitivno itd... jer se to ne može provjeriti.
Plan projekta generički bez elemenata prepoznatih zahtjeva.
Analiza troškova nije uzela u obzir sadašnju vrijednost troškova, a kod vrednovanja alternativa nema opisa.</t>
      </text>
    </comment>
    <comment ref="G93" authorId="171" shapeId="0" xr:uid="{DBC7CFAB-8B2C-49B9-96BA-DAD26E92F925}">
      <text>
        <t>[Threaded comment]
Your version of Excel allows you to read this threaded comment; however, any edits to it will get removed if the file is opened in a newer version of Excel. Learn more: https://go.microsoft.com/fwlink/?linkid=870924
Comment:
    To nije model BP
AD - moramo li se svaki puta prijavljivati u sustav
UC - nema alternativnih tokova? Što ako termin nije slobodan? Šturi UC-ovi</t>
      </text>
    </comment>
    <comment ref="F94" authorId="172" shapeId="0" xr:uid="{931C41B8-432B-4D82-BB28-04015AC9CA3D}">
      <text>
        <t>[Threaded comment]
Your version of Excel allows you to read this threaded comment; however, any edits to it will get removed if the file is opened in a newer version of Excel. Learn more: https://go.microsoft.com/fwlink/?linkid=870924
Comment:
    U kriterije uspješnosti projekta ne ulazi isporuka dokumentacije? Možete isporučiti nepotpunu programsku potporu?
Plan projekta nije predan u ispravnom formatu. Ne postoji službeni dokument plana.
Nema analize troškova
Kako ćete odrediti da je ovo zadovoljeno:"mogućnost lakog, brzog i sigurnog uplaćivanja novčanih sredstava"?
Funkcijski zahtjevi su zapravo samo korisnički.
Kako ćete dokazati da ste zadovoljili "intuitivno i razumljivo korisničko sučelje"? Metrika ne postoji.
Intervju nema vrijeme, mjesto, trajanje i sudionike.
DFD to nije dijagram konteksta. Kupnja i prodaja dionica nije entitet, to je za očekivati proces.
Tokovi podataka nisu očuvani</t>
      </text>
    </comment>
    <comment ref="G94" authorId="173" shapeId="0" xr:uid="{82CA5433-AC10-4FAE-BBFD-BE5E492D08D8}">
      <text>
        <t>[Threaded comment]
Your version of Excel allows you to read this threaded comment; however, any edits to it will get removed if the file is opened in a newer version of Excel. Learn more: https://go.microsoft.com/fwlink/?linkid=870924
Comment:
    Konceptualni ne znači da u konačnici mora biti relacijski model! Baza podataka se ne crta na UCD. Ima li koji slučaj da ne koristi BP? Je li BP vanjski dio sustava ili njen sastavni dio? Samo stvara dodatne crte na dijagramu i smanjuje preglednost. Dijagram klasa bi trebao sadržavati i neke metode, a ne samo biti preslika ER modela</t>
      </text>
    </comment>
    <comment ref="F96" authorId="174" shapeId="0" xr:uid="{F7EA05E9-5DF9-4237-ACA0-BC6365FF4C61}">
      <text>
        <t>[Threaded comment]
Your version of Excel allows you to read this threaded comment; however, any edits to it will get removed if the file is opened in a newer version of Excel. Learn more: https://go.microsoft.com/fwlink/?linkid=870924
Comment:
    Intuitivno je pojam koji se ne može mjeriti i ne smije se koristiti u zahtjevima.
Dijagram procesa treba imati 7+-2 procesa, pa se ne bi dogodilo da detaljni ispadne dijagram toka, jer se na njega nema što staviti. Promašena ideja DFD-a
Plan projekta generički i ne sadrži ništa od prepoznatih zahtjeva. Sve rascjepkano u gomilu pojedinačnih dokumenata - objediniti!</t>
      </text>
    </comment>
    <comment ref="G96" authorId="175" shapeId="0" xr:uid="{55E6DE42-16A8-42D5-99F2-410AA543C31D}">
      <text>
        <t>[Threaded comment]
Your version of Excel allows you to read this threaded comment; however, any edits to it will get removed if the file is opened in a newer version of Excel. Learn more: https://go.microsoft.com/fwlink/?linkid=870924
Comment:
    To nije model BP
Upravljanje.... to može biti oznaka na strelici AD-a, ali nije aktivnost za sebe!
Što je "početak rada na sustavu"?
Ovo nije prikladni CD. Ideja je modelirali domenu, a ovdje se navodi Jpa Repository.
List je naveden kao razred od interesa?</t>
      </text>
    </comment>
    <comment ref="F97" authorId="176" shapeId="0" xr:uid="{5B8E21EA-550D-442A-B651-91447C85641D}">
      <text>
        <t>[Threaded comment]
Your version of Excel allows you to read this threaded comment; however, any edits to it will get removed if the file is opened in a newer version of Excel. Learn more: https://go.microsoft.com/fwlink/?linkid=870924
Comment:
    Plan projekta u neispravnom formatu. Niti postoji dokument koji se bavi planom.
Potrebno je napraviti analizu sadašnje vrijednosti
Funkcionalni zahtjevi su koncipirani kao korisnički.
Kako ćete odrediti zadovoljenje intuitivnosti UI-a? Za to konkretno nema metrike
DFD nisu očuvani tokovi. Izbjegavati generične nazive tokova upit-rezultat. Tokovi se imenuju imenicama+pridjevi, inače se sugerira neka akcija - što nije tok podataka</t>
      </text>
    </comment>
    <comment ref="G97" authorId="177" shapeId="0" xr:uid="{F31785C2-D628-4B3B-A88A-6BE65AE3FD45}">
      <text>
        <t>[Threaded comment]
Your version of Excel allows you to read this threaded comment; however, any edits to it will get removed if the file is opened in a newer version of Excel. Learn more: https://go.microsoft.com/fwlink/?linkid=870924
Comment:
    Konceptualni napraviti tako da bude pregledan. Atributi se mogu izbaciti ako nisu ključni, jer smanjuju preglednost. Na konceptualnom se ne vidi specijalizacija osobe, pa pretpostavljam da status služi kao diskriminator.</t>
      </text>
    </comment>
    <comment ref="F98" authorId="178" shapeId="0" xr:uid="{818A2060-5670-49D5-BF80-1D9AED4916A5}">
      <text>
        <t>[Threaded comment]
Your version of Excel allows you to read this threaded comment; however, any edits to it will get removed if the file is opened in a newer version of Excel. Learn more: https://go.microsoft.com/fwlink/?linkid=870924
Comment:
    Detaljnije dijagram nije dijagram toka!!!
Plan projekta generički i još uz to nije ni razrađen. Intervjui u obliku par natuknica, sklepano na brzinu.
Nema studije izvedivosti.</t>
      </text>
    </comment>
    <comment ref="G98" authorId="179" shapeId="0" xr:uid="{61BA9238-899A-4DF3-9EAB-F64B4B6489BF}">
      <text>
        <t>[Threaded comment]
Your version of Excel allows you to read this threaded comment; however, any edits to it will get removed if the file is opened in a newer version of Excel. Learn more: https://go.microsoft.com/fwlink/?linkid=870924
Comment:
    Model BP je nepotpun - tipovi podataka? nullable?
Mora li se korisnik za svaki skup aktivnosti ponovno prijavljivati u sustav?
CD nema brojnosti i atribute.</t>
      </text>
    </comment>
    <comment ref="F99" authorId="180" shapeId="0" xr:uid="{4D7A6F98-D3A1-468B-9A82-E99D3546E5E9}">
      <text>
        <t>[Threaded comment]
Your version of Excel allows you to read this threaded comment; however, any edits to it will get removed if the file is opened in a newer version of Excel. Learn more: https://go.microsoft.com/fwlink/?linkid=870924
Comment:
    Što je malo (a zapravo kratko) vrijeme odziva? 5ms ili 5s?
Kakav kaos na dijagramu procesa. Kakve veze ima P1 prijava korisnika s P8 Izvješća. Zašto bi tok išao iz prijave u P8. Ovo nije Use case dijagram pa da imamo include ili extends. Ako je puno tokova i procesa, grupirati. I onda naravno, kao posljedica nerazumijevanja što je DFD napravi se detaljni kao dijagram toka, a on to nije!!!
Reply:
    Nema analize troškova.
Plan projekta sadrži stavke koje se ne mogu pročitati, pa ne znam o čemu se radi i ne mogu povezati npr. s dekompozicijom funkcija.</t>
      </text>
    </comment>
    <comment ref="G99" authorId="181" shapeId="0" xr:uid="{746A6BEA-0451-40BD-BC34-A823988EF938}">
      <text>
        <t>[Threaded comment]
Your version of Excel allows you to read this threaded comment; however, any edits to it will get removed if the file is opened in a newer version of Excel. Learn more: https://go.microsoft.com/fwlink/?linkid=870924
Comment:
    Super konceptualni dijag i model bp. Samo napomena za enume - Što ako netko promijeni redoslijed stavki enumeracije?
AD - grananje može ići samo iz rombova. kontekst grananja prenesete na oznake grana, a aktivnost pretvorite u romb
Nema CD</t>
      </text>
    </comment>
    <comment ref="F100" authorId="182" shapeId="0" xr:uid="{B591391F-2948-42CE-BCFF-E6B6B60B98EF}">
      <text>
        <t>[Threaded comment]
Your version of Excel allows you to read this threaded comment; however, any edits to it will get removed if the file is opened in a newer version of Excel. Learn more: https://go.microsoft.com/fwlink/?linkid=870924
Comment:
    Točnost i pouzdanost podataka ne može biti zahtjev, jer bi to značilo da ako to ne navedemo da može biti netočno ili nepouzdano?! Pojam jednostavno se ne može mjeriti.
Entiteti se ne crtaju na detaljnom dijagramu. Nije jasno je li npr. tok bicikl nešto što se fizički odvija ili je stvarno podatak.
Malo bolje formatirati dokument.
Reply:
    Navesti tko su autori dokumenta.</t>
      </text>
    </comment>
    <comment ref="G100" authorId="183" shapeId="0" xr:uid="{74A96C06-DD3C-4F7B-93E4-0C4B2612520F}">
      <text>
        <t>[Threaded comment]
Your version of Excel allows you to read this threaded comment; however, any edits to it will get removed if the file is opened in a newer version of Excel. Learn more: https://go.microsoft.com/fwlink/?linkid=870924
Comment:
    To nije model BP. Nema tipova, nema brojnosti, nullable?
AD - nakon svake odrađenje radnje, baš se moramo odjaviti iz sustava? Također, sve te grane se izvršavaju istovremeno ili samo jedna ovisna o odabiru?</t>
      </text>
    </comment>
    <comment ref="F101" authorId="184" shapeId="0" xr:uid="{C58E7A98-A914-4E2F-BB64-9939C905E805}">
      <text>
        <t>[Threaded comment]
Your version of Excel allows you to read this threaded comment; however, any edits to it will get removed if the file is opened in a newer version of Excel. Learn more: https://go.microsoft.com/fwlink/?linkid=870924
Comment:
    Analiza troškova nema analizu koristi i analizu sadašnje vrijednosti kroz godine.
Plan projekta je generički i nema elemeneta prepoznatih zahtjeva.
Jednostavno i intuitivno su pojmovi koji se ne mogu provjeriti kod provjere dovršenosti zahtjeva. 
Ni na jednom od DFD-ova nema spremišta. Detaljni dijagram nije isto što i dijagram toka!</t>
      </text>
    </comment>
    <comment ref="G101" authorId="185" shapeId="0" xr:uid="{1D5B4CDA-2894-408B-A1EE-57092A2AE655}">
      <text>
        <t>[Threaded comment]
Your version of Excel allows you to read this threaded comment; however, any edits to it will get removed if the file is opened in a newer version of Excel. Learn more: https://go.microsoft.com/fwlink/?linkid=870924
Comment:
    AD - mora li se nakon svake radnje ponovno izvršiti prijava na sustav? po ovome da
CD - nema članskih var., nema brojnosti</t>
      </text>
    </comment>
    <comment ref="F102" authorId="186" shapeId="0" xr:uid="{364B1C3C-A524-4063-9242-77D9BD9B2983}">
      <text>
        <t>[Threaded comment]
Your version of Excel allows you to read this threaded comment; however, any edits to it will get removed if the file is opened in a newer version of Excel. Learn more: https://go.microsoft.com/fwlink/?linkid=870924
Comment:
    Analiza troškova nema analizu koristi i analizu sadašnje vrijednosti kroz godine.
Plan projekta je generički i nema elemeneta prepoznatih zahtjeva.
Jednostavno i intuitivno su pojmovi koji se ne mogu provjeriti kod provjere dovršenosti zahtjeva. 
Ni na jednom od DFD-ova nema spremišta. Detaljni dijagram nije isto što i dijagram toka!</t>
      </text>
    </comment>
    <comment ref="G102" authorId="187" shapeId="0" xr:uid="{F5364722-5300-4A7A-A9F9-78A1604FDF1D}">
      <text>
        <t>[Threaded comment]
Your version of Excel allows you to read this threaded comment; however, any edits to it will get removed if the file is opened in a newer version of Excel. Learn more: https://go.microsoft.com/fwlink/?linkid=870924
Comment:
    AD - mora li se nakon svake radnje ponovno izvršiti prijava na sustav? po ovome da
CD - nema članskih var., nema brojnosti</t>
      </text>
    </comment>
    <comment ref="F103" authorId="188" shapeId="0" xr:uid="{0AEF80C6-6BAD-4B6E-ACE5-4D91684EBEA7}">
      <text>
        <t>[Threaded comment]
Your version of Excel allows you to read this threaded comment; however, any edits to it will get removed if the file is opened in a newer version of Excel. Learn more: https://go.microsoft.com/fwlink/?linkid=870924
Comment:
    I specifikacija zahtjeva je u prijedlogu projekta?
Kako ćete zadovoljiti "jednostavno sučelje"?
Plan projekta je generičan.
Jedino je digitalizacija imenika jedini pravi poslovni zahtjev. Vizualizacija je funkcionalni, a pristup imeniku na daljinu je nefunkcionalni.
Prijava u sustav i Prikaz učenika po razredu su korisnički, jer govore izgledišta korisnika, a ne onoga što sustav mora omogućiti
Kako ćete utvrditi da ste zadovoljili "jednostavnost korištenja"
Ne bi li pristup sustavu trebali imati i ravnatelj i pedagoginja i možda školska psihologinja, roditelji?
DFD nisu očuvani tokovi podataka. Vaš DFD je više use-case dijagram, nego da objašnjava koji procesi postoje u sustavu. Gdje je zaključivanje ocjena?
BP je entitet? BP ne poznajemo u DFD - modelirate poslovni proces - to može biti registrator na polici.
DDF imate samo funkcije CRUD-a, radite li samo bazu podataka ili imate i neke složenije radnje u svom sustavu?</t>
      </text>
    </comment>
    <comment ref="G103" authorId="189" shapeId="0" xr:uid="{EED507B4-717E-4113-B9A4-B7361BEB3AE9}">
      <text>
        <t>[Threaded comment]
Your version of Excel allows you to read this threaded comment; however, any edits to it will get removed if the file is opened in a newer version of Excel. Learn more: https://go.microsoft.com/fwlink/?linkid=870924
Comment:
    Model je temeljen na jednoj godini, tj. ne može čuvati povijest. Npr. Učenik uvijek pripada jednom razredu. Neispravna realizacija profesora na slici 1.2.. Ako ista osoba predaje u više razreda mora se unijeti n puta isti podataka o profesoru. Dodatno, model ne nudi mogućnost spremanja informacije što profesor predaje nekom razredu. Znamo samo što općenito predaje, ali ne znači da svima predaje baš sve te predmete. Zašto bi Spremanje na UC dijagramu bilo s extends? Znači unos izostanaka može bez spremanja?</t>
      </text>
    </comment>
    <comment ref="F104" authorId="190" shapeId="0" xr:uid="{D363CCEC-678A-4FD5-BC5C-DE2D62B94F77}">
      <text>
        <t>[Threaded comment]
Your version of Excel allows you to read this threaded comment; however, any edits to it will get removed if the file is opened in a newer version of Excel. Learn more: https://go.microsoft.com/fwlink/?linkid=870924
Comment:
    Plan je generički. Može biti primjenjen na bilo kojem projektu na ovom predmetu u ovom semestru.
Analiza troškova - Ne očekujete dobit kroz godine?
Nefunkc zahtjev - Samo admin može imati... to je korisnički zahtjev onda
DFD nisu očuvani tokovi podataka. Tokovi PODATAKA, a ne radnji (prikaži, završi itd.)
Za intervju se trebaju navesti svi podaci. Gdje je bio intervju? Tko je intervjuirao JK? U koliko sati čak (trajanje)?
Ostalih izvora nema.</t>
      </text>
    </comment>
    <comment ref="F105" authorId="191" shapeId="0" xr:uid="{7870FC9C-B6E0-4D69-80D1-BB8EB19D8E26}">
      <text>
        <t>[Threaded comment]
Your version of Excel allows you to read this threaded comment; however, any edits to it will get removed if the file is opened in a newer version of Excel. Learn more: https://go.microsoft.com/fwlink/?linkid=870924
Comment:
    Studija troškova treba biti u sadašnjoj cvrijednosti.
Edukacije/upoznavanje sa sustavom je neizbježno - nećete moći zadovoljiti ovaj zahtjev:"Aplikacija mora biti dovoljno jednostavna za korištenje bez posebne edukacije korisnika "
Funkcionalni zahtjevi govore što sustav treba omogućiti, a ne što korisnik treba moći raditi
DFD nisu očuvani tokovi podataka. Ažuriranje nije podatak, već radnja.</t>
      </text>
    </comment>
    <comment ref="G105" authorId="192" shapeId="0" xr:uid="{60606E8B-A67D-4CA9-A27D-0336A221A94E}">
      <text>
        <t>[Threaded comment]
Your version of Excel allows you to read this threaded comment; however, any edits to it will get removed if the file is opened in a newer version of Excel. Learn more: https://go.microsoft.com/fwlink/?linkid=870924
Comment:
    Po konceptualnom modelu Korisnik i Dnevnik su 1:1, a po bazi podataka 1:N. Besmisleno je da namirnica ima količinu. Količina bi se trebala naći u sastoji_se, jer inače n puta unosimo istu namirnicu, samo s različitim količinama, a broj kalorija je proporcionalan količini, a npr. vrsta i možda detalji su isti. To da li će korisnik kliknuti n gumb ili prstom prijeći preko ekrana je implementacijski detalj kojem nije mjesto u scenarijima korištenja.</t>
      </text>
    </comment>
    <comment ref="F106" authorId="193" shapeId="0" xr:uid="{5AB5814C-D3E0-4E29-8818-13913D0F7D46}">
      <text>
        <t>[Threaded comment]
Your version of Excel allows you to read this threaded comment; however, any edits to it will get removed if the file is opened in a newer version of Excel. Learn more: https://go.microsoft.com/fwlink/?linkid=870924
Comment:
    Plan je generički. Može biti primjenjen na bilo kojem projektu na ovom predmetu u ovom semestru.
Analiza troškova - Ne očekujete dobit kroz godine?
Nefunkc zahtjev - Samo admin može imati... to je korisnički zahtjev onda
DFD nisu očuvani tokovi podataka. Tokovi PODATAKA, a ne radnji (prikaži, završi itd.)
Za intervju se trebaju navesti svi podaci. Gdje je bio intervju? Tko je intervjuirao JK? U koliko sati čak (trajanje)?
Ostalih izvora nema.</t>
      </text>
    </comment>
    <comment ref="F107" authorId="194" shapeId="0" xr:uid="{33EE8941-8228-4B20-ACBF-8CC1E9B2F388}">
      <text>
        <t>[Threaded comment]
Your version of Excel allows you to read this threaded comment; however, any edits to it will get removed if the file is opened in a newer version of Excel. Learn more: https://go.microsoft.com/fwlink/?linkid=870924
Comment:
    Plan projekta je generički i nema elemenata koji bi se ticali zahtjeva vezanih uz projekt.
"Intuitivno i pristupačno" je zahtjev koji se ne može provjeriti. "Zajamčena ispravnost" se podrazumijeva, a nije zahtjev.
Detaljni dijagram nije dijagram toka!!</t>
      </text>
    </comment>
    <comment ref="G107" authorId="195" shapeId="0" xr:uid="{99361F2F-B7EC-49CF-8EDE-18E56E42C042}">
      <text>
        <t>[Threaded comment]
Your version of Excel allows you to read this threaded comment; however, any edits to it will get removed if the file is opened in a newer version of Excel. Learn more: https://go.microsoft.com/fwlink/?linkid=870924
Comment:
    AD - Moram li se nakon svake grupe aktivnosti ponovno prijaviti u sustav? prema ovome da! Nadoknađujem bodove za detaljnost.</t>
      </text>
    </comment>
    <comment ref="F108" authorId="196" shapeId="0" xr:uid="{FEB0CE37-35B0-4E30-A69A-427099891766}">
      <text>
        <t>[Threaded comment]
Your version of Excel allows you to read this threaded comment; however, any edits to it will get removed if the file is opened in a newer version of Excel. Learn more: https://go.microsoft.com/fwlink/?linkid=870924
Comment:
    Točnost se ne propisuje zahtjevom (ako ne navedeno smije biti neispravno?).
Izbjegavati pojmove jednostavno, intuitivno itd... jer se to ne može provjeriti.
Plan projekta generički bez elemenata prepoznatih zahtjeva.
Analiza troškova nije uzela u obzir sadašnju vrijednost troškova, a kod vrednovanja alternativa nema opisa.</t>
      </text>
    </comment>
    <comment ref="G108" authorId="197" shapeId="0" xr:uid="{3AF7DB0B-8569-4949-9296-7279FD3954AD}">
      <text>
        <t>[Threaded comment]
Your version of Excel allows you to read this threaded comment; however, any edits to it will get removed if the file is opened in a newer version of Excel. Learn more: https://go.microsoft.com/fwlink/?linkid=870924
Comment:
    To nije model BP
AD - moramo li se svaki puta prijavljivati u sustav
UC - nema alternativnih tokova? Što ako termin nije slobodan? Šturi UC-ovi</t>
      </text>
    </comment>
    <comment ref="F109" authorId="198" shapeId="0" xr:uid="{7187E321-866B-4743-A900-62496E0AE7DA}">
      <text>
        <t>[Threaded comment]
Your version of Excel allows you to read this threaded comment; however, any edits to it will get removed if the file is opened in a newer version of Excel. Learn more: https://go.microsoft.com/fwlink/?linkid=870924
Comment:
    Na detaljnom dijagramu se ne crtaju entiteti, a u ovom slučaju je dodatno pogrešno što bilanca tokova ne štima, jer na preglednom imamo 1 tok u P2, a ovdje ih imamo 3. Ispada kao da pregledni nije dobar i da je detaljni neki miks P2 i P3.
Gantogram je generički i nema elemenata iz zahtjeva projekta.</t>
      </text>
    </comment>
    <comment ref="G109" authorId="199" shapeId="0" xr:uid="{E8000496-2804-46C6-B8FA-7427051F71E4}">
      <text>
        <t>[Threaded comment]
Your version of Excel allows you to read this threaded comment; however, any edits to it will get removed if the file is opened in a newer version of Excel. Learn more: https://go.microsoft.com/fwlink/?linkid=870924
Comment:
    Na modelu BP nedostaju brojnosti i nullable
AD - Za svaku radnju na sustavu se moramo ponovno ulogirati
Googleov servis nije aktor - on ne koristi Vaš sustav.
Na CD trebaju biti atributi! Gdje su brojnosti?</t>
      </text>
    </comment>
    <comment ref="F110" authorId="200" shapeId="0" xr:uid="{775FFCAF-7649-47AD-AB7A-2E07BA03B628}">
      <text>
        <t>[Threaded comment]
Your version of Excel allows you to read this threaded comment; however, any edits to it will get removed if the file is opened in a newer version of Excel. Learn more: https://go.microsoft.com/fwlink/?linkid=870924
Comment:
    Nema plana
Nema studija
"Osigurati sustav od gubitka podataka" - valjda želite osigurati poslovanje.
Nema razlike izmešu funkcionalnih i korisničkih zahtjeva.
10 sekundi nije realno vrijeme.
DFD P5 je zapravo "upravljanje artiklima". Ispisi su u ovom kontekstu UC, a ne procesi</t>
      </text>
    </comment>
    <comment ref="G110" authorId="201" shapeId="0" xr:uid="{B06A1F2D-5237-46A3-9607-A33126ED38DC}">
      <text>
        <t>[Threaded comment]
Your version of Excel allows you to read this threaded comment; however, any edits to it will get removed if the file is opened in a newer version of Excel. Learn more: https://go.microsoft.com/fwlink/?linkid=870924
Comment:
    U konceptualnom modelu povezati Artikl i Narudžbu s N:N vezom, a kasnije se  u relacijskom modelu stvori 3. tablica</t>
      </text>
    </comment>
    <comment ref="F111" authorId="202" shapeId="0" xr:uid="{A8712D13-048D-4155-88B9-6529032F1FF1}">
      <text>
        <t>[Threaded comment]
Your version of Excel allows you to read this threaded comment; however, any edits to it will get removed if the file is opened in a newer version of Excel. Learn more: https://go.microsoft.com/fwlink/?linkid=870924
Comment:
    Sve u jednom dokumentu naziva "prijedlog projekta"?
Plan je generički i štur, bez predviđenih zaduženja
Analiza troškova nije izvedena kroz sadašnju vrijednost.
Nema razlike između korisničkih i funkcionalnih zahtjeva. Ovo se ne može ispuniti: "Korištenje informacijskog sustava mora biti jednostavno i intuitivno".
DFD nije očuvan tok podataka. Dohvat članka nije podatak, već neka akcija.
DDF radite samo CRUD? Planirate samo napraviti bazu podataka? neće imati nikakve složenije funkcije?
Zapisnici moraju imati vrijeme, mjesto, sudionike intervjua</t>
      </text>
    </comment>
    <comment ref="G111" authorId="203" shapeId="0" xr:uid="{7DA9AB06-C578-42DB-94E6-272DC4B6902F}">
      <text>
        <t>[Threaded comment]
Your version of Excel allows you to read this threaded comment; however, any edits to it will get removed if the file is opened in a newer version of Excel. Learn more: https://go.microsoft.com/fwlink/?linkid=870924
Comment:
    Objediniti u jedan dokument! Priložiti opise modela i objasniti ga. U kojem uopće dokumentu piše naslov projekta i o čemu se radi!?</t>
      </text>
    </comment>
    <comment ref="F113" authorId="204" shapeId="0" xr:uid="{39646301-2026-438E-A167-0D9FC621CA7F}">
      <text>
        <t>[Threaded comment]
Your version of Excel allows you to read this threaded comment; however, any edits to it will get removed if the file is opened in a newer version of Excel. Learn more: https://go.microsoft.com/fwlink/?linkid=870924
Comment:
    Potpuno generički gantogram na kojem se ne može prepoznati nijedna stavka konkretnog projekta.
Po slici detaljnog dijagrama, ispada da su direktno spojeni entitet i spremište što se ne smije. Dodatno, ti tokovi nemaju svoj naziv.
Detaljni dijagram nije dijagram toka!</t>
      </text>
    </comment>
    <comment ref="G113" authorId="205" shapeId="0" xr:uid="{8DC05580-A306-45A7-BE4E-CA4EEE2F54B1}">
      <text>
        <t>[Threaded comment]
Your version of Excel allows you to read this threaded comment; however, any edits to it will get removed if the file is opened in a newer version of Excel. Learn more: https://go.microsoft.com/fwlink/?linkid=870924
Comment:
    U modelu BP nedostaje nullable
AD kreiranje volonterske akcije je nadaktivnost ostalim aktivnostima u toj grani - pogledajte kako se to označava.
UC nema podtokova? alternativnih tokova?
UCD Za generalizaciju aktora koristi se prazna strelica
CD nema brojnosti, atribute??</t>
      </text>
    </comment>
    <comment ref="F114" authorId="206" shapeId="0" xr:uid="{1A1B13AC-2712-4386-957B-6ED48BD58BC1}">
      <text>
        <t>[Threaded comment]
Your version of Excel allows you to read this threaded comment; however, any edits to it will get removed if the file is opened in a newer version of Excel. Learn more: https://go.microsoft.com/fwlink/?linkid=870924
Comment:
    "Podaci moraju biti točni i očuvani". Sad kad je tako navedeno, onda to mora biti, a inače ne bi trebalo?!
Kako se provjeri da je sustav intuitivan?
Detaljni dijagram nije dijagram toka!!!
Generički plan u kojem se ne vide funkcionalnosti koje se razvijaju ovim sustavom. Ako smo identificirali neke zahtjeve, onda bi se oni i trebali naći u planu.</t>
      </text>
    </comment>
    <comment ref="G114" authorId="207" shapeId="0" xr:uid="{8A2EBF5A-0FB0-4970-A5E5-9927845B22B5}">
      <text>
        <t>[Threaded comment]
Your version of Excel allows you to read this threaded comment; however, any edits to it will get removed if the file is opened in a newer version of Excel. Learn more: https://go.microsoft.com/fwlink/?linkid=870924
Comment:
    Brojnosti na CD?</t>
      </text>
    </comment>
    <comment ref="F115" authorId="208" shapeId="0" xr:uid="{8AD1E165-A41C-42B0-AC09-C14CE6E1D479}">
      <text>
        <t>[Threaded comment]
Your version of Excel allows you to read this threaded comment; however, any edits to it will get removed if the file is opened in a newer version of Excel. Learn more: https://go.microsoft.com/fwlink/?linkid=870924
Comment:
    Plan projekta generički (nema konkretnih elemenata iz zahtjeva). Analiza troškova nije izvedena uz analizu sadašnje vrijednosti kroz 3 godine.
Ne znam u čemu je pisan prijedlog projekta, ali mi je potpuno nejasno da su svi veznici "i" velikim slovom. Usput, ima još i gomila drugih pravopisnih pogrešaka (između ostalog mogučnost, omogučeno, dohvačanje, ... i to ne jednom, nego konstantno!).
U zahtjevima se navodi da IS mora jamčiti točnost podataka. Da niste naveli, ne bi trebao?! Što je minimum pogrešaka i kako se mjeri "jednostavno".
Detaljni dijagram nije dijagram toka!!!</t>
      </text>
    </comment>
    <comment ref="G115" authorId="209" shapeId="0" xr:uid="{5EBE8A11-C441-445B-8AAD-0C52CF6B8479}">
      <text>
        <t>[Threaded comment]
Your version of Excel allows you to read this threaded comment; however, any edits to it will get removed if the file is opened in a newer version of Excel. Learn more: https://go.microsoft.com/fwlink/?linkid=870924
Comment:
    Je li uloga u ovom smislu stvarno entitet?
AD ima jednostruki paralelni tok? Nisu označeni paralelni putevi. Kako ću unesti ili obrisati podatke o zaposleniku ako prvo ne dobijem neki pregled?
Neki UC nisu podudarni s onime što je prikazano u AD (brisanje-uređivanje...)
Zar ne bi stvaranje novog pravnog spisa trebalo uključivati dodjelu kategorije (include umjesto extends)??
A razmjena pravnih spisa s nadležnim tijelom ne vidim kako bi bila povezana sa stvaaranjem istog. Ništa od toga nije objašnjeno u UC-ovima.
Nema CD
Model BP - gdje su tipovi podataka? skripte su duboko u prilozima, a to je glavni element predaje....
Rečeno je da označavate domaće zadaće u zasebnim direktorijima kao DZXX</t>
      </text>
    </comment>
    <comment ref="F116" authorId="210" shapeId="0" xr:uid="{8F1E6C0A-D0E2-4691-AF24-A4384976FAA5}">
      <text>
        <t>[Threaded comment]
Your version of Excel allows you to read this threaded comment; however, any edits to it will get removed if the file is opened in a newer version of Excel. Learn more: https://go.microsoft.com/fwlink/?linkid=870924
Comment:
    Detaljni dijagram nije dijagram toka.
U analizi troškova i koristi nije uzeta u obzir sadašnja vrijednost troška.
Što znači da se nekretnina verificira od strane države? Nejasno, neizvedivo?
Plan projekta generički, bez elemenata prepoznatih zahtjeva.</t>
      </text>
    </comment>
    <comment ref="G116" authorId="211" shapeId="0" xr:uid="{3ED2AAE9-FDBA-440C-8858-7990FA3E0799}">
      <text>
        <t>[Threaded comment]
Your version of Excel allows you to read this threaded comment; however, any edits to it will get removed if the file is opened in a newer version of Excel. Learn more: https://go.microsoft.com/fwlink/?linkid=870924
Comment:
    direktorij -&gt; zip -&gt; direktorij -&gt; datoteke za DZ
To ozbiljno smatrate prikladnom predajom DZ?
Nema modela BP
AD - kod logina nešto nije kako treba, imate "crnu rupu". Inače je početak AD-a na nekoj istaknutoj poziciji, kao i završetak.
Kako su UC-ovi povezani na AD? Gdje se očituju u AD-u? Je li to neka grana, skup aktivnosti ili jedna aktivnost koja je razrađena??
Nema CD</t>
      </text>
    </comment>
    <comment ref="F117" authorId="212" shapeId="0" xr:uid="{D2B7569D-95B4-451B-B510-CB5A1D42DBA6}">
      <text>
        <t>[Threaded comment]
Your version of Excel allows you to read this threaded comment; however, any edits to it will get removed if the file is opened in a newer version of Excel. Learn more: https://go.microsoft.com/fwlink/?linkid=870924
Comment:
    Plan je generičan
Analiza troškova nije kroz sadašnju vrijednost
Funkcionalni i korisnički zahtjevi su pomješani. Ovo ne možete dokazati da ste ispunili:"Intuitivnost"
DFD tokovi nisu očuvani
Zaduženje, prijenos, otpis... to je vjerojatno upravljanje opremom. Izbjegavati upit-odgovor/rezultat kao tokove.</t>
      </text>
    </comment>
    <comment ref="G117" authorId="213" shapeId="0" xr:uid="{9F6E288D-E046-4B76-A52C-766A3A804416}">
      <text>
        <t>[Threaded comment]
Your version of Excel allows you to read this threaded comment; however, any edits to it will get removed if the file is opened in a newer version of Excel. Learn more: https://go.microsoft.com/fwlink/?linkid=870924
Comment:
    Objediniti u jedan dokument! U scenarijima korištenja se ne navode implementacijski detalji (npr. iz padajuće liste… )jer je to stvar dizajna, ali zato treba navesti koji su to podaci, a ne sustva dohvaća podatke (koje?!). U UCD-u nema nasljeđivanja (include, extends, ali što bi značio trokut)</t>
      </text>
    </comment>
    <comment ref="F118" authorId="214" shapeId="0" xr:uid="{C7E5BC1F-006A-44BF-80C8-E95D824A9478}">
      <text>
        <t>[Threaded comment]
Your version of Excel allows you to read this threaded comment; however, any edits to it will get removed if the file is opened in a newer version of Excel. Learn more: https://go.microsoft.com/fwlink/?linkid=870924
Comment:
    Intuitivno je pojam koji se ne može mjeriti i ne smije se koristiti u zahtjevima.
Dijagram procesa treba imati 7+-2 procesa, pa se ne bi dogodilo da detaljni ispadne dijagram toka, jer se na njega nema što staviti. Promašena ideja DFD-a
Plan projekta generički i ne sadrži ništa od prepoznatih zahtjeva. Sve rascjepkano u gomilu pojedinačnih dokumenata - objediniti!</t>
      </text>
    </comment>
    <comment ref="G118" authorId="215" shapeId="0" xr:uid="{4B8B7D6E-1A21-4736-A544-EF0222E27B17}">
      <text>
        <t>[Threaded comment]
Your version of Excel allows you to read this threaded comment; however, any edits to it will get removed if the file is opened in a newer version of Excel. Learn more: https://go.microsoft.com/fwlink/?linkid=870924
Comment:
    To nije model BP
Upravljanje.... to može biti oznaka na strelici AD-a, ali nije aktivnost za sebe!
Što je "početak rada na sustavu"?
Ovo nije prikladni CD. Ideja je modelirali domenu, a ovdje se navodi Jpa Repository.
List je naveden kao razred od interesa?</t>
      </text>
    </comment>
    <comment ref="F119" authorId="216" shapeId="0" xr:uid="{83D8B7DE-7C64-4DEC-A25A-7D88B6160997}">
      <text>
        <t>[Threaded comment]
Your version of Excel allows you to read this threaded comment; however, any edits to it will get removed if the file is opened in a newer version of Excel. Learn more: https://go.microsoft.com/fwlink/?linkid=870924
Comment:
    Detaljni dijagram nije dijagram toka.
U analizi troškova i koristi nije uzeta u obzir sadašnja vrijednost troška.
Što znači da se nekretnina verificira od strane države? Nejasno, neizvedivo?
Plan projekta generički, bez elemenata prepoznatih zahtjeva.</t>
      </text>
    </comment>
    <comment ref="G119" authorId="217" shapeId="0" xr:uid="{3F7973D4-695A-4C8F-AC1C-123194521577}">
      <text>
        <t>[Threaded comment]
Your version of Excel allows you to read this threaded comment; however, any edits to it will get removed if the file is opened in a newer version of Excel. Learn more: https://go.microsoft.com/fwlink/?linkid=870924
Comment:
    direktorij -&gt; zip -&gt; direktorij -&gt; datoteke za DZ
To ozbiljno smatrate prikladnom predajom DZ?
Nema modela BP
AD - kod logina nešto nije kako treba, imate "crnu rupu". Inače je početak AD-a na nekoj istaknutoj poziciji, kao i završetak.
Kako su UC-ovi povezani na AD? Gdje se očituju u AD-u? Je li to neka grana, skup aktivnosti ili jedna aktivnost koja je razrađena??
Nema CD</t>
      </text>
    </comment>
    <comment ref="F120" authorId="218" shapeId="0" xr:uid="{291CB955-80CC-4B25-82F5-0B7550742B56}">
      <text>
        <t>[Threaded comment]
Your version of Excel allows you to read this threaded comment; however, any edits to it will get removed if the file is opened in a newer version of Excel. Learn more: https://go.microsoft.com/fwlink/?linkid=870924
Comment:
    Plan projekta je generički i nema veze s konkretnim projektom. U analizi troškove nema analize kroz godine.
Kako "točnost i pouzdanost" može biti zahtjev. To znači da ako ne tražoimo to, da može biti neispravno ili nepouzdano? Kako se mjeri jednostavnost i logičnost?
Detaljni dijagram nije dijagram toka. Niti treba biti tok, a još manje smije imati rombove za odluke. Potpuno promašena ideja što bi bio DFD.</t>
      </text>
    </comment>
    <comment ref="G120" authorId="219" shapeId="0" xr:uid="{FDF13CCC-3EA1-4CB4-AC1A-98722EBF6B6C}">
      <text>
        <t>[Threaded comment]
Your version of Excel allows you to read this threaded comment; however, any edits to it will get removed if the file is opened in a newer version of Excel. Learn more: https://go.microsoft.com/fwlink/?linkid=870924
Comment:
    AD - Ne mogu prvo unijeti ocjenu, pa onda opis? Kakva je aktivnost početak rada u sustavu? Za to imate crni krug. Kada se ide u koju granu?</t>
      </text>
    </comment>
    <comment ref="F121" authorId="220" shapeId="0" xr:uid="{090D2003-9FD4-481F-B518-163243D489A2}">
      <text>
        <t>[Threaded comment]
Your version of Excel allows you to read this threaded comment; however, any edits to it will get removed if the file is opened in a newer version of Excel. Learn more: https://go.microsoft.com/fwlink/?linkid=870924
Comment:
    Plan je generičan
Analiza troškova nije kroz sadašnju vrijednost
Funkcionalni i korisnički zahtjevi su pomješani. Ovo ne možete dokazati da ste ispunili:"Intuitivnost"
DFD tokovi nisu očuvani
Zaduženje, prijenos, otpis... to je vjerojatno upravljanje opremom. Izbjegavati upit-odgovor/rezultat kao tokove.</t>
      </text>
    </comment>
    <comment ref="G121" authorId="221" shapeId="0" xr:uid="{1C36D9C6-F096-4787-AF42-DB081DD7213F}">
      <text>
        <t>[Threaded comment]
Your version of Excel allows you to read this threaded comment; however, any edits to it will get removed if the file is opened in a newer version of Excel. Learn more: https://go.microsoft.com/fwlink/?linkid=870924
Comment:
    Objediniti u jedan dokument! U scenarijima korištenja se ne navode implementacijski detalji (npr. iz padajuće liste… )jer je to stvar dizajna, ali zato treba navesti koji su to podaci, a ne sustva dohvaća podatke (koje?!). U UCD-u nema nasljeđivanja (include, extends, ali što bi značio trokut)</t>
      </text>
    </comment>
    <comment ref="F122" authorId="222" shapeId="0" xr:uid="{4C4DA913-ED49-4AB5-9497-F4C9181B0940}">
      <text>
        <t>[Threaded comment]
Your version of Excel allows you to read this threaded comment; however, any edits to it will get removed if the file is opened in a newer version of Excel. Learn more: https://go.microsoft.com/fwlink/?linkid=870924
Comment:
    Napomena: u stvarnom svijetu ne možete nikako garantirati stalnu dostupnost. Onda propisujete mean-time-to-failure i sl. metrike
DFD - izbjeći nazive tokova koji upućuju da je riječ o akciji - npr. stvaranje</t>
      </text>
    </comment>
    <comment ref="G122" authorId="223" shapeId="0" xr:uid="{A08083C2-8ADB-4A09-A15E-032C739BAF66}">
      <text>
        <t>[Threaded comment]
Your version of Excel allows you to read this threaded comment; however, any edits to it will get removed if the file is opened in a newer version of Excel. Learn more: https://go.microsoft.com/fwlink/?linkid=870924
Comment:
    U dijagramu aktivnosti dolazi do miješanja paralelnih grana. Nema baze, nema UCD-a,  nema CRC ni dijagrama klasa. Zašto za pregled treba više uputnica? Zašto pregled ima vezu na recepte? Nema nigdje opisa i objašnjenja, pa nek ja sam protumačim ima li to smisla ili ne?!</t>
      </text>
    </comment>
    <comment ref="F123" authorId="224" shapeId="0" xr:uid="{77A93243-3ADB-4CB3-A1D6-68B38E9492FB}">
      <text>
        <t>[Threaded comment]
Your version of Excel allows you to read this threaded comment; however, any edits to it will get removed if the file is opened in a newer version of Excel. Learn more: https://go.microsoft.com/fwlink/?linkid=870924
Comment:
    Plan je generičan
Nema procjene troškova
Nema razlike između korisničkih i funkcionalnih zahtjeva.
Ovo nije moguće dokazati da je zadovoljeno:"Korisničko sučelje sustava mora biti intuitivno i jednostavno za korištenje."
DFD nisu očuvani tokovi. Ovo izgleda kao UC, a ne DFD. DFD opisuje procese, a ne akcije i radnje. To se pogotovo vidi u detaljnom dijagramu</t>
      </text>
    </comment>
    <comment ref="G123" authorId="225" shapeId="0" xr:uid="{0917973C-296E-4D00-9180-5C01B2A00D38}">
      <text>
        <t>[Threaded comment]
Your version of Excel allows you to read this threaded comment; however, any edits to it will get removed if the file is opened in a newer version of Excel. Learn more: https://go.microsoft.com/fwlink/?linkid=870924
Comment:
    Objediniti u jedan dokument, napisati opise, a ne samo priložiti slike! Nema CRC kartice. Priložiti dijagram baze.</t>
      </text>
    </comment>
    <comment ref="F124" authorId="226" shapeId="0" xr:uid="{EDF71032-B8BB-4E5D-BEC0-95E82199B850}">
      <text>
        <t>[Threaded comment]
Your version of Excel allows you to read this threaded comment; however, any edits to it will get removed if the file is opened in a newer version of Excel. Learn more: https://go.microsoft.com/fwlink/?linkid=870924
Comment:
    Točnost i pouzdanost podataka ne može biti zahtjev, jer bi to značilo da ako to ne navedemo da može biti netočno ili nepouzdano?! Pojam jednostavno se ne može mjeriti.
Entiteti se ne crtaju na detaljnom dijagramu. Nije jasno je li npr. tok bicikl nešto što se fizički odvija ili je stvarno podatak.
Malo bolje formatirati dokument.
Reply:
    Navesti tko su autori dokumenta.</t>
      </text>
    </comment>
    <comment ref="G124" authorId="227" shapeId="0" xr:uid="{466B8F03-E01B-43C2-8BFF-A722653A6D6D}">
      <text>
        <t>[Threaded comment]
Your version of Excel allows you to read this threaded comment; however, any edits to it will get removed if the file is opened in a newer version of Excel. Learn more: https://go.microsoft.com/fwlink/?linkid=870924
Comment:
    To nije model BP. Nema tipova, nema brojnosti, nullable?
AD - nakon svake odrađenje radnje, baš se moramo odjaviti iz sustava? Također, sve te grane se izvršavaju istovremeno ili samo jedna ovisna o odabiru?</t>
      </text>
    </comment>
    <comment ref="F125" authorId="228" shapeId="0" xr:uid="{9B7DD585-A1B3-4183-ADA1-C3073A734684}">
      <text>
        <t>[Threaded comment]
Your version of Excel allows you to read this threaded comment; however, any edits to it will get removed if the file is opened in a newer version of Excel. Learn more: https://go.microsoft.com/fwlink/?linkid=870924
Comment:
    Analiza troškova nema analizu sadašnje vrijednosti ni analizu koristi kroz 3 godine.
U dijagramu konteksta korišteni isti simboli za sve. Pregledni treba sadržavati 7+-2 procesa, a onda se jedan od tih odabere za daljnju razradu u detaljnom. Ne mogu se pojaviti i P10 i P11 u detaljnom, jer to onda ispada samo odsječak preglednog, a ne daljnja razrada.
Ovako kako je nabrojeno, ne vidim razliku između korisničkih i funkcionalnih.Zašto npr. zahtjev da šef unosi jelovnik nije korisnički?
To da su podaci točni i pouzdani ne može biti zahtjev, jer bi u protivnom značilo (da ako se ne navede) da podaci mogu biti neispravni ili nepoudani!?
Reply:
    Hrpa dokumenata, a ni u jednom ne piše tko su odgovorni za projekt</t>
      </text>
    </comment>
    <comment ref="G125" authorId="229" shapeId="0" xr:uid="{098D0561-64AD-4605-A50B-8992F4B938E9}">
      <text>
        <t>[Threaded comment]
Your version of Excel allows you to read this threaded comment; however, any edits to it will get removed if the file is opened in a newer version of Excel. Learn more: https://go.microsoft.com/fwlink/?linkid=870924
Comment:
    To nije model BP. Gdje su tipovi podataka? nullable? brojnosti?
AD - Netko istovremeno može biti i voditelj smjene i zaposlenik i šef kuhinje i nabavljač? Rombovi prema nabavljaču i šefu kuhinje nemaju smisla.
Kakvi su to jednostruki paralelni tokovi??
Za svaki odabir željene akcije, mora se ponovno prijaviti u sustav?
CRC - koji specifični servis, koji specifični kontroler ili repozitorij??
Sigurnost nije razred - to je modul? paket?
CD - to nije CD</t>
      </text>
    </comment>
    <comment ref="F126" authorId="230" shapeId="0" xr:uid="{9EE7B4A8-42A5-41A5-A426-1183A7873871}">
      <text>
        <t>[Threaded comment]
Your version of Excel allows you to read this threaded comment; however, any edits to it will get removed if the file is opened in a newer version of Excel. Learn more: https://go.microsoft.com/fwlink/?linkid=870924
Comment:
    Plan je generički. Mogu ga preslikati na bilo koji projekt na IS-u u ovom semestru.
Možda neka pojašnjenja određenih točaka?
Funkcionalni zahtjevi su korisnički, a korisnički zahtjevi ne govore koji su to točno korisnici (prijavljeni ili neprijavljeni?).
Kako će se odrediti intuitivnost grafičkog sučelja? Koja je metrika toga? Izbjegavati ubuduće.
DFD nisu očuvani tokovi. P5 "visi" i ne koristi niti jedno spremište?
Samo jedan izvor?</t>
      </text>
    </comment>
    <comment ref="G126" authorId="231" shapeId="0" xr:uid="{39563F7C-C814-4BFE-B1FF-5300B08BE1F1}">
      <text>
        <t>[Threaded comment]
Your version of Excel allows you to read this threaded comment; however, any edits to it will get removed if the file is opened in a newer version of Excel. Learn more: https://go.microsoft.com/fwlink/?linkid=870924
Comment:
    Nazivi relacije tipa Knjiga_Knjižara su bemisleni. Pa vidim iz dijagrama koji su entiteti spojeni. Relacija mora imati naziv u obliku glagola da otkriva razlog te veze. Postoji specijalizacija Pisac koji ima biografiju, ali tablica osoba nema diskriminatora kojim bi se odredio tip osobe. Također, recenziju bi morao moći napraviti samo Korisnik kao druga specijalizacija što isto nije realizirano. Nema dijagrama klasa</t>
      </text>
    </comment>
    <comment ref="F127" authorId="232" shapeId="0" xr:uid="{20CB002C-BBCB-471C-81E7-AF811B1E4710}">
      <text>
        <t>[Threaded comment]
Your version of Excel allows you to read this threaded comment; however, any edits to it will get removed if the file is opened in a newer version of Excel. Learn more: https://go.microsoft.com/fwlink/?linkid=870924
Comment:
    U funkcionalnim zahtjevima su navedeni korisnički zahtjevi (scenariji, preduvjeti, ...)
Izbjegavati "intuitivno" i slične riječi u zahtjevima, jer se to ne može provjeriti.
Tokovi u DFD-u moraju imati svoje nazive i nema grananja. Na detaljnom ne štima bilanca tokova, jer ispada da nema ulaznih i izlaznih tokova. Na detaljnom se ne crtaju entiteti.
Analiza troškova ne sadrži analizu sadašnje vrijednosti i koristi kroz 3 godine.</t>
      </text>
    </comment>
    <comment ref="G127" authorId="233" shapeId="0" xr:uid="{AC57326C-33A2-483C-B84F-27A045DA3979}">
      <text>
        <t>[Threaded comment]
Your version of Excel allows you to read this threaded comment; however, any edits to it will get removed if the file is opened in a newer version of Excel. Learn more: https://go.microsoft.com/fwlink/?linkid=870924
Comment:
    To nije model BP</t>
      </text>
    </comment>
    <comment ref="F128" authorId="234" shapeId="0" xr:uid="{C420FEFC-5D8D-47F7-90EB-67E32C8AC413}">
      <text>
        <t>[Threaded comment]
Your version of Excel allows you to read this threaded comment; however, any edits to it will get removed if the file is opened in a newer version of Excel. Learn more: https://go.microsoft.com/fwlink/?linkid=870924
Comment:
    Plan projekta je generički i nema konkretnih elemenata iz identificiranih zahtjeva.
Analiza troškova ne sadrži koristi kroz godine i analizu sadašnje vrijednosti.
U zahtjevima izbjegavati riječi jednostavno, brzo i slično, jer se ne mogu provjeriti.
Po dijagramu ispada da se Ažuriranje košarice P5.2 nikad ne koristi od strane nekog entiteta. Dijagram je ovdje nacrtan u stilu use case dijagrama s extend i include, a to nije smisao DFD-a.</t>
      </text>
    </comment>
    <comment ref="G128" authorId="235" shapeId="0" xr:uid="{975FB182-0251-4096-83B3-E9ECF438913B}">
      <text>
        <t>[Threaded comment]
Your version of Excel allows you to read this threaded comment; however, any edits to it will get removed if the file is opened in a newer version of Excel. Learn more: https://go.microsoft.com/fwlink/?linkid=870924
Comment:
    Model BP - to nije model BP, koje su brojnosti i koji su tipovi podataka, nullability?
AD - moram li za svako pretraživanje nanovo napraviti login? po ovome da!
UCD servis za plaćanje nije aktor, on je sudionik. Koristi li servis za plaćanje funkcionalnost (use-case) kupnje?
CD - tipovi? brojnosti?</t>
      </text>
    </comment>
    <comment ref="F129" authorId="236" shapeId="0" xr:uid="{2FC322E3-7E0C-4DC7-8FCC-C3A472D2D1CD}">
      <text>
        <t>[Threaded comment]
Your version of Excel allows you to read this threaded comment; however, any edits to it will get removed if the file is opened in a newer version of Excel. Learn more: https://go.microsoft.com/fwlink/?linkid=870924
Comment:
    Plan je generičan. Mogu ga primjeniti na bilo koji projekt na IS-u.
Troškovi i dobici nisu izraženi u sadašnjoj vrijednosti.
Ovo ne možete dokazati da ste ispunili:"Detaljne i jednostavne upute za rad trebaju biti jezgreni dio sustava, intuitivno korisničko sučelje." Funkcionalni i korisnički zahtjevi su isti.
DFD nisu očuvani tokovi podataka. Unos, izmjena... - to su UC, a ne procesi.
Opisati surogate?</t>
      </text>
    </comment>
    <comment ref="G129" authorId="237" shapeId="0" xr:uid="{FEF2868A-B3E9-46D4-86E0-A568006C65B5}">
      <text>
        <t>[Threaded comment]
Your version of Excel allows you to read this threaded comment; however, any edits to it will get removed if the file is opened in a newer version of Excel. Learn more: https://go.microsoft.com/fwlink/?linkid=870924
Comment:
    Strelice na extends imaju krivi smjer</t>
      </text>
    </comment>
    <comment ref="F130" authorId="238" shapeId="0" xr:uid="{7DBA973C-5E77-426B-A6C4-D40347476DBA}">
      <text>
        <t>[Threaded comment]
Your version of Excel allows you to read this threaded comment; however, any edits to it will get removed if the file is opened in a newer version of Excel. Learn more: https://go.microsoft.com/fwlink/?linkid=870924
Comment:
    Kako se podposlovi vide u planu projekta? ovo je generičan plan.
Nema analize troškova.
Kako će te utvrditi da ste napravili: "Stvoriti intuitivno sučelje"? Dapače, nekakvi metrički opis sučelja je nefunkcijski zahtjev.
Koja je razlike korisničkih i funkcijskih zahjtjeva?
DFD Iznajmljivač nije korisnik? Izbjegavati generične nazive za tokove kao upit-rezultat. Nisu očuvani tokovi kod iznajmljivača. Zahtjev za rezervacijom nije proces - to je podatak.
Nema modela dekomp funkcija, stanja ili mape dijaloga...
Nema izvora</t>
      </text>
    </comment>
    <comment ref="G130" authorId="239" shapeId="0" xr:uid="{0B55556C-EF9F-415D-971E-C2E0C9644512}">
      <text>
        <t>[Threaded comment]
Your version of Excel allows you to read this threaded comment; however, any edits to it will get removed if the file is opened in a newer version of Excel. Learn more: https://go.microsoft.com/fwlink/?linkid=870924
Comment:
    Po konceptualnom modelu lokacija i apartman su 1:1, a to nije tako u fizičkom. Opisati model, stvati u zajednički dokument, a ne samo isporučiti slike.</t>
      </text>
    </comment>
    <comment ref="F132" authorId="240" shapeId="0" xr:uid="{054CFDF4-3AF9-4B0D-A5C2-AF60FB622462}">
      <text>
        <t>[Threaded comment]
Your version of Excel allows you to read this threaded comment; however, any edits to it will get removed if the file is opened in a newer version of Excel. Learn more: https://go.microsoft.com/fwlink/?linkid=870924
Comment:
    Kako se verificira intuitivnost sustava? Izbjegavati nešto što se ne može mjeriti.
Detaljni dijagram nije dijagram toka!</t>
      </text>
    </comment>
    <comment ref="G132" authorId="241" shapeId="0" xr:uid="{19027C72-6875-4E04-8158-25C1783D38A7}">
      <text>
        <t>[Threaded comment]
Your version of Excel allows you to read this threaded comment; however, any edits to it will get removed if the file is opened in a newer version of Excel. Learn more: https://go.microsoft.com/fwlink/?linkid=870924
Comment:
    To nije model BP
AD - upravljanje je skup aktivnosti koje kasnije navodite (pregled/unos). Dodavanje, brisanje i ažuriranje je sve ista aktivnost? to se sve radi odjednom?
CD - nema brojnosti</t>
      </text>
    </comment>
    <comment ref="F133" authorId="242" shapeId="0" xr:uid="{F3EF4E86-E54D-4326-AF21-5AD3FE2B138D}">
      <text>
        <t>[Threaded comment]
Your version of Excel allows you to read this threaded comment; however, any edits to it will get removed if the file is opened in a newer version of Excel. Learn more: https://go.microsoft.com/fwlink/?linkid=870924
Comment:
    Plan je generičan. Bilo bi onda dobro imati pojašnjenja točaka. Plan nije samo vremenski
Dozvole se opisuju korisničkim zahtjevima. Kako ćete dokazati da ste napravili visoko upotrevljivu aplikaciju i da imate prepoznatljiv dizajn? koja je metrika toga?
Izbjegavati takve zahtjeve ubuduće
DFD
Tokovi podataka su podaci, a ne akcije (uredi objekt, recenziju). Izbjegavati Upit-rezultat
Nisu očuvani tokovi (pogledati Admin). Također na nižim razinama se pojavljuju neki nove entiteti
Po DDF vi samo radite bazu podataka (CRUD)
Sviđa mi se povezivanje izvora sa zahtjevima. Inače za takve stvari postoje cijeli sustavi</t>
      </text>
    </comment>
    <comment ref="G133" authorId="243" shapeId="0" xr:uid="{96F7564B-1310-4D91-8371-EC7696E4E0BA}">
      <text>
        <t>[Threaded comment]
Your version of Excel allows you to read this threaded comment; however, any edits to it will get removed if the file is opened in a newer version of Excel. Learn more: https://go.microsoft.com/fwlink/?linkid=870924
Comment:
    Korisnik komentira komentar? Valjda korisnik komentira recenziju? To je N:N veza, pa bi je tako trebalo nacrtati na konceptualnom modelu. U slučajevima korištenja ne navede se implementacijski detalji tipa klikne gumb (možda može i kliznuti prstom)</t>
      </text>
    </comment>
    <comment ref="F134" authorId="244" shapeId="0" xr:uid="{317C00EF-2557-469B-8C4A-7813CC1BBDFD}">
      <text>
        <t>[Threaded comment]
Your version of Excel allows you to read this threaded comment; however, any edits to it will get removed if the file is opened in a newer version of Excel. Learn more: https://go.microsoft.com/fwlink/?linkid=870924
Comment:
    Analiza troškova nije po sadašnjoj vrijednosti - pogledati NPV
Korisnički zahtjevi govore koji korisnik može što. Zagrade su vam dulje od same rečenice...
Kako ćete dokazati robustnost sustava? Kako ćete dokazati intuitivnost sučelja?
DFD tokovi nisu očuvani</t>
      </text>
    </comment>
    <comment ref="G134" authorId="245" shapeId="0" xr:uid="{6AC9B6E9-9B52-44A9-A6AF-1ABDF30596A2}">
      <text>
        <t>[Threaded comment]
Your version of Excel allows you to read this threaded comment; however, any edits to it will get removed if the file is opened in a newer version of Excel. Learn more: https://go.microsoft.com/fwlink/?linkid=870924
Comment:
    Krivi smjer strelice za include na UC dijagramu. Objašnjenje relacija bi dobro došlo, a ne da se nagađa zašto neka veza postoji.</t>
      </text>
    </comment>
    <comment ref="F135" authorId="246" shapeId="0" xr:uid="{CB7CF9A5-F37E-4A84-B4C0-3F50CFAA52D4}">
      <text>
        <t>[Threaded comment]
Your version of Excel allows you to read this threaded comment; however, any edits to it will get removed if the file is opened in a newer version of Excel. Learn more: https://go.microsoft.com/fwlink/?linkid=870924
Comment:
    Trivijalan gantogram, nema evidencije koliko bi nešto trajalo niti podloge kako se došlo do 100 programerskih sati u analizi troškova koja nije napravljena uz analizu sadašnje vrijednosti kroz 3 godine.
Zahtjev koji se svodi na "jednostavno" se ne može provjeriti. 
DFD: Preglednog nema, na dijagramu konteksta sve su isti simboli, detaljni napravljen kao dijagram toka (a on to ne bi trebao biti). Nema izvora.</t>
      </text>
    </comment>
    <comment ref="G135" authorId="247" shapeId="0" xr:uid="{127CB53C-B40B-449D-A65E-3BC135812CB4}">
      <text>
        <t>[Threaded comment]
Your version of Excel allows you to read this threaded comment; however, any edits to it will get removed if the file is opened in a newer version of Excel. Learn more: https://go.microsoft.com/fwlink/?linkid=870924
Comment:
    Model BP - nema nnullable?
AD Upravljanje rezervacijama nije samo akcija - to je skup akcija! Isto tako za sve grane.
CD - nema brojnosti, navedene samo metode. Gdje su atributi/član.var.? 
UCD - baza podataka nije aktor</t>
      </text>
    </comment>
    <comment ref="F136" authorId="248" shapeId="0" xr:uid="{E070DF48-4EB3-4AF6-96FC-EDCC05D35808}">
      <text>
        <t>[Threaded comment]
Your version of Excel allows you to read this threaded comment; however, any edits to it will get removed if the file is opened in a newer version of Excel. Learn more: https://go.microsoft.com/fwlink/?linkid=870924
Comment:
    Detaljni dijagram procesa nije dijagram toka!</t>
      </text>
    </comment>
    <comment ref="G136" authorId="249" shapeId="0" xr:uid="{F54F1B82-B40E-4B35-AD47-C27F8D225EB4}">
      <text>
        <t>[Threaded comment]
Your version of Excel allows you to read this threaded comment; however, any edits to it will get removed if the file is opened in a newer version of Excel. Learn more: https://go.microsoft.com/fwlink/?linkid=870924
Comment:
    MongoDB nema svoj skriptni jezik za formiranje i punjenje kolekcija??
To nije model BP. Brojnosti? tipovi? nullable?
UCovi nisu vezani na AD!
CD brojnosti prema SportsActivity i Comment nemaju smisla - umjesto N-N trebalo bi biti 1-N</t>
      </text>
    </comment>
    <comment ref="F137" authorId="250" shapeId="0" xr:uid="{2D4BC471-7B77-401D-8F51-B5A4E9B02BFA}">
      <text>
        <t>[Threaded comment]
Your version of Excel allows you to read this threaded comment; however, any edits to it will get removed if the file is opened in a newer version of Excel. Learn more: https://go.microsoft.com/fwlink/?linkid=870924
Comment:
    Plan je generički i može se koristiti za bilo koji drugi projekt na IS-u
To nije analiza troškova sadašnje vrijednosti
Funkcionalni i korisnički zahtjevi su isti.
Kako ćete zadovoljiti metriku "jednostavnost korisničkog sučelja"?
DFD što su ovdje spremišta, a što entiteti? Tokovi nemaju nazive, niti su očuvani. Ovo je više UC, nego DFD. U detaljnom dijagramu se sugerira slijed.</t>
      </text>
    </comment>
    <comment ref="G137" authorId="251" shapeId="0" xr:uid="{1E3DB2C5-BDF5-42B4-B18E-3A864FAC95BA}">
      <text>
        <t>[Threaded comment]
Your version of Excel allows you to read this threaded comment; however, any edits to it will get removed if the file is opened in a newer version of Excel. Learn more: https://go.microsoft.com/fwlink/?linkid=870924
Comment:
    Primarni ključ za rezervaciju je OIB gosta i OIB sobe. A što ako ista osoba boravi u hotelu više puta? Podaci gosta se evidentiraju svaki put kad rezervira sobu, umjesto da bude unesen samo jednom. Gdje se evidentira za koje datume je gost rezervirao sobe. Za koji hotel je unesen račun? Nevjerojatno količina pogrešaka i nerazmišljanja o problemu. Kako može odabir sobe može biti proširenje plaćanja sobe? Znači može se dogoditi da gost plati sobu, ali da je nikad ne odabere? Prijava u sustav uvijek uključuje uređivanje radnog osoblja?!</t>
      </text>
    </comment>
    <comment ref="F138" authorId="252" shapeId="0" xr:uid="{3F210FB2-CD50-468F-BCF8-36F77EFCC3AB}">
      <text>
        <t>[Threaded comment]
Your version of Excel allows you to read this threaded comment; however, any edits to it will get removed if the file is opened in a newer version of Excel. Learn more: https://go.microsoft.com/fwlink/?linkid=870924
Comment:
    Plan je generički i može se koristiti za bilo koji drugi projekt na IS-u
To nije analiza troškova sadašnje vrijednosti
Funkcionalni i korisnički zahtjevi su isti.
Kako ćete zadovoljiti metriku "jednostavnost korisničkog sučelja"?
DFD što su ovdje spremišta, a što entiteti? Tokovi nemaju nazive, niti su očuvani. Ovo je više UC, nego DFD. U detaljnom dijagramu se sugerira slijed.</t>
      </text>
    </comment>
    <comment ref="G138" authorId="253" shapeId="0" xr:uid="{1E90442F-EB5C-475E-9725-BEAF653098E7}">
      <text>
        <t>[Threaded comment]
Your version of Excel allows you to read this threaded comment; however, any edits to it will get removed if the file is opened in a newer version of Excel. Learn more: https://go.microsoft.com/fwlink/?linkid=870924
Comment:
    Primarni ključ za rezervaciju je OIB gosta i OIB sobe. A što ako ista osoba boravi u hotelu više puta? Podaci gosta se evidentiraju svaki put kad rezervira sobu, umjesto da bude unesen samo jednom. Gdje se evidentira za koje datume je gost rezervirao sobe. Za koji hotel je unesen račun? Nevjerojatno količina pogrešaka i nerazmišljanja o problemu. Kako može odabir sobe može biti proširenje plaćanja sobe? Znači može se dogoditi da gost plati sobu, ali da je nikad ne odabere? Prijava u sustav uvijek uključuje uređivanje radnog osoblja?!</t>
      </text>
    </comment>
    <comment ref="F139" authorId="254" shapeId="0" xr:uid="{87414D8C-F1FD-4AED-9BFA-9E96B7B2A30C}">
      <text>
        <t>[Threaded comment]
Your version of Excel allows you to read this threaded comment; however, any edits to it will get removed if the file is opened in a newer version of Excel. Learn more: https://go.microsoft.com/fwlink/?linkid=870924
Comment:
    Podnaslovi? Naslovi? Sadržaj? Pobrojavanje u točkama? Išta da to izgleda pristojno?
Plan je generičan, može se koristiti za bilo koji drugi projekt na IS-u
Kada za analizu već nema proračunske tablice, kako ste došli do vrijednosti Ukupno?
Funkcionalni i nefunkcionalni zahtjevi su isti. Što se misli pod responzivnost? Do koje mjere je pouzdan i stabilan? što se pod time misli?
Općenito je dosta toga propušteno. Opseg zahtjeva je premalen. Gdje je naručivanje fizičkih kopija filmova od distributera? Organizacija popravaka opreme? 
nema DFD
DDF je štur. Nema ništa za upravljanje distribucijom fizičkih kopija filmova? povezivanje za naručivanje istih?
samo 2/3 surogata</t>
      </text>
    </comment>
    <comment ref="G139" authorId="255" shapeId="0" xr:uid="{E5254B4A-6B39-4A01-8049-CCFED6A4D29D}">
      <text>
        <t>[Threaded comment]
Your version of Excel allows you to read this threaded comment; however, any edits to it will get removed if the file is opened in a newer version of Excel. Learn more: https://go.microsoft.com/fwlink/?linkid=870924
Comment:
    Dijagram aktivnosti formalno ima deadlock, jer se očekuje dovršetak paralelnih aktivnosti. Dijagram razreda je kopija fizičkom modela?! Metode, tipovi podataka u konkretnom jeziku? A gdje su razredi za pojedinačni podatak?</t>
      </text>
    </comment>
    <comment ref="F140" authorId="256" shapeId="0" xr:uid="{DF502365-6C9F-431B-9BB0-07EA252FEEE3}">
      <text>
        <t>[Threaded comment]
Your version of Excel allows you to read this threaded comment; however, any edits to it will get removed if the file is opened in a newer version of Excel. Learn more: https://go.microsoft.com/fwlink/?linkid=870924
Comment:
    Podnaslovi? Naslovi? Sadržaj? Pobrojavanje u točkama? Išta da to izgleda pristojno?
Plan je generičan, može se koristiti za bilo koji drugi projekt na IS-u
Kada za analizu već nema proračunske tablice, kako ste došli do vrijednosti Ukupno?
Funkcionalni i nefunkcionalni zahtjevi su isti. Što se misli pod responzivnost? Do koje mjere je pouzdan i stabilan? što se pod time misli?
Općenito je dosta toga propušteno. Opseg zahtjeva je premalen. Gdje je naručivanje fizičkih kopija filmova od distributera? Organizacija popravaka opreme? 
nema DFD
DDF je štur. Nema ništa za upravljanje distribucijom fizičkih kopija filmova? povezivanje za naručivanje istih?
samo 2/3 surogata</t>
      </text>
    </comment>
    <comment ref="G140" authorId="257" shapeId="0" xr:uid="{D11C48BA-3799-45A4-BCB7-C9A300135D79}">
      <text>
        <t>[Threaded comment]
Your version of Excel allows you to read this threaded comment; however, any edits to it will get removed if the file is opened in a newer version of Excel. Learn more: https://go.microsoft.com/fwlink/?linkid=870924
Comment:
    Dijagram aktivnosti formalno ima deadlock, jer se očekuje dovršetak paralelnih aktivnosti. Dijagram razreda je kopija fizičkom modela?! Metode, tipovi podataka u konkretnom jeziku? A gdje su razredi za pojedinačni podatak?</t>
      </text>
    </comment>
    <comment ref="F141" authorId="258" shapeId="0" xr:uid="{BE27E915-D54B-46BF-9B61-5786DD652F01}">
      <text>
        <t>[Threaded comment]
Your version of Excel allows you to read this threaded comment; however, any edits to it will get removed if the file is opened in a newer version of Excel. Learn more: https://go.microsoft.com/fwlink/?linkid=870924
Comment:
    To da se podaci moraju ispravno spremati nije zahtjev, nego se podrazumijeva. Što bi to značilo da nije navedeno? Da smije biti neispravno?
Entitet i spremište ne smiju biti direktno povezani u DFD-u.
Detaljni bi načelno bio ok, ali na njemu se ne crtaju entiteti, a u ovom primjeru ni spremište D2, jer inače ne štima bilanca ulaznih i izlaznih tokova. Ovako ispada da u P3 ne ulazi niti izlazi nijedan tok.
Plan projekta je generički. Ako se u dekompoziciji funkcija moglo uočiti elemente, onda su ti elementi trebali (barem djelomično) biti pristupni i u gantogramu.</t>
      </text>
    </comment>
    <comment ref="G141" authorId="259" shapeId="0" xr:uid="{27F665E7-6DE7-4EB6-BF22-24990BAF2A74}">
      <text>
        <t>[Threaded comment]
Your version of Excel allows you to read this threaded comment; however, any edits to it will get removed if the file is opened in a newer version of Excel. Learn more: https://go.microsoft.com/fwlink/?linkid=870924
Comment:
    To nije model BP
AD moram li se za svako obavljanje nekog skupa aktivnosti ponovno ulogirati??
Paralelno ažurirate i brišete istog vozača?
UC - nemate baš nikakve podtokove niti alternativne tokove??</t>
      </text>
    </comment>
    <comment ref="F142" authorId="260" shapeId="0" xr:uid="{A93AFE09-A3F9-4950-9886-84F1010A8BBC}">
      <text>
        <t>[Threaded comment]
Your version of Excel allows you to read this threaded comment; however, any edits to it will get removed if the file is opened in a newer version of Excel. Learn more: https://go.microsoft.com/fwlink/?linkid=870924
Comment:
    Plan projekta je generički i nema veze s konkretnim projektom. U analizi troškove nema analize kroz godine.
Kako "točnost i pouzdanost" može biti zahtjev. To znači da ako ne tražoimo to, da može biti neispravno ili nepouzdano? Kako se mjeri jednostavnost i logičnost?
Detaljni dijagram nije dijagram toka. Niti treba biti tok, a još manje smije imati rombove za odluke. Potpuno promašena ideja što bi bio DFD.</t>
      </text>
    </comment>
    <comment ref="G142" authorId="261" shapeId="0" xr:uid="{43EE1F58-F1D4-475F-B755-0225F0FC2E0A}">
      <text>
        <t>[Threaded comment]
Your version of Excel allows you to read this threaded comment; however, any edits to it will get removed if the file is opened in a newer version of Excel. Learn more: https://go.microsoft.com/fwlink/?linkid=870924
Comment:
    AD - Ne mogu prvo unijeti ocjenu, pa onda opis? Kakva je aktivnost početak rada u sustavu? Za to imate crni krug. Kada se ide u koju granu?</t>
      </text>
    </comment>
    <comment ref="F143" authorId="262" shapeId="0" xr:uid="{F3149D44-4811-4227-8156-EB4216CFEAC2}">
      <text>
        <t>[Threaded comment]
Your version of Excel allows you to read this threaded comment; however, any edits to it will get removed if the file is opened in a newer version of Excel. Learn more: https://go.microsoft.com/fwlink/?linkid=870924
Comment:
    Što je malo (a zapravo kratko) vrijeme odziva? 5ms ili 5s?
Kakav kaos na dijagramu procesa. Kakve veze ima P1 prijava korisnika s P8 Izvješća. Zašto bi tok išao iz prijave u P8. Ovo nije Use case dijagram pa da imamo include ili extends. Ako je puno tokova i procesa, grupirati. I onda naravno, kao posljedica nerazumijevanja što je DFD napravi se detaljni kao dijagram toka, a on to nije!!!
Reply:
    Nema analize troškova.
Plan projekta sadrži stavke koje se ne mogu pročitati, pa ne znam o čemu se radi i ne mogu povezati npr. s dekompozicijom funkcija.</t>
      </text>
    </comment>
    <comment ref="G143" authorId="263" shapeId="0" xr:uid="{AC6E4B3A-3D2C-4428-9AEF-AE6C7245D794}">
      <text>
        <t>[Threaded comment]
Your version of Excel allows you to read this threaded comment; however, any edits to it will get removed if the file is opened in a newer version of Excel. Learn more: https://go.microsoft.com/fwlink/?linkid=870924
Comment:
    Super konceptualni dijag i model bp. Samo napomena za enume - Što ako netko promijeni redoslijed stavki enumeracije?
AD - grananje može ići samo iz rombova. kontekst grananja prenesete na oznake grana, a aktivnost pretvorite u romb
Nema CD</t>
      </text>
    </comment>
    <comment ref="F144" authorId="264" shapeId="0" xr:uid="{6236675B-B106-4C16-85B2-699285D63238}">
      <text>
        <t>[Threaded comment]
Your version of Excel allows you to read this threaded comment; however, any edits to it will get removed if the file is opened in a newer version of Excel. Learn more: https://go.microsoft.com/fwlink/?linkid=870924
Comment:
    To da se podaci moraju ispravno spremati nije zahtjev, nego se podrazumijeva. Što bi to značilo da nije navedeno? Da smije biti neispravno?
Entitet i spremište ne smiju biti direktno povezani u DFD-u.
Detaljni bi načelno bio ok, ali na njemu se ne crtaju entiteti, a u ovom primjeru ni spremište D2, jer inače ne štima bilanca ulaznih i izlaznih tokova. Ovako ispada da u P3 ne ulazi niti izlazi nijedan tok.
Plan projekta je generički. Ako se u dekompoziciji funkcija moglo uočiti elemente, onda su ti elementi trebali (barem djelomično) biti pristupni i u gantogramu.</t>
      </text>
    </comment>
    <comment ref="G144" authorId="265" shapeId="0" xr:uid="{D735EBE7-F559-4D4A-893E-4BD4D4437DCC}">
      <text>
        <t>[Threaded comment]
Your version of Excel allows you to read this threaded comment; however, any edits to it will get removed if the file is opened in a newer version of Excel. Learn more: https://go.microsoft.com/fwlink/?linkid=870924
Comment:
    To nije model BP
AD moram li se za svako obavljanje nekog skupa aktivnosti ponovno ulogirati??
Paralelno ažurirate i brišete istog vozača?
UC - nemate baš nikakve podtokove niti alternativne tokove??</t>
      </text>
    </comment>
    <comment ref="F145" authorId="266" shapeId="0" xr:uid="{A45D7C1B-D139-497D-8676-6ED0E9AC2EA6}">
      <text>
        <t>[Threaded comment]
Your version of Excel allows you to read this threaded comment; however, any edits to it will get removed if the file is opened in a newer version of Excel. Learn more: https://go.microsoft.com/fwlink/?linkid=870924
Comment:
    Detaljni dijagram nije dijagram toka!
Na dijagramu konteksta svi elementi koriste iste oznake!?
Koristiti različite označe za entitete, procese i spremišta, jer ovako je kaos. Posađene biljke zvuči kao spremište, a ono ima direktnu vezu s entitetom, što se ne smije! Neupotrebljivo.
Reply:
    Analiza troškova nije napravljena kroz vrijeme
Reply:
    Dekompozicija funkcija ima 20ak elemeneta, a nijedan od njih nije naveden u planu projekta koji tako ispada generički</t>
      </text>
    </comment>
    <comment ref="G145" authorId="267" shapeId="0" xr:uid="{AE0E632B-7554-4439-8BE3-01B87835BE29}">
      <text>
        <t>[Threaded comment]
Your version of Excel allows you to read this threaded comment; however, any edits to it will get removed if the file is opened in a newer version of Excel. Learn more: https://go.microsoft.com/fwlink/?linkid=870924
Comment:
    Nema dijagrama BP
Potrebno je napraviti jedan DA po korisničkoj priči i iz njega izvuči slučajeve korištenja. Ovo je više nepovezanih DA, a svaki pokriva samo jedan UC...
UC-ovi ne navode "gumbe" i sl. elemente
UCD - baza podataka nije aktor
To nije CRC.
To nije CD.</t>
      </text>
    </comment>
    <comment ref="F146" authorId="268" shapeId="0" xr:uid="{AFD64929-CF73-4C2E-9302-5D78B25DAEDB}">
      <text>
        <t>[Threaded comment]
Your version of Excel allows you to read this threaded comment; however, any edits to it will get removed if the file is opened in a newer version of Excel. Learn more: https://go.microsoft.com/fwlink/?linkid=870924
Comment:
    Plan projekta generički (nema konkretnih elemenata iz zahtjeva). Analiza troškova nije izvedena uz analizu sadašnje vrijednosti kroz 3 godine.
Ne znam u čemu je pisan prijedlog projekta, ali mi je potpuno nejasno da su svi veznici "i" velikim slovom. Usput, ima još i gomila drugih pravopisnih pogrešaka (između ostalog mogučnost, omogučeno, dohvačanje, ... i to ne jednom, nego konstantno!).
U zahtjevima se navodi da IS mora jamčiti točnost podataka. Da niste naveli, ne bi trebao?! Što je minimum pogrešaka i kako se mjeri "jednostavno".
Detaljni dijagram nije dijagram toka!!!</t>
      </text>
    </comment>
    <comment ref="G146" authorId="269" shapeId="0" xr:uid="{1A7982DE-DA71-4596-9290-17BF920975A3}">
      <text>
        <t>[Threaded comment]
Your version of Excel allows you to read this threaded comment; however, any edits to it will get removed if the file is opened in a newer version of Excel. Learn more: https://go.microsoft.com/fwlink/?linkid=870924
Comment:
    Je li uloga u ovom smislu stvarno entitet?
AD ima jednostruki paralelni tok? Nisu označeni paralelni putevi. Kako ću unesti ili obrisati podatke o zaposleniku ako prvo ne dobijem neki pregled?
Neki UC nisu podudarni s onime što je prikazano u AD (brisanje-uređivanje...)
Zar ne bi stvaranje novog pravnog spisa trebalo uključivati dodjelu kategorije (include umjesto extends)??
A razmjena pravnih spisa s nadležnim tijelom ne vidim kako bi bila povezana sa stvaaranjem istog. Ništa od toga nije objašnjeno u UC-ovima.
Nema CD
Model BP - gdje su tipovi podataka? skripte su duboko u prilozima, a to je glavni element predaje....
Rečeno je da označavate domaće zadaće u zasebnim direktorijima kao DZXX</t>
      </text>
    </comment>
    <comment ref="F147" authorId="270" shapeId="0" xr:uid="{EA09AB3C-9AAC-40E5-A792-0F2CAD645041}">
      <text>
        <t>[Threaded comment]
Your version of Excel allows you to read this threaded comment; however, any edits to it will get removed if the file is opened in a newer version of Excel. Learn more: https://go.microsoft.com/fwlink/?linkid=870924
Comment:
    Detaljni dijagram nije dijagram toka!
Na dijagramu konteksta svi elementi koriste iste oznake!?
Koristiti različite označe za entitete, procese i spremišta, jer ovako je kaos. Posađene biljke zvuči kao spremište, a ono ima direktnu vezu s entitetom, što se ne smije! Neupotrebljivo.
Reply:
    Analiza troškova nije napravljena kroz vrijeme
Reply:
    Dekompozicija funkcija ima 20ak elemeneta, a nijedan od njih nije naveden u planu projekta koji tako ispada generički</t>
      </text>
    </comment>
    <comment ref="G147" authorId="271" shapeId="0" xr:uid="{1C0262E4-7439-42DB-8219-6F49FC37D1E9}">
      <text>
        <t>[Threaded comment]
Your version of Excel allows you to read this threaded comment; however, any edits to it will get removed if the file is opened in a newer version of Excel. Learn more: https://go.microsoft.com/fwlink/?linkid=870924
Comment:
    Nema dijagrama BP
Potrebno je napraviti jedan DA po korisničkoj priči i iz njega izvuči slučajeve korištenja. Ovo je više nepovezanih DA, a svaki pokriva samo jedan UC...
UC-ovi ne navode "gumbe" i sl. elemente
UCD - baza podataka nije aktor
To nije CRC.
To nije CD.</t>
      </text>
    </comment>
    <comment ref="F148" authorId="272" shapeId="0" xr:uid="{9391062D-0A50-44F0-B2BA-5B4DB941FB29}">
      <text>
        <t>[Threaded comment]
Your version of Excel allows you to read this threaded comment; however, any edits to it will get removed if the file is opened in a newer version of Excel. Learn more: https://go.microsoft.com/fwlink/?linkid=870924
Comment:
    I specifikacija zahtjeva je u prijedlogu projekta?
Kako ćete zadovoljiti "jednostavno sučelje"?
Plan projekta je generičan.
Jedino je digitalizacija imenika jedini pravi poslovni zahtjev. Vizualizacija je funkcionalni, a pristup imeniku na daljinu je nefunkcionalni.
Prijava u sustav i Prikaz učenika po razredu su korisnički, jer govore izgledišta korisnika, a ne onoga što sustav mora omogućiti
Kako ćete utvrditi da ste zadovoljili "jednostavnost korištenja"
Ne bi li pristup sustavu trebali imati i ravnatelj i pedagoginja i možda školska psihologinja, roditelji?
DFD nisu očuvani tokovi podataka. Vaš DFD je više use-case dijagram, nego da objašnjava koji procesi postoje u sustavu. Gdje je zaključivanje ocjena?
BP je entitet? BP ne poznajemo u DFD - modelirate poslovni proces - to može biti registrator na polici.
DDF imate samo funkcije CRUD-a, radite li samo bazu podataka ili imate i neke složenije radnje u svom sustavu?
Reply:
    Ni u planu projekta ni su specicifkaciji ne piše tko su odgovorni za ove dokumente.</t>
      </text>
    </comment>
    <comment ref="G148" authorId="273" shapeId="0" xr:uid="{422BDED7-126A-488D-BE30-4C80081F171B}">
      <text>
        <t>[Threaded comment]
Your version of Excel allows you to read this threaded comment; however, any edits to it will get removed if the file is opened in a newer version of Excel. Learn more: https://go.microsoft.com/fwlink/?linkid=870924
Comment:
    Model je temeljen na jednoj godini, tj. ne može čuvati povijest. Npr. Učenik uvijek pripada jednom razredu. Neispravna realizacija profesora na slici 1.2.. Ako ista osoba predaje u više razreda mora se unijeti n puta isti podataka o profesoru. Dodatno, model ne nudi mogućnost spremanja informacije što profesor predaje nekom razredu. Znamo samo što općenito predaje, ali ne znači da svima predaje baš sve te predmete. Zašto bi Spremanje na UC dijagramu bilo s extends? Znači unos izostanaka može bez spremanja?</t>
      </text>
    </comment>
    <comment ref="F149" authorId="274" shapeId="0" xr:uid="{11894179-F3BD-421A-B475-D40988455C0C}">
      <text>
        <t>[Threaded comment]
Your version of Excel allows you to read this threaded comment; however, any edits to it will get removed if the file is opened in a newer version of Excel. Learn more: https://go.microsoft.com/fwlink/?linkid=870924
Comment:
    U troškovima nije napravljena analiza sadašnje vrijednosti troškova.
Što brži, efikasno, intuitivno, pregledno i slično su riječi koje nisu prikladne za zahtjeve jer ih ne možemo verificirati.
Detaljnije dijagram nije dijagram toka!
Plan projekta skoro generički, dosta gruba podjela samo na stripove i izdavače.</t>
      </text>
    </comment>
    <comment ref="G149" authorId="275" shapeId="0" xr:uid="{3B5A9B02-78D4-4CA4-84D3-16693AC262DA}">
      <text>
        <t>[Threaded comment]
Your version of Excel allows you to read this threaded comment; however, any edits to it will get removed if the file is opened in a newer version of Excel. Learn more: https://go.microsoft.com/fwlink/?linkid=870924
Comment:
    Model BP treba tipove podataka, nullable, brojnosti
AD ima neoznačenih grananja, kao i  grananja s jednom granom
CD - gdje su članske varijable i brojnosti??</t>
      </text>
    </comment>
    <comment ref="F151" authorId="276" shapeId="0" xr:uid="{57D8E0EF-20C1-4C8D-96A6-5FD9BE9B7D24}">
      <text>
        <t>[Threaded comment]
Your version of Excel allows you to read this threaded comment; however, any edits to it will get removed if the file is opened in a newer version of Excel. Learn more: https://go.microsoft.com/fwlink/?linkid=870924
Comment:
    Plan projekta generički, bez elemenata konkretnih zahtjeva. Analiza troškova, onako odoka, bez analize kroz godine.
Usput... Gdje je još uvijek moguće naći videoteku u fizičkom obliku?
U nefunkcionalnim zahtjevima se spominje da treba podržati istovremeni rad više zaposlenika ljekarne?! Kad se prepisuje, onda barem napraviti to kako treba.
Jamčenje točnosti podataka ne može biti zahtjev. Po tome, ako ne navedemo, onda podaci smiju biti neispravni?
Kako provjeriti da je sučelje jednostavno? U dijagramu konteksta svi elementi su označeni pravokutnikom. 
Ako se plan projekta već ne radi u nekom specijaliziranom alatu, onda bi barem trajanja mogla biti izražena u brojkama (a ne kao tekst) da ih se može lako sumirati)
Kako se došlo do potrebnih 100 programera i administratora baze podataka?
Reply:
    Nisu navedeni izvori zahtjeva</t>
      </text>
    </comment>
    <comment ref="G151" authorId="277" shapeId="0" xr:uid="{33A689A1-ABB7-40E2-B824-E23E2A996B9B}">
      <text>
        <t>[Threaded comment]
Your version of Excel allows you to read this threaded comment; however, any edits to it will get removed if the file is opened in a newer version of Excel. Learn more: https://go.microsoft.com/fwlink/?linkid=870924
Comment:
    To nije model BP
Gdje su ostali slučajevi korištenja? Svaka aktivnost je UC za sebe
Nema CRC</t>
      </text>
    </comment>
    <comment ref="F152" authorId="278" shapeId="0" xr:uid="{DA1ECAC9-957E-48F4-A5CF-D48D28F19F2A}">
      <text>
        <t>[Threaded comment]
Your version of Excel allows you to read this threaded comment; however, any edits to it will get removed if the file is opened in a newer version of Excel. Learn more: https://go.microsoft.com/fwlink/?linkid=870924
Comment:
    Plan projekta je generičan
analiza troškova nije u sadašnjoj vrijednosti
Nema razlike između korisničkih i funkcionalnih zahtjeva.
Realno vrijeme? Koja je metrika toga?
"Korisnici pružatelji usluga su obaviješteni o zahtjevima korisnika klijenata." ovo je funkcionalni.
DFD nisu očuvani tokovi. Izbjegavati zahtjev-potvrda</t>
      </text>
    </comment>
    <comment ref="G152" authorId="279" shapeId="0" xr:uid="{26C9A604-DBDF-4BE3-9C05-35AEE2880C5C}">
      <text>
        <t>[Threaded comment]
Your version of Excel allows you to read this threaded comment; however, any edits to it will get removed if the file is opened in a newer version of Excel. Learn more: https://go.microsoft.com/fwlink/?linkid=870924
Comment:
    Neispravno modelirana veza 1:1 za korisnika i profil. Profil i raspored povezani na konceptualnom, ali ne i na fizičkom. Značajno nepodudaranje konceptualnog modela i njegove realizacije. Krivi smjer strelice za use na UCD-u. U dijagramu klasa nema naziva asocijacija</t>
      </text>
    </comment>
    <comment ref="F153" authorId="280" shapeId="0" xr:uid="{B0467EA6-E3BB-4853-A7A0-BB6C41374E6F}">
      <text>
        <t>[Threaded comment]
Your version of Excel allows you to read this threaded comment; however, any edits to it will get removed if the file is opened in a newer version of Excel. Learn more: https://go.microsoft.com/fwlink/?linkid=870924
Comment:
    Detaljni dijagram procesa nije dijagram toka!</t>
      </text>
    </comment>
    <comment ref="G153" authorId="281" shapeId="0" xr:uid="{49D1FB99-EA3E-4534-8DBB-1BDDFF62FADC}">
      <text>
        <t>[Threaded comment]
Your version of Excel allows you to read this threaded comment; however, any edits to it will get removed if the file is opened in a newer version of Excel. Learn more: https://go.microsoft.com/fwlink/?linkid=870924
Comment:
    MongoDB nema svoj skriptni jezik za formiranje i punjenje kolekcija??
To nije model BP. Brojnosti? tipovi? nullable?
UCovi nisu vezani na AD!
CD brojnosti prema SportsActivity i Comment nemaju smisla - umjesto N-N trebalo bi biti 1-N</t>
      </text>
    </comment>
    <comment ref="F154" authorId="282" shapeId="0" xr:uid="{D5198446-7405-43F7-BE3E-E057FDDFAEC7}">
      <text>
        <t>[Threaded comment]
Your version of Excel allows you to read this threaded comment; however, any edits to it will get removed if the file is opened in a newer version of Excel. Learn more: https://go.microsoft.com/fwlink/?linkid=870924
Comment:
    Plan je generičan. Mogu ga primjeniti na bilo koji projekt na IS-u.
Troškovi i dobici nisu izraženi u sadašnjoj vrijednosti.
Ovo ne možete dokazati da ste ispunili:"Detaljne i jednostavne upute za rad trebaju biti jezgreni dio sustava, intuitivno korisničko sučelje." Funkcionalni i korisnički zahtjevi su isti.
DFD nisu očuvani tokovi podataka. Unos, izmjena... - to su UC, a ne procesi.
Opisati surogate?</t>
      </text>
    </comment>
    <comment ref="G154" authorId="283" shapeId="0" xr:uid="{E472349C-233A-4BDB-BE28-664277B7BA0F}">
      <text>
        <t>[Threaded comment]
Your version of Excel allows you to read this threaded comment; however, any edits to it will get removed if the file is opened in a newer version of Excel. Learn more: https://go.microsoft.com/fwlink/?linkid=870924
Comment:
    Strelice na extends imaju krivi smjer</t>
      </text>
    </comment>
    <comment ref="F155" authorId="284" shapeId="0" xr:uid="{BB423E7D-21D8-45C8-91BC-DBE179BC475B}">
      <text>
        <t>[Threaded comment]
Your version of Excel allows you to read this threaded comment; however, any edits to it will get removed if the file is opened in a newer version of Excel. Learn more: https://go.microsoft.com/fwlink/?linkid=870924
Comment:
    Dijagram glavnih procesa bi trebao imati 7+-2 procesa, a detaljni dijagram nije dijagram toka. Detaljni treba biti razrada jednog složenijeg procesa (npr. uređivanje albuma, pa su unutra procesi dodaj pjesmu, obriši pjesmu...)
Reply:
    Osiguranje ispravnosti nije zahtjev, nego nešto što se podrazumijeva. U protivnom bi mogli reći da podaci smiju biti neispravni, ako se ne zahtjeva suprotno?!
Reply:
    Analiza troška nije napravljena kroz 3 godine uz analizu sadašnje vrijednosti, biti su argumentirani troškovi i koristi
Reply:
    Plan projekta je generički i nema konkretnih elemenata zahtjeva.</t>
      </text>
    </comment>
    <comment ref="G155" authorId="285" shapeId="0" xr:uid="{A4C4B9AE-791F-4E01-B007-E792D6EA094B}">
      <text>
        <t>[Threaded comment]
Your version of Excel allows you to read this threaded comment; however, any edits to it will get removed if the file is opened in a newer version of Excel. Learn more: https://go.microsoft.com/fwlink/?linkid=870924
Comment:
    To nije model BP. Nedostaju tipovi podataka, nullability? Prikazati sve! Ako je slika velika, referencirati se na prilog
AD - mogu li ponoviti neku aktivnost u sustavu bez da se ponovno moram ulogirat?
CD - isto sve MORA biti nabrojano</t>
      </text>
    </comment>
  </commentList>
</comments>
</file>

<file path=xl/sharedStrings.xml><?xml version="1.0" encoding="utf-8"?>
<sst xmlns="http://schemas.openxmlformats.org/spreadsheetml/2006/main" count="1271" uniqueCount="573">
  <si>
    <t>JMBAG</t>
  </si>
  <si>
    <t>Prezime</t>
  </si>
  <si>
    <t>Ime</t>
  </si>
  <si>
    <t>Naziv teme</t>
  </si>
  <si>
    <t>Kratica teme</t>
  </si>
  <si>
    <t>1.DZ</t>
  </si>
  <si>
    <t>2.DZ</t>
  </si>
  <si>
    <t>1.blic</t>
  </si>
  <si>
    <t>MI</t>
  </si>
  <si>
    <t>3.DZ</t>
  </si>
  <si>
    <t>4.DZ</t>
  </si>
  <si>
    <t>2.blic</t>
  </si>
  <si>
    <t>ZI</t>
  </si>
  <si>
    <t>Zalaganje</t>
  </si>
  <si>
    <t>DZ Uk.</t>
  </si>
  <si>
    <t>Blicevi</t>
  </si>
  <si>
    <t>UKUPNO</t>
  </si>
  <si>
    <t>PRAGOVI MI_ZI</t>
  </si>
  <si>
    <t>PRAGOVI</t>
  </si>
  <si>
    <t>OCJENA</t>
  </si>
  <si>
    <t>Ispit</t>
  </si>
  <si>
    <t>Uk. Ispit</t>
  </si>
  <si>
    <t>OCJENA Ispit</t>
  </si>
  <si>
    <t>Ispit2</t>
  </si>
  <si>
    <t>uk.ispit2</t>
  </si>
  <si>
    <t>ocjena2</t>
  </si>
  <si>
    <t>Dekanski</t>
  </si>
  <si>
    <t>Uk.dekanski</t>
  </si>
  <si>
    <t>Ocjena dekanski</t>
  </si>
  <si>
    <t>OCJENA konačna</t>
  </si>
  <si>
    <t>0036515476</t>
  </si>
  <si>
    <t>Arelić</t>
  </si>
  <si>
    <t>Josip</t>
  </si>
  <si>
    <t>Škola stranih jezika</t>
  </si>
  <si>
    <t>ŠSJ</t>
  </si>
  <si>
    <t>0036514388</t>
  </si>
  <si>
    <t>Artić</t>
  </si>
  <si>
    <t>Borna</t>
  </si>
  <si>
    <t>Dnevnik prehrane</t>
  </si>
  <si>
    <t>DP</t>
  </si>
  <si>
    <t>0036515322</t>
  </si>
  <si>
    <t>Bačani</t>
  </si>
  <si>
    <t>Bernard</t>
  </si>
  <si>
    <t>Šoping centar</t>
  </si>
  <si>
    <t>ŠC</t>
  </si>
  <si>
    <t>0036520025</t>
  </si>
  <si>
    <t>Bago</t>
  </si>
  <si>
    <t>Lucija</t>
  </si>
  <si>
    <t>Grupni treninzi</t>
  </si>
  <si>
    <t>GT</t>
  </si>
  <si>
    <t>0036509482</t>
  </si>
  <si>
    <t>Beš</t>
  </si>
  <si>
    <t>Branimir</t>
  </si>
  <si>
    <t>Volonterska udruga</t>
  </si>
  <si>
    <t>VOUD</t>
  </si>
  <si>
    <t>0036503309</t>
  </si>
  <si>
    <t>Bezuk</t>
  </si>
  <si>
    <t>Dora</t>
  </si>
  <si>
    <t>Fitnessify</t>
  </si>
  <si>
    <t>FIT</t>
  </si>
  <si>
    <t>0036503468</t>
  </si>
  <si>
    <t>Blažević</t>
  </si>
  <si>
    <t>Nikola</t>
  </si>
  <si>
    <t>Dom Zdravlja</t>
  </si>
  <si>
    <t>DZ</t>
  </si>
  <si>
    <t>0036513419</t>
  </si>
  <si>
    <t>Bokarica</t>
  </si>
  <si>
    <t>Luka</t>
  </si>
  <si>
    <t>Diskografska kuća</t>
  </si>
  <si>
    <t>DSK</t>
  </si>
  <si>
    <t>0036518917</t>
  </si>
  <si>
    <t>Bolšec</t>
  </si>
  <si>
    <t>Siniša</t>
  </si>
  <si>
    <t>Digital Game Store</t>
  </si>
  <si>
    <t>STAEM</t>
  </si>
  <si>
    <t>0036516522</t>
  </si>
  <si>
    <t>Boras</t>
  </si>
  <si>
    <t>Bartol</t>
  </si>
  <si>
    <t>Zračna luka</t>
  </si>
  <si>
    <t>ZL</t>
  </si>
  <si>
    <t>0036513947</t>
  </si>
  <si>
    <t>Borotić</t>
  </si>
  <si>
    <t>Gordana</t>
  </si>
  <si>
    <t>0036518810</t>
  </si>
  <si>
    <t>Brala</t>
  </si>
  <si>
    <t>Petra</t>
  </si>
  <si>
    <t>Studentski dom</t>
  </si>
  <si>
    <t>SD</t>
  </si>
  <si>
    <t>0036516879</t>
  </si>
  <si>
    <t>Briševac</t>
  </si>
  <si>
    <t>Zvonimir</t>
  </si>
  <si>
    <t>Vinoteka</t>
  </si>
  <si>
    <t>VINO</t>
  </si>
  <si>
    <t>0036519160</t>
  </si>
  <si>
    <t>Bukovac</t>
  </si>
  <si>
    <t>Antonio</t>
  </si>
  <si>
    <t>Knjižnica</t>
  </si>
  <si>
    <t>KNJIŽ</t>
  </si>
  <si>
    <t>0036516494</t>
  </si>
  <si>
    <t>Butković</t>
  </si>
  <si>
    <t>Matej</t>
  </si>
  <si>
    <t>Formula 1</t>
  </si>
  <si>
    <t>F1</t>
  </si>
  <si>
    <t>0036465462</t>
  </si>
  <si>
    <t>Crvenković</t>
  </si>
  <si>
    <t>Ivan</t>
  </si>
  <si>
    <t>Kozmetički salon</t>
  </si>
  <si>
    <t>KSAL</t>
  </si>
  <si>
    <t>0036508833</t>
  </si>
  <si>
    <t>Čižmešija</t>
  </si>
  <si>
    <t>Martin</t>
  </si>
  <si>
    <t>0036519711</t>
  </si>
  <si>
    <t>Čovran</t>
  </si>
  <si>
    <t>Petar</t>
  </si>
  <si>
    <t>Vatrogasno društvo</t>
  </si>
  <si>
    <t>VD</t>
  </si>
  <si>
    <t>0036516398</t>
  </si>
  <si>
    <t>Čubek</t>
  </si>
  <si>
    <t>Izbori</t>
  </si>
  <si>
    <t>IZB</t>
  </si>
  <si>
    <t>0036507883</t>
  </si>
  <si>
    <t>Čukman</t>
  </si>
  <si>
    <t>Hrvoje</t>
  </si>
  <si>
    <t/>
  </si>
  <si>
    <t>0036513739</t>
  </si>
  <si>
    <t>Čuljak</t>
  </si>
  <si>
    <t>Marko</t>
  </si>
  <si>
    <t>Automobilski oglasnik</t>
  </si>
  <si>
    <t>AO</t>
  </si>
  <si>
    <t>0036517561</t>
  </si>
  <si>
    <t>Ćorić</t>
  </si>
  <si>
    <t>Bruno</t>
  </si>
  <si>
    <t>Groblje</t>
  </si>
  <si>
    <t>GRB</t>
  </si>
  <si>
    <t>0036516933</t>
  </si>
  <si>
    <t>Ćosić-Dragan</t>
  </si>
  <si>
    <t>Karla</t>
  </si>
  <si>
    <t>Frizerski salon</t>
  </si>
  <si>
    <t>FS</t>
  </si>
  <si>
    <t>0036514939</t>
  </si>
  <si>
    <t>Ćubela</t>
  </si>
  <si>
    <t>Marin</t>
  </si>
  <si>
    <t>Skriptarnica</t>
  </si>
  <si>
    <t>SKRPT</t>
  </si>
  <si>
    <t>0036518985</t>
  </si>
  <si>
    <t>Dević</t>
  </si>
  <si>
    <t>Kladionica</t>
  </si>
  <si>
    <t>KLD</t>
  </si>
  <si>
    <t>0036516127</t>
  </si>
  <si>
    <t>Djaković</t>
  </si>
  <si>
    <t>Kristian</t>
  </si>
  <si>
    <t>Mali oglasnik</t>
  </si>
  <si>
    <t>MO</t>
  </si>
  <si>
    <t>0036510282</t>
  </si>
  <si>
    <t>Dončević</t>
  </si>
  <si>
    <t>Dorian</t>
  </si>
  <si>
    <t>Cafe &amp; Nightlife Reviews</t>
  </si>
  <si>
    <t>CNR</t>
  </si>
  <si>
    <t>0036515978</t>
  </si>
  <si>
    <t>Drozd</t>
  </si>
  <si>
    <t>Pjevački zbor</t>
  </si>
  <si>
    <t>PZ</t>
  </si>
  <si>
    <t>0036511510</t>
  </si>
  <si>
    <t>Emert</t>
  </si>
  <si>
    <t>Karlo</t>
  </si>
  <si>
    <t>Trgovina namirnica</t>
  </si>
  <si>
    <t>TN</t>
  </si>
  <si>
    <t>0036516816</t>
  </si>
  <si>
    <t>Ercegović</t>
  </si>
  <si>
    <t>Tonio</t>
  </si>
  <si>
    <t>Aerodrom</t>
  </si>
  <si>
    <t>ARD</t>
  </si>
  <si>
    <t>0036514260</t>
  </si>
  <si>
    <t>Fabijanić</t>
  </si>
  <si>
    <t>Dječji vrtić</t>
  </si>
  <si>
    <t>DV</t>
  </si>
  <si>
    <t>0036496716</t>
  </si>
  <si>
    <t>Ferber</t>
  </si>
  <si>
    <t>Stjepan</t>
  </si>
  <si>
    <t>Dionice</t>
  </si>
  <si>
    <t>DION</t>
  </si>
  <si>
    <t>0036509713</t>
  </si>
  <si>
    <t>Fribert</t>
  </si>
  <si>
    <t>Bolnica</t>
  </si>
  <si>
    <t>KBC</t>
  </si>
  <si>
    <t>0036515429</t>
  </si>
  <si>
    <t>Frkin</t>
  </si>
  <si>
    <t>Praćenje pogrešaka</t>
  </si>
  <si>
    <t>POG</t>
  </si>
  <si>
    <t>0036501757</t>
  </si>
  <si>
    <t>Gavrić</t>
  </si>
  <si>
    <t>Mario</t>
  </si>
  <si>
    <t>Speedrun rangiranje</t>
  </si>
  <si>
    <t>SR</t>
  </si>
  <si>
    <t>0036518324</t>
  </si>
  <si>
    <t>Gnjidić</t>
  </si>
  <si>
    <t>Nina</t>
  </si>
  <si>
    <t>Najam stanova</t>
  </si>
  <si>
    <t>NS</t>
  </si>
  <si>
    <t>0036514484</t>
  </si>
  <si>
    <t>Gračner</t>
  </si>
  <si>
    <t>Marta</t>
  </si>
  <si>
    <t>0036514325</t>
  </si>
  <si>
    <t>Grbeša</t>
  </si>
  <si>
    <t>Tomislav</t>
  </si>
  <si>
    <t>0036502504</t>
  </si>
  <si>
    <t>Gregorić</t>
  </si>
  <si>
    <t>Dominik</t>
  </si>
  <si>
    <t>Slastičarnica</t>
  </si>
  <si>
    <t>SLAST</t>
  </si>
  <si>
    <t>0036517759</t>
  </si>
  <si>
    <t>Gregurović</t>
  </si>
  <si>
    <t>Televizija</t>
  </si>
  <si>
    <t>TV</t>
  </si>
  <si>
    <t>0036516697</t>
  </si>
  <si>
    <t>Haralović</t>
  </si>
  <si>
    <t>Michel</t>
  </si>
  <si>
    <t>0036516980</t>
  </si>
  <si>
    <t>Hernaus</t>
  </si>
  <si>
    <t>Vedran</t>
  </si>
  <si>
    <t>0036516800</t>
  </si>
  <si>
    <t>Holik</t>
  </si>
  <si>
    <t>Matija</t>
  </si>
  <si>
    <t>0036514047</t>
  </si>
  <si>
    <t>Ilić</t>
  </si>
  <si>
    <t>Zoološki vrt</t>
  </si>
  <si>
    <t>ZOO</t>
  </si>
  <si>
    <t>0036513910</t>
  </si>
  <si>
    <t>Ivančević</t>
  </si>
  <si>
    <t>0036510950</t>
  </si>
  <si>
    <t>Janić</t>
  </si>
  <si>
    <t>Mihael</t>
  </si>
  <si>
    <t>Restoran</t>
  </si>
  <si>
    <t>REST</t>
  </si>
  <si>
    <t>0036518901</t>
  </si>
  <si>
    <t>Jelenčić</t>
  </si>
  <si>
    <t>Fran Kristijan</t>
  </si>
  <si>
    <t>0036510394</t>
  </si>
  <si>
    <t>Jerić</t>
  </si>
  <si>
    <t>Yacht Charter</t>
  </si>
  <si>
    <t>YC</t>
  </si>
  <si>
    <t>0036511295</t>
  </si>
  <si>
    <t>Jerković</t>
  </si>
  <si>
    <t>Iznajmljivanje apartmana</t>
  </si>
  <si>
    <t>IA</t>
  </si>
  <si>
    <t>0036517605</t>
  </si>
  <si>
    <t>Jovanović</t>
  </si>
  <si>
    <t>Čuvanje Kućnih Ljubimaca</t>
  </si>
  <si>
    <t>CKLJ</t>
  </si>
  <si>
    <t>0036503996</t>
  </si>
  <si>
    <t>Jugović</t>
  </si>
  <si>
    <t>0036501260</t>
  </si>
  <si>
    <t>Jukić</t>
  </si>
  <si>
    <t>Leon</t>
  </si>
  <si>
    <t>Potapanje brodova</t>
  </si>
  <si>
    <t>PB</t>
  </si>
  <si>
    <t>0036509888</t>
  </si>
  <si>
    <t>Nikolina</t>
  </si>
  <si>
    <t>Music Shop</t>
  </si>
  <si>
    <t>MS</t>
  </si>
  <si>
    <t>0036516244</t>
  </si>
  <si>
    <t>Jurak</t>
  </si>
  <si>
    <t>Lana</t>
  </si>
  <si>
    <t>Apoteka</t>
  </si>
  <si>
    <t>APO</t>
  </si>
  <si>
    <t>0036510992</t>
  </si>
  <si>
    <t>Jurić</t>
  </si>
  <si>
    <t>Vid</t>
  </si>
  <si>
    <t>Automobilske usluge</t>
  </si>
  <si>
    <t>AU</t>
  </si>
  <si>
    <t>0036508651</t>
  </si>
  <si>
    <t>Kampić</t>
  </si>
  <si>
    <t>0036499221</t>
  </si>
  <si>
    <t>Katić</t>
  </si>
  <si>
    <t>Lovro</t>
  </si>
  <si>
    <t>Strip enciklopedija</t>
  </si>
  <si>
    <t>STENC</t>
  </si>
  <si>
    <t>0036516062</t>
  </si>
  <si>
    <t>Kedmenec</t>
  </si>
  <si>
    <t>Petar Gabrijel</t>
  </si>
  <si>
    <t>0036515301</t>
  </si>
  <si>
    <t>Kešćec</t>
  </si>
  <si>
    <t>0130320698</t>
  </si>
  <si>
    <t>Kinder</t>
  </si>
  <si>
    <t>Irena</t>
  </si>
  <si>
    <t>Book Reviews</t>
  </si>
  <si>
    <t>BOORE</t>
  </si>
  <si>
    <t>0036501388</t>
  </si>
  <si>
    <t>Klaić</t>
  </si>
  <si>
    <t>0023133304</t>
  </si>
  <si>
    <t>Klepo</t>
  </si>
  <si>
    <t>Maja</t>
  </si>
  <si>
    <t>0036518873</t>
  </si>
  <si>
    <t>Kolarec</t>
  </si>
  <si>
    <t>0036516361</t>
  </si>
  <si>
    <t>Kolega</t>
  </si>
  <si>
    <t>Domagoj</t>
  </si>
  <si>
    <t>Trajektna plovidba</t>
  </si>
  <si>
    <t>TP</t>
  </si>
  <si>
    <t>0036518670</t>
  </si>
  <si>
    <t>Kopić</t>
  </si>
  <si>
    <t>Palma</t>
  </si>
  <si>
    <t>Festivali</t>
  </si>
  <si>
    <t>FST</t>
  </si>
  <si>
    <t>0036515182</t>
  </si>
  <si>
    <t>Kovačević</t>
  </si>
  <si>
    <t>Jurica</t>
  </si>
  <si>
    <t>0036502754</t>
  </si>
  <si>
    <t>Kremenić</t>
  </si>
  <si>
    <t>Robert</t>
  </si>
  <si>
    <t>0036518868</t>
  </si>
  <si>
    <t>Krišković</t>
  </si>
  <si>
    <t>0036519316</t>
  </si>
  <si>
    <t>Krivačić</t>
  </si>
  <si>
    <t>Ivana</t>
  </si>
  <si>
    <t>0036509087</t>
  </si>
  <si>
    <t>Kurtović</t>
  </si>
  <si>
    <t>0036513424</t>
  </si>
  <si>
    <t>Kušurin</t>
  </si>
  <si>
    <t>Neda</t>
  </si>
  <si>
    <t>0036506251</t>
  </si>
  <si>
    <t>Lahovsky</t>
  </si>
  <si>
    <t>Patrik</t>
  </si>
  <si>
    <t>0036514393</t>
  </si>
  <si>
    <t>Leontić</t>
  </si>
  <si>
    <t>Fran</t>
  </si>
  <si>
    <t>Pet Shop</t>
  </si>
  <si>
    <t>PS</t>
  </si>
  <si>
    <t>0036520158</t>
  </si>
  <si>
    <t>Likakur</t>
  </si>
  <si>
    <t>0036502226</t>
  </si>
  <si>
    <t>Lončar</t>
  </si>
  <si>
    <t>0036514874</t>
  </si>
  <si>
    <t>Lukač</t>
  </si>
  <si>
    <t>Anamarija</t>
  </si>
  <si>
    <t>Tamburaški orkestar</t>
  </si>
  <si>
    <t>TORK</t>
  </si>
  <si>
    <t>0036516431</t>
  </si>
  <si>
    <t>Lukačević</t>
  </si>
  <si>
    <t>Online Aukcija</t>
  </si>
  <si>
    <t>OA</t>
  </si>
  <si>
    <t>0036519865</t>
  </si>
  <si>
    <t>Lužija</t>
  </si>
  <si>
    <t>Tamara</t>
  </si>
  <si>
    <t>0036516746</t>
  </si>
  <si>
    <t>Magaš</t>
  </si>
  <si>
    <t>Andro</t>
  </si>
  <si>
    <t>Botanički vrt</t>
  </si>
  <si>
    <t>BOT</t>
  </si>
  <si>
    <t>0036509024</t>
  </si>
  <si>
    <t>Magdalenić</t>
  </si>
  <si>
    <t>0036493483</t>
  </si>
  <si>
    <t>Magjer</t>
  </si>
  <si>
    <t>Vlatko</t>
  </si>
  <si>
    <t>0036503398</t>
  </si>
  <si>
    <t>Maglić</t>
  </si>
  <si>
    <t>0036515161</t>
  </si>
  <si>
    <t>Mandić</t>
  </si>
  <si>
    <t>Videoteka</t>
  </si>
  <si>
    <t>VID</t>
  </si>
  <si>
    <t>0036501479</t>
  </si>
  <si>
    <t>Marević</t>
  </si>
  <si>
    <t>Naručivanje</t>
  </si>
  <si>
    <t>NAR</t>
  </si>
  <si>
    <t>0036503452</t>
  </si>
  <si>
    <t>Markovinović</t>
  </si>
  <si>
    <t>0036517054</t>
  </si>
  <si>
    <t>Marušić</t>
  </si>
  <si>
    <t>Roko</t>
  </si>
  <si>
    <t>Novine</t>
  </si>
  <si>
    <t>NOV</t>
  </si>
  <si>
    <t>0036508118</t>
  </si>
  <si>
    <t>Matanović</t>
  </si>
  <si>
    <t>Filip</t>
  </si>
  <si>
    <t>Country club</t>
  </si>
  <si>
    <t>COUC</t>
  </si>
  <si>
    <t>0036511568</t>
  </si>
  <si>
    <t>Matas</t>
  </si>
  <si>
    <t>Marcela</t>
  </si>
  <si>
    <t>0036517103</t>
  </si>
  <si>
    <t>Matečić</t>
  </si>
  <si>
    <t>Jelena</t>
  </si>
  <si>
    <t>Župni ured</t>
  </si>
  <si>
    <t>ŽU</t>
  </si>
  <si>
    <t>0036518371</t>
  </si>
  <si>
    <t>Medić</t>
  </si>
  <si>
    <t>Nika</t>
  </si>
  <si>
    <t>0036519870</t>
  </si>
  <si>
    <t>Mesić</t>
  </si>
  <si>
    <t>Dario</t>
  </si>
  <si>
    <t>0036513466</t>
  </si>
  <si>
    <t>Mihovilović</t>
  </si>
  <si>
    <t>Stomatološka poliklinika</t>
  </si>
  <si>
    <t>SP</t>
  </si>
  <si>
    <t>0036499130</t>
  </si>
  <si>
    <t>Miklec</t>
  </si>
  <si>
    <t>0036482969</t>
  </si>
  <si>
    <t>Mikulić</t>
  </si>
  <si>
    <t>Helena</t>
  </si>
  <si>
    <t>0036515023</t>
  </si>
  <si>
    <t>Miličević</t>
  </si>
  <si>
    <t>Sushi bar</t>
  </si>
  <si>
    <t>SUSHI</t>
  </si>
  <si>
    <t>0036510095</t>
  </si>
  <si>
    <t>Milički</t>
  </si>
  <si>
    <t>Magda</t>
  </si>
  <si>
    <t>0036519683</t>
  </si>
  <si>
    <t>Mlakić</t>
  </si>
  <si>
    <t>0036510490</t>
  </si>
  <si>
    <t>Mrzlečki</t>
  </si>
  <si>
    <t>Prodaja pića</t>
  </si>
  <si>
    <t>PP</t>
  </si>
  <si>
    <t>0036496282</t>
  </si>
  <si>
    <t>Nosil</t>
  </si>
  <si>
    <t>Servis bicikala</t>
  </si>
  <si>
    <t>SEBI</t>
  </si>
  <si>
    <t>0036510401</t>
  </si>
  <si>
    <t>Novosel</t>
  </si>
  <si>
    <t>Radionica</t>
  </si>
  <si>
    <t>RAD</t>
  </si>
  <si>
    <t>0036510945</t>
  </si>
  <si>
    <t>Palac</t>
  </si>
  <si>
    <t>Laura</t>
  </si>
  <si>
    <t>0036506982</t>
  </si>
  <si>
    <t>Pavić</t>
  </si>
  <si>
    <t>Gradebook</t>
  </si>
  <si>
    <t>GB</t>
  </si>
  <si>
    <t>0036516078</t>
  </si>
  <si>
    <t>Pehnec</t>
  </si>
  <si>
    <t>Prodaja i iznajmljivanje bicikala</t>
  </si>
  <si>
    <t>BICPI</t>
  </si>
  <si>
    <t>0036516057</t>
  </si>
  <si>
    <t>Petani</t>
  </si>
  <si>
    <t>0036517829</t>
  </si>
  <si>
    <t>Petric</t>
  </si>
  <si>
    <t>Tin</t>
  </si>
  <si>
    <t>0036513520</t>
  </si>
  <si>
    <t>Požar</t>
  </si>
  <si>
    <t>0036515616</t>
  </si>
  <si>
    <t>Protulipac</t>
  </si>
  <si>
    <t>0036509344</t>
  </si>
  <si>
    <t>Rački</t>
  </si>
  <si>
    <t>0036509573</t>
  </si>
  <si>
    <t>Radotović</t>
  </si>
  <si>
    <t>0036514869</t>
  </si>
  <si>
    <t>Ranogajec</t>
  </si>
  <si>
    <t>Daniel</t>
  </si>
  <si>
    <t>0036491996</t>
  </si>
  <si>
    <t>Rebuša</t>
  </si>
  <si>
    <t>0036510924</t>
  </si>
  <si>
    <t>Ricov</t>
  </si>
  <si>
    <t>0036518478</t>
  </si>
  <si>
    <t>Rodek</t>
  </si>
  <si>
    <t>0036496373</t>
  </si>
  <si>
    <t>Rončević</t>
  </si>
  <si>
    <t>Toni</t>
  </si>
  <si>
    <t>Odvjetnički ured</t>
  </si>
  <si>
    <t>OU</t>
  </si>
  <si>
    <t>0036515039</t>
  </si>
  <si>
    <t>Roso</t>
  </si>
  <si>
    <t>Prodaja nekretnina</t>
  </si>
  <si>
    <t>PN</t>
  </si>
  <si>
    <t>0036508812</t>
  </si>
  <si>
    <t>Rudić</t>
  </si>
  <si>
    <t>Niko</t>
  </si>
  <si>
    <t>Office management system</t>
  </si>
  <si>
    <t>OMS</t>
  </si>
  <si>
    <t>0036516410</t>
  </si>
  <si>
    <t>Ruklić</t>
  </si>
  <si>
    <t>0036516426</t>
  </si>
  <si>
    <t>Sabljić</t>
  </si>
  <si>
    <t>0036511888</t>
  </si>
  <si>
    <t>Salamunić</t>
  </si>
  <si>
    <t>Jure</t>
  </si>
  <si>
    <t>Praćenje rada</t>
  </si>
  <si>
    <t>PRARAD</t>
  </si>
  <si>
    <t>0036518938</t>
  </si>
  <si>
    <t>Samaržija</t>
  </si>
  <si>
    <t>0036495911</t>
  </si>
  <si>
    <t>Sarić</t>
  </si>
  <si>
    <t>0036517327</t>
  </si>
  <si>
    <t>Strejček</t>
  </si>
  <si>
    <t>0036518511</t>
  </si>
  <si>
    <t>Strunjak</t>
  </si>
  <si>
    <t>0036502871</t>
  </si>
  <si>
    <t>Stublić</t>
  </si>
  <si>
    <t>0036500910</t>
  </si>
  <si>
    <t>Sudec</t>
  </si>
  <si>
    <t>0036513973</t>
  </si>
  <si>
    <t>Sunara</t>
  </si>
  <si>
    <t>0036514229</t>
  </si>
  <si>
    <t>Šafar Godinić</t>
  </si>
  <si>
    <t>Lara</t>
  </si>
  <si>
    <t>0023121390</t>
  </si>
  <si>
    <t>Šegvić</t>
  </si>
  <si>
    <t>Kafić</t>
  </si>
  <si>
    <t>KAF</t>
  </si>
  <si>
    <t>0036501346</t>
  </si>
  <si>
    <t>Šimunović</t>
  </si>
  <si>
    <t>0023127896</t>
  </si>
  <si>
    <t>Šiško</t>
  </si>
  <si>
    <t>0036515135</t>
  </si>
  <si>
    <t>Škrlec</t>
  </si>
  <si>
    <t>0036508102</t>
  </si>
  <si>
    <t>Šošić</t>
  </si>
  <si>
    <t>0036509227</t>
  </si>
  <si>
    <t>Špoljarec</t>
  </si>
  <si>
    <t>0023128409</t>
  </si>
  <si>
    <t>Štroliga</t>
  </si>
  <si>
    <t>0036499515</t>
  </si>
  <si>
    <t>Šupe</t>
  </si>
  <si>
    <t>Josipa</t>
  </si>
  <si>
    <t>Sportski klub</t>
  </si>
  <si>
    <t>SK</t>
  </si>
  <si>
    <t>0036506844</t>
  </si>
  <si>
    <t>Taradi</t>
  </si>
  <si>
    <t>Hotel</t>
  </si>
  <si>
    <t>HTL</t>
  </si>
  <si>
    <t>0036506865</t>
  </si>
  <si>
    <t>0036503772</t>
  </si>
  <si>
    <t>Taras</t>
  </si>
  <si>
    <t>Sebastian</t>
  </si>
  <si>
    <t>Kino</t>
  </si>
  <si>
    <t>KI</t>
  </si>
  <si>
    <t>0036501421</t>
  </si>
  <si>
    <t>Terihaj</t>
  </si>
  <si>
    <t>0036511136</t>
  </si>
  <si>
    <t>Tomčić</t>
  </si>
  <si>
    <t>Taksi služba</t>
  </si>
  <si>
    <t>TS</t>
  </si>
  <si>
    <t>0036506657</t>
  </si>
  <si>
    <t>Tomičić</t>
  </si>
  <si>
    <t>0036496987</t>
  </si>
  <si>
    <t>Tomić</t>
  </si>
  <si>
    <t>0036511178</t>
  </si>
  <si>
    <t>Totić</t>
  </si>
  <si>
    <t>Marino</t>
  </si>
  <si>
    <t>0036511893</t>
  </si>
  <si>
    <t>Trstenjak</t>
  </si>
  <si>
    <t>Jakov</t>
  </si>
  <si>
    <t>Obiteljsko poljoprivredno gospodarstvo</t>
  </si>
  <si>
    <t>OPG</t>
  </si>
  <si>
    <t>0036498997</t>
  </si>
  <si>
    <t>Vinski</t>
  </si>
  <si>
    <t>Dorotea  Klara</t>
  </si>
  <si>
    <t>0036511734</t>
  </si>
  <si>
    <t>Višnić</t>
  </si>
  <si>
    <t>0036510919</t>
  </si>
  <si>
    <t>Vlašić</t>
  </si>
  <si>
    <t>0036496048</t>
  </si>
  <si>
    <t>Vrdoljak</t>
  </si>
  <si>
    <t>Juraj</t>
  </si>
  <si>
    <t>0036495516</t>
  </si>
  <si>
    <t>Vrlec</t>
  </si>
  <si>
    <t>Jan</t>
  </si>
  <si>
    <t>0036517028</t>
  </si>
  <si>
    <t>Vuić</t>
  </si>
  <si>
    <t>0036499237</t>
  </si>
  <si>
    <t>Vukasović</t>
  </si>
  <si>
    <t>Šime</t>
  </si>
  <si>
    <t>0036502182</t>
  </si>
  <si>
    <t>Završki</t>
  </si>
  <si>
    <t>1191235076</t>
  </si>
  <si>
    <t>Znaor</t>
  </si>
  <si>
    <t>Ana</t>
  </si>
  <si>
    <t>0036499328</t>
  </si>
  <si>
    <t>Žalac</t>
  </si>
  <si>
    <t>Sum zalaganje</t>
  </si>
  <si>
    <t>Bodovi</t>
  </si>
  <si>
    <t>COUNT</t>
  </si>
  <si>
    <t>AVG</t>
  </si>
  <si>
    <t>MAX</t>
  </si>
  <si>
    <t>Teoretski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</si>
</sst>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font>
      <sz val="11"/>
      <color indexed="8"/>
      <name val="Calibri"/>
      <family val="2"/>
      <charset val="238"/>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indexed="8"/>
      <name val="Calibri"/>
      <family val="2"/>
      <charset val="238"/>
    </font>
    <font>
      <sz val="10"/>
      <name val="Arial"/>
      <family val="2"/>
      <charset val="238"/>
    </font>
    <font>
      <sz val="11"/>
      <color indexed="8"/>
      <name val="Calibri"/>
      <family val="2"/>
      <charset val="238"/>
    </font>
    <font>
      <sz val="8"/>
      <name val="Calibri"/>
      <family val="2"/>
      <charset val="238"/>
    </font>
    <font>
      <sz val="10"/>
      <name val="Arial"/>
      <family val="2"/>
      <charset val="238"/>
    </font>
    <font>
      <sz val="11"/>
      <color indexed="8"/>
      <name val="Calibri"/>
      <family val="2"/>
      <charset val="238"/>
    </font>
    <font>
      <b/>
      <sz val="11"/>
      <color indexed="8"/>
      <name val="Calibri"/>
      <family val="2"/>
      <charset val="238"/>
    </font>
    <font>
      <sz val="12"/>
      <color indexed="8"/>
      <name val="Calibri"/>
      <family val="2"/>
      <charset val="238"/>
    </font>
    <font>
      <b/>
      <sz val="11"/>
      <color theme="4" tint="-0.249977111117893"/>
      <name val="Calibri"/>
      <family val="2"/>
      <charset val="238"/>
    </font>
    <font>
      <b/>
      <sz val="12"/>
      <color theme="4" tint="-0.249977111117893"/>
      <name val="Calibri"/>
      <family val="2"/>
      <charset val="238"/>
    </font>
    <font>
      <sz val="11"/>
      <name val="Calibri"/>
      <family val="2"/>
    </font>
    <font>
      <sz val="11"/>
      <color indexed="8"/>
      <name val="Calibri"/>
      <family val="2"/>
    </font>
    <font>
      <b/>
      <sz val="11"/>
      <color indexed="8"/>
      <name val="Calibri"/>
      <family val="2"/>
    </font>
    <font>
      <sz val="11"/>
      <color theme="1"/>
      <name val="Calibri"/>
      <family val="2"/>
    </font>
    <font>
      <sz val="11"/>
      <color theme="1"/>
      <name val="Calibri"/>
      <family val="2"/>
      <scheme val="minor"/>
    </font>
    <font>
      <sz val="11"/>
      <color rgb="FF000000"/>
      <name val="Calibri"/>
      <family val="2"/>
    </font>
  </fonts>
  <fills count="5">
    <fill>
      <patternFill patternType="none"/>
    </fill>
    <fill>
      <patternFill patternType="gray125"/>
    </fill>
    <fill>
      <patternFill patternType="solid">
        <fgColor indexed="44"/>
        <bgColor indexed="44"/>
      </patternFill>
    </fill>
    <fill>
      <patternFill patternType="solid">
        <fgColor rgb="FFFFFFCC"/>
      </patternFill>
    </fill>
    <fill>
      <patternFill patternType="solid">
        <fgColor theme="4" tint="0.79998168889431442"/>
        <bgColor indexed="64"/>
      </patternFill>
    </fill>
  </fills>
  <borders count="6">
    <border>
      <left/>
      <right/>
      <top/>
      <bottom/>
      <diagonal/>
    </border>
    <border>
      <left/>
      <right style="thin">
        <color indexed="9"/>
      </right>
      <top/>
      <bottom/>
      <diagonal/>
    </border>
    <border>
      <left style="thin">
        <color rgb="FFB2B2B2"/>
      </left>
      <right style="thin">
        <color rgb="FFB2B2B2"/>
      </right>
      <top style="thin">
        <color rgb="FFB2B2B2"/>
      </top>
      <bottom style="thin">
        <color rgb="FFB2B2B2"/>
      </bottom>
      <diagonal/>
    </border>
    <border>
      <left/>
      <right/>
      <top style="thin">
        <color theme="4"/>
      </top>
      <bottom style="thin">
        <color theme="4"/>
      </bottom>
      <diagonal/>
    </border>
    <border>
      <left/>
      <right style="thin">
        <color indexed="9"/>
      </right>
      <top style="thin">
        <color theme="4"/>
      </top>
      <bottom style="thin">
        <color theme="4"/>
      </bottom>
      <diagonal/>
    </border>
    <border>
      <left style="thin">
        <color indexed="64"/>
      </left>
      <right style="thin">
        <color indexed="64"/>
      </right>
      <top style="thin">
        <color indexed="64"/>
      </top>
      <bottom style="thin">
        <color indexed="64"/>
      </bottom>
      <diagonal/>
    </border>
  </borders>
  <cellStyleXfs count="25">
    <xf numFmtId="0" fontId="0" fillId="0" borderId="0"/>
    <xf numFmtId="0" fontId="6" fillId="0" borderId="0"/>
    <xf numFmtId="0" fontId="7" fillId="3" borderId="2" applyNumberFormat="0" applyFont="0" applyAlignment="0" applyProtection="0"/>
    <xf numFmtId="0" fontId="7" fillId="3" borderId="2" applyNumberFormat="0" applyFont="0" applyAlignment="0" applyProtection="0"/>
    <xf numFmtId="0" fontId="5" fillId="3" borderId="2" applyNumberFormat="0" applyFont="0" applyAlignment="0" applyProtection="0"/>
    <xf numFmtId="0" fontId="7" fillId="3" borderId="2" applyNumberFormat="0" applyFont="0" applyAlignment="0" applyProtection="0"/>
    <xf numFmtId="0" fontId="7" fillId="3" borderId="2" applyNumberFormat="0" applyFont="0" applyAlignment="0" applyProtection="0"/>
    <xf numFmtId="0" fontId="5" fillId="3" borderId="2" applyNumberFormat="0" applyFont="0" applyAlignment="0" applyProtection="0"/>
    <xf numFmtId="0" fontId="7" fillId="3" borderId="2" applyNumberFormat="0" applyFont="0" applyAlignment="0" applyProtection="0"/>
    <xf numFmtId="0" fontId="7" fillId="3" borderId="2" applyNumberFormat="0" applyFont="0" applyAlignment="0" applyProtection="0"/>
    <xf numFmtId="0" fontId="5" fillId="3" borderId="2" applyNumberFormat="0" applyFont="0" applyAlignment="0" applyProtection="0"/>
    <xf numFmtId="0" fontId="7" fillId="3" borderId="2" applyNumberFormat="0" applyFont="0" applyAlignment="0" applyProtection="0"/>
    <xf numFmtId="0" fontId="7" fillId="3" borderId="2" applyNumberFormat="0" applyFont="0" applyAlignment="0" applyProtection="0"/>
    <xf numFmtId="0" fontId="5" fillId="3" borderId="2" applyNumberFormat="0" applyFont="0" applyAlignment="0" applyProtection="0"/>
    <xf numFmtId="0" fontId="7" fillId="3" borderId="2" applyNumberFormat="0" applyFont="0" applyAlignment="0" applyProtection="0"/>
    <xf numFmtId="0" fontId="5" fillId="3" borderId="2" applyNumberFormat="0" applyFont="0" applyAlignment="0" applyProtection="0"/>
    <xf numFmtId="0" fontId="7" fillId="3" borderId="2" applyNumberFormat="0" applyFont="0" applyAlignment="0" applyProtection="0"/>
    <xf numFmtId="0" fontId="10" fillId="3" borderId="2" applyNumberFormat="0" applyFont="0" applyAlignment="0" applyProtection="0"/>
    <xf numFmtId="0" fontId="7" fillId="3" borderId="2" applyNumberFormat="0" applyFont="0" applyAlignment="0" applyProtection="0"/>
    <xf numFmtId="0" fontId="6" fillId="0" borderId="0"/>
    <xf numFmtId="0" fontId="9" fillId="0" borderId="0"/>
    <xf numFmtId="0" fontId="6" fillId="0" borderId="0"/>
    <xf numFmtId="0" fontId="4" fillId="0" borderId="0"/>
    <xf numFmtId="0" fontId="3" fillId="0" borderId="0"/>
    <xf numFmtId="0" fontId="2" fillId="0" borderId="0"/>
  </cellStyleXfs>
  <cellXfs count="38">
    <xf numFmtId="0" fontId="0" fillId="0" borderId="0" xfId="0"/>
    <xf numFmtId="0" fontId="0" fillId="0" borderId="0" xfId="0" applyAlignment="1">
      <alignment horizontal="center"/>
    </xf>
    <xf numFmtId="2" fontId="0" fillId="0" borderId="0" xfId="0" applyNumberFormat="1" applyAlignment="1">
      <alignment horizontal="center"/>
    </xf>
    <xf numFmtId="2" fontId="0" fillId="0" borderId="0" xfId="0" applyNumberFormat="1"/>
    <xf numFmtId="0" fontId="0" fillId="0" borderId="0" xfId="0" applyAlignment="1">
      <alignment horizontal="center" wrapText="1"/>
    </xf>
    <xf numFmtId="0" fontId="11" fillId="0" borderId="0" xfId="0" applyFont="1" applyAlignment="1">
      <alignment horizontal="center" wrapText="1"/>
    </xf>
    <xf numFmtId="0" fontId="11" fillId="0" borderId="0" xfId="0" applyFont="1"/>
    <xf numFmtId="0" fontId="12" fillId="2" borderId="1" xfId="0" applyFont="1" applyFill="1" applyBorder="1" applyAlignment="1">
      <alignment horizontal="center"/>
    </xf>
    <xf numFmtId="0" fontId="13" fillId="0" borderId="3" xfId="0" applyFont="1" applyBorder="1" applyAlignment="1">
      <alignment horizontal="center"/>
    </xf>
    <xf numFmtId="0" fontId="14" fillId="2" borderId="4" xfId="0" applyFont="1" applyFill="1" applyBorder="1" applyAlignment="1">
      <alignment horizontal="center"/>
    </xf>
    <xf numFmtId="2" fontId="13" fillId="0" borderId="3" xfId="0" applyNumberFormat="1" applyFont="1" applyBorder="1" applyAlignment="1">
      <alignment horizontal="center"/>
    </xf>
    <xf numFmtId="49" fontId="0" fillId="0" borderId="0" xfId="0" applyNumberFormat="1" applyAlignment="1">
      <alignment horizontal="center"/>
    </xf>
    <xf numFmtId="49" fontId="0" fillId="0" borderId="0" xfId="0" applyNumberFormat="1"/>
    <xf numFmtId="1" fontId="0" fillId="0" borderId="0" xfId="0" applyNumberFormat="1" applyAlignment="1">
      <alignment horizontal="center"/>
    </xf>
    <xf numFmtId="0" fontId="15" fillId="0" borderId="0" xfId="0" applyFont="1"/>
    <xf numFmtId="0" fontId="15" fillId="0" borderId="0" xfId="0" applyFont="1" applyAlignment="1">
      <alignment horizontal="left"/>
    </xf>
    <xf numFmtId="0" fontId="16" fillId="0" borderId="0" xfId="0" applyFont="1" applyAlignment="1">
      <alignment horizontal="center"/>
    </xf>
    <xf numFmtId="2" fontId="16" fillId="0" borderId="0" xfId="0" applyNumberFormat="1" applyFont="1" applyAlignment="1">
      <alignment horizontal="center"/>
    </xf>
    <xf numFmtId="1" fontId="16" fillId="0" borderId="0" xfId="0" applyNumberFormat="1" applyFont="1" applyAlignment="1">
      <alignment horizontal="center"/>
    </xf>
    <xf numFmtId="0" fontId="5" fillId="0" borderId="0" xfId="0" applyFont="1" applyAlignment="1">
      <alignment horizontal="center"/>
    </xf>
    <xf numFmtId="2" fontId="5" fillId="0" borderId="0" xfId="0" applyNumberFormat="1" applyFont="1" applyAlignment="1">
      <alignment horizontal="center"/>
    </xf>
    <xf numFmtId="1" fontId="5" fillId="0" borderId="0" xfId="0" applyNumberFormat="1" applyFont="1" applyAlignment="1">
      <alignment horizontal="center"/>
    </xf>
    <xf numFmtId="49" fontId="15" fillId="0" borderId="0" xfId="0" applyNumberFormat="1" applyFont="1" applyAlignment="1">
      <alignment horizontal="right"/>
    </xf>
    <xf numFmtId="49" fontId="16" fillId="0" borderId="0" xfId="0" applyNumberFormat="1" applyFont="1"/>
    <xf numFmtId="2" fontId="16" fillId="0" borderId="0" xfId="0" applyNumberFormat="1" applyFont="1" applyAlignment="1">
      <alignment horizontal="right"/>
    </xf>
    <xf numFmtId="0" fontId="4" fillId="0" borderId="0" xfId="22"/>
    <xf numFmtId="0" fontId="4" fillId="0" borderId="0" xfId="22" quotePrefix="1"/>
    <xf numFmtId="0" fontId="3" fillId="4" borderId="5" xfId="23" applyFill="1" applyBorder="1"/>
    <xf numFmtId="0" fontId="17" fillId="0" borderId="0" xfId="0" applyFont="1" applyAlignment="1">
      <alignment horizontal="center"/>
    </xf>
    <xf numFmtId="14" fontId="17" fillId="0" borderId="0" xfId="0" applyNumberFormat="1" applyFont="1" applyAlignment="1">
      <alignment horizontal="center"/>
    </xf>
    <xf numFmtId="2" fontId="17" fillId="0" borderId="0" xfId="0" applyNumberFormat="1" applyFont="1" applyAlignment="1">
      <alignment horizontal="center"/>
    </xf>
    <xf numFmtId="0" fontId="17" fillId="0" borderId="0" xfId="0" applyFont="1"/>
    <xf numFmtId="2" fontId="18" fillId="0" borderId="0" xfId="0" applyNumberFormat="1" applyFont="1" applyAlignment="1">
      <alignment horizontal="center"/>
    </xf>
    <xf numFmtId="0" fontId="19" fillId="0" borderId="0" xfId="22" applyFont="1"/>
    <xf numFmtId="0" fontId="1" fillId="0" borderId="0" xfId="22" applyFont="1"/>
    <xf numFmtId="2" fontId="20" fillId="0" borderId="0" xfId="0" applyNumberFormat="1" applyFont="1"/>
    <xf numFmtId="0" fontId="1" fillId="0" borderId="0" xfId="22" quotePrefix="1" applyFont="1"/>
    <xf numFmtId="2" fontId="3" fillId="4" borderId="5" xfId="23" applyNumberFormat="1" applyFill="1" applyBorder="1"/>
  </cellXfs>
  <cellStyles count="25">
    <cellStyle name="Normal" xfId="0" builtinId="0"/>
    <cellStyle name="Normal 2" xfId="1" xr:uid="{00000000-0005-0000-0000-000000000000}"/>
    <cellStyle name="Normal 3" xfId="22" xr:uid="{00000000-0005-0000-0000-000001000000}"/>
    <cellStyle name="Normal 4" xfId="23" xr:uid="{00000000-0005-0000-0000-000002000000}"/>
    <cellStyle name="Normal 5" xfId="24" xr:uid="{00000000-0005-0000-0000-000003000000}"/>
    <cellStyle name="Note 2" xfId="2" xr:uid="{00000000-0005-0000-0000-000005000000}"/>
    <cellStyle name="Note 2 2" xfId="3" xr:uid="{00000000-0005-0000-0000-000006000000}"/>
    <cellStyle name="Note 2 2 2" xfId="4" xr:uid="{00000000-0005-0000-0000-000007000000}"/>
    <cellStyle name="Note 2 2 2 2" xfId="5" xr:uid="{00000000-0005-0000-0000-000008000000}"/>
    <cellStyle name="Note 2 3" xfId="6" xr:uid="{00000000-0005-0000-0000-000009000000}"/>
    <cellStyle name="Note 2 3 2" xfId="7" xr:uid="{00000000-0005-0000-0000-00000A000000}"/>
    <cellStyle name="Note 2 3 2 2" xfId="8" xr:uid="{00000000-0005-0000-0000-00000B000000}"/>
    <cellStyle name="Note 2 4" xfId="9" xr:uid="{00000000-0005-0000-0000-00000C000000}"/>
    <cellStyle name="Note 2 4 2" xfId="10" xr:uid="{00000000-0005-0000-0000-00000D000000}"/>
    <cellStyle name="Note 2 4 2 2" xfId="11" xr:uid="{00000000-0005-0000-0000-00000E000000}"/>
    <cellStyle name="Note 2 5" xfId="12" xr:uid="{00000000-0005-0000-0000-00000F000000}"/>
    <cellStyle name="Note 2 5 2" xfId="13" xr:uid="{00000000-0005-0000-0000-000010000000}"/>
    <cellStyle name="Note 2 5 2 2" xfId="14" xr:uid="{00000000-0005-0000-0000-000011000000}"/>
    <cellStyle name="Note 2 6" xfId="15" xr:uid="{00000000-0005-0000-0000-000012000000}"/>
    <cellStyle name="Note 2 6 2" xfId="16" xr:uid="{00000000-0005-0000-0000-000013000000}"/>
    <cellStyle name="Note 3" xfId="17" xr:uid="{00000000-0005-0000-0000-000014000000}"/>
    <cellStyle name="Note 3 2" xfId="18" xr:uid="{00000000-0005-0000-0000-000015000000}"/>
    <cellStyle name="Obično 2" xfId="19" xr:uid="{00000000-0005-0000-0000-000016000000}"/>
    <cellStyle name="Obično 3" xfId="20" xr:uid="{00000000-0005-0000-0000-000017000000}"/>
    <cellStyle name="Obično 3 2" xfId="21" xr:uid="{00000000-0005-0000-0000-000018000000}"/>
  </cellStyles>
  <dxfs count="72">
    <dxf>
      <fill>
        <patternFill>
          <bgColor theme="4" tint="0.59996337778862885"/>
        </patternFill>
      </fill>
    </dxf>
    <dxf>
      <fill>
        <patternFill>
          <bgColor theme="4" tint="0.59996337778862885"/>
        </patternFill>
      </fill>
    </dxf>
    <dxf>
      <font>
        <b val="0"/>
        <i val="0"/>
        <strike val="0"/>
        <condense val="0"/>
        <extend val="0"/>
        <outline val="0"/>
        <shadow val="0"/>
        <u val="none"/>
        <vertAlign val="baseline"/>
        <sz val="11"/>
        <color indexed="8"/>
        <name val="Calibri"/>
        <scheme val="none"/>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1" formatCode="0"/>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 formatCode="0.00"/>
      <alignment horizontal="right"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dxf>
    <dxf>
      <fill>
        <patternFill patternType="none">
          <fgColor indexed="64"/>
          <bgColor indexed="65"/>
        </patternFill>
      </fill>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color rgb="FFC00000"/>
      </font>
      <fill>
        <patternFill>
          <bgColor rgb="FFFFCCCC"/>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71"/>
      <tableStyleElement type="headerRow" dxfId="70"/>
    </tableStyle>
  </tableStyles>
  <colors>
    <mruColors>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Users/Lists/Teme/DispForm.aspx?ID=277"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155</xdr:row>
      <xdr:rowOff>0</xdr:rowOff>
    </xdr:from>
    <xdr:to>
      <xdr:col>4</xdr:col>
      <xdr:colOff>19050</xdr:colOff>
      <xdr:row>155</xdr:row>
      <xdr:rowOff>19050</xdr:rowOff>
    </xdr:to>
    <xdr:pic>
      <xdr:nvPicPr>
        <xdr:cNvPr id="6657" name="Picture 1" descr="Upotrijebite SHIFT+ENTER za otvaranje izbornika (novi prozor).">
          <a:hlinkClick xmlns:r="http://schemas.openxmlformats.org/officeDocument/2006/relationships" r:id="rId1" tgtFrame="_self"/>
          <a:extLst>
            <a:ext uri="{FF2B5EF4-FFF2-40B4-BE49-F238E27FC236}">
              <a16:creationId xmlns:a16="http://schemas.microsoft.com/office/drawing/2014/main" id="{00000000-0008-0000-0000-0000011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2495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uraj Dončević" id="{8F5E8115-EB0B-4B5D-9F6A-C26641B30888}" userId="Juraj Dončević" providerId="None"/>
  <person displayName="Boris Milašinović" id="{FE21DF63-38AF-4F28-A9F0-9B04378BCD10}" userId="S::b@fer.hr::02526d6c-7e7e-4549-b78c-3557d0ec05f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ica4" displayName="Tablica4" ref="A1:AD156" totalsRowCount="1" headerRowDxfId="60" dataDxfId="59">
  <sortState xmlns:xlrd2="http://schemas.microsoft.com/office/spreadsheetml/2017/richdata2" ref="A2:AD155">
    <sortCondition ref="B2:B155"/>
  </sortState>
  <tableColumns count="30">
    <tableColumn id="1" xr3:uid="{00000000-0010-0000-0000-000001000000}" name="JMBAG" totalsRowDxfId="58" dataCellStyle="Normal 3"/>
    <tableColumn id="2" xr3:uid="{00000000-0010-0000-0000-000002000000}" name="Prezime" totalsRowDxfId="57" dataCellStyle="Normal 3"/>
    <tableColumn id="3" xr3:uid="{00000000-0010-0000-0000-000003000000}" name="Ime" totalsRowDxfId="56" dataCellStyle="Normal 3"/>
    <tableColumn id="12" xr3:uid="{19E99B64-098B-4AE5-8257-E3FAB4A875E0}" name="Naziv teme" dataDxfId="54" totalsRowDxfId="55" dataCellStyle="Normal 3"/>
    <tableColumn id="4" xr3:uid="{00000000-0010-0000-0000-000004000000}" name="Kratica teme" dataDxfId="52" totalsRowDxfId="53"/>
    <tableColumn id="5" xr3:uid="{00000000-0010-0000-0000-000005000000}" name="1.DZ" totalsRowFunction="custom" dataDxfId="50" totalsRowDxfId="51">
      <totalsRowFormula>AVERAGE(Tablica4[1.DZ])</totalsRowFormula>
    </tableColumn>
    <tableColumn id="6" xr3:uid="{00000000-0010-0000-0000-000006000000}" name="2.DZ" totalsRowFunction="custom" dataDxfId="48" totalsRowDxfId="49">
      <totalsRowFormula>AVERAGE(Tablica4[2.DZ])</totalsRowFormula>
    </tableColumn>
    <tableColumn id="8" xr3:uid="{00000000-0010-0000-0000-000008000000}" name="1.blic" totalsRowFunction="custom" dataDxfId="46" totalsRowDxfId="47">
      <totalsRowFormula>AVERAGE(Tablica4[1.blic])</totalsRowFormula>
    </tableColumn>
    <tableColumn id="9" xr3:uid="{00000000-0010-0000-0000-000009000000}" name="MI" totalsRowFunction="custom" dataDxfId="44" totalsRowDxfId="45">
      <totalsRowFormula>AVERAGE(Tablica4[MI])</totalsRowFormula>
    </tableColumn>
    <tableColumn id="7" xr3:uid="{00000000-0010-0000-0000-000007000000}" name="3.DZ" totalsRowFunction="custom" dataDxfId="42" totalsRowDxfId="43">
      <totalsRowFormula>AVERAGE(Tablica4[3.DZ])</totalsRowFormula>
    </tableColumn>
    <tableColumn id="10" xr3:uid="{00000000-0010-0000-0000-00000A000000}" name="4.DZ" totalsRowFunction="custom" dataDxfId="40" totalsRowDxfId="41">
      <totalsRowFormula>AVERAGE(Tablica4[4.DZ])</totalsRowFormula>
    </tableColumn>
    <tableColumn id="13" xr3:uid="{00000000-0010-0000-0000-00000D000000}" name="2.blic" totalsRowFunction="custom" dataDxfId="38" totalsRowDxfId="39">
      <totalsRowFormula>AVERAGE(Tablica4[2.blic])</totalsRowFormula>
    </tableColumn>
    <tableColumn id="14" xr3:uid="{00000000-0010-0000-0000-00000E000000}" name="ZI" totalsRowFunction="custom" dataDxfId="36" totalsRowDxfId="37">
      <totalsRowFormula>AVERAGE(Tablica4[ZI])</totalsRowFormula>
    </tableColumn>
    <tableColumn id="16" xr3:uid="{00000000-0010-0000-0000-000010000000}" name="Zalaganje" totalsRowFunction="custom" dataDxfId="34" totalsRowDxfId="35">
      <calculatedColumnFormula>Zalaganje!P2</calculatedColumnFormula>
      <totalsRowFormula>AVERAGE(Tablica4[Zalaganje])</totalsRowFormula>
    </tableColumn>
    <tableColumn id="17" xr3:uid="{00000000-0010-0000-0000-000011000000}" name="DZ Uk." totalsRowFunction="custom" dataDxfId="32" totalsRowDxfId="33">
      <calculatedColumnFormula>Tablica4[[#This Row],[1.DZ]]+Tablica4[[#This Row],[2.DZ]]+Tablica4[[#This Row],[3.DZ]]+Tablica4[[#This Row],[4.DZ]]</calculatedColumnFormula>
      <totalsRowFormula>AVERAGE(Tablica4[DZ Uk.])</totalsRowFormula>
    </tableColumn>
    <tableColumn id="18" xr3:uid="{00000000-0010-0000-0000-000012000000}" name="Blicevi" totalsRowFunction="custom" dataDxfId="30" totalsRowDxfId="31">
      <calculatedColumnFormula>Tablica4[[#This Row],[1.blic]]+Tablica4[[#This Row],[2.blic]]</calculatedColumnFormula>
      <totalsRowFormula>AVERAGE(Tablica4[Blicevi])</totalsRowFormula>
    </tableColumn>
    <tableColumn id="19" xr3:uid="{00000000-0010-0000-0000-000013000000}" name="UKUPNO" totalsRowFunction="custom" dataDxfId="28" totalsRowDxfId="29">
      <calculatedColumnFormula>Tablica4[[#This Row],[MI]]+Tablica4[[#This Row],[ZI]]+Tablica4[[#This Row],[DZ Uk.]]+Tablica4[[#This Row],[Blicevi]]+Tablica4[[#This Row],[Zalaganje]]</calculatedColumnFormula>
      <totalsRowFormula>AVERAGE(Tablica4[UKUPNO])</totalsRowFormula>
    </tableColumn>
    <tableColumn id="11" xr3:uid="{854A4881-06AA-4C8D-AFB3-91AE97CEEB76}" name="PRAGOVI MI_ZI" dataDxfId="26" totalsRowDxfId="27">
      <calculatedColumnFormula>IF(Tablica4[[#This Row],[MI]]&gt;=10,Tablica4[[#This Row],[ZI]]&gt;=12.5)</calculatedColumnFormula>
    </tableColumn>
    <tableColumn id="15" xr3:uid="{00000000-0010-0000-0000-00000F000000}" name="PRAGOVI" totalsRowFunction="custom" dataDxfId="24" totalsRowDxfId="25">
      <calculatedColumnFormula>AND(Tablica4[[#This Row],[DZ Uk.]]&gt;=15,Tablica4[[#This Row],[Blicevi]]&gt;=10)</calculatedColumnFormula>
      <totalsRowFormula>COUNTIF(Tablica4[PRAGOVI],"DA")</totalsRowFormula>
    </tableColumn>
    <tableColumn id="20" xr3:uid="{00000000-0010-0000-0000-000014000000}" name="OCJENA" totalsRowFunction="custom" dataDxfId="22" totalsRowDxfId="23">
      <calculatedColumnFormula>IF(NOT(Tablica4[[#This Row],[PRAGOVI]]),1,IF(NOT(Tablica4[[#This Row],[PRAGOVI MI_ZI]]),"ROK",IF(Tablica4[[#This Row],[UKUPNO]]&gt;=80,5,IF(Tablica4[[#This Row],[UKUPNO]]&gt;=70,4,IF(Tablica4[[#This Row],[UKUPNO]]&gt;=60,3,IF(Tablica4[[#This Row],[UKUPNO]]&gt;=50,2,"ROK"))))))</calculatedColumnFormula>
      <totalsRowFormula>AVERAGE(Tablica4[OCJENA])</totalsRowFormula>
    </tableColumn>
    <tableColumn id="21" xr3:uid="{00000000-0010-0000-0000-000015000000}" name="Ispit" dataDxfId="20" totalsRowDxfId="21"/>
    <tableColumn id="22" xr3:uid="{00000000-0010-0000-0000-000016000000}" name="Uk. Ispit" dataDxfId="18" totalsRowDxfId="19">
      <calculatedColumnFormula>Tablica4[[#This Row],[Ispit]]+Tablica4[[#This Row],[Blicevi]]+Tablica4[[#This Row],[DZ Uk.]]+Tablica4[[#This Row],[Zalaganje]]</calculatedColumnFormula>
    </tableColumn>
    <tableColumn id="23" xr3:uid="{00000000-0010-0000-0000-000017000000}" name="OCJENA Ispit" dataDxfId="16" totalsRowDxfId="17">
      <calculatedColumnFormula>IF(Tablica4[[#This Row],[OCJENA]]="ROK",IF(NOT(Tablica4[[#This Row],[PRAGOVI]]),1,IF(Tablica4[[#This Row],[Uk. Ispit]]&gt;=80,5,IF(Tablica4[[#This Row],[Uk. Ispit]]&gt;=70,4,IF(Tablica4[[#This Row],[Uk. Ispit]]&gt;=60,3,IF(Tablica4[[#This Row],[Uk. Ispit]]&gt;=50,2,"ROK"))))),"")</calculatedColumnFormula>
    </tableColumn>
    <tableColumn id="25" xr3:uid="{00000000-0010-0000-0000-000019000000}" name="Ispit2" dataDxfId="14" totalsRowDxfId="15"/>
    <tableColumn id="26" xr3:uid="{00000000-0010-0000-0000-00001A000000}" name="uk.ispit2" dataDxfId="12" totalsRowDxfId="13"/>
    <tableColumn id="27" xr3:uid="{00000000-0010-0000-0000-00001B000000}" name="ocjena2" dataDxfId="10" totalsRowDxfId="11"/>
    <tableColumn id="28" xr3:uid="{00000000-0010-0000-0000-00001C000000}" name="Dekanski" dataDxfId="8" totalsRowDxfId="9"/>
    <tableColumn id="29" xr3:uid="{00000000-0010-0000-0000-00001D000000}" name="Uk.dekanski" dataDxfId="6" totalsRowDxfId="7"/>
    <tableColumn id="30" xr3:uid="{00000000-0010-0000-0000-00001E000000}" name="Ocjena dekanski" dataDxfId="4" totalsRowDxfId="5"/>
    <tableColumn id="24" xr3:uid="{00000000-0010-0000-0000-000018000000}" name="OCJENA konačna" totalsRowFunction="average" dataDxfId="2" totalsRowDxfId="3"/>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 dT="2022-04-11T08:49:26.57" personId="{FE21DF63-38AF-4F28-A9F0-9B04378BCD10}" id="{AEB90FED-7C93-4D10-B7A9-4434AE40024B}">
    <text>Plan projekta je generički i jako grub te nije jasno kako su donošene procjene trajanja-</text>
  </threadedComment>
  <threadedComment ref="F2" dT="2022-04-11T08:50:44.91" personId="{FE21DF63-38AF-4F28-A9F0-9B04378BCD10}" id="{72E6E994-FEED-4FA8-A348-A904671E874A}" parentId="{AEB90FED-7C93-4D10-B7A9-4434AE40024B}">
    <text>"Informacijski sustav mora jamčiti točnost podataka" - A inače ne mora ako se ne navede?!
"Korištenje sustava mora biti jednostavno" - kako će se provjeriti ispunjenost ovog zahtjeva?</text>
  </threadedComment>
  <threadedComment ref="F2" dT="2022-04-11T08:51:29.31" personId="{FE21DF63-38AF-4F28-A9F0-9B04378BCD10}" id="{21BA92E7-151B-4193-95B9-BB21E66C8095}" parentId="{AEB90FED-7C93-4D10-B7A9-4434AE40024B}">
    <text>Detaljni dijagram nije dijagram toka!</text>
  </threadedComment>
  <threadedComment ref="G2" dT="2022-04-21T17:18:48.05" personId="{8F5E8115-EB0B-4B5D-9F6A-C26641B30888}" id="{0070F052-7484-4803-A6D2-64CEDD6153B5}">
    <text>To nije model BP. Tu se traži fizički model, a i ovom logičkom nedostaju elementi
Nema CRC i CD</text>
  </threadedComment>
  <threadedComment ref="F3" dT="2022-04-06T08:26:55.11" personId="{8F5E8115-EB0B-4B5D-9F6A-C26641B30888}" id="{CFABB079-CB93-48ED-BC44-5AAF03613B7A}">
    <text>Studija troškova treba biti u sadašnjoj cvrijednosti.
Edukacije/upoznavanje sa sustavom je neizbježno - nećete moći zadovoljiti ovaj zahtjev:"Aplikacija mora biti dovoljno jednostavna za korištenje bez posebne edukacije korisnika "
Funkcionalni zahtjevi govore što sustav treba omogućiti, a ne što korisnik treba moći raditi
DFD nisu očuvani tokovi podataka. Ažuriranje nije podatak, već radnja.</text>
  </threadedComment>
  <threadedComment ref="G3" dT="2022-05-13T19:52:20.84" personId="{FE21DF63-38AF-4F28-A9F0-9B04378BCD10}" id="{9AB7E5EA-D3BC-4497-B97F-BFDD56AA4AE0}">
    <text>Po konceptualnom modelu Korisnik i Dnevnik su 1:1, a po bazi podataka 1:N. Besmisleno je da namirnica ima količinu. Količina bi se trebala naći u sastoji_se, jer inače n puta unosimo istu namirnicu, samo s različitim količinama, a broj kalorija je proporcionalan količini, a npr. vrsta i možda detalji su isti. To da li će korisnik kliknuti n gumb ili prstom prijeći preko ekrana je implementacijski detalj kojem nije mjesto u scenarijima korištenja.</text>
  </threadedComment>
  <threadedComment ref="F4" dT="2022-04-11T09:40:22.21" personId="{FE21DF63-38AF-4F28-A9F0-9B04378BCD10}" id="{FB983AD5-BF2F-4E11-A032-5A720B2F4973}">
    <text>Dosta općeniti gantogram, ali barem su identificirani neki osnovni elementi funkcionalnosti.
Funkcionalni su navedeni tako da je samo nastavljeno navođenje korisničkih zahtjeva?!
"Sustav mora brzo i točno reagirati sukladno zahtjevima i potrebama korisnika" - kako se provjerava ispunjenost ovog zahtjeva?
Dijagram glavnih procesa je previše usitnjen. Procesi su trebali biti upravljanje partnerima, upravljanje trgovinama, itd... pa se ne bi dogodilo da je detaljni trivijalan. Dodatno, gledajući detaljni ispada da nema nijednog toka koji ulazi ili izlazi iz tog procesa =&gt; ne crtati entitete na ovom nivou.
Na dijagramima nema spremišta.</text>
  </threadedComment>
  <threadedComment ref="G4" dT="2022-04-21T17:15:50.19" personId="{8F5E8115-EB0B-4B5D-9F6A-C26641B30888}" id="{DBC51F12-4F50-4A5F-9362-60821D7B70D3}">
    <text>Model BP - tipovi podataka, nullable?
DA - odakle to dočekivanje paralelnih grana?
gdje je završetak?
u CD-u je ključno prikazati članske varijable, to ne možete izostaviti - ili pak možete napraviti uz konkretni CD, jedan za brzi pregled
Gdje su brojnosti?</text>
  </threadedComment>
  <threadedComment ref="F5" dT="2022-04-06T12:07:08.32" personId="{8F5E8115-EB0B-4B5D-9F6A-C26641B30888}" id="{0521DC38-C406-40E9-8DEC-C7EE046119BC}">
    <text>Ovo se ne može utvrditi:
"Korisničko sučelje je dovoljno intuitivno za sve klijente."
Plan je generičan. Mogu ga upotrijebiti na bilo kojem drugom projektu na IS-u.
Nema razlike između korisničkih i funkcionalnih zahtjeva.
Ovo je nemoguće zadovoljiti:"Korisničko sučelje treba biti lako i jednostavno za korištenje." jer nema metrike
DFD nije očuvan tok kod člana. DFD ste koristili kao UC dijagram. Promijeniti status člana nije proces, to je neka akcija/radnja..</text>
  </threadedComment>
  <threadedComment ref="G5" dT="2022-05-22T21:28:06.25" personId="{FE21DF63-38AF-4F28-A9F0-9B04378BCD10}" id="{6D09251C-2A28-44F7-9B35-9C6B55060AC6}">
    <text>Kako razlikovati člana od trenera u tablici korisnik? Po tome što mu status nije null? Diskriminator? U scenarijima korištemnja ne navoditi implementacijski detalje kao što su npr. stisne gumb. Možda može potegnuti prstom na mobitelu i sli.</text>
  </threadedComment>
  <threadedComment ref="F6" dT="2022-04-11T09:49:34.59" personId="{FE21DF63-38AF-4F28-A9F0-9B04378BCD10}" id="{368EA5D2-F7BD-415B-AEC3-4B00B2B310D0}">
    <text>Potpuno generički gantogram na kojem se ne može prepoznati nijedna stavka konkretnog projekta.
Po slici detaljnog dijagrama, ispada da su direktno spojeni entitet i spremište što se ne smije. Dodatno, ti tokovi nemaju svoj naziv.
Detaljni dijagram nije dijagram toka!</text>
  </threadedComment>
  <threadedComment ref="G6" dT="2022-04-22T06:48:34.70" personId="{8F5E8115-EB0B-4B5D-9F6A-C26641B30888}" id="{EEF7C1D3-D50F-4B78-95BD-FEFB90290480}">
    <text>U modelu BP nedostaje nullable
AD kreiranje volonterske akcije je nadaktivnost ostalim aktivnostima u toj grani - pogledajte kako se to označava.
UC nema podtokova? alternativnih tokova?
UCD Za generalizaciju aktora koristi se prazna strelica
CD nema brojnosti, atribute??</text>
  </threadedComment>
  <threadedComment ref="F7" dT="2022-04-06T10:54:29.52" personId="{8F5E8115-EB0B-4B5D-9F6A-C26641B30888}" id="{2C2AC523-1236-4011-A520-141505557565}">
    <text>Plan je generičan
Analiza troškova ne uzima u obzir sadašnju vrijednost
Nema razlike izmešu korisničkih i funkcionalnih zahtjeva
Kako ćete odrediti da ste ispunili zahtjev za "intuitivno sučelje"? Koja je metrika?
DFD iz nomenklature nije jasno što su spremišta, a što entiteti. Tokovi podataka su podaci, a ne radnje ili akcije. Tokovi nisu očuvani</text>
  </threadedComment>
  <threadedComment ref="G7" dT="2022-05-13T19:54:28.39" personId="{FE21DF63-38AF-4F28-A9F0-9B04378BCD10}" id="{933E937E-50A2-4941-AFD0-6648FC2502A3}">
    <text>Zašto bi svaka osoba potrošila jednako kalerija za neku vježbu? U dijagramu aktivnosti nakon prijave dolazi do granjanja, a onda se spaja zajedno s paralelnim aktivnostima što je formalno pogrešno. Što baza podataka radi na UC-u? Je li ta baza dio sustava ili vanjski entitet?</text>
  </threadedComment>
  <threadedComment ref="F8" dT="2022-04-06T08:45:57.64" personId="{8F5E8115-EB0B-4B5D-9F6A-C26641B30888}" id="{15D3D4E9-1DD1-4FE8-BC6A-D5563AF61310}">
    <text>Napomena: u stvarnom svijetu ne možete nikako garantirati stalnu dostupnost. Onda propisujete mean-time-to-failure i sl. metrike
DFD - izbjeći nazive tokova koji upućuju da je riječ o akciji - npr. stvaranje</text>
  </threadedComment>
  <threadedComment ref="G8" dT="2022-05-13T19:53:40.90" personId="{FE21DF63-38AF-4F28-A9F0-9B04378BCD10}" id="{B082F880-A440-4A48-9760-8DA354E077B3}">
    <text>U dijagramu aktivnosti dolazi do miješanja paralelnih grana. Nema baze, nema UCD-a,  nema CRC ni dijagrama klasa. Zašto za pregled treba više uputnica? Zašto pregled ima vezu na recepte? Nema nigdje opisa i objašnjenja, pa nek ja sam protumačim ima li to smisla ili ne?!</text>
  </threadedComment>
  <threadedComment ref="F9" dT="2022-04-06T08:36:36.91" personId="{8F5E8115-EB0B-4B5D-9F6A-C26641B30888}" id="{13AADF66-AA52-4589-B4C1-A81D0B521072}">
    <text>Plan je generički. Moguće ga primjeniti na bilo koji drugi projekt na ovom predmetu
Analiza troškova treba biti u sadašnjoj vrijednosti kroz 3 godine
Korisnički zahtjev 2 je poslovni zahtjev. Koje će akcije poduzimati izvođači? To trebate sada razraditi!
Ne možete utvrditi uspješno zadovoljenje ovog zahtjeva:"b)	Sustav treba biti jednostavan za korištenje, korisnici se moraju znati koristiti
sučeljem bez opširnih uputa"
"Veza s bazom podataka mora biti kvalitetno zaštićena, brza i otporna na vanjske greške"
- po kojem standardu ćete odrediti da je nešto kvalitetno?
DFD tokovi nisu očuvani. U cijeloj analizi dokučili ste da postoji samo jedno spremište podataka? Samo jedna vrsta podataka koje koristite?
Dodaj, ukloni - to su akcije, a ne podaci
DDF imate samo obični CRUD, bazu podataka. Nemate nikakve složenije funkcionalnosti? Trebali biste ih imati.
Koji su to izvori porijekla? To su intervjui?</text>
  </threadedComment>
  <threadedComment ref="G9" dT="2022-05-13T19:52:45.24" personId="{FE21DF63-38AF-4F28-A9F0-9B04378BCD10}" id="{06D14DEA-813C-48A3-92E1-BBFC57785670}">
    <text>Po konceptualnom ispada da pjesma ne mora pripadati albumu, a onda nema vezu prema izvođaču. "Administratoru se otvara ekran s (iOS UIKit) present animacijom " - ovo je implementacijski detalj kojem nije mjesto u scenariju</text>
  </threadedComment>
  <threadedComment ref="F10" dT="2022-04-11T10:06:09.91" personId="{FE21DF63-38AF-4F28-A9F0-9B04378BCD10}" id="{4AF7D5A0-AB6E-4E5B-9E1B-5F6FECB8103F}">
    <text>Kako to da nijedan od zahtjeva nije preuzimanje igre?
Brzo se ne koristi kao pojam za zahtjeve, već se uvede nešto što je mjerljivo.
Detaljni dijagram nije dijagram toka!!!
Gantogram generički i nema veze s konkretnim projektom</text>
  </threadedComment>
  <threadedComment ref="G10" dT="2022-04-21T17:02:25.26" personId="{8F5E8115-EB0B-4B5D-9F6A-C26641B30888}" id="{675623FF-48E3-457D-97D6-87A15AEDC2D3}">
    <text>To nije model BP
Nema UCD</text>
  </threadedComment>
  <threadedComment ref="F11" dT="2022-04-11T10:24:42.06" personId="{FE21DF63-38AF-4F28-A9F0-9B04378BCD10}" id="{422FFA96-72A6-4703-B94C-ADE4D48951E8}">
    <text>Detaljnije dijagram nije dijagram toka!!!
Plan projekta generički i još uz to nije ni razrađen. Intervjui u obliku par natuknica, sklepano na brzinu.
Nema studije izvedivosti.</text>
  </threadedComment>
  <threadedComment ref="G11" dT="2022-04-22T06:58:43.75" personId="{8F5E8115-EB0B-4B5D-9F6A-C26641B30888}" id="{10F6DF10-836A-49BB-B6D9-2B1F2DA77746}">
    <text>Model BP je nepotpun - tipovi podataka? nullable?
Mora li se korisnik za svaki skup aktivnosti ponovno prijavljivati u sustav?
CD nema brojnosti i atribute.</text>
  </threadedComment>
  <threadedComment ref="F12" dT="2022-04-06T12:07:08.32" personId="{8F5E8115-EB0B-4B5D-9F6A-C26641B30888}" id="{F8416139-61E8-469A-B47D-5BEB532660B0}">
    <text>Ovo se ne može utvrditi:
"Korisničko sučelje je dovoljno intuitivno za sve klijente."
Plan je generičan. Mogu ga upotrijebiti na bilo kojem drugom projektu na IS-u.
Nema razlike između korisničkih i funkcionalnih zahtjeva.
Ovo je nemoguće zadovoljiti:"Korisničko sučelje treba biti lako i jednostavno za korištenje." jer nema metrike
DFD nije očuvan tok kod člana. DFD ste koristili kao UC dijagram. Promijeniti status člana nije proces, to je neka akcija/radnja..</text>
  </threadedComment>
  <threadedComment ref="G12" dT="2022-05-22T21:28:06.25" personId="{FE21DF63-38AF-4F28-A9F0-9B04378BCD10}" id="{6F4FF2C5-CEDB-4BAA-8639-265EF02B9402}">
    <text>Kako razlikovati člana od trenera u tablici korisnik? Po tome što mu status nije null? Diskriminator? U scenarijima korištemnja ne navoditi implementacijski detalje kao što su npr. stisne gumb. Možda može potegnuti prstom na mobitelu i sli.</text>
  </threadedComment>
  <threadedComment ref="F13" dT="2022-04-11T10:33:07.94" personId="{FE21DF63-38AF-4F28-A9F0-9B04378BCD10}" id="{4B15B2B3-B183-4FA9-A26F-90CADDB14816}">
    <text>Kao provjeriti je li zahtjev koji počinje s "jednostavno" ispunjen?
Detaljni dijagram nije dijagram toka!!!
Gantogram generički i ne razrađen. Nikakve veze nema sa stvarnim projektom.</text>
  </threadedComment>
  <threadedComment ref="G13" dT="2022-04-20T13:04:01.56" personId="{8F5E8115-EB0B-4B5D-9F6A-C26641B30888}" id="{EF07F9C2-4F54-4A70-82F5-4886876067B1}">
    <text>CD - inače se neposredno korištenje označi iscrtkanom strelicom i oblikom korištenja (stvara, dohvaća...).
To nije model BP
Baza podataka nije aktor
AD - treba li se za svaku radnju ponovno ulogirati u sustav? po ovome da</text>
  </threadedComment>
  <threadedComment ref="F14" dT="2022-04-11T12:31:34.83" personId="{FE21DF63-38AF-4F28-A9F0-9B04378BCD10}" id="{FCC69E77-3FAC-4875-8105-E35C9053A9FB}">
    <text>"Točnost i pouzdanost podataka". A da nismo to naveli kao zahtjev, onda ne bi trebalo?!
"Sustav mora biti jednostavan i intuitivan za korištenje" - kako se ovo provjerava?
Detalji dijagram procesa nije dijagram toka!!!
Plan projekta je generički i nema veze s konkretnim projektom</text>
  </threadedComment>
  <threadedComment ref="G14" dT="2022-04-22T06:42:12.15" personId="{8F5E8115-EB0B-4B5D-9F6A-C26641B30888}" id="{45359336-B03E-4CAE-BD0B-DDD0AA2C8050}">
    <text>Dijagrami nisu u prikladnom formatu
Nema skripte za generiranje BP</text>
  </threadedComment>
  <threadedComment ref="F15" dT="2022-04-06T13:36:59.58" personId="{8F5E8115-EB0B-4B5D-9F6A-C26641B30888}" id="{F9AA18C1-D4DD-4081-9924-640B41273467}">
    <text>Plan projekta nije u ispravnom formatu
Nema razlike između funkcionalnih i korisničkih zahtjeva.
Kako ćete dokazati da je sustav "jednostavan za korištenje"?
DFD Tokovi nisu uređeni. Unos, uređivanje, popis - to su UC, a ovo zadnje je čak i podataka sam po sebi.
Izbjegavati upit-rezultat
DDF (i zahtjevi) - imate pregled po dojelu i žanru, ali ne i po autoru?? Imate možda neke kompleksnije funkcije kao npr naručivanje novih izdanja ili pretplaćivanje na novine i časopise?</text>
  </threadedComment>
  <threadedComment ref="G15" dT="2022-05-22T21:24:26.88" personId="{FE21DF63-38AF-4F28-A9F0-9B04378BCD10}" id="{7C934311-A9CA-486D-8459-50B240DB11A8}">
    <text>Konceptualni i fizički model se ne podudaraju u kardinalnosti osobe i posudbe i rezervacije. Model pretpostavlja da od svake knjige imamo jedan jedini primjerak!?</text>
  </threadedComment>
  <threadedComment ref="F16" dT="2022-04-06T08:56:21.06" personId="{8F5E8115-EB0B-4B5D-9F6A-C26641B30888}" id="{EC86496E-21C9-40F0-A407-26BC1B390D7B}">
    <text>Plan projekta je generičan. Niti su poznate odgovorne osobe za pojedinu točku plana.
Analiza troškova je trebala biti izražena u sadašnjem vremenu
Koja je razlika između korisničkih i funkcionalnih zahtjeva. Po ovome su isti?
Dobre performanse i responzivnost nisu isto svojstvo. Kako ćete utvrditi da je to zadovoljeno?
DFD nisu očuvani tokovi podataka. Pregledavanje bodova nije proces. To je akcija
DDF imate samo CRUD. Po ovome implementirate samo bazu podataka. Imate li kakvu složeniju funkcionalnost od piši-briši?</text>
  </threadedComment>
  <threadedComment ref="G16" dT="2022-05-13T19:54:05.70" personId="{FE21DF63-38AF-4F28-A9F0-9B04378BCD10}" id="{E74A683E-F710-43B2-B1EB-0EA4BF87B236}">
    <text>Zašto se entitet zove Promjena bodova. Je li to povijest promjene bodova? Gdje je opis kojim bi model bio pojašnjen? S onom šturom rečenicom ispada da to nije promjena bodova, nego bodovi. Ali onda zašto nema tipa bodova? Podataka za to nema u skripti. Što django_content_type radi u modelu baze, to nema veze s konkretnim problemom (i ostale stvari koje su nebitne za realizaciju konceptualnog modela). Kako žalba može biti prihvaćena, odbačena i neodlučena?! Po UCD-u ispada da svako upravljanje žalbama istovremeno znači i odbijanje i prihvaćanje. Nije li to trebalo biti extens</text>
  </threadedComment>
  <threadedComment ref="F17" dT="2022-04-06T13:47:59.69" personId="{8F5E8115-EB0B-4B5D-9F6A-C26641B30888}" id="{C8ABAF13-A2F5-4D31-9E67-5EE3D566610E}">
    <text>U ovome nećete nikada uspjeti: "Razvijeno intuitivno i jednostavno korisničko sučelje", jer za to nema metrike.
Plan projekta nije u prihvatljivom formatu.
Analiza troškova nije izražena sadašnjom vrijednosti.
Funkcijski zahtjevi su dijelom korisnički.
Ovo je funkcijski zahtjev:"o	Sustav bi trebao sadržavati upute za rad, iz perspektive klijenta, ali i djelatnika. ", jer zahtijeva da sustav omogući pristup uputama. Da su te upute u nekakvim hint oblačićima, onda bismo mogli reći da je to nefunkcijski.
DFD nisu očuvani tokovi. Izbjegavati rezultat-upit. Popis recenzija je podataka, a ne proces.
DDF podjela funkcija nema smisla - rezervacije, klijenti, djelatnicia - jedno je funkcionalnost, drugo i treće korisnici. Po čemu radite dekompoziciju? Izuzev Izdavanja računa nemate neke ozbiljnije funkcije - možda potvrđivanje rezervacije ili predlaganje izmjene?</text>
  </threadedComment>
  <threadedComment ref="G17" dT="2022-05-22T21:24:00.51" personId="{FE21DF63-38AF-4F28-A9F0-9B04378BCD10}" id="{64BF1CBB-8251-46BE-B265-2BAD5E5F20BA}">
    <text>CRC, Dijagram aktivnosti i Slučajevi korištenja napisani onako da se nešto napravi prije krajnjeg roka. U CRC kartica isti razred služi i za pojedinačni podatak, ali i za aktivnosti vezane uz sve ostale</text>
  </threadedComment>
  <threadedComment ref="F18" dT="2022-04-11T09:40:22.21" personId="{FE21DF63-38AF-4F28-A9F0-9B04378BCD10}" id="{AE528020-9CAE-4FF3-8D55-2A93A7ECAAD1}">
    <text>Dosta općeniti gantogram, ali barem su identificirani neki osnovni elementi funkcionalnosti.
Funkcionalni su navedeni tako da je samo nastavljeno navođenje korisničkih zahtjeva?!
"Sustav mora brzo i točno reagirati sukladno zahtjevima i potrebama korisnika" - kako se provjerava ispunjenost ovog zahtjeva?
Dijagram glavnih procesa je previše usitnjen. Procesi su trebali biti upravljanje partnerima, upravljanje trgovinama, itd... pa se ne bi dogodilo da je detaljni trivijalan. Dodatno, gledajući detaljni ispada da nema nijednog toka koji ulazi ili izlazi iz tog procesa =&gt; ne crtati entitete na ovom nivou.
Na dijagramima nema spremišta.</text>
  </threadedComment>
  <threadedComment ref="G18" dT="2022-04-21T17:15:50.19" personId="{8F5E8115-EB0B-4B5D-9F6A-C26641B30888}" id="{61F07E7B-C775-47CC-9265-56F3513C79F2}">
    <text>Model BP - tipovi podataka, nullable?
DA - odakle to dočekivanje paralelnih grana?
gdje je završetak?
u CD-u je ključno prikazati članske varijable, to ne možete izostaviti - ili pak možete napraviti uz konkretni CD, jedan za brzi pregled
Gdje su brojnosti?</text>
  </threadedComment>
  <threadedComment ref="F19" dT="2022-04-11T12:43:42.60" personId="{FE21DF63-38AF-4F28-A9F0-9B04378BCD10}" id="{1B211DB0-3801-40D2-8355-5E943B5711C0}">
    <text>"Podaci moraju biti točni i očuvani". Sad kad je tako navedeno, onda to mora biti, a inače ne bi trebalo?!
Kako se provjeri da je sustav intuitivan?
Detaljni dijagram nije dijagram toka!!!
Generički plan u kojem se ne vide funkcionalnosti koje se razvijaju ovim sustavom. Ako smo identificirali neke zahtjeve, onda bi se oni i trebali naći u planu.</text>
  </threadedComment>
  <threadedComment ref="G19" dT="2022-04-22T06:18:52.47" personId="{8F5E8115-EB0B-4B5D-9F6A-C26641B30888}" id="{27BF86BF-307D-49EE-A58B-A6D9727573EA}">
    <text>Brojnosti na CD?</text>
  </threadedComment>
  <threadedComment ref="F20" dT="2022-04-06T12:30:08.64" personId="{8F5E8115-EB0B-4B5D-9F6A-C26641B30888}" id="{275FCF1C-A4C9-4A2B-845D-F85BED7A449F}">
    <text>Plan projekta nije u ispravnom formatu, niti postoji formalni dokument
Analiza troškova ne uzima u obzir sadašnju vrijednost
Funkcionalni i korisnički zahtjevi su isti.
Kako ćete dokazati da ste ispunili "Intuitivno korisničko sučelje"? Starije i slabovidne osobe moraju imati prilagođeno sučelje s visokim kontrastom itd... - ispunjenje toga se može dokazati, ali to je drugo.
DFD nisu očuvani tokovi. Brisanje, stvaranje, uređivanje - to onda nije DFD nego UC.</text>
  </threadedComment>
  <threadedComment ref="G20" dT="2022-05-22T21:26:54.91" personId="{FE21DF63-38AF-4F28-A9F0-9B04378BCD10}" id="{41D04206-9528-4EBB-8A7F-D425D922CB21}">
    <text>Ne navoditi implementacijske detalje u scenarijima korištenja (npr. dobije prozor, stisne gumb). Bza podataka se ne crta na UCD, jer je besmisleno i samo smanjuje preglednost. Ona nije neki vanjski entitet koji se povremeno koristi. I što zapravo opisuje "Modificiranje baze podataka"?</text>
  </threadedComment>
  <threadedComment ref="F22" dT="2022-04-05T10:36:53.83" personId="{8F5E8115-EB0B-4B5D-9F6A-C26641B30888}" id="{A078A005-B2D9-4745-A6F3-DA0B02A55BE0}">
    <text>Nema plana projekta.
Analiza troškova nije kroz period uz analizu sadašnje vrijednosti
Korisnički i funkcionalni zahtjevi su pomješani. U nefunkcionalnim zahtjevima ne postoji metrika zadovoljenja. Izbjegavati fleksibilnost, jednostavnost korištenja...
DFD Tokovi podataka nisu očuvani (bilanca). Detaljni dijagram nedovoljno detaljan za proces s takvim brojem tokova
DDF uređivanje oglasa je pod kreiranjem oglasa?</text>
  </threadedComment>
  <threadedComment ref="G22" dT="2022-05-13T19:47:17.90" personId="{FE21DF63-38AF-4F28-A9F0-9B04378BCD10}" id="{A669DEAD-5C97-4D76-8066-136E5864390B}">
    <text>U aktivnostima se pojavljuju veze među odvojenim granama. Nejasno zašto bi se normalizirali motorinfo, buy info… a posebno zašto bi to bio strani ključ u oglasu. Entiteti Ads i Oglas?! Nejasno, a nema nikakvog objašenjenja.</text>
  </threadedComment>
  <threadedComment ref="F23" dT="2022-04-06T11:55:56.33" personId="{8F5E8115-EB0B-4B5D-9F6A-C26641B30888}" id="{9380BA13-C761-4B1E-BED1-1FDE5AE1C880}">
    <text>Ovo nije analiza sadašnje vrijednosti.
Kako ćete utvrditi da ste zadovoljili "Jednostavno korištenje sustava"? Nema metrike za takvo nešto
DFD strelice za tokove su razbacane i nije moguće utvrditi smjer toka. 
Što je entitet, a što spremište? Nisu očuvani tokovi
Mjesto i vrijeme intervjua?</text>
  </threadedComment>
  <threadedComment ref="G23" dT="2022-05-22T21:28:19.75" personId="{FE21DF63-38AF-4F28-A9F0-9B04378BCD10}" id="{28786070-8D2E-4061-83F2-CA0BE74ADF92}">
    <text>U relacijskom modelu, pokojnik i osmrtnica su u odnosu 1:N, a na konceptualnom 1:0..1. Dijagram klasa ne bi trebao biti preslika relacijskom modela. Kako se realiziraju navedene kardinalnostosti? Sve skupa ekstrremno minimalistički</text>
  </threadedComment>
  <threadedComment ref="F24" dT="2022-04-06T11:01:30.43" personId="{8F5E8115-EB0B-4B5D-9F6A-C26641B30888}" id="{7D429E29-6087-4A2D-929D-819CC2738EFB}">
    <text>Plan je na rubu generičnost.
To nije sadašnja vrijednost
Sigurno ne možete stvoriti sustav koji je dostupan 24/7. Za takve zahtjeve dogovara se metrika kao mean-time-to-failure
DFD nije očuvan tok podataka. Procesi ne bi trebali imati slijednost. F7 visi, bez da išta pohranjuje ili da neki netite sudjeluje
DDF imate samo CRUD - implementirate samo bazu podataka? nemate neke funkcije koje su naprednije? rezerviranje bi moglo imati potvrđivanje, predlaganje izmjene...</text>
  </threadedComment>
  <threadedComment ref="G24" dT="2022-05-13T19:55:02.44" personId="{FE21DF63-38AF-4F28-A9F0-9B04378BCD10}" id="{8F89CDC1-0519-43BA-8B21-FD8FF7A7DAA6}">
    <text>Konceptualni bi bio puno pregledniji kad ne bi bio nakrcan svim atributima. Dovoljno je staviti samo najbitnije. Otvorim dokument i u naslovu piše Oblikovanje podataka. Podataka za koji projekt? Unutra piše Paket. Što je paket. Fizički? Paket usluga? Uložiti malo truda u opis. Zašto Paket u narudžbi nema neki opis ili količinu? Dijaghram razrada ne bi trebao biti preslika ER modela, već treba imati neke metode i modelirati ponašanje</text>
  </threadedComment>
  <threadedComment ref="G25" dT="2022-04-21T16:42:01.58" personId="{8F5E8115-EB0B-4B5D-9F6A-C26641B30888}" id="{4256A828-34F9-4E32-B23D-BA5093CD8A48}">
    <text>To nije model BP
Baza podataka nije aktor u UCD
Nema CD</text>
  </threadedComment>
  <threadedComment ref="F26" dT="2022-04-06T13:22:27.81" personId="{8F5E8115-EB0B-4B5D-9F6A-C26641B30888}" id="{E1AD900A-7E15-4AEF-98A1-AF17321657DC}">
    <text>Neispravno predano
Sve se nalazi u dokumentu vezanom za projedlog projekta?
U planu projekta nisu vidljivi nazivi točaka. Predani link ne radi.
Zahtjevi se moraju pobrojati. Jasan naziv, oznaka, možda i prioritet. Jedna rečenica ili izjava su dovoljne. Opis tek onda. Prvi, drugi, treći.... ne znam gdje ste vidjeli da je ovako dobro nabrajati zahtjeve
Što manje downtimea? Morate specificirati točno koliko i po kojoj metrici.
Jednostavnost, opet nema metrike.
Studija izvedivosti ne koristi sadašnju vrijednost.
DFD ima strelice različitih veličina. Nisu očuvani tokovi podataka. "statistika o prošlim događajim" je podatak, a ne proces. Izbjegavati nazive kao upit-rezulat.</text>
  </threadedComment>
  <threadedComment ref="G26" dT="2022-05-22T21:25:03.13" personId="{FE21DF63-38AF-4F28-A9F0-9B04378BCD10}" id="{473E5D7C-CB01-433B-9F1A-98A331D59816}">
    <text>CRUD operacije nad bazom je besmisleno crtati u slučaju korištenja. Opisujemo što korisnik radi, a ne kako se to izvodi i koje su posljedice toga. I kako upravitelja radi CRUD operacije. Valjda radi nešto konkretno. Nema dijagrama klasa</text>
  </threadedComment>
  <threadedComment ref="F27" dT="2022-04-06T14:01:26.47" personId="{8F5E8115-EB0B-4B5D-9F6A-C26641B30888}" id="{14478F54-4C56-4D30-9B31-9E6AF0ADCF68}">
    <text>Plan je generičan
Nema procjene troškova
Nema razlike između korisničkih i funkcionalnih zahtjeva.
Ovo nije moguće dokazati da je zadovoljeno:"Korisničko sučelje sustava mora biti intuitivno i jednostavno za korištenje."
DFD nisu očuvani tokovi. Ovo izgleda kao UC, a ne DFD. DFD opisuje procese, a ne akcije i radnje. To se pogotovo vidi u detaljnom dijagramu</text>
  </threadedComment>
  <threadedComment ref="G27" dT="2022-05-22T21:23:31.97" personId="{FE21DF63-38AF-4F28-A9F0-9B04378BCD10}" id="{39ACE732-D01F-442A-84CC-A86B2D8F4084}">
    <text>Objediniti u jedan dokument, napisati opise, a ne samo priložiti slike! Nema CRC kartice. Priložiti dijagram baze.</text>
  </threadedComment>
  <threadedComment ref="F28" dT="2022-04-05T13:33:17.11" personId="{8F5E8115-EB0B-4B5D-9F6A-C26641B30888}" id="{01E89167-67A1-4367-B9F8-7390F24A29A1}">
    <text>Plan je generičan. Bilo bi onda dobro imati pojašnjenja točaka. Plan nije samo vremenski
Dozvole se opisuju korisničkim zahtjevima. Kako ćete dokazati da ste napravili visoko upotrevljivu aplikaciju i da imate prepoznatljiv dizajn? koja je metrika toga?
Izbjegavati takve zahtjeve ubuduće
DFD
Tokovi podataka su podaci, a ne akcije (uredi objekt, recenziju). Izbjegavati Upit-rezultat
Nisu očuvani tokovi (pogledati Admin). Također na nižim razinama se pojavljuju neki nove entiteti
Po DDF vi samo radite bazu podataka (CRUD)
Sviđa mi se povezivanje izvora sa zahtjevima. Inače za takve stvari postoje cijeli sustavi</text>
  </threadedComment>
  <threadedComment ref="G28" dT="2022-05-13T19:51:07.11" personId="{FE21DF63-38AF-4F28-A9F0-9B04378BCD10}" id="{43CC2E49-FDA0-46B0-BD0C-AB361CFD3660}">
    <text>Korisnik komentira komentar? Valjda korisnik komentira recenziju? To je N:N veza, pa bi je tako trebalo nacrtati na konceptualnom modelu. U slučajevima korištenja ne navede se implementacijski detalji tipa klikne gumb (možda može i kliznuti prstom)</text>
  </threadedComment>
  <threadedComment ref="F29" dT="2022-04-18T16:04:18.11" personId="{FE21DF63-38AF-4F28-A9F0-9B04378BCD10}" id="{059C60FA-9286-43CD-9E2A-881894F41CC9}">
    <text>Plan projekta je generički i nema elemenata koji bi se ticali zahtjeva vezanih uz projekt.
"Intuitivno i pristupačno" je zahtjev koji se ne može provjeriti. "Zajamčena ispravnost" se podrazumijeva, a nije zahtjev.
Detaljni dijagram nije dijagram toka!!</text>
  </threadedComment>
  <threadedComment ref="G29" dT="2022-04-20T12:42:52.31" personId="{8F5E8115-EB0B-4B5D-9F6A-C26641B30888}" id="{7A9A7917-A8E0-40BA-B71B-63AB99935CE2}">
    <text>AD - Moram li se nakon svake grupe aktivnosti ponovno prijaviti u sustav? prema ovome da! Nadoknađujem bodove za detaljnost.</text>
  </threadedComment>
  <threadedComment ref="F30" dT="2022-04-18T16:09:20.04" personId="{FE21DF63-38AF-4F28-A9F0-9B04378BCD10}" id="{8F6D8871-F473-42C0-B04B-6BAFE4214249}">
    <text>Na detaljnom dijagramu se ne crtaju entiteti, a u ovom slučaju je dodatno pogrešno što bilanca tokova ne štima, jer na preglednom imamo 1 tok u P2, a ovdje ih imamo 3. Ispada kao da pregledni nije dobar i da je detaljni neki miks P2 i P3.
Gantogram je generički i nema elemenata iz zahtjeva projekta.</text>
  </threadedComment>
  <threadedComment ref="G30" dT="2022-04-21T17:22:43.37" personId="{8F5E8115-EB0B-4B5D-9F6A-C26641B30888}" id="{699CD83A-E541-40D2-AFC4-3A2757CF8ECF}">
    <text>Na modelu BP nedostaju brojnosti i nullable
AD - Za svaku radnju na sustavu se moramo ponovno ulogirati
Googleov servis nije aktor - on ne koristi Vaš sustav.
Na CD trebaju biti atributi! Gdje su brojnosti?</text>
  </threadedComment>
  <threadedComment ref="F31" dT="2022-04-05T11:48:24.88" personId="{8F5E8115-EB0B-4B5D-9F6A-C26641B30888}" id="{87417DA4-9BD4-4CB5-9806-8BC4A9EEF01D}">
    <text>Vaš potencijalni korisnik je aerodrom - i tko to na aerodromu je bitno. Dalje izlazite izvan opsega vlastitog projekta.
Bilo bi dobro i opisati točke plana projekta. Kako ćete organizirati sudionike? Plan nije samo vremenski. Razrada plana po gantogramu je dobra, pa kompenziram.
Analiza troškova treba biti izražena u sadašnjoj vrijednosti
Koja je metrika jednostavnosti korištenja sučelja? Samo autorizirani korisnici mogu - to je korisnički zahtjev onda
DFD nisu očuvani tokovi. Nema spremišta bi trebala biti u drugom obliku radi preglednosti. Malo imate upit-rezultat a malo Let? Uredi zaposlenika nije podatak.
DDF - Uređivanje, unos, pregled čega? Po ovome vi samo implementirate bazu podataka bez ikakve logike
Izvora nema</text>
  </threadedComment>
  <threadedComment ref="G31" dT="2022-05-13T19:48:41.88" personId="{FE21DF63-38AF-4F28-A9F0-9B04378BCD10}" id="{9CDDE9EA-3472-42B6-8DFC-F423458E4015}">
    <text>Po ER dijagramu osoba je uvijek putnik i zaposlenik. Po relacijskom modelu, više putnika može biti vezano uz istu osobu (loša specijalizacija!?) . Zašto bi RasporedStavka bila neovisna tablica na koju se veže više rasporeda letenja. Zašto vrijeme nije samo atribut u rasporedu leta</text>
  </threadedComment>
  <threadedComment ref="F32" dT="2022-04-06T15:54:35.12" personId="{8F5E8115-EB0B-4B5D-9F6A-C26641B30888}" id="{B840A637-99E1-4B6E-B60C-93530F9BD5BC}">
    <text>Plan je generički.
Samo ponderirano vrednovanje.
Ovo je korisnički zahtjev: "Svaki korisnik može pregledati svoje podatke u sustavu."
Ovo ne možete dokazati da ste ispunili:"Također, korisničko sučelje treba biti što intuitivnije za korištenje budući da će ga koristiti korisnici sa osnovim ili malim informatičkim znanjem."
To nije DFD.
nema izvora zahtjeva</text>
  </threadedComment>
  <threadedComment ref="G32" dT="2022-05-13T19:53:18.03" personId="{FE21DF63-38AF-4F28-A9F0-9B04378BCD10}" id="{630C343D-A08B-4875-8261-688F4492A33D}">
    <text>Strelica za extends je u krivom smjeru. Crtati Prijava u sustav je besmisleno, jer s lijeve strane već modeliramo uloge. Prijava u sustav može biti slučaj za sebe, a nikako use. Jer Ako sam se jednom prijavio za izvršavanje jednog slučaja, ne znači da se u sljedećem opet prijavljujem, jer sam već prijavljen. Ako evidentiramo da je dijete bolesno, onda bi trebalo evidentirati i kad je to bilo. Specijalizacija zaposlenik-odgajatelj je ispala 1:N. Zašto se evidentira izostanak s izleta, a ne općeniti izostanak? Vrtići imaju vrtićke grupe, tako da je model dosta površan</text>
  </threadedComment>
  <threadedComment ref="F33" dT="2022-04-06T08:13:42.34" personId="{8F5E8115-EB0B-4B5D-9F6A-C26641B30888}" id="{2EF3F97D-1480-4E1A-A0F8-6B9F533B160F}">
    <text>U kriterije uspješnosti projekta ne ulazi isporuka dokumentacije? Možete isporučiti nepotpunu programsku potporu?
Plan projekta nije predan u ispravnom formatu. Ne postoji službeni dokument plana.
Nema analize troškova
Kako ćete odrediti da je ovo zadovoljeno:"mogućnost lakog, brzog i sigurnog uplaćivanja novčanih sredstava"?
Funkcijski zahtjevi su zapravo samo korisnički.
Kako ćete dokazati da ste zadovoljili "intuitivno i razumljivo korisničko sučelje"? Metrika ne postoji.
Intervju nema vrijeme, mjesto, trajanje i sudionike.
DFD to nije dijagram konteksta. Kupnja i prodaja dionica nije entitet, to je za očekivati proces.
Tokovi podataka nisu očuvani</text>
  </threadedComment>
  <threadedComment ref="G33" dT="2022-05-13T19:51:57.51" personId="{FE21DF63-38AF-4F28-A9F0-9B04378BCD10}" id="{D96DDEFE-DFD7-4FE4-97FD-156625A97936}">
    <text>Konceptualni ne znači da u konačnici mora biti relacijski model! Baza podataka se ne crta na UCD. Ima li koji slučaj da ne koristi BP? Je li BP vanjski dio sustava ili njen sastavni dio? Samo stvara dodatne crte na dijagramu i smanjuje preglednost. Dijagram klasa bi trebao sadržavati i neke metode, a ne samo biti preslika ER modela</text>
  </threadedComment>
  <threadedComment ref="F34" dT="2022-04-06T13:11:44.45" personId="{8F5E8115-EB0B-4B5D-9F6A-C26641B30888}" id="{4FF1CF85-4746-483C-BA9A-83A7E034F03C}">
    <text>plan projekta nije u čitljivom formatu, niti postoji formalni dokument plana
analiza troškova nije odrađena sadašnjom vrijednosti
Ne postoji razlika između korisničkih i funkc zahtjeva.
Ne možete dokazati da ste ispunili zahtjev intuitivnosti sučelja, jer nema metrike.
DFD nisu očuvani tokovi. Ovdje nas nije briga što fizički postoji u svijetu i što je u BP. Modelirate procese koji postoje u poslovanju, bitno nam je samo raspoznati spremišta
Brisanje, unos, uređivanje u ovom kontekstu su UC, a ne procesi
DDF po ovome vi samo radite BP kada imate samo CRUD? Nemate neke kompleksnije funkcije?
Sad sam u prilozima pronašao plan... generičan je i mogu ga presliakti na bilo koji drugi projekt na IS-u.</text>
  </threadedComment>
  <threadedComment ref="G34" dT="2022-05-22T21:26:03.85" personId="{FE21DF63-38AF-4F28-A9F0-9B04378BCD10}" id="{AFEBB2BB-A160-4D53-BBFF-5D26F757F53D}">
    <text>Objediniti u 1 dokument!! Opisati modela, a ne samo isporučiti sliku. Gdje je vrijeme kad je pacijent bio u sobi i/ili krevetu? Kako se mijenja broj slobodnih kreveta? To npr. nije pokriveno u slučaju korištenja. U slučajevima korištenja ne navoditi implementacijske detalje (npr. u glavnom izborniku to i to, jer je to implementacijski detalj i dio dizajna sučelja). Kako može biti odabir pacijenta biti proširenje slučaja korištenja Unos pregleda pacijenta? A slično vrijedi i za ostale. Da to nije možda trebao biti include? Nema dijagrama klasa</text>
  </threadedComment>
  <threadedComment ref="F35" dT="2022-04-18T16:12:49.39" personId="{FE21DF63-38AF-4F28-A9F0-9B04378BCD10}" id="{EAE94FCE-A656-4862-81E2-0EDD0D1B94EE}">
    <text>Use case dijagram &lt;&gt; DFD.
Detaljni dijagram nije isto što i dijagram aktivnosti. Pogledati predavanja!
Nema izračuna troškova.
Ganrogram previše općenit i nema elemenata iz zahtjeva.</text>
  </threadedComment>
  <threadedComment ref="F35" dT="2022-04-18T16:14:04.84" personId="{FE21DF63-38AF-4F28-A9F0-9B04378BCD10}" id="{F6C27493-F902-4BD9-A9C8-56D657418FE5}" parentId="{EAE94FCE-A656-4862-81E2-0EDD0D1B94EE}">
    <text>"Jednostavno i intuitivno korištenje sustava" je zahtjev čija se dovršenost ne može provjeriti. Što je mjera za jednostavnost i intuitivnost?</text>
  </threadedComment>
  <threadedComment ref="G35" dT="2022-04-20T12:18:18.27" personId="{8F5E8115-EB0B-4B5D-9F6A-C26641B30888}" id="{B027926A-B6B0-46CF-801A-474AFD078B1F}">
    <text>Model BP - to nije model BP, koje su brojnosti i koji su tipovi podataka, nullability?
AD - postoje paralelni tokovi koji se ne spoje na kraju grane 2. Ovakvi rombovi se koriste u dijagramu tijeka, a ne u AD.
Mora li onda svaki skup aktivnosti završiti odjavom? prema ovome da!
nema UC, a UCD nije ista stvar
UCD - poslužitelj nije aktor. Kakve su to strelice koje idu prema aktoru?? Drugi korisnik nije tipizacija, to je samo druga instanca!</text>
  </threadedComment>
  <threadedComment ref="F36" dT="2022-04-19T12:51:55.65" personId="{FE21DF63-38AF-4F28-A9F0-9B04378BCD10}" id="{50910045-1E29-4086-8E9F-E1DDAEF8DD9C}">
    <text>Pregledni dijagram treba imati 7+-2, a detaljnije nije dijagram toka, već razrada jednog procesa u potprocese!
U analizi troškova nije dana analiza sadašnje vrijednosti kroz godine.
Što znači minimum pogrešaka. 1, 5, 500? Točnost se ne propisuje zahtjevom!
Gantogram staviti u dokument kao sliku. Ne znam u čemu bih otvorio ovaj json s ekstenzijom gantt.
Nisu navedeni izvori zahtjeva.</text>
  </threadedComment>
  <threadedComment ref="G36" dT="2022-04-21T16:57:20.76" personId="{8F5E8115-EB0B-4B5D-9F6A-C26641B30888}" id="{3EB02286-1793-4128-A294-FE4BB3C22E12}">
    <text>Nema modela BP
DA je u potpunosti promašen. Paralelno grananje nigdje nije dočekano. Aktivnosti nisu aktivnosti nego stvake iz spremišta podataka....
Nema CRC i CD</text>
  </threadedComment>
  <threadedComment ref="F37" dT="2022-04-06T14:40:57.40" personId="{8F5E8115-EB0B-4B5D-9F6A-C26641B30888}" id="{314B9579-CCB9-4760-89FF-C5542F98B2AD}">
    <text>Kako ćete dokazati skalabilnost?
Plan projekta je generičan
Po opisu, ovo je nefunkcionalan: "Pregled i dodavanje informacija o najmoprimcima"
Nema razlike između funkcionalnih i nefunkcionalnih zahtjeva
Ovo ne možete dokazati da ste zadovoljili: "Korisničko sučelje treba biti intuitivno i jednostavno za korištenje". "Optimizacija sustava" koliko je nekoliko?
DFD tokovi nisu očuvani. Izbjegavati upit-rezultat. Novi najam je podatak, a ne proces, Popis, uređivanje, novi - ovo je UC
DDF po čemu radite dekompoziciju? Po entitetima ili po funkcionalnostima?. Ovo označava da samo radite bazu podataka (dodaj, briši, ažuriraj)
Samo jedan izvor</text>
  </threadedComment>
  <threadedComment ref="F38" dT="2022-04-06T10:54:29.52" personId="{8F5E8115-EB0B-4B5D-9F6A-C26641B30888}" id="{7CED0D45-11A6-45DF-9F0F-9CFA33451ABF}">
    <text>Plan je generičan
Analiza troškova ne uzima u obzir sadašnju vrijednost
Nema razlike izmešu korisničkih i funkcionalnih zahtjeva
Kako ćete odrediti da ste ispunili zahtjev za "intuitivno sučelje"? Koja je metrika?
DFD iz nomenklature nije jasno što su spremišta, a što entiteti. Tokovi podataka su podaci, a ne radnje ili akcije. Tokovi nisu očuvani</text>
  </threadedComment>
  <threadedComment ref="G38" dT="2022-05-13T19:54:28.39" personId="{FE21DF63-38AF-4F28-A9F0-9B04378BCD10}" id="{F8C4659D-2EDF-43FA-BD9D-BC7BFAEC5074}">
    <text>Zašto bi svaka osoba potrošila jednako kalerija za neku vježbu? U dijagramu aktivnosti nakon prijave dolazi do granjanja, a onda se spaja zajedno s paralelnim aktivnostima što je formalno pogrešno. Što baza podataka radi na UC-u? Je li ta baza dio sustava ili vanjski entitet?</text>
  </threadedComment>
  <threadedComment ref="F39" dT="2022-04-06T11:55:56.33" personId="{8F5E8115-EB0B-4B5D-9F6A-C26641B30888}" id="{99EFFAA9-D323-4901-834B-20290A860DAD}">
    <text>Ovo nije analiza sadašnje vrijednosti.
Kako ćete utvrditi da ste zadovoljili "Jednostavno korištenje sustava"? Nema metrike za takvo nešto
DFD strelice za tokove su razbacane i nije moguće utvrditi smjer toka. 
Što je entitet, a što spremište? Nisu očuvani tokovi
Mjesto i vrijeme intervjua?</text>
  </threadedComment>
  <threadedComment ref="G39" dT="2022-05-22T21:28:19.75" personId="{FE21DF63-38AF-4F28-A9F0-9B04378BCD10}" id="{D4E44586-31A8-4E57-8766-2EF3E7A5162A}">
    <text>U relacijskom modelu, pokojnik i osmrtnica su u odnosu 1:N, a na konceptualnom 1:0..1. Dijagram klasa ne bi trebao biti preslika relacijskom modela. Kako se realiziraju navedene kardinalnostosti? Sve skupa ekstrremno minimalistički</text>
  </threadedComment>
  <threadedComment ref="F40" dT="2022-04-19T12:39:52.36" personId="{FE21DF63-38AF-4F28-A9F0-9B04378BCD10}" id="{86BCA383-E949-4608-B6B4-35E0C2446397}">
    <text>Izbjegavati pojmove lak, jednostavan, intuitivan i sl. Točnost se ne propisuje zahtjevom, već se podrazumijeva.
Detaljni dijagram nije dijagram toka!</text>
  </threadedComment>
  <threadedComment ref="G40" dT="2022-04-21T16:42:55.69" personId="{8F5E8115-EB0B-4B5D-9F6A-C26641B30888}" id="{AF1F8CAC-7771-4820-89C8-FEF34D8276FB}">
    <text>Koje su brojnosti veza u modelu BP?
AD - po ovome svaki puta moramo napraviti prijavu da bismo izvršili neku od ovih radnji.... čak iako smo već prijavljeni. Koji je uvjet svih tih grananja?
UC nemajiu veze s AD. Na koje su aktivnosti vezani?</text>
  </threadedComment>
  <threadedComment ref="F41" dT="2022-04-19T12:45:06.59" personId="{FE21DF63-38AF-4F28-A9F0-9B04378BCD10}" id="{CCFEB763-E5D9-4FD6-89C0-95A9B48B465D}">
    <text>Plan projekta generički bez elemenata prepoznatih zahtjeva.
Pregledni dijagram treba sadržavati 7+-2 procesa, pa se ne bi dogodilo da detaljnije ispadne dijagram toka. Detaljni treba biti razrada jednog od procesa, ali ne da je to njegov scenarij ili tok, nego podjela u manje (neovisne) procese.</text>
  </threadedComment>
  <threadedComment ref="G41" dT="2022-04-21T17:38:09.41" personId="{8F5E8115-EB0B-4B5D-9F6A-C26641B30888}" id="{46A7DD46-71C7-4DCA-B24C-B6B76DBC7580}">
    <text>AD - moramo li se svaki put nanovo ulogirati u sustav? prije brisanja kanala - moram ga urediti?
UC - Prijava u sustav: uredni i korisnik se žele prijaviti u sustav
Samo urednik se prijavi?</text>
  </threadedComment>
  <threadedComment ref="F42" dT="2022-04-19T12:45:06.59" personId="{FE21DF63-38AF-4F28-A9F0-9B04378BCD10}" id="{C2AE3096-53EE-42F3-ADD5-B38DFBFD6D69}">
    <text>Plan projekta generički bez elemenata prepoznatih zahtjeva.
Pregledni dijagram treba sadržavati 7+-2 procesa, pa se ne bi dogodilo da detaljnije ispadne dijagram toka. Detaljni treba biti razrada jednog od procesa, ali ne da je to njegov scenarij ili tok, nego podjela u manje (neovisne) procese.</text>
  </threadedComment>
  <threadedComment ref="G42" dT="2022-04-21T17:38:09.41" personId="{8F5E8115-EB0B-4B5D-9F6A-C26641B30888}" id="{0F454F5B-AD3D-42EF-B706-4A3704F8E94A}">
    <text>AD - moramo li se svaki put nanovo ulogirati u sustav? prije brisanja kanala - moram ga urediti?
UC - Prijava u sustav: uredni i korisnik se žele prijaviti u sustav
Samo urednik se prijavi?</text>
  </threadedComment>
  <threadedComment ref="F43" dT="2022-04-06T08:36:36.91" personId="{8F5E8115-EB0B-4B5D-9F6A-C26641B30888}" id="{1A4518DD-1AB3-4EBC-A789-844DFD1F3539}">
    <text>Plan je generički. Moguće ga primjeniti na bilo koji drugi projekt na ovom predmetu
Analiza troškova treba biti u sadašnjoj vrijednosti kroz 3 godine
Korisnički zahtjev 2 je poslovni zahtjev. Koje će akcije poduzimati izvođači? To trebate sada razraditi!
Ne možete utvrditi uspješno zadovoljenje ovog zahtjeva:"b)	Sustav treba biti jednostavan za korištenje, korisnici se moraju znati koristiti
sučeljem bez opširnih uputa"
"Veza s bazom podataka mora biti kvalitetno zaštićena, brza i otporna na vanjske greške"
- po kojem standardu ćete odrediti da je nešto kvalitetno?
DFD tokovi nisu očuvani. U cijeloj analizi dokučili ste da postoji samo jedno spremište podataka? Samo jedna vrsta podataka koje koristite?
Dodaj, ukloni - to su akcije, a ne podaci
DDF imate samo obični CRUD, bazu podataka. Nemate nikakve složenije funkcionalnosti? Trebali biste ih imati.
Koji su to izvori porijekla? To su intervjui?</text>
  </threadedComment>
  <threadedComment ref="G43" dT="2022-05-13T19:52:45.24" personId="{FE21DF63-38AF-4F28-A9F0-9B04378BCD10}" id="{5D269DBA-01B3-43D6-867A-B70FAC6D3B60}">
    <text>Po konceptualnom ispada da pjesma ne mora pripadati albumu, a onda nema vezu prema izvođaču. "Administratoru se otvara ekran s (iOS UIKit) present animacijom " - ovo je implementacijski detalj kojem nije mjesto u scenariju</text>
  </threadedComment>
  <threadedComment ref="F44" dT="2022-04-05T11:48:24.88" personId="{8F5E8115-EB0B-4B5D-9F6A-C26641B30888}" id="{3F7F5720-55F6-4FBF-A663-1A4361A3D48B}">
    <text>Vaš potencijalni korisnik je aerodrom - i tko to na aerodromu je bitno. Dalje izlazite izvan opsega vlastitog projekta.
Bilo bi dobro i opisati točke plana projekta. Kako ćete organizirati sudionike? Plan nije samo vremenski. Razrada plana po gantogramu je dobra, pa kompenziram.
Analiza troškova treba biti izražena u sadašnjoj vrijednosti
Koja je metrika jednostavnosti korištenja sučelja? Samo autorizirani korisnici mogu - to je korisnički zahtjev onda
DFD nisu očuvani tokovi. Nema spremišta bi trebala biti u drugom obliku radi preglednosti. Malo imate upit-rezultat a malo Let? Uredi zaposlenika nije podatak.
DDF - Uređivanje, unos, pregled čega? Po ovome vi samo implementirate bazu podataka bez ikakve logike
Izvora nema</text>
  </threadedComment>
  <threadedComment ref="G44" dT="2022-05-13T19:48:41.88" personId="{FE21DF63-38AF-4F28-A9F0-9B04378BCD10}" id="{753B907C-0D80-48AE-9D6A-934A2ACC59DE}">
    <text>Po ER dijagramu osoba je uvijek putnik i zaposlenik. Po relacijskom modelu, više putnika može biti vezano uz istu osobu (loša specijalizacija!?) . Zašto bi RasporedStavka bila neovisna tablica na koju se veže više rasporeda letenja. Zašto vrijeme nije samo atribut u rasporedu leta</text>
  </threadedComment>
  <threadedComment ref="F45" dT="2022-04-19T12:17:22.30" personId="{FE21DF63-38AF-4F28-A9F0-9B04378BCD10}" id="{C042C006-903F-4D7E-8540-BBF77FCD85D5}">
    <text>Plan projekta potpuno generički, bez ikakve veze s konkretnim projektom, neupotrebljivo.
Detaljni dijagram nije dijagram toka. Na preglednom dijagramu nema spremišta, što ne mora nužno biti greška, ali djeluje kao da nedostaju.
Izbjegavati pojmove kao što je "jednostavno" u zahtjevima, jer se ne mogu provjeriti. Točnost i poudanost se ne propisuje zahtjevima!</text>
  </threadedComment>
  <threadedComment ref="G45" dT="2022-04-22T07:00:55.79" personId="{8F5E8115-EB0B-4B5D-9F6A-C26641B30888}" id="{D53185E0-18C0-4FEB-B0E4-029EAE2DF760}">
    <text>To nije model BP
AD - upravljanje je skup aktivnosti, a ne altivnost za sebe. Pogotovo ako kasnije prikazujete unos/izmjenu
CD - brojnosti?</text>
  </threadedComment>
  <threadedComment ref="F46" dT="2022-04-06T13:22:27.81" personId="{8F5E8115-EB0B-4B5D-9F6A-C26641B30888}" id="{FCB15524-339D-4DE4-95A1-5002C5FC58F4}">
    <text>Neispravno predano
Sve se nalazi u dokumentu vezanom za projedlog projekta?
U planu projekta nisu vidljivi nazivi točaka. Predani link ne radi.
Zahtjevi se moraju pobrojati. Jasan naziv, oznaka, možda i prioritet. Jedna rečenica ili izjava su dovoljne. Opis tek onda. Prvi, drugi, treći.... ne znam gdje ste vidjeli da je ovako dobro nabrajati zahtjeve
Što manje downtimea? Morate specificirati točno koliko i po kojoj metrici.
Jednostavnost, opet nema metrike.
Studija izvedivosti ne koristi sadašnju vrijednost.
DFD ima strelice različitih veličina. Nisu očuvani tokovi podataka. "statistika o prošlim događajim" je podatak, a ne proces. Izbjegavati nazive kao upit-rezulat.</text>
  </threadedComment>
  <threadedComment ref="G46" dT="2022-05-22T21:25:03.13" personId="{FE21DF63-38AF-4F28-A9F0-9B04378BCD10}" id="{FD036492-6A87-4DC2-A7F8-A255232DB84A}">
    <text>CRUD operacije nad bazom je besmisleno crtati u slučaju korištenja. Opisujemo što korisnik radi, a ne kako se to izvodi i koje su posljedice toga. I kako upravitelja radi CRUD operacije. Valjda radi nešto konkretno. Nema dijagrama klasa</text>
  </threadedComment>
  <threadedComment ref="F47" dT="2022-04-19T12:08:22.75" personId="{FE21DF63-38AF-4F28-A9F0-9B04378BCD10}" id="{27A1C967-CCFF-49DA-9837-FB19130471C5}">
    <text>Analiza troškova nema analizu sadašnje vrijednosti ni analizu koristi kroz 3 godine.
U dijagramu konteksta korišteni isti simboli za sve. Pregledni treba sadržavati 7+-2 procesa, a onda se jedan od tih odabere za daljnju razradu u detaljnom. Ne mogu se pojaviti i P10 i P11 u detaljnom, jer to onda ispada samo odsječak preglednog, a ne daljnja razrada.
Ovako kako je nabrojeno, ne vidim razliku između korisničkih i funkcionalnih.Zašto npr. zahtjev da šef unosi jelovnik nije korisnički?
To da su podaci točni i pouzdani ne može biti zahtjev, jer bi u protivnom značilo (da ako se ne navede) da podaci mogu biti neispravni ili nepoudani!?</text>
  </threadedComment>
  <threadedComment ref="F47" dT="2022-04-19T12:09:41.46" personId="{FE21DF63-38AF-4F28-A9F0-9B04378BCD10}" id="{61EE1453-ACE1-48DF-A9B8-92ACC5DEF98F}" parentId="{27A1C967-CCFF-49DA-9837-FB19130471C5}">
    <text>Hrpa dokumenata, a ni u jednom ne piše tko su odgovorni za projekt</text>
  </threadedComment>
  <threadedComment ref="G47" dT="2022-04-20T12:45:40.84" personId="{8F5E8115-EB0B-4B5D-9F6A-C26641B30888}" id="{9EE05E87-B0C8-43E4-9573-67D43733478C}">
    <text>To nije model BP. Gdje su tipovi podataka? nullable? brojnosti?
AD - Netko istovremeno može biti i voditelj smjene i zaposlenik i šef kuhinje i nabavljač? Rombovi prema nabavljaču i šefu kuhinje nemaju smisla.
Kakvi su to jednostruki paralelni tokovi??
Za svaki odabir željene akcije, mora se ponovno prijaviti u sustav?
CRC - koji specifični servis, koji specifični kontroler ili repozitorij??
Sigurnost nije razred - to je modul? paket?
CD - to nije CD</text>
  </threadedComment>
  <threadedComment ref="F48" dT="2022-04-19T12:17:22.30" personId="{FE21DF63-38AF-4F28-A9F0-9B04378BCD10}" id="{C2966BF0-9CDE-4183-86DB-0520D3E0F1FE}">
    <text>Plan projekta potpuno generički, bez ikakve veze s konkretnim projektom, neupotrebljivo.
Detaljni dijagram nije dijagram toka. Na preglednom dijagramu nema spremišta, što ne mora nužno biti greška, ali djeluje kao da nedostaju.
Izbjegavati pojmove kao što je "jednostavno" u zahtjevima, jer se ne mogu provjeriti. Točnost i poudanost se ne propisuje zahtjevima!</text>
  </threadedComment>
  <threadedComment ref="G48" dT="2022-04-22T07:00:55.79" personId="{8F5E8115-EB0B-4B5D-9F6A-C26641B30888}" id="{C5DEF757-05F2-4108-9537-0E47089FE7AE}">
    <text>To nije model BP
AD - upravljanje je skup aktivnosti, a ne altivnost za sebe. Pogotovo ako kasnije prikazujete unos/izmjenu
CD - brojnosti?</text>
  </threadedComment>
  <threadedComment ref="F49" dT="2022-04-19T10:33:27.70" personId="{FE21DF63-38AF-4F28-A9F0-9B04378BCD10}" id="{C3A4A659-0CAA-4FAE-9840-19A840B624DE}">
    <text>Trivijalan gantogram, nema evidencije koliko bi nešto trajalo niti podloge kako se došlo do 100 programerskih sati u analizi troškova koja nije napravljena uz analizu sadašnje vrijednosti kroz 3 godine.
Zahtjev koji se svodi na "jednostavno" se ne može provjeriti. 
DFD: Preglednog nema, na dijagramu konteksta sve su isti simboli, detaljni napravljen kao dijagram toka (a on to ne bi trebao biti). Nema izvora.</text>
  </threadedComment>
  <threadedComment ref="G49" dT="2022-04-22T06:52:34.61" personId="{8F5E8115-EB0B-4B5D-9F6A-C26641B30888}" id="{3E3B6A50-4E62-486D-9A17-BC907631F4B3}">
    <text>Model BP - nema nnullable?
AD Upravljanje rezervacijama nije samo akcija - to je skup akcija! Isto tako za sve grane.
CD - nema brojnosti, navedene samo metode. Gdje su atributi/član.var.? 
UCD - baza podataka nije aktor</text>
  </threadedComment>
  <threadedComment ref="F50" dT="2022-04-06T12:21:59.62" personId="{8F5E8115-EB0B-4B5D-9F6A-C26641B30888}" id="{5A89E0E8-E9FC-458A-B6AE-C452C36660C4}">
    <text>Kako se podposlovi vide u planu projekta? ovo je generičan plan.
Nema analize troškova.
Kako će te utvrditi da ste napravili: "Stvoriti intuitivno sučelje"? Dapače, nekakvi metrički opis sučelja je nefunkcijski zahtjev.
Koja je razlike korisničkih i funkcijskih zahjtjeva?
DFD Iznajmljivač nije korisnik? Izbjegavati generične nazive za tokove kao upit-rezultat. Nisu očuvani tokovi kod iznajmljivača. Zahtjev za rezervacijom nije proces - to je podatak.
Nema modela dekomp funkcija, stanja ili mape dijaloga...
Nema izvora</text>
  </threadedComment>
  <threadedComment ref="G50" dT="2022-05-22T21:27:23.41" personId="{FE21DF63-38AF-4F28-A9F0-9B04378BCD10}" id="{3DBC90F3-D5FF-42EB-ADD1-DAD05D93B2B6}">
    <text>Po konceptualnom modelu lokacija i apartman su 1:1, a to nije tako u fizičkom. Opisati model, stvati u zajednički dokument, a ne samo isporučiti slike.</text>
  </threadedComment>
  <threadedComment ref="F51" dT="2022-04-05T13:09:43.25" personId="{8F5E8115-EB0B-4B5D-9F6A-C26641B30888}" id="{A9E5A3C8-2FB8-4B9C-A9F9-5A6B404480B6}">
    <text>Nema povelja ili prijedloga
Plan je generičan izuzev što se 2 mjesta spominju vlasnici i kućni ljubimci. Da samo uklonim te riječi ništa se ne bi promijenilo
Nema procjene troškova
Točno propisivanje algoritama je nefunkcijski zahtjev. Funkcionalni zahtjevi direktno odgovaraju na to što sustav treba omogućiti.
Ticketing je funkcionalni zahtjev
DFD - Što s sprema u spremišta? spremišta kojih podataka? ništa ne čita iz spremišta?
Nije očuvan tok podataka. Baza podataka nije entitet. Nema detaljnog dijagrama.
Nema modela funkcija, stanja ili programa</text>
  </threadedComment>
  <threadedComment ref="G51" dT="2022-05-13T19:50:41.70" personId="{FE21DF63-38AF-4F28-A9F0-9B04378BCD10}" id="{C1646502-A1E6-4616-8AB2-B404D944A3FD}">
    <text>Konceptualni model bi trebao biti takav da je razumljiv i čitak, a ne s fontom 9 i latičasto s gomilom navedenih atributa od kojih neki uopće nisu ključni za razumijevanje modela. Isto (pa i još gore) vrijedi za relacijski.  Zašto bi period bio normaliziran? Zašto bi session, cipher i slično bili dio modela? Spojiti u jedan dokument koji se da pročitati, a ne da otvaram n dokumenata i tražim gdje je što. Baza podataka se ne crta na UCD-u jer je sve vezano na nju i samo smanjuje preglednost!</text>
  </threadedComment>
  <threadedComment ref="F52" dT="2022-04-05T13:09:43.25" personId="{8F5E8115-EB0B-4B5D-9F6A-C26641B30888}" id="{C81EB200-55D1-40C7-9FC2-304603259EEE}">
    <text>Nema povelja ili prijedloga
Plan je generičan izuzev što se 2 mjesta spominju vlasnici i kućni ljubimci. Da samo uklonim te riječi ništa se ne bi promijenilo
Nema procjene troškova
Točno propisivanje algoritama je nefunkcijski zahtjev. Funkcionalni zahtjevi direktno odgovaraju na to što sustav treba omogućiti.
Ticketing je funkcionalni zahtjev
DFD - Što s sprema u spremišta? spremišta kojih podataka? ništa ne čita iz spremišta?
Nije očuvan tok podataka. Baza podataka nije entitet. Nema detaljnog dijagrama.
Nema modela funkcija, stanja ili programa</text>
  </threadedComment>
  <threadedComment ref="G52" dT="2022-05-13T19:50:41.70" personId="{FE21DF63-38AF-4F28-A9F0-9B04378BCD10}" id="{56F67320-8EBC-441F-A370-3F681822BBD5}">
    <text>Konceptualni model bi trebao biti takav da je razumljiv i čitak, a ne s fontom 9 i latičasto s gomilom navedenih atributa od kojih neki uopće nisu ključni za razumijevanje modela. Isto (pa i još gore) vrijedi za relacijski.  Zašto bi period bio normaliziran? Zašto bi session, cipher i slično bili dio modela? Spojiti u jedan dokument koji se da pročitati, a ne da otvaram n dokumenata i tražim gdje je što. Baza podataka se ne crta na UCD-u jer je sve vezano na nju i samo smanjuje preglednost!</text>
  </threadedComment>
  <threadedComment ref="F53" dT="2022-04-19T12:56:36.05" personId="{FE21DF63-38AF-4F28-A9F0-9B04378BCD10}" id="{C82848A7-0B98-44F3-9632-9E1AE1148DDD}">
    <text>Plan projekta nije skroz generički, ali plan i korisnički zahtjevi nisu baš usklađeni.
Dodatno, u korisničlkim zahtjevima nije navedeno npr. odigravanje poteza u igri, već samo stvari koje prethode igri.
Nefunkcionalni zahtjevi su besmisleni, tj. ne mogu se provjeriti, jer se oslanjaju na pojmove atraktivno, efikasno, ...
Pregledni dijagram nije napravljen, a detaljni je bemislen. DFD nije dijagram toka!
Nema izvora zahtjeva ni analize troškova</text>
  </threadedComment>
  <threadedComment ref="G53" dT="2022-04-20T11:14:13.56" personId="{8F5E8115-EB0B-4B5D-9F6A-C26641B30888}" id="{F01CA5A9-8CA5-4AB9-9D88-E03E3B6C05FE}">
    <text>Nema konceptualnog dijagrama.
Model BP - gdje su tipovi podataka (koliko je dugačak taj ABC? i je li Varchar ili Nchar?)
Zašto je skripta za stvaranje BP u pythonu? Napravite SQL skriptu...
Napraviti CRC i CD za cijelu obrađenu domenu!
AD nema označene alternativne tokove (uvjet, akcija ili naziv). Aktivnosti koje su crne rupe?
Database, User interface, application... UI je dio aplikacije...
A BP se sugerira kako aktor...
UCD - server nije aktor, kao što nije ni BP. UCD-om je trebalo sve spomenute UC-ove prikazati na jednom mjestu. Korisnik 1 i korisnik 2, to su specifični korisnici, a ne tipizirani...</text>
  </threadedComment>
  <threadedComment ref="F54" dT="2022-04-06T14:17:16.63" personId="{8F5E8115-EB0B-4B5D-9F6A-C26641B30888}" id="{60DAC28F-EE84-4B86-8643-6B256B973CE4}">
    <text>Nema plana
Nema studija
"Osigurati sustav od gubitka podataka" - valjda želite osigurati poslovanje.
Nema razlike izmešu funkcionalnih i korisničkih zahtjeva.
10 sekundi nije realno vrijeme.
DFD P5 je zapravo "upravljanje artiklima". Ispisi su u ovom kontekstu UC, a ne procesi</text>
  </threadedComment>
  <threadedComment ref="G54" dT="2022-05-22T21:23:05.61" personId="{FE21DF63-38AF-4F28-A9F0-9B04378BCD10}" id="{0A28D998-B6EA-4447-914D-4F94C48E6C8A}">
    <text>U konceptualnom modelu povezati Artikl i Narudžbu s N:N vezom, a kasnije se  u relacijskom modelu stvori 3. tablica</text>
  </threadedComment>
  <threadedComment ref="F55" dT="2022-04-05T10:52:32.64" personId="{8F5E8115-EB0B-4B5D-9F6A-C26641B30888}" id="{C63625AE-D595-4B74-BAEF-39BEDB3D8F22}">
    <text>na host - na poslužitelju. Padaju prijedlozi i zbog takvih stvari.
Ovaj plan mogu primjeniti na bilo koji projekt na ovom predmetu u ovom semestru - to je generički plan.
Analiza troškova mora biti kroz vrijeme (3 godine) u sadašnjoj vrijednosti.
Nefunkc zahtjev dostupnosti - u kojoj mjeri? kako ćete znati da je zadovoljen zahtjev? Ovo inače može biti opasno za projekt: https://www.bmc.com/blogs/service-availability-calculation-metrics/
https://en.wikipedia.org/wiki/Availability
DFD nisu očuvani tokovi na strani zaposlenika</text>
  </threadedComment>
  <threadedComment ref="G55" dT="2022-05-13T19:47:43.19" personId="{FE21DF63-38AF-4F28-A9F0-9B04378BCD10}" id="{C28A98EA-E08A-49AE-BAD7-BEC279E10724}">
    <text>Spajanje višestrukih grana na isto mjestu. Strellica koja ide prema gore u aktivnostima?</text>
  </threadedComment>
  <threadedComment ref="F56" dT="2022-04-05T11:57:00.18" personId="{8F5E8115-EB0B-4B5D-9F6A-C26641B30888}" id="{79E3AB28-570C-4F3A-AEB2-09B57E0E3193}">
    <text>Analiza troškova nije po sadašnjoj vrijednosti - pogledati NPV
Korisnički zahtjevi govore koji korisnik može što. Zagrade su vam dulje od same rečenice...
Kako ćete dokazati robustnost sustava? Kako ćete dokazati intuitivnost sučelja?
DFD tokovi nisu očuvani</text>
  </threadedComment>
  <threadedComment ref="G56" dT="2022-05-13T19:49:03.52" personId="{FE21DF63-38AF-4F28-A9F0-9B04378BCD10}" id="{0E3770C3-4F81-4405-A953-4FB7AC13D546}">
    <text>Krivi smjer strelice za include na UC dijagramu. Objašnjenje relacija bi dobro došlo, a ne da se nagađa zašto neka veza postoji.</text>
  </threadedComment>
  <threadedComment ref="F58" dT="2022-04-18T16:49:50.93" personId="{FE21DF63-38AF-4F28-A9F0-9B04378BCD10}" id="{88A3CE2C-90D6-4F57-ABE3-6DD3A3FB1CA6}">
    <text>U troškovima nije napravljena analiza sadašnje vrijednosti troškova.
Što brži, efikasno, intuitivno, pregledno i slično su riječi koje nisu prikladne za zahtjeve jer ih ne možemo verificirati.
Detaljnije dijagram nije dijagram toka!
Plan projekta skoro generički, dosta gruba podjela samo na stripove i izdavače.</text>
  </threadedComment>
  <threadedComment ref="G58" dT="2022-04-21T17:07:05.00" personId="{8F5E8115-EB0B-4B5D-9F6A-C26641B30888}" id="{09AF4F48-940B-4ACF-B069-C735442DA537}">
    <text>Model BP treba tipove podataka, nullable, brojnosti
AD ima neoznačenih grananja, kao i  grananja s jednom granom
CD - gdje su članske varijable i brojnosti??</text>
  </threadedComment>
  <threadedComment ref="F59" dT="2022-04-18T16:12:49.39" personId="{FE21DF63-38AF-4F28-A9F0-9B04378BCD10}" id="{6C2630DD-268C-4CFF-80B7-8A72F5953D5C}">
    <text>Use case dijagram &lt;&gt; DFD.
Detaljni dijagram nije isto što i dijagram aktivnosti. Pogledati predavanja!
Nema izračuna troškova.
Ganrogram previše općenit i nema elemenata iz zahtjeva.</text>
  </threadedComment>
  <threadedComment ref="F59" dT="2022-04-18T16:14:04.84" personId="{FE21DF63-38AF-4F28-A9F0-9B04378BCD10}" id="{2B2903BE-0277-437B-81DC-6A77FFCEBADB}" parentId="{6C2630DD-268C-4CFF-80B7-8A72F5953D5C}">
    <text>"Jednostavno i intuitivno korištenje sustava" je zahtjev čija se dovršenost ne može provjeriti. Što je mjera za jednostavnost i intuitivnost?</text>
  </threadedComment>
  <threadedComment ref="G59" dT="2022-04-20T12:18:18.27" personId="{8F5E8115-EB0B-4B5D-9F6A-C26641B30888}" id="{C67C2BE2-26B4-49C3-BAED-FF3E43444D89}">
    <text>Model BP - to nije model BP, koje su brojnosti i koji su tipovi podataka, nullability?
AD - postoje paralelni tokovi koji se ne spoje na kraju grane 2. Ovakvi rombovi se koriste u dijagramu tijeka, a ne u AD.
Mora li onda svaki skup aktivnosti završiti odjavom? prema ovome da!
nema UC, a UCD nije ista stvar
UCD - poslužitelj nije aktor. Kakve su to strelice koje idu prema aktoru?? Drugi korisnik nije tipizacija, to je samo druga instanca!</text>
  </threadedComment>
  <threadedComment ref="F60" dT="2022-04-11T10:06:09.91" personId="{FE21DF63-38AF-4F28-A9F0-9B04378BCD10}" id="{33E5FCBA-D2C2-4ADF-9673-D01A990BF7C4}">
    <text>Kako to da nijedan od zahtjeva nije preuzimanje igre?
Brzo se ne koristi kao pojam za zahtjeve, već se uvede nešto što je mjerljivo.
Detaljni dijagram nije dijagram toka!!!
Gantogram generički i nema veze s konkretnim projektom</text>
  </threadedComment>
  <threadedComment ref="G60" dT="2022-04-21T17:02:25.26" personId="{8F5E8115-EB0B-4B5D-9F6A-C26641B30888}" id="{7D6E9CCD-F15A-4F39-9885-270F6B041260}">
    <text>To nije model BP
Nema UCD</text>
  </threadedComment>
  <threadedComment ref="F61" dT="2022-04-05T12:24:59.13" personId="{8F5E8115-EB0B-4B5D-9F6A-C26641B30888}" id="{98158841-8430-4425-9346-672D30D65C08}">
    <text>Plan je generički. Mogu ga preslikati na bilo koji projekt na IS-u u ovom semestru.
Možda neka pojašnjenja određenih točaka?
Funkcionalni zahtjevi su korisnički, a korisnički zahtjevi ne govore koji su to točno korisnici (prijavljeni ili neprijavljeni?).
Kako će se odrediti intuitivnost grafičkog sučelja? Koja je metrika toga? Izbjegavati ubuduće.
DFD nisu očuvani tokovi. P5 "visi" i ne koristi niti jedno spremište?
Samo jedan izvor?</text>
  </threadedComment>
  <threadedComment ref="G61" dT="2022-05-13T19:49:39.70" personId="{FE21DF63-38AF-4F28-A9F0-9B04378BCD10}" id="{20EAF1E7-695C-499B-BBC3-C2780CF0205B}">
    <text>Nazivi relacije tipa Knjiga_Knjižara su bemisleni. Pa vidim iz dijagrama koji su entiteti spojeni. Relacija mora imati naziv u obliku glagola da otkriva razlog te veze. Postoji specijalizacija Pisac koji ima biografiju, ali tablica osoba nema diskriminatora kojim bi se odredio tip osobe. Također, recenziju bi morao moći napraviti samo Korisnik kao druga specijalizacija što isto nije realizirano. Nema dijagrama klasa</text>
  </threadedComment>
  <threadedComment ref="F62" dT="2022-04-19T12:51:55.65" personId="{FE21DF63-38AF-4F28-A9F0-9B04378BCD10}" id="{812AF3D7-7DB2-49A4-AD25-CCACDE367F94}">
    <text>Pregledni dijagram treba imati 7+-2, a detaljnije nije dijagram toka, već razrada jednog procesa u potprocese!
U analizi troškova nije dana analiza sadašnje vrijednosti kroz godine.
Što znači minimum pogrešaka. 1, 5, 500? Točnost se ne propisuje zahtjevom!
Gantogram staviti u dokument kao sliku. Ne znam u čemu bih otvorio ovaj json s ekstenzijom gantt.
Nisu navedeni izvori zahtjeva.</text>
  </threadedComment>
  <threadedComment ref="G62" dT="2022-04-21T16:57:20.76" personId="{8F5E8115-EB0B-4B5D-9F6A-C26641B30888}" id="{8D22333D-1E11-4EC6-9EEA-09F42CDCB9F8}">
    <text>Nema modela BP
DA je u potpunosti promašen. Paralelno grananje nigdje nije dočekano. Aktivnosti nisu aktivnosti nego stvake iz spremišta podataka....
Nema CRC i CD</text>
  </threadedComment>
  <threadedComment ref="F63" dT="2022-04-06T11:01:30.43" personId="{8F5E8115-EB0B-4B5D-9F6A-C26641B30888}" id="{D5858835-0EA5-41FC-BBC5-3BA5918D7D73}">
    <text>Plan je na rubu generičnost.
To nije sadašnja vrijednost
Sigurno ne možete stvoriti sustav koji je dostupan 24/7. Za takve zahtjeve dogovara se metrika kao mean-time-to-failure
DFD nije očuvan tok podataka. Procesi ne bi trebali imati slijednost. F7 visi, bez da išta pohranjuje ili da neki netite sudjeluje
DDF imate samo CRUD - implementirate samo bazu podataka? nemate neke funkcije koje su naprednije? rezerviranje bi moglo imati potvrđivanje, predlaganje izmjene...</text>
  </threadedComment>
  <threadedComment ref="G63" dT="2022-05-13T19:55:02.44" personId="{FE21DF63-38AF-4F28-A9F0-9B04378BCD10}" id="{BA0623C5-C7D6-4171-88C3-49DA9561982D}">
    <text>Konceptualni bi bio puno pregledniji kad ne bi bio nakrcan svim atributima. Dovoljno je staviti samo najbitnije. Otvorim dokument i u naslovu piše Oblikovanje podataka. Podataka za koji projekt? Unutra piše Paket. Što je paket. Fizički? Paket usluga? Uložiti malo truda u opis. Zašto Paket u narudžbi nema neki opis ili količinu? Dijaghram razrada ne bi trebao biti preslika ER modela, već treba imati neke metode i modelirati ponašanje</text>
  </threadedComment>
  <threadedComment ref="F64" dT="2022-04-11T10:33:07.94" personId="{FE21DF63-38AF-4F28-A9F0-9B04378BCD10}" id="{B0A74384-3115-40B8-BD88-1FBDCC82BA25}">
    <text>Kao provjeriti je li zahtjev koji počinje s "jednostavno" ispunjen?
Detaljni dijagram nije dijagram toka!!!
Gantogram generički i ne razrađen. Nikakve veze nema sa stvarnim projektom.</text>
  </threadedComment>
  <threadedComment ref="G64" dT="2022-04-20T13:04:01.56" personId="{8F5E8115-EB0B-4B5D-9F6A-C26641B30888}" id="{066FCA57-F94B-41BF-91BE-FEC31CA236B0}">
    <text>CD - inače se neposredno korištenje označi iscrtkanom strelicom i oblikom korištenja (stvara, dohvaća...).
To nije model BP
Baza podataka nije aktor
AD - treba li se za svaku radnju ponovno ulogirati u sustav? po ovome da</text>
  </threadedComment>
  <threadedComment ref="F65" dT="2022-04-19T12:02:26.71" personId="{FE21DF63-38AF-4F28-A9F0-9B04378BCD10}" id="{4656EAD9-2752-4A18-A98C-8A451B557393}">
    <text>U funkcionalnim zahtjevima su navedeni korisnički zahtjevi (scenariji, preduvjeti, ...)
Izbjegavati "intuitivno" i slične riječi u zahtjevima, jer se to ne može provjeriti.
Tokovi u DFD-u moraju imati svoje nazive i nema grananja. Na detaljnom ne štima bilanca tokova, jer ispada da nema ulaznih i izlaznih tokova. Na detaljnom se ne crtaju entiteti.
Analiza troškova ne sadrži analizu sadašnje vrijednosti i koristi kroz 3 godine.</text>
  </threadedComment>
  <threadedComment ref="G65" dT="2022-04-21T17:29:34.59" personId="{8F5E8115-EB0B-4B5D-9F6A-C26641B30888}" id="{94D1D45E-8BE8-47D9-A64E-39F9D838FC0C}">
    <text>To nije model BP</text>
  </threadedComment>
  <threadedComment ref="F66" dT="2022-04-06T11:13:38.85" personId="{8F5E8115-EB0B-4B5D-9F6A-C26641B30888}" id="{F1E5308E-C838-4B98-943D-E87E4DCF6CD7}">
    <text>U dokumentu prijedlog projekta nalazi se i specifikacija zahtjeva?
Plan je generičan. Može ga koristiti bilo koji projekt na predmetu
Analiza troškova nije u sadašnjoj vrijednosti.
Pomješani su funkcionalni i korisnički zahtjevi. Kako ćete dokazati da ste ispunili "intuitivno i elegantno sučelje"?
DFD nisu očuvani tokovi. Izbjegavati generične nazive tokova kao upit-rezultat. Arhiva obavijesti je podatak, a ne proces. Isto i za kalendar događaja
DDF imate samo CRUD, stoga radite samo bazu podataka? Nema neke važnije, kompleksnije funkcije sustava?
2/3 izvora</text>
  </threadedComment>
  <threadedComment ref="G66" dT="2022-05-13T19:55:29.78" personId="{FE21DF63-38AF-4F28-A9F0-9B04378BCD10}" id="{EE0912AE-2B16-41DC-82E3-86F116036761}">
    <text>Na ER dijagramu na mjestima nedostaju kardinalnosti, npr. Izvođač-novost. Dijagram klasa nije ER dijagram i ne treba pisati FK i slično, nego treba modelirati ponašanje! Stavljati non-latin znakove u nazive tablica je solidan korak prema propasti (encoding?). Svaka tablica sadrži samo jedan podatak. Nije baš da je uložen neki trud. Zašto je naziv primarni ključ za događaj. Što ako postoje 2 događaja istog naziva. A kaskadni update?</text>
  </threadedComment>
  <threadedComment ref="F67" dT="2022-04-06T08:56:21.06" personId="{8F5E8115-EB0B-4B5D-9F6A-C26641B30888}" id="{BE9CE398-EA2F-4E8A-862A-A9288492BFD0}">
    <text>Plan projekta je generičan. Niti su poznate odgovorne osobe za pojedinu točku plana.
Analiza troškova je trebala biti izražena u sadašnjem vremenu
Koja je razlika između korisničkih i funkcionalnih zahtjeva. Po ovome su isti?
Dobre performanse i responzivnost nisu isto svojstvo. Kako ćete utvrditi da je to zadovoljeno?
DFD nisu očuvani tokovi podataka. Pregledavanje bodova nije proces. To je akcija
DDF imate samo CRUD. Po ovome implementirate samo bazu podataka. Imate li kakvu složeniju funkcionalnost od piši-briši?</text>
  </threadedComment>
  <threadedComment ref="G67" dT="2022-05-13T19:54:05.70" personId="{FE21DF63-38AF-4F28-A9F0-9B04378BCD10}" id="{9DAB5594-3A14-4DAE-B59C-A13C448C1F43}">
    <text>Zašto se entitet zove Promjena bodova. Je li to povijest promjene bodova? Gdje je opis kojim bi model bio pojašnjen? S onom šturom rečenicom ispada da to nije promjena bodova, nego bodovi. Ali onda zašto nema tipa bodova? Podataka za to nema u skripti. Što django_content_type radi u modelu baze, to nema veze s konkretnim problemom (i ostale stvari koje su nebitne za realizaciju konceptualnog modela). Kako žalba može biti prihvaćena, odbačena i neodlučena?! Po UCD-u ispada da svako upravljanje žalbama istovremeno znači i odbijanje i prihvaćanje. Nije li to trebalo biti extens</text>
  </threadedComment>
  <threadedComment ref="F69" dT="2022-04-06T12:30:08.64" personId="{8F5E8115-EB0B-4B5D-9F6A-C26641B30888}" id="{284D9006-F522-4C96-B3AA-2776F11C3015}">
    <text>Plan projekta nije u ispravnom formatu, niti postoji formalni dokument
Analiza troškova ne uzima u obzir sadašnju vrijednost
Funkcionalni i korisnički zahtjevi su isti.
Kako ćete dokazati da ste ispunili "Intuitivno korisničko sučelje"? Starije i slabovidne osobe moraju imati prilagođeno sučelje s visokim kontrastom itd... - ispunjenje toga se može dokazati, ali to je drugo.
DFD nisu očuvani tokovi. Brisanje, stvaranje, uređivanje - to onda nije DFD nego UC.</text>
  </threadedComment>
  <threadedComment ref="G69" dT="2022-05-22T21:26:54.91" personId="{FE21DF63-38AF-4F28-A9F0-9B04378BCD10}" id="{4DD4DF38-8C83-47F9-BEBE-61A1A7593D6A}">
    <text>Ne navoditi implementacijske detalje u scenarijima korištenja (npr. dobije prozor, stisne gumb). Bza podataka se ne crta na UCD, jer je besmisleno i samo smanjuje preglednost. Ona nije neki vanjski entitet koji se povremeno koristi. I što zapravo opisuje "Modificiranje baze podataka"?</text>
  </threadedComment>
  <threadedComment ref="F70" dT="2022-04-06T11:13:38.85" personId="{8F5E8115-EB0B-4B5D-9F6A-C26641B30888}" id="{F748BDD7-0DA7-4929-A892-08834F92654C}">
    <text>U dokumentu prijedlog projekta nalazi se i specifikacija zahtjeva?
Plan je generičan. Može ga koristiti bilo koji projekt na predmetu
Analiza troškova nije u sadašnjoj vrijednosti.
Pomješani su funkcionalni i korisnički zahtjevi. Kako ćete dokazati da ste ispunili "intuitivno i elegantno sučelje"?
DFD nisu očuvani tokovi. Izbjegavati generične nazive tokova kao upit-rezultat. Arhiva obavijesti je podatak, a ne proces. Isto i za kalendar događaja
DDF imate samo CRUD, stoga radite samo bazu podataka? Nema neke važnije, kompleksnije funkcije sustava?
2/3 izvora</text>
  </threadedComment>
  <threadedComment ref="G70" dT="2022-05-13T19:55:29.78" personId="{FE21DF63-38AF-4F28-A9F0-9B04378BCD10}" id="{EA5D31DA-5E47-4562-BFF2-8ADF675C3269}">
    <text>Na ER dijagramu na mjestima nedostaju kardinalnosti, npr. Izvođač-novost. Dijagram klasa nije ER dijagram i ne treba pisati FK i slično, nego treba modelirati ponašanje! Stavljati non-latin znakove u nazive tablica je solidan korak prema propasti (encoding?). Svaka tablica sadrži samo jedan podatak. Nije baš da je uložen neki trud. Zašto je naziv primarni ključ za događaj. Što ako postoje 2 događaja istog naziva. A kaskadni update?</text>
  </threadedComment>
  <threadedComment ref="G71" dT="2022-04-21T16:42:01.58" personId="{8F5E8115-EB0B-4B5D-9F6A-C26641B30888}" id="{6F6C4679-15F0-48BE-AFC2-7D4CF89A94A8}">
    <text>To nije model BP
Baza podataka nije aktor u UCD
Nema CD</text>
  </threadedComment>
  <threadedComment ref="F72" dT="2022-04-06T13:47:59.69" personId="{8F5E8115-EB0B-4B5D-9F6A-C26641B30888}" id="{8F6BC59A-9935-4BDB-92EE-20079C468BDC}">
    <text>U ovome nećete nikada uspjeti: "Razvijeno intuitivno i jednostavno korisničko sučelje", jer za to nema metrike.
Plan projekta nije u prihvatljivom formatu.
Analiza troškova nije izražena sadašnjom vrijednosti.
Funkcijski zahtjevi su dijelom korisnički.
Ovo je funkcijski zahtjev:"o	Sustav bi trebao sadržavati upute za rad, iz perspektive klijenta, ali i djelatnika. ", jer zahtijeva da sustav omogući pristup uputama. Da su te upute u nekakvim hint oblačićima, onda bismo mogli reći da je to nefunkcijski.
DFD nisu očuvani tokovi. Izbjegavati rezultat-upit. Popis recenzija je podataka, a ne proces.
DDF podjela funkcija nema smisla - rezervacije, klijenti, djelatnicia - jedno je funkcionalnost, drugo i treće korisnici. Po čemu radite dekompoziciju? Izuzev Izdavanja računa nemate neke ozbiljnije funkcije - možda potvrđivanje rezervacije ili predlaganje izmjene?</text>
  </threadedComment>
  <threadedComment ref="G72" dT="2022-05-22T21:24:00.51" personId="{FE21DF63-38AF-4F28-A9F0-9B04378BCD10}" id="{DEE5AE2C-7E12-4C9A-97CF-7978A55D9E55}">
    <text>CRC, Dijagram aktivnosti i Slučajevi korištenja napisani onako da se nešto napravi prije krajnjeg roka. U CRC kartica isti razred služi i za pojedinačni podatak, ali i za aktivnosti vezane uz sve ostale</text>
  </threadedComment>
  <threadedComment ref="F73" dT="2022-04-06T13:11:44.45" personId="{8F5E8115-EB0B-4B5D-9F6A-C26641B30888}" id="{F63AF155-19C9-4EB3-8CC4-B0209C799B15}">
    <text>plan projekta nije u čitljivom formatu, niti postoji formalni dokument plana
analiza troškova nije odrađena sadašnjom vrijednosti
Ne postoji razlika između korisničkih i funkc zahtjeva.
Ne možete dokazati da ste ispunili zahtjev intuitivnosti sučelja, jer nema metrike.
DFD nisu očuvani tokovi. Ovdje nas nije briga što fizički postoji u svijetu i što je u BP. Modelirate procese koji postoje u poslovanju, bitno nam je samo raspoznati spremišta
Brisanje, unos, uređivanje u ovom kontekstu su UC, a ne procesi
DDF po ovome vi samo radite BP kada imate samo CRUD? Nemate neke kompleksnije funkcije?
Sad sam u prilozima pronašao plan... generičan je i mogu ga presliakti na bilo koji drugi projekt na IS-u.</text>
  </threadedComment>
  <threadedComment ref="G73" dT="2022-05-22T21:26:03.85" personId="{FE21DF63-38AF-4F28-A9F0-9B04378BCD10}" id="{C466BECC-EEDB-4A63-9688-2497FA49F9DF}">
    <text>Objediniti u 1 dokument!! Opisati modela, a ne samo isporučiti sliku. Gdje je vrijeme kad je pacijent bio u sobi i/ili krevetu? Kako se mijenja broj slobodnih kreveta? To npr. nije pokriveno u slučaju korištenja. U slučajevima korištenja ne navoditi implementacijske detalje (npr. u glavnom izborniku to i to, jer je to implementacijski detalj i dio dizajna sučelja). Kako može biti odabir pacijenta biti proširenje slučaja korištenja Unos pregleda pacijenta? A slično vrijedi i za ostale. Da to nije možda trebao biti include? Nema dijagrama klasa</text>
  </threadedComment>
  <threadedComment ref="F74" dT="2022-04-19T10:45:46.13" personId="{FE21DF63-38AF-4F28-A9F0-9B04378BCD10}" id="{E2845A18-61D8-4BE3-AFBC-C4E998D6C9CC}">
    <text>Plan projekta je generički i nema konkretnih elemenata iz identificiranih zahtjeva.
Analiza troškova ne sadrži koristi kroz godine i analizu sadašnje vrijednosti.
U zahtjevima izbjegavati riječi jednostavno, brzo i slično, jer se ne mogu provjeriti.
Po dijagramu ispada da se Ažuriranje košarice P5.2 nikad ne koristi od strane nekog entiteta. Dijagram je ovdje nacrtan u stilu use case dijagrama s extend i include, a to nije smisao DFD-a.</text>
  </threadedComment>
  <threadedComment ref="G74" dT="2022-04-20T12:36:28.00" personId="{8F5E8115-EB0B-4B5D-9F6A-C26641B30888}" id="{0693830C-7B8F-4D74-ADE2-9BC326C9D94D}">
    <text>Model BP - to nije model BP, koje su brojnosti i koji su tipovi podataka, nullability?
AD - moram li za svako pretraživanje nanovo napraviti login? po ovome da!
UCD servis za plaćanje nije aktor, on je sudionik. Koristi li servis za plaćanje funkcionalnost (use-case) kupnje?
CD - tipovi? brojnosti?</text>
  </threadedComment>
  <threadedComment ref="F75" dT="2022-04-06T15:54:35.12" personId="{8F5E8115-EB0B-4B5D-9F6A-C26641B30888}" id="{D65BC791-A112-496E-983C-5C2BC5FB8788}">
    <text>Plan je generički.
Samo ponderirano vrednovanje.
Ovo je korisnički zahtjev: "Svaki korisnik može pregledati svoje podatke u sustavu."
Ovo ne možete dokazati da ste ispunili:"Također, korisničko sučelje treba biti što intuitivnije za korištenje budući da će ga koristiti korisnici sa osnovim ili malim informatičkim znanjem."
To nije DFD.
nema izvora zahtjeva</text>
  </threadedComment>
  <threadedComment ref="G75" dT="2022-05-13T19:53:18.03" personId="{FE21DF63-38AF-4F28-A9F0-9B04378BCD10}" id="{FC55841D-CA9A-48FC-8BD0-A51380DE804B}">
    <text>Strelica za extends je u krivom smjeru. Crtati Prijava u sustav je besmisleno, jer s lijeve strane već modeliramo uloge. Prijava u sustav može biti slučaj za sebe, a nikako use. Jer Ako sam se jednom prijavio za izvršavanje jednog slučaja, ne znači da se u sljedećem opet prijavljujem, jer sam već prijavljen. Ako evidentiramo da je dijete bolesno, onda bi trebalo evidentirati i kad je to bilo. Specijalizacija zaposlenik-odgajatelj je ispala 1:N. Zašto se evidentira izostanak s izleta, a ne općeniti izostanak? Vrtići imaju vrtićke grupe, tako da je model dosta površan</text>
  </threadedComment>
  <threadedComment ref="F76" dT="2022-04-11T12:31:34.83" personId="{FE21DF63-38AF-4F28-A9F0-9B04378BCD10}" id="{4B54B970-367E-4B8D-AE66-EBABF6A62011}">
    <text>"Točnost i pouzdanost podataka". A da nismo to naveli kao zahtjev, onda ne bi trebalo?!
"Sustav mora biti jednostavan i intuitivan za korištenje" - kako se ovo provjerava?
Detalji dijagram procesa nije dijagram toka!!!
Plan projekta je generički i nema veze s konkretnim projektom</text>
  </threadedComment>
  <threadedComment ref="G76" dT="2022-04-22T06:42:12.15" personId="{8F5E8115-EB0B-4B5D-9F6A-C26641B30888}" id="{D2CE3F31-F68E-4212-9FDA-1713EE08738D}">
    <text>Dijagrami nisu u prikladnom formatu
Nema skripte za generiranje BP</text>
  </threadedComment>
  <threadedComment ref="F77" dT="2022-04-18T16:19:20.84" personId="{FE21DF63-38AF-4F28-A9F0-9B04378BCD10}" id="{92386548-9F00-4B0F-9387-EC1694A5F67E}">
    <text>Dijagram glavnih procesa bi trebao imati 7+-2 procesa, a detaljni dijagram nije dijagram toka. Detaljni treba biti razrada jednog složenijeg procesa (npr. uređivanje albuma, pa su unutra procesi dodaj pjesmu, obriši pjesmu...)</text>
  </threadedComment>
  <threadedComment ref="F77" dT="2022-04-18T16:21:36.19" personId="{FE21DF63-38AF-4F28-A9F0-9B04378BCD10}" id="{1AEE926B-4794-47B9-9C7A-7332D3FA9374}" parentId="{92386548-9F00-4B0F-9387-EC1694A5F67E}">
    <text>Osiguranje ispravnosti nije zahtjev, nego nešto što se podrazumijeva. U protivnom bi mogli reći da podaci smiju biti neispravni, ako se ne zahtjeva suprotno?!</text>
  </threadedComment>
  <threadedComment ref="F77" dT="2022-04-18T16:22:44.38" personId="{FE21DF63-38AF-4F28-A9F0-9B04378BCD10}" id="{77AAC812-D095-4DD1-9FA3-8E5733B159D7}" parentId="{92386548-9F00-4B0F-9387-EC1694A5F67E}">
    <text>Analiza troška nije napravljena kroz 3 godine uz analizu sadašnje vrijednosti, biti su argumentirani troškovi i koristi</text>
  </threadedComment>
  <threadedComment ref="F77" dT="2022-04-18T16:23:30.65" personId="{FE21DF63-38AF-4F28-A9F0-9B04378BCD10}" id="{6BE249B6-2825-43BE-9D51-19B724BDC817}" parentId="{92386548-9F00-4B0F-9387-EC1694A5F67E}">
    <text>Plan projekta je generički i nema konkretnih elemenata zahtjeva.</text>
  </threadedComment>
  <threadedComment ref="G77" dT="2022-04-21T17:27:30.02" personId="{8F5E8115-EB0B-4B5D-9F6A-C26641B30888}" id="{FD0428FA-3ACB-4D34-AF7F-879ED6EB7892}">
    <text>To nije model BP. Nedostaju tipovi podataka, nullability? Prikazati sve! Ako je slika velika, referencirati se na prilog
AD - mogu li ponoviti neku aktivnost u sustavu bez da se ponovno moram ulogirat?
CD - isto sve MORA biti nabrojano</text>
  </threadedComment>
  <threadedComment ref="F78" dT="2022-04-06T14:47:00.83" personId="{8F5E8115-EB0B-4B5D-9F6A-C26641B30888}" id="{C70736F6-5F9C-44C1-ACB6-E35E120ED700}">
    <text>Plan je generičan
Nema studije
Lako nadmetanje, lako pretraživanje - opisani su kao nefunkcionalni zahtjevi (i to loši!), a ne kao poslovni. Što se traži od sustava da poboljša u poslovanju?
Nema razlike između korisničkih i funkcionalnih zahtjeva - samo je jedan skup njih prikazan kao user story.
Ovo je čak dobra metrika:
"Stranica mora ostvarivati Google Lighthouse ocjenu vecu od 50 (1)"
Samo na čijem računalu?
DFD samo razina 0
DDF i sl nema
Nema izvora zahtjeva</text>
  </threadedComment>
  <threadedComment ref="F79" dT="2022-04-11T08:49:26.57" personId="{FE21DF63-38AF-4F28-A9F0-9B04378BCD10}" id="{4FB0E949-3355-40A9-8180-4E14BE9C1A5F}">
    <text>Plan projekta je generički i jako grub te nije jasno kako su donošene procjene trajanja-</text>
  </threadedComment>
  <threadedComment ref="F79" dT="2022-04-11T08:50:44.91" personId="{FE21DF63-38AF-4F28-A9F0-9B04378BCD10}" id="{2CA96926-9C94-4DEB-A01A-46C34A31CEE8}" parentId="{4FB0E949-3355-40A9-8180-4E14BE9C1A5F}">
    <text>"Informacijski sustav mora jamčiti točnost podataka" - A inače ne mora ako se ne navede?!
"Korištenje sustava mora biti jednostavno" - kako će se provjeriti ispunjenost ovog zahtjeva?</text>
  </threadedComment>
  <threadedComment ref="F79" dT="2022-04-11T08:51:29.31" personId="{FE21DF63-38AF-4F28-A9F0-9B04378BCD10}" id="{571CAA7A-9CB7-4219-BC94-4753D3492156}" parentId="{4FB0E949-3355-40A9-8180-4E14BE9C1A5F}">
    <text>Detaljni dijagram nije dijagram toka!</text>
  </threadedComment>
  <threadedComment ref="G79" dT="2022-04-21T17:18:48.05" personId="{8F5E8115-EB0B-4B5D-9F6A-C26641B30888}" id="{E481FE44-0091-4B59-8F4E-5092B6122FA7}">
    <text>To nije model BP. Tu se traži fizički model, a i ovom logičkom nedostaju elementi
Nema CRC i CD</text>
  </threadedComment>
  <threadedComment ref="F80" dT="2022-04-05T13:23:18.99" personId="{8F5E8115-EB0B-4B5D-9F6A-C26641B30888}" id="{8864129E-C638-4950-93F4-7BA4092D9906}">
    <text>Plan i povelja su odvojeni dokumenti.
Nema razlike između korisničkih i funkcionalnih zahtjeva.
DFD
"Posjetitelj". Zbog jezikoslovlja u stvarnom svijetu ozbiljno padaju projekti.
Tokovi podataka, a ne akcija - npr kod Povezivanje uređaja. Držati se imenice+pridjeva, ali izbjegavati upit-odgovor
nisu očuvani svi tokovi P2 zato što su neki spojeni - numerirati ih onda, tako da se zna o kojima je točno riječ</text>
  </threadedComment>
  <threadedComment ref="G80" dT="2022-05-13T19:50:08.78" personId="{FE21DF63-38AF-4F28-A9F0-9B04378BCD10}" id="{8ABBB2AD-711F-48BB-AE3F-7610FB344499}">
    <text>Upit o botanici? Botanika je znanost! Na UCD-u se ne crta baza podataka, jer svi slučajevi rade nad bazom podataka, ona nije vanjski entitet. Slike u pdf-u nečitke, trebalo je napraviti export, a ne screenshot. Baza nije realizirana, umjesto konceptualnog prikazan logički</text>
  </threadedComment>
  <threadedComment ref="F81" dT="2022-04-06T13:36:59.58" personId="{8F5E8115-EB0B-4B5D-9F6A-C26641B30888}" id="{869A5727-72AB-4925-B079-F67DEA8BDAC7}">
    <text>Plan projekta nije u ispravnom formatu
Nema razlike između funkcionalnih i korisničkih zahtjeva.
Kako ćete dokazati da je sustav "jednostavan za korištenje"?
DFD Tokovi nisu uređeni. Unos, uređivanje, popis - to su UC, a ovo zadnje je čak i podataka sam po sebi.
Izbjegavati upit-rezultat
DDF (i zahtjevi) - imate pregled po dojelu i žanru, ali ne i po autoru?? Imate možda neke kompleksnije funkcije kao npr naručivanje novih izdanja ili pretplaćivanje na novine i časopise?</text>
  </threadedComment>
  <threadedComment ref="G81" dT="2022-05-22T21:24:26.88" personId="{FE21DF63-38AF-4F28-A9F0-9B04378BCD10}" id="{E6AD0A02-DABE-4ABC-A185-CE34703A2917}">
    <text>Konceptualni i fizički model se ne podudaraju u kardinalnosti osobe i posudbe i rezervacije. Model pretpostavlja da od svake knjige imamo jedan jedini primjerak!?</text>
  </threadedComment>
  <threadedComment ref="F82" dT="2022-04-06T14:47:00.83" personId="{8F5E8115-EB0B-4B5D-9F6A-C26641B30888}" id="{302B3BAA-08F4-4AFE-BA5D-E93F1626AE2C}">
    <text>Plan je generičan
Nema studije
Lako nadmetanje, lako pretraživanje - opisani su kao nefunkcionalni zahtjevi (i to loši!), a ne kao poslovni. Što se traži od sustava da poboljša u poslovanju?
Nema razlike između korisničkih i funkcionalnih zahtjeva - samo je jedan skup njih prikazan kao user story.
Ovo je čak dobra metrika:
"Stranica mora ostvarivati Google Lighthouse ocjenu vecu od 50 (1)"
Samo na čijem računalu?
DFD samo razina 0
DDF i sl nema
Nema izvora zahtjeva</text>
  </threadedComment>
  <threadedComment ref="F83" dT="2022-04-19T12:56:36.05" personId="{FE21DF63-38AF-4F28-A9F0-9B04378BCD10}" id="{305EF4AF-672D-413B-8590-34309BFF5015}">
    <text>Plan projekta nije skroz generički, ali plan i korisnički zahtjevi nisu baš usklađeni.
Dodatno, u korisničlkim zahtjevima nije navedeno npr. odigravanje poteza u igri, već samo stvari koje prethode igri.
Nefunkcionalni zahtjevi su besmisleni, tj. ne mogu se provjeriti, jer se oslanjaju na pojmove atraktivno, efikasno, ...
Pregledni dijagram nije napravljen, a detaljni je bemislen. DFD nije dijagram toka!
Nema izvora zahtjeva ni analize troškova</text>
  </threadedComment>
  <threadedComment ref="G83" dT="2022-04-20T11:14:13.56" personId="{8F5E8115-EB0B-4B5D-9F6A-C26641B30888}" id="{D3EF0C5F-AB2D-411E-9566-14A3CC719733}">
    <text>Nema konceptualnog dijagrama.
Model BP - gdje su tipovi podataka (koliko je dugačak taj ABC? i je li Varchar ili Nchar?)
Zašto je skripta za stvaranje BP u pythonu? Napravite SQL skriptu...
Napraviti CRC i CD za cijelu obrađenu domenu!
AD nema označene alternativne tokove (uvjet, akcija ili naziv). Aktivnosti koje su crne rupe?
Database, User interface, application... UI je dio aplikacije...
A BP se sugerira kako aktor...
UCD - server nije aktor, kao što nije ni BP. UCD-om je trebalo sve spomenute UC-ove prikazati na jednom mjestu. Korisnik 1 i korisnik 2, to su specifični korisnici, a ne tipizirani...</text>
  </threadedComment>
  <threadedComment ref="F84" dT="2022-04-18T16:41:15.08" personId="{FE21DF63-38AF-4F28-A9F0-9B04378BCD10}" id="{1F66351F-4AF8-4222-8227-D03A9A79BB44}">
    <text>Plan projekta generički, bez elemenata konkretnih zahtjeva. Analiza troškova, onako odoka, bez analize kroz godine.
Usput... Gdje je još uvijek moguće naći videoteku u fizičkom obliku?
U nefunkcionalnim zahtjevima se spominje da treba podržati istovremeni rad više zaposlenika ljekarne?! Kad se prepisuje, onda barem napraviti to kako treba.
Jamčenje točnosti podataka ne može biti zahtjev. Po tome, ako ne navedemo, onda podaci smiju biti neispravni?
Kako provjeriti da je sučelje jednostavno? U dijagramu konteksta svi elementi su označeni pravokutnikom. 
Ako se plan projekta već ne radi u nekom specijaliziranom alatu, onda bi barem trajanja mogla biti izražena u brojkama (a ne kao tekst) da ih se može lako sumirati)
Kako se došlo do potrebnih 100 programera i administratora baze podataka?</text>
  </threadedComment>
  <threadedComment ref="F84" dT="2022-04-18T16:43:09.62" personId="{FE21DF63-38AF-4F28-A9F0-9B04378BCD10}" id="{C0D27507-B533-4923-8715-B9CFB2D381C0}" parentId="{1F66351F-4AF8-4222-8227-D03A9A79BB44}">
    <text>Nisu navedeni izvori zahtjeva</text>
  </threadedComment>
  <threadedComment ref="G84" dT="2022-04-22T06:40:03.39" personId="{8F5E8115-EB0B-4B5D-9F6A-C26641B30888}" id="{F71A266A-2BA7-4F6B-B297-84F3936737F2}">
    <text>To nije model BP
Gdje su ostali slučajevi korištenja? Svaka aktivnost je UC za sebe
Nema CRC</text>
  </threadedComment>
  <threadedComment ref="F85" dT="2022-04-06T14:24:41.84" personId="{8F5E8115-EB0B-4B5D-9F6A-C26641B30888}" id="{083B764C-FE78-4961-9B62-15F288BB77A9}">
    <text>Plan projekta je generičan
analiza troškova nije u sadašnjoj vrijednosti
Nema razlike između korisničkih i funkcionalnih zahtjeva.
Realno vrijeme? Koja je metrika toga?
"Korisnici pružatelji usluga su obaviješteni o zahtjevima korisnika klijenata." ovo je funkcionalni.
DFD nisu očuvani tokovi. Izbjegavati zahtjev-potvrda</text>
  </threadedComment>
  <threadedComment ref="G85" dT="2022-05-22T21:22:44.62" personId="{FE21DF63-38AF-4F28-A9F0-9B04378BCD10}" id="{0F2D34C5-AF6D-43CE-9D8A-0AEB037B8B91}">
    <text>Neispravno modelirana veza 1:1 za korisnika i profil. Profil i raspored povezani na konceptualnom, ali ne i na fizičkom. Značajno nepodudaranje konceptualnog modela i njegove realizacije. Krivi smjer strelice za use na UCD-u. U dijagramu klasa nema naziva asocijacija</text>
  </threadedComment>
  <threadedComment ref="F86" dT="2022-04-19T12:39:52.36" personId="{FE21DF63-38AF-4F28-A9F0-9B04378BCD10}" id="{F4BAE04C-21AC-4235-B0E9-0FD4DDF55C78}">
    <text>Izbjegavati pojmove lak, jednostavan, intuitivan i sl. Točnost se ne propisuje zahtjevom, već se podrazumijeva.
Detaljni dijagram nije dijagram toka!</text>
  </threadedComment>
  <threadedComment ref="G86" dT="2022-04-21T16:42:55.69" personId="{8F5E8115-EB0B-4B5D-9F6A-C26641B30888}" id="{D6022408-378E-4817-A410-7C62214D76B0}">
    <text>Koje su brojnosti veza u modelu BP?
AD - po ovome svaki puta moramo napraviti prijavu da bismo izvršili neku od ovih radnji.... čak iako smo već prijavljeni. Koji je uvjet svih tih grananja?
UC nemajiu veze s AD. Na koje su aktivnosti vezani?</text>
  </threadedComment>
  <threadedComment ref="F87" dT="2022-04-06T14:30:56.49" personId="{8F5E8115-EB0B-4B5D-9F6A-C26641B30888}" id="{5C08A922-6477-4C19-A19A-32BAB9815514}">
    <text>Sve u jednom dokumentu naziva "prijedlog projekta"?
Plan je generički i štur, bez predviđenih zaduženja
Analiza troškova nije izvedena kroz sadašnju vrijednost.
Nema razlike između korisničkih i funkcionalnih zahtjeva. Ovo se ne može ispuniti: "Korištenje informacijskog sustava mora biti jednostavno i intuitivno".
DFD nije očuvan tok podataka. Dohvat članka nije podatak, već neka akcija.
DDF radite samo CRUD? Planirate samo napraviti bazu podataka? neće imati nikakve složenije funkcije?
Zapisnici moraju imati vrijeme, mjesto, sudionike intervjua</text>
  </threadedComment>
  <threadedComment ref="G87" dT="2022-05-22T21:22:15.01" personId="{FE21DF63-38AF-4F28-A9F0-9B04378BCD10}" id="{6D392068-D954-478C-A734-ADE522B4ECD5}">
    <text>Objediniti u jedan dokument! Priložiti opise modela i objasniti ga. U kojem uopće dokumentu piše naslov projekta i o čemu se radi!?</text>
  </threadedComment>
  <threadedComment ref="F88" dT="2022-04-06T08:04:03.48" personId="{8F5E8115-EB0B-4B5D-9F6A-C26641B30888}" id="{F4613383-E0F5-4922-A3E7-3A4A138EDAAE}">
    <text>Plan projekta u neispravnom formatu. Niti postoji dokument koji se bavi planom.
Potrebno je napraviti analizu sadašnje vrijednosti
Funkcionalni zahtjevi su koncipirani kao korisnički.
Kako ćete odrediti zadovoljenje intuitivnosti UI-a? Za to konkretno nema metrike
DFD nisu očuvani tokovi. Izbjegavati generične nazive tokova upit-rezultat. Tokovi se imenuju imenicama+pridjevi, inače se sugerira neka akcija - što nije tok podataka</text>
  </threadedComment>
  <threadedComment ref="G88" dT="2022-05-13T19:51:35.01" personId="{FE21DF63-38AF-4F28-A9F0-9B04378BCD10}" id="{B1C3C2C5-529D-496C-A7C1-303FD7F456D0}">
    <text>Konceptualni napraviti tako da bude pregledan. Atributi se mogu izbaciti ako nisu ključni, jer smanjuju preglednost. Na konceptualnom se ne vidi specijalizacija osobe, pa pretpostavljam da status služi kao diskriminator.</text>
  </threadedComment>
  <threadedComment ref="F89" dT="2022-04-05T10:52:32.64" personId="{8F5E8115-EB0B-4B5D-9F6A-C26641B30888}" id="{D3AB8F72-430F-4E45-86CE-07CFE8F84E83}">
    <text>na host - na poslužitelju. Padaju prijedlozi i zbog takvih stvari.
Ovaj plan mogu primjeniti na bilo koji projekt na ovom predmetu u ovom semestru - to je generički plan.
Analiza troškova mora biti kroz vrijeme (3 godine) u sadašnjoj vrijednosti.
Nefunkc zahtjev dostupnosti - u kojoj mjeri? kako ćete znati da je zadovoljen zahtjev? Ovo inače može biti opasno za projekt: https://www.bmc.com/blogs/service-availability-calculation-metrics/
https://en.wikipedia.org/wiki/Availability
DFD nisu očuvani tokovi na strani zaposlenika</text>
  </threadedComment>
  <threadedComment ref="G89" dT="2022-05-13T19:47:43.19" personId="{FE21DF63-38AF-4F28-A9F0-9B04378BCD10}" id="{43C6E570-AE4F-426C-82C0-4F1D9423D596}">
    <text>Spajanje višestrukih grana na isto mjestu. Strellica koja ide prema gore u aktivnostima?</text>
  </threadedComment>
  <threadedComment ref="F90" dT="2022-04-19T10:40:22.57" personId="{FE21DF63-38AF-4F28-A9F0-9B04378BCD10}" id="{91192AC2-A87D-4291-B787-3DFC18A14A49}">
    <text>Kako se verificira intuitivnost sustava? Izbjegavati nešto što se ne može mjeriti.
Detaljni dijagram nije dijagram toka!</text>
  </threadedComment>
  <threadedComment ref="G90" dT="2022-04-22T07:08:11.13" personId="{8F5E8115-EB0B-4B5D-9F6A-C26641B30888}" id="{31A5CAEE-D55E-4B6A-A833-5ECD27A077A4}">
    <text>To nije model BP
AD - upravljanje je skup aktivnosti koje kasnije navodite (pregled/unos). Dodavanje, brisanje i ažuriranje je sve ista aktivnost? to se sve radi odjednom?
CD - nema brojnosti</text>
  </threadedComment>
  <threadedComment ref="F91" dT="2022-04-06T14:40:57.40" personId="{8F5E8115-EB0B-4B5D-9F6A-C26641B30888}" id="{1638E4F9-4FA0-4385-B8AF-0F5059183E98}">
    <text>Kako ćete dokazati skalabilnost?
Plan projekta je generičan
Po opisu, ovo je nefunkcionalan: "Pregled i dodavanje informacija o najmoprimcima"
Nema razlike između funkcionalnih i nefunkcionalnih zahtjeva
Ovo ne možete dokazati da ste zadovoljili: "Korisničko sučelje treba biti intuitivno i jednostavno za korištenje". "Optimizacija sustava" koliko je nekoliko?
DFD tokovi nisu očuvani. Izbjegavati upit-rezultat. Novi najam je podatak, a ne proces, Popis, uređivanje, novi - ovo je UC
DDF po čemu radite dekompoziciju? Po entitetima ili po funkcionalnostima?. Ovo označava da samo radite bazu podataka (dodaj, briši, ažuriraj)
Samo jedan izvor</text>
  </threadedComment>
  <threadedComment ref="F92" dT="2022-04-05T10:36:53.83" personId="{8F5E8115-EB0B-4B5D-9F6A-C26641B30888}" id="{5518844A-BDC3-491C-9A0C-FDABB7A3C31A}">
    <text>Nema plana projekta.
Analiza troškova nije kroz period uz analizu sadašnje vrijednosti
Korisnički i funkcionalni zahtjevi su pomješani. U nefunkcionalnim zahtjevima ne postoji metrika zadovoljenja. Izbjegavati fleksibilnost, jednostavnost korištenja...
DFD Tokovi podataka nisu očuvani (bilanca). Detaljni dijagram nedovoljno detaljan za proces s takvim brojem tokova
DDF uređivanje oglasa je pod kreiranjem oglasa?</text>
  </threadedComment>
  <threadedComment ref="G92" dT="2022-05-13T19:47:17.90" personId="{FE21DF63-38AF-4F28-A9F0-9B04378BCD10}" id="{62FEDFEA-5D69-4170-9938-C8A9F44FBC73}">
    <text>U aktivnostima se pojavljuju veze među odvojenim granama. Nejasno zašto bi se normalizirali motorinfo, buy info… a posebno zašto bi to bio strani ključ u oglasu. Entiteti Ads i Oglas?! Nejasno, a nema nikakvog objašenjenja.</text>
  </threadedComment>
  <threadedComment ref="F93" dT="2022-04-19T13:00:42.74" personId="{FE21DF63-38AF-4F28-A9F0-9B04378BCD10}" id="{26E96B2C-43E1-48FC-822C-21DAF39C96B7}">
    <text>Točnost se ne propisuje zahtjevom (ako ne navedeno smije biti neispravno?).
Izbjegavati pojmove jednostavno, intuitivno itd... jer se to ne može provjeriti.
Plan projekta generički bez elemenata prepoznatih zahtjeva.
Analiza troškova nije uzela u obzir sadašnju vrijednost troškova, a kod vrednovanja alternativa nema opisa.</text>
  </threadedComment>
  <threadedComment ref="G93" dT="2022-04-21T16:52:11.61" personId="{8F5E8115-EB0B-4B5D-9F6A-C26641B30888}" id="{DBC7CFAB-8B2C-49B9-96BA-DAD26E92F925}">
    <text>To nije model BP
AD - moramo li se svaki puta prijavljivati u sustav
UC - nema alternativnih tokova? Što ako termin nije slobodan? Šturi UC-ovi</text>
  </threadedComment>
  <threadedComment ref="F94" dT="2022-04-06T08:13:42.34" personId="{8F5E8115-EB0B-4B5D-9F6A-C26641B30888}" id="{931C41B8-432B-4D82-BB28-04015AC9CA3D}">
    <text>U kriterije uspješnosti projekta ne ulazi isporuka dokumentacije? Možete isporučiti nepotpunu programsku potporu?
Plan projekta nije predan u ispravnom formatu. Ne postoji službeni dokument plana.
Nema analize troškova
Kako ćete odrediti da je ovo zadovoljeno:"mogućnost lakog, brzog i sigurnog uplaćivanja novčanih sredstava"?
Funkcijski zahtjevi su zapravo samo korisnički.
Kako ćete dokazati da ste zadovoljili "intuitivno i razumljivo korisničko sučelje"? Metrika ne postoji.
Intervju nema vrijeme, mjesto, trajanje i sudionike.
DFD to nije dijagram konteksta. Kupnja i prodaja dionica nije entitet, to je za očekivati proces.
Tokovi podataka nisu očuvani</text>
  </threadedComment>
  <threadedComment ref="G94" dT="2022-05-13T19:51:57.51" personId="{FE21DF63-38AF-4F28-A9F0-9B04378BCD10}" id="{82CA5433-AC10-4FAE-BBFD-BE5E492D08D8}">
    <text>Konceptualni ne znači da u konačnici mora biti relacijski model! Baza podataka se ne crta na UCD. Ima li koji slučaj da ne koristi BP? Je li BP vanjski dio sustava ili njen sastavni dio? Samo stvara dodatne crte na dijagramu i smanjuje preglednost. Dijagram klasa bi trebao sadržavati i neke metode, a ne samo biti preslika ER modela</text>
  </threadedComment>
  <threadedComment ref="F96" dT="2022-04-19T12:32:43.48" personId="{FE21DF63-38AF-4F28-A9F0-9B04378BCD10}" id="{F7EA05E9-5DF9-4237-ACA0-BC6365FF4C61}">
    <text>Intuitivno je pojam koji se ne može mjeriti i ne smije se koristiti u zahtjevima.
Dijagram procesa treba imati 7+-2 procesa, pa se ne bi dogodilo da detaljni ispadne dijagram toka, jer se na njega nema što staviti. Promašena ideja DFD-a
Plan projekta generički i ne sadrži ništa od prepoznatih zahtjeva. Sve rascjepkano u gomilu pojedinačnih dokumenata - objediniti!</text>
  </threadedComment>
  <threadedComment ref="G96" dT="2022-04-21T17:12:28.40" personId="{8F5E8115-EB0B-4B5D-9F6A-C26641B30888}" id="{55E6DE42-16A8-42D5-99F2-410AA543C31D}">
    <text>To nije model BP
Upravljanje.... to može biti oznaka na strelici AD-a, ali nije aktivnost za sebe!
Što je "početak rada na sustavu"?
Ovo nije prikladni CD. Ideja je modelirali domenu, a ovdje se navodi Jpa Repository.
List je naveden kao razred od interesa?</text>
  </threadedComment>
  <threadedComment ref="F97" dT="2022-04-06T08:04:03.48" personId="{8F5E8115-EB0B-4B5D-9F6A-C26641B30888}" id="{5B8E21EA-550D-442A-B651-91447C85641D}">
    <text>Plan projekta u neispravnom formatu. Niti postoji dokument koji se bavi planom.
Potrebno je napraviti analizu sadašnje vrijednosti
Funkcionalni zahtjevi su koncipirani kao korisnički.
Kako ćete odrediti zadovoljenje intuitivnosti UI-a? Za to konkretno nema metrike
DFD nisu očuvani tokovi. Izbjegavati generične nazive tokova upit-rezultat. Tokovi se imenuju imenicama+pridjevi, inače se sugerira neka akcija - što nije tok podataka</text>
  </threadedComment>
  <threadedComment ref="G97" dT="2022-05-13T19:51:35.01" personId="{FE21DF63-38AF-4F28-A9F0-9B04378BCD10}" id="{F31785C2-D628-4B3B-A88A-6BE65AE3FD45}">
    <text>Konceptualni napraviti tako da bude pregledan. Atributi se mogu izbaciti ako nisu ključni, jer smanjuju preglednost. Na konceptualnom se ne vidi specijalizacija osobe, pa pretpostavljam da status služi kao diskriminator.</text>
  </threadedComment>
  <threadedComment ref="F98" dT="2022-04-11T10:24:42.06" personId="{FE21DF63-38AF-4F28-A9F0-9B04378BCD10}" id="{818A2060-5670-49D5-BF80-1D9AED4916A5}">
    <text>Detaljnije dijagram nije dijagram toka!!!
Plan projekta generički i još uz to nije ni razrađen. Intervjui u obliku par natuknica, sklepano na brzinu.
Nema studije izvedivosti.</text>
  </threadedComment>
  <threadedComment ref="G98" dT="2022-04-22T06:58:43.75" personId="{8F5E8115-EB0B-4B5D-9F6A-C26641B30888}" id="{61BA9238-899A-4DF3-9EAB-F64B4B6489BF}">
    <text>Model BP je nepotpun - tipovi podataka? nullable?
Mora li se korisnik za svaki skup aktivnosti ponovno prijavljivati u sustav?
CD nema brojnosti i atribute.</text>
  </threadedComment>
  <threadedComment ref="F99" dT="2022-04-18T17:34:24.70" personId="{FE21DF63-38AF-4F28-A9F0-9B04378BCD10}" id="{4D7A6F98-D3A1-468B-9A82-E99D3546E5E9}">
    <text>Što je malo (a zapravo kratko) vrijeme odziva? 5ms ili 5s?
Kakav kaos na dijagramu procesa. Kakve veze ima P1 prijava korisnika s P8 Izvješća. Zašto bi tok išao iz prijave u P8. Ovo nije Use case dijagram pa da imamo include ili extends. Ako je puno tokova i procesa, grupirati. I onda naravno, kao posljedica nerazumijevanja što je DFD napravi se detaljni kao dijagram toka, a on to nije!!!</text>
  </threadedComment>
  <threadedComment ref="F99" dT="2022-04-18T17:36:52.73" personId="{FE21DF63-38AF-4F28-A9F0-9B04378BCD10}" id="{CEF124A3-D5E6-4693-B786-D1C3D3B7F878}" parentId="{4D7A6F98-D3A1-468B-9A82-E99D3546E5E9}">
    <text>Nema analize troškova.
Plan projekta sadrži stavke koje se ne mogu pročitati, pa ne znam o čemu se radi i ne mogu povezati npr. s dekompozicijom funkcija.</text>
  </threadedComment>
  <threadedComment ref="G99" dT="2022-04-20T12:25:12.41" personId="{8F5E8115-EB0B-4B5D-9F6A-C26641B30888}" id="{746A6BEA-0451-40BD-BC34-A823988EF938}">
    <text>Super konceptualni dijag i model bp. Samo napomena za enume - Što ako netko promijeni redoslijed stavki enumeracije?
AD - grananje može ići samo iz rombova. kontekst grananja prenesete na oznake grana, a aktivnost pretvorite u romb
Nema CD</text>
  </threadedComment>
  <threadedComment ref="F100" dT="2022-04-19T12:21:32.53" personId="{FE21DF63-38AF-4F28-A9F0-9B04378BCD10}" id="{B591391F-2948-42CE-BCFF-E6B6B60B98EF}">
    <text>Točnost i pouzdanost podataka ne može biti zahtjev, jer bi to značilo da ako to ne navedemo da može biti netočno ili nepouzdano?! Pojam jednostavno se ne može mjeriti.
Entiteti se ne crtaju na detaljnom dijagramu. Nije jasno je li npr. tok bicikl nešto što se fizički odvija ili je stvarno podatak.
Malo bolje formatirati dokument.</text>
  </threadedComment>
  <threadedComment ref="F100" dT="2022-04-19T12:22:58.23" personId="{FE21DF63-38AF-4F28-A9F0-9B04378BCD10}" id="{6F7C2507-DB63-4E9D-A20C-E5D8F4C25348}" parentId="{B591391F-2948-42CE-BCFF-E6B6B60B98EF}">
    <text>Navesti tko su autori dokumenta.</text>
  </threadedComment>
  <threadedComment ref="G100" dT="2022-04-20T13:10:24.72" personId="{8F5E8115-EB0B-4B5D-9F6A-C26641B30888}" id="{74A96C06-DD3C-4F7B-93E4-0C4B2612520F}">
    <text>To nije model BP. Nema tipova, nema brojnosti, nullable?
AD - nakon svake odrađenje radnje, baš se moramo odjaviti iz sustava? Također, sve te grane se izvršavaju istovremeno ili samo jedna ovisna o odabiru?</text>
  </threadedComment>
  <threadedComment ref="F101" dT="2022-04-19T12:26:34.10" personId="{FE21DF63-38AF-4F28-A9F0-9B04378BCD10}" id="{C58E7A98-A914-4E2F-BB64-9939C905E805}">
    <text>Analiza troškova nema analizu koristi i analizu sadašnje vrijednosti kroz godine.
Plan projekta je generički i nema elemeneta prepoznatih zahtjeva.
Jednostavno i intuitivno su pojmovi koji se ne mogu provjeriti kod provjere dovršenosti zahtjeva. 
Ni na jednom od DFD-ova nema spremišta. Detaljni dijagram nije isto što i dijagram toka!</text>
  </threadedComment>
  <threadedComment ref="G101" dT="2022-04-20T12:44:34.82" personId="{8F5E8115-EB0B-4B5D-9F6A-C26641B30888}" id="{1D5B4CDA-2894-408B-A1EE-57092A2AE655}">
    <text>AD - mora li se nakon svake radnje ponovno izvršiti prijava na sustav? po ovome da
CD - nema članskih var., nema brojnosti</text>
  </threadedComment>
  <threadedComment ref="F102" dT="2022-04-19T12:26:34.10" personId="{FE21DF63-38AF-4F28-A9F0-9B04378BCD10}" id="{364B1C3C-A524-4063-9242-77D9BD9B2983}">
    <text>Analiza troškova nema analizu koristi i analizu sadašnje vrijednosti kroz godine.
Plan projekta je generički i nema elemeneta prepoznatih zahtjeva.
Jednostavno i intuitivno su pojmovi koji se ne mogu provjeriti kod provjere dovršenosti zahtjeva. 
Ni na jednom od DFD-ova nema spremišta. Detaljni dijagram nije isto što i dijagram toka!</text>
  </threadedComment>
  <threadedComment ref="G102" dT="2022-04-20T12:44:34.82" personId="{8F5E8115-EB0B-4B5D-9F6A-C26641B30888}" id="{F5364722-5300-4A7A-A9F9-78A1604FDF1D}">
    <text>AD - mora li se nakon svake radnje ponovno izvršiti prijava na sustav? po ovome da
CD - nema članskih var., nema brojnosti</text>
  </threadedComment>
  <threadedComment ref="F103" dT="2022-04-06T11:33:38.97" personId="{8F5E8115-EB0B-4B5D-9F6A-C26641B30888}" id="{0AEF80C6-6BAD-4B6E-ACE5-4D91684EBEA7}">
    <text>I specifikacija zahtjeva je u prijedlogu projekta?
Kako ćete zadovoljiti "jednostavno sučelje"?
Plan projekta je generičan.
Jedino je digitalizacija imenika jedini pravi poslovni zahtjev. Vizualizacija je funkcionalni, a pristup imeniku na daljinu je nefunkcionalni.
Prijava u sustav i Prikaz učenika po razredu su korisnički, jer govore izgledišta korisnika, a ne onoga što sustav mora omogućiti
Kako ćete utvrditi da ste zadovoljili "jednostavnost korištenja"
Ne bi li pristup sustavu trebali imati i ravnatelj i pedagoginja i možda školska psihologinja, roditelji?
DFD nisu očuvani tokovi podataka. Vaš DFD je više use-case dijagram, nego da objašnjava koji procesi postoje u sustavu. Gdje je zaključivanje ocjena?
BP je entitet? BP ne poznajemo u DFD - modelirate poslovni proces - to može biti registrator na polici.
DDF imate samo funkcije CRUD-a, radite li samo bazu podataka ili imate i neke složenije radnje u svom sustavu?</text>
  </threadedComment>
  <threadedComment ref="G103" dT="2022-05-13T19:57:18.56" personId="{FE21DF63-38AF-4F28-A9F0-9B04378BCD10}" id="{EED507B4-717E-4113-B9A4-B7361BEB3AE9}">
    <text>Model je temeljen na jednoj godini, tj. ne može čuvati povijest. Npr. Učenik uvijek pripada jednom razredu. Neispravna realizacija profesora na slici 1.2.. Ako ista osoba predaje u više razreda mora se unijeti n puta isti podataka o profesoru. Dodatno, model ne nudi mogućnost spremanja informacije što profesor predaje nekom razredu. Znamo samo što općenito predaje, ali ne znači da svima predaje baš sve te predmete. Zašto bi Spremanje na UC dijagramu bilo s extends? Znači unos izostanaka može bez spremanja?</text>
  </threadedComment>
  <threadedComment ref="F104" dT="2022-04-05T12:01:43.02" personId="{8F5E8115-EB0B-4B5D-9F6A-C26641B30888}" id="{D363CCEC-678A-4FD5-BC5C-DE2D62B94F77}">
    <text>Plan je generički. Može biti primjenjen na bilo kojem projektu na ovom predmetu u ovom semestru.
Analiza troškova - Ne očekujete dobit kroz godine?
Nefunkc zahtjev - Samo admin može imati... to je korisnički zahtjev onda
DFD nisu očuvani tokovi podataka. Tokovi PODATAKA, a ne radnji (prikaži, završi itd.)
Za intervju se trebaju navesti svi podaci. Gdje je bio intervju? Tko je intervjuirao JK? U koliko sati čak (trajanje)?
Ostalih izvora nema.</text>
  </threadedComment>
  <threadedComment ref="F105" dT="2022-04-06T08:26:55.11" personId="{8F5E8115-EB0B-4B5D-9F6A-C26641B30888}" id="{7870FC9C-B6E0-4D69-80D1-BB8EB19D8E26}">
    <text>Studija troškova treba biti u sadašnjoj cvrijednosti.
Edukacije/upoznavanje sa sustavom je neizbježno - nećete moći zadovoljiti ovaj zahtjev:"Aplikacija mora biti dovoljno jednostavna za korištenje bez posebne edukacije korisnika "
Funkcionalni zahtjevi govore što sustav treba omogućiti, a ne što korisnik treba moći raditi
DFD nisu očuvani tokovi podataka. Ažuriranje nije podatak, već radnja.</text>
  </threadedComment>
  <threadedComment ref="G105" dT="2022-05-13T19:52:20.84" personId="{FE21DF63-38AF-4F28-A9F0-9B04378BCD10}" id="{60606E8B-A67D-4CA9-A27D-0336A221A94E}">
    <text>Po konceptualnom modelu Korisnik i Dnevnik su 1:1, a po bazi podataka 1:N. Besmisleno je da namirnica ima količinu. Količina bi se trebala naći u sastoji_se, jer inače n puta unosimo istu namirnicu, samo s različitim količinama, a broj kalorija je proporcionalan količini, a npr. vrsta i možda detalji su isti. To da li će korisnik kliknuti n gumb ili prstom prijeći preko ekrana je implementacijski detalj kojem nije mjesto u scenarijima korištenja.</text>
  </threadedComment>
  <threadedComment ref="F106" dT="2022-04-05T12:01:43.02" personId="{8F5E8115-EB0B-4B5D-9F6A-C26641B30888}" id="{5AB5814C-D3E0-4E29-8818-13913D0F7D46}">
    <text>Plan je generički. Može biti primjenjen na bilo kojem projektu na ovom predmetu u ovom semestru.
Analiza troškova - Ne očekujete dobit kroz godine?
Nefunkc zahtjev - Samo admin može imati... to je korisnički zahtjev onda
DFD nisu očuvani tokovi podataka. Tokovi PODATAKA, a ne radnji (prikaži, završi itd.)
Za intervju se trebaju navesti svi podaci. Gdje je bio intervju? Tko je intervjuirao JK? U koliko sati čak (trajanje)?
Ostalih izvora nema.</text>
  </threadedComment>
  <threadedComment ref="F107" dT="2022-04-18T16:04:18.11" personId="{FE21DF63-38AF-4F28-A9F0-9B04378BCD10}" id="{33EE8941-8228-4B20-ACBF-8CC1E9B2F388}">
    <text>Plan projekta je generički i nema elemenata koji bi se ticali zahtjeva vezanih uz projekt.
"Intuitivno i pristupačno" je zahtjev koji se ne može provjeriti. "Zajamčena ispravnost" se podrazumijeva, a nije zahtjev.
Detaljni dijagram nije dijagram toka!!</text>
  </threadedComment>
  <threadedComment ref="G107" dT="2022-04-20T12:42:52.31" personId="{8F5E8115-EB0B-4B5D-9F6A-C26641B30888}" id="{99361F2F-B7EC-49CF-8EDE-18E56E42C042}">
    <text>AD - Moram li se nakon svake grupe aktivnosti ponovno prijaviti u sustav? prema ovome da! Nadoknađujem bodove za detaljnost.</text>
  </threadedComment>
  <threadedComment ref="F108" dT="2022-04-19T13:00:42.74" personId="{FE21DF63-38AF-4F28-A9F0-9B04378BCD10}" id="{FEB0CE37-35B0-4E30-A69A-427099891766}">
    <text>Točnost se ne propisuje zahtjevom (ako ne navedeno smije biti neispravno?).
Izbjegavati pojmove jednostavno, intuitivno itd... jer se to ne može provjeriti.
Plan projekta generički bez elemenata prepoznatih zahtjeva.
Analiza troškova nije uzela u obzir sadašnju vrijednost troškova, a kod vrednovanja alternativa nema opisa.</text>
  </threadedComment>
  <threadedComment ref="G108" dT="2022-04-21T16:52:11.61" personId="{8F5E8115-EB0B-4B5D-9F6A-C26641B30888}" id="{3AF7DB0B-8569-4949-9296-7279FD3954AD}">
    <text>To nije model BP
AD - moramo li se svaki puta prijavljivati u sustav
UC - nema alternativnih tokova? Što ako termin nije slobodan? Šturi UC-ovi</text>
  </threadedComment>
  <threadedComment ref="F109" dT="2022-04-18T16:09:20.04" personId="{FE21DF63-38AF-4F28-A9F0-9B04378BCD10}" id="{7187E321-866B-4743-A900-62496E0AE7DA}">
    <text>Na detaljnom dijagramu se ne crtaju entiteti, a u ovom slučaju je dodatno pogrešno što bilanca tokova ne štima, jer na preglednom imamo 1 tok u P2, a ovdje ih imamo 3. Ispada kao da pregledni nije dobar i da je detaljni neki miks P2 i P3.
Gantogram je generički i nema elemenata iz zahtjeva projekta.</text>
  </threadedComment>
  <threadedComment ref="G109" dT="2022-04-21T17:22:43.37" personId="{8F5E8115-EB0B-4B5D-9F6A-C26641B30888}" id="{E8000496-2804-46C6-B8FA-7427051F71E4}">
    <text>Na modelu BP nedostaju brojnosti i nullable
AD - Za svaku radnju na sustavu se moramo ponovno ulogirati
Googleov servis nije aktor - on ne koristi Vaš sustav.
Na CD trebaju biti atributi! Gdje su brojnosti?</text>
  </threadedComment>
  <threadedComment ref="F110" dT="2022-04-06T14:17:16.63" personId="{8F5E8115-EB0B-4B5D-9F6A-C26641B30888}" id="{775FFCAF-7649-47AD-AB7A-2E07BA03B628}">
    <text>Nema plana
Nema studija
"Osigurati sustav od gubitka podataka" - valjda želite osigurati poslovanje.
Nema razlike izmešu funkcionalnih i korisničkih zahtjeva.
10 sekundi nije realno vrijeme.
DFD P5 je zapravo "upravljanje artiklima". Ispisi su u ovom kontekstu UC, a ne procesi</text>
  </threadedComment>
  <threadedComment ref="G110" dT="2022-05-22T21:23:05.61" personId="{FE21DF63-38AF-4F28-A9F0-9B04378BCD10}" id="{B06A1F2D-5237-46A3-9607-A33126ED38DC}">
    <text>U konceptualnom modelu povezati Artikl i Narudžbu s N:N vezom, a kasnije se  u relacijskom modelu stvori 3. tablica</text>
  </threadedComment>
  <threadedComment ref="F111" dT="2022-04-06T14:30:56.49" personId="{8F5E8115-EB0B-4B5D-9F6A-C26641B30888}" id="{A8712D13-048D-4155-88B9-6529032F1FF1}">
    <text>Sve u jednom dokumentu naziva "prijedlog projekta"?
Plan je generički i štur, bez predviđenih zaduženja
Analiza troškova nije izvedena kroz sadašnju vrijednost.
Nema razlike između korisničkih i funkcionalnih zahtjeva. Ovo se ne može ispuniti: "Korištenje informacijskog sustava mora biti jednostavno i intuitivno".
DFD nije očuvan tok podataka. Dohvat članka nije podatak, već neka akcija.
DDF radite samo CRUD? Planirate samo napraviti bazu podataka? neće imati nikakve složenije funkcije?
Zapisnici moraju imati vrijeme, mjesto, sudionike intervjua</text>
  </threadedComment>
  <threadedComment ref="G111" dT="2022-05-22T21:22:15.01" personId="{FE21DF63-38AF-4F28-A9F0-9B04378BCD10}" id="{7DA9AB06-C578-42DB-94E6-272DC4B6902F}">
    <text>Objediniti u jedan dokument! Priložiti opise modela i objasniti ga. U kojem uopće dokumentu piše naslov projekta i o čemu se radi!?</text>
  </threadedComment>
  <threadedComment ref="F113" dT="2022-04-11T09:49:34.59" personId="{FE21DF63-38AF-4F28-A9F0-9B04378BCD10}" id="{39646301-2026-438E-A167-0D9FC621CA7F}">
    <text>Potpuno generički gantogram na kojem se ne može prepoznati nijedna stavka konkretnog projekta.
Po slici detaljnog dijagrama, ispada da su direktno spojeni entitet i spremište što se ne smije. Dodatno, ti tokovi nemaju svoj naziv.
Detaljni dijagram nije dijagram toka!</text>
  </threadedComment>
  <threadedComment ref="G113" dT="2022-04-22T06:48:34.70" personId="{8F5E8115-EB0B-4B5D-9F6A-C26641B30888}" id="{8DC05580-A306-45A7-BE4E-CA4EEE2F54B1}">
    <text>U modelu BP nedostaje nullable
AD kreiranje volonterske akcije je nadaktivnost ostalim aktivnostima u toj grani - pogledajte kako se to označava.
UC nema podtokova? alternativnih tokova?
UCD Za generalizaciju aktora koristi se prazna strelica
CD nema brojnosti, atribute??</text>
  </threadedComment>
  <threadedComment ref="F114" dT="2022-04-11T12:43:42.60" personId="{FE21DF63-38AF-4F28-A9F0-9B04378BCD10}" id="{1A1B13AC-2712-4386-957B-6ED48BD58BC1}">
    <text>"Podaci moraju biti točni i očuvani". Sad kad je tako navedeno, onda to mora biti, a inače ne bi trebalo?!
Kako se provjeri da je sustav intuitivan?
Detaljni dijagram nije dijagram toka!!!
Generički plan u kojem se ne vide funkcionalnosti koje se razvijaju ovim sustavom. Ako smo identificirali neke zahtjeve, onda bi se oni i trebali naći u planu.</text>
  </threadedComment>
  <threadedComment ref="G114" dT="2022-04-22T06:18:52.47" personId="{8F5E8115-EB0B-4B5D-9F6A-C26641B30888}" id="{8A2EBF5A-0FB0-4970-A5E5-9927845B22B5}">
    <text>Brojnosti na CD?</text>
  </threadedComment>
  <threadedComment ref="F115" dT="2022-04-18T17:09:11.49" personId="{FE21DF63-38AF-4F28-A9F0-9B04378BCD10}" id="{8AD1E165-A41C-42B0-AC09-C14CE6E1D479}">
    <text>Plan projekta generički (nema konkretnih elemenata iz zahtjeva). Analiza troškova nije izvedena uz analizu sadašnje vrijednosti kroz 3 godine.
Ne znam u čemu je pisan prijedlog projekta, ali mi je potpuno nejasno da su svi veznici "i" velikim slovom. Usput, ima još i gomila drugih pravopisnih pogrešaka (između ostalog mogučnost, omogučeno, dohvačanje, ... i to ne jednom, nego konstantno!).
U zahtjevima se navodi da IS mora jamčiti točnost podataka. Da niste naveli, ne bi trebao?! Što je minimum pogrešaka i kako se mjeri "jednostavno".
Detaljni dijagram nije dijagram toka!!!</text>
  </threadedComment>
  <threadedComment ref="G115" dT="2022-04-20T10:01:50.88" personId="{8F5E8115-EB0B-4B5D-9F6A-C26641B30888}" id="{5EBE8A11-C441-445B-8AAD-0C52CF6B8479}">
    <text>Je li uloga u ovom smislu stvarno entitet?
AD ima jednostruki paralelni tok? Nisu označeni paralelni putevi. Kako ću unesti ili obrisati podatke o zaposleniku ako prvo ne dobijem neki pregled?
Neki UC nisu podudarni s onime što je prikazano u AD (brisanje-uređivanje...)
Zar ne bi stvaranje novog pravnog spisa trebalo uključivati dodjelu kategorije (include umjesto extends)??
A razmjena pravnih spisa s nadležnim tijelom ne vidim kako bi bila povezana sa stvaaranjem istog. Ništa od toga nije objašnjeno u UC-ovima.
Nema CD
Model BP - gdje su tipovi podataka? skripte su duboko u prilozima, a to je glavni element predaje....
Rečeno je da označavate domaće zadaće u zasebnim direktorijima kao DZXX</text>
  </threadedComment>
  <threadedComment ref="F116" dT="2022-04-19T12:36:53.21" personId="{FE21DF63-38AF-4F28-A9F0-9B04378BCD10}" id="{8F1E6C0A-D0E2-4691-AF24-A4384976FAA5}">
    <text>Detaljni dijagram nije dijagram toka.
U analizi troškova i koristi nije uzeta u obzir sadašnja vrijednost troška.
Što znači da se nekretnina verificira od strane države? Nejasno, neizvedivo?
Plan projekta generički, bez elemenata prepoznatih zahtjeva.</text>
  </threadedComment>
  <threadedComment ref="G116" dT="2022-04-20T11:47:47.30" personId="{8F5E8115-EB0B-4B5D-9F6A-C26641B30888}" id="{3ED2AAE9-FDBA-440C-8858-7990FA3E0799}">
    <text>direktorij -&gt; zip -&gt; direktorij -&gt; datoteke za DZ
To ozbiljno smatrate prikladnom predajom DZ?
Nema modela BP
AD - kod logina nešto nije kako treba, imate "crnu rupu". Inače je početak AD-a na nekoj istaknutoj poziciji, kao i završetak.
Kako su UC-ovi povezani na AD? Gdje se očituju u AD-u? Je li to neka grana, skup aktivnosti ili jedna aktivnost koja je razrađena??
Nema CD</text>
  </threadedComment>
  <threadedComment ref="F117" dT="2022-04-06T15:06:38.10" personId="{8F5E8115-EB0B-4B5D-9F6A-C26641B30888}" id="{D2B7569D-95B4-451B-B510-CB5A1D42DBA6}">
    <text>Plan je generičan
Analiza troškova nije kroz sadašnju vrijednost
Funkcionalni i korisnički zahtjevi su pomješani. Ovo ne možete dokazati da ste ispunili:"Intuitivnost"
DFD tokovi nisu očuvani
Zaduženje, prijenos, otpis... to je vjerojatno upravljanje opremom. Izbjegavati upit-odgovor/rezultat kao tokove.</text>
  </threadedComment>
  <threadedComment ref="G117" dT="2022-05-22T21:21:16.88" personId="{FE21DF63-38AF-4F28-A9F0-9B04378BCD10}" id="{9F6E288D-E046-4B76-A52C-766A3A804416}">
    <text>Objediniti u jedan dokument! U scenarijima korištenja se ne navode implementacijski detalji (npr. iz padajuće liste… )jer je to stvar dizajna, ali zato treba navesti koji su to podaci, a ne sustva dohvaća podatke (koje?!). U UCD-u nema nasljeđivanja (include, extends, ali što bi značio trokut)</text>
  </threadedComment>
  <threadedComment ref="F118" dT="2022-04-19T12:32:43.48" personId="{FE21DF63-38AF-4F28-A9F0-9B04378BCD10}" id="{C7E5BC1F-006A-44BF-80C8-E95D824A9478}">
    <text>Intuitivno je pojam koji se ne može mjeriti i ne smije se koristiti u zahtjevima.
Dijagram procesa treba imati 7+-2 procesa, pa se ne bi dogodilo da detaljni ispadne dijagram toka, jer se na njega nema što staviti. Promašena ideja DFD-a
Plan projekta generički i ne sadrži ništa od prepoznatih zahtjeva. Sve rascjepkano u gomilu pojedinačnih dokumenata - objediniti!</text>
  </threadedComment>
  <threadedComment ref="G118" dT="2022-04-21T17:12:28.40" personId="{8F5E8115-EB0B-4B5D-9F6A-C26641B30888}" id="{4B8B7D6E-1A21-4736-A544-EF0222E27B17}">
    <text>To nije model BP
Upravljanje.... to može biti oznaka na strelici AD-a, ali nije aktivnost za sebe!
Što je "početak rada na sustavu"?
Ovo nije prikladni CD. Ideja je modelirali domenu, a ovdje se navodi Jpa Repository.
List je naveden kao razred od interesa?</text>
  </threadedComment>
  <threadedComment ref="F119" dT="2022-04-19T12:36:53.21" personId="{FE21DF63-38AF-4F28-A9F0-9B04378BCD10}" id="{83D8B7DE-7C64-4DEC-A25A-7D88B6160997}">
    <text>Detaljni dijagram nije dijagram toka.
U analizi troškova i koristi nije uzeta u obzir sadašnja vrijednost troška.
Što znači da se nekretnina verificira od strane države? Nejasno, neizvedivo?
Plan projekta generički, bez elemenata prepoznatih zahtjeva.</text>
  </threadedComment>
  <threadedComment ref="G119" dT="2022-04-20T11:47:47.30" personId="{8F5E8115-EB0B-4B5D-9F6A-C26641B30888}" id="{3F7973D4-695A-4C8F-AC1C-123194521577}">
    <text>direktorij -&gt; zip -&gt; direktorij -&gt; datoteke za DZ
To ozbiljno smatrate prikladnom predajom DZ?
Nema modela BP
AD - kod logina nešto nije kako treba, imate "crnu rupu". Inače je početak AD-a na nekoj istaknutoj poziciji, kao i završetak.
Kako su UC-ovi povezani na AD? Gdje se očituju u AD-u? Je li to neka grana, skup aktivnosti ili jedna aktivnost koja je razrađena??
Nema CD</text>
  </threadedComment>
  <threadedComment ref="F120" dT="2022-04-18T17:41:35.82" personId="{FE21DF63-38AF-4F28-A9F0-9B04378BCD10}" id="{291CB955-80CC-4B25-82F5-0B7550742B56}">
    <text>Plan projekta je generički i nema veze s konkretnim projektom. U analizi troškove nema analize kroz godine.
Kako "točnost i pouzdanost" može biti zahtjev. To znači da ako ne tražoimo to, da može biti neispravno ili nepouzdano? Kako se mjeri jednostavnost i logičnost?
Detaljni dijagram nije dijagram toka. Niti treba biti tok, a još manje smije imati rombove za odluke. Potpuno promašena ideja što bi bio DFD.</text>
  </threadedComment>
  <threadedComment ref="G120" dT="2022-04-20T12:31:45.45" personId="{8F5E8115-EB0B-4B5D-9F6A-C26641B30888}" id="{FDF13CCC-3EA1-4CB4-AC1A-98722EBF6B6C}">
    <text>AD - Ne mogu prvo unijeti ocjenu, pa onda opis? Kakva je aktivnost početak rada u sustavu? Za to imate crni krug. Kada se ide u koju granu?</text>
  </threadedComment>
  <threadedComment ref="F121" dT="2022-04-06T15:06:38.10" personId="{8F5E8115-EB0B-4B5D-9F6A-C26641B30888}" id="{090D2003-9FD4-481F-B518-163243D489A2}">
    <text>Plan je generičan
Analiza troškova nije kroz sadašnju vrijednost
Funkcionalni i korisnički zahtjevi su pomješani. Ovo ne možete dokazati da ste ispunili:"Intuitivnost"
DFD tokovi nisu očuvani
Zaduženje, prijenos, otpis... to je vjerojatno upravljanje opremom. Izbjegavati upit-odgovor/rezultat kao tokove.</text>
  </threadedComment>
  <threadedComment ref="G121" dT="2022-05-22T21:21:16.88" personId="{FE21DF63-38AF-4F28-A9F0-9B04378BCD10}" id="{1C36D9C6-F096-4787-AF42-DB081DD7213F}">
    <text>Objediniti u jedan dokument! U scenarijima korištenja se ne navode implementacijski detalji (npr. iz padajuće liste… )jer je to stvar dizajna, ali zato treba navesti koji su to podaci, a ne sustva dohvaća podatke (koje?!). U UCD-u nema nasljeđivanja (include, extends, ali što bi značio trokut)</text>
  </threadedComment>
  <threadedComment ref="F122" dT="2022-04-06T08:45:57.64" personId="{8F5E8115-EB0B-4B5D-9F6A-C26641B30888}" id="{4C4DA913-ED49-4AB5-9497-F4C9181B0940}">
    <text>Napomena: u stvarnom svijetu ne možete nikako garantirati stalnu dostupnost. Onda propisujete mean-time-to-failure i sl. metrike
DFD - izbjeći nazive tokova koji upućuju da je riječ o akciji - npr. stvaranje</text>
  </threadedComment>
  <threadedComment ref="G122" dT="2022-05-13T19:53:40.90" personId="{FE21DF63-38AF-4F28-A9F0-9B04378BCD10}" id="{A08083C2-8ADB-4A09-A15E-032C739BAF66}">
    <text>U dijagramu aktivnosti dolazi do miješanja paralelnih grana. Nema baze, nema UCD-a,  nema CRC ni dijagrama klasa. Zašto za pregled treba više uputnica? Zašto pregled ima vezu na recepte? Nema nigdje opisa i objašnjenja, pa nek ja sam protumačim ima li to smisla ili ne?!</text>
  </threadedComment>
  <threadedComment ref="F123" dT="2022-04-06T14:01:26.47" personId="{8F5E8115-EB0B-4B5D-9F6A-C26641B30888}" id="{77A93243-3ADB-4CB3-A1D6-68B38E9492FB}">
    <text>Plan je generičan
Nema procjene troškova
Nema razlike između korisničkih i funkcionalnih zahtjeva.
Ovo nije moguće dokazati da je zadovoljeno:"Korisničko sučelje sustava mora biti intuitivno i jednostavno za korištenje."
DFD nisu očuvani tokovi. Ovo izgleda kao UC, a ne DFD. DFD opisuje procese, a ne akcije i radnje. To se pogotovo vidi u detaljnom dijagramu</text>
  </threadedComment>
  <threadedComment ref="G123" dT="2022-05-22T21:23:31.97" personId="{FE21DF63-38AF-4F28-A9F0-9B04378BCD10}" id="{0917973C-296E-4D00-9180-5C01B2A00D38}">
    <text>Objediniti u jedan dokument, napisati opise, a ne samo priložiti slike! Nema CRC kartice. Priložiti dijagram baze.</text>
  </threadedComment>
  <threadedComment ref="F124" dT="2022-04-19T12:21:32.53" personId="{FE21DF63-38AF-4F28-A9F0-9B04378BCD10}" id="{EDF71032-B8BB-4E5D-BEC0-95E82199B850}">
    <text>Točnost i pouzdanost podataka ne može biti zahtjev, jer bi to značilo da ako to ne navedemo da može biti netočno ili nepouzdano?! Pojam jednostavno se ne može mjeriti.
Entiteti se ne crtaju na detaljnom dijagramu. Nije jasno je li npr. tok bicikl nešto što se fizički odvija ili je stvarno podatak.
Malo bolje formatirati dokument.</text>
  </threadedComment>
  <threadedComment ref="F124" dT="2022-04-19T12:22:58.23" personId="{FE21DF63-38AF-4F28-A9F0-9B04378BCD10}" id="{A934FDF5-8BB9-43D4-8E38-03B795598724}" parentId="{EDF71032-B8BB-4E5D-BEC0-95E82199B850}">
    <text>Navesti tko su autori dokumenta.</text>
  </threadedComment>
  <threadedComment ref="G124" dT="2022-04-20T13:10:24.72" personId="{8F5E8115-EB0B-4B5D-9F6A-C26641B30888}" id="{466B8F03-E01B-43C2-8BFF-A722653A6D6D}">
    <text>To nije model BP. Nema tipova, nema brojnosti, nullable?
AD - nakon svake odrađenje radnje, baš se moramo odjaviti iz sustava? Također, sve te grane se izvršavaju istovremeno ili samo jedna ovisna o odabiru?</text>
  </threadedComment>
  <threadedComment ref="F125" dT="2022-04-19T12:08:22.75" personId="{FE21DF63-38AF-4F28-A9F0-9B04378BCD10}" id="{9B7DD585-A1B3-4183-ADA1-C3073A734684}">
    <text>Analiza troškova nema analizu sadašnje vrijednosti ni analizu koristi kroz 3 godine.
U dijagramu konteksta korišteni isti simboli za sve. Pregledni treba sadržavati 7+-2 procesa, a onda se jedan od tih odabere za daljnju razradu u detaljnom. Ne mogu se pojaviti i P10 i P11 u detaljnom, jer to onda ispada samo odsječak preglednog, a ne daljnja razrada.
Ovako kako je nabrojeno, ne vidim razliku između korisničkih i funkcionalnih.Zašto npr. zahtjev da šef unosi jelovnik nije korisnički?
To da su podaci točni i pouzdani ne može biti zahtjev, jer bi u protivnom značilo (da ako se ne navede) da podaci mogu biti neispravni ili nepoudani!?</text>
  </threadedComment>
  <threadedComment ref="F125" dT="2022-04-19T12:09:41.46" personId="{FE21DF63-38AF-4F28-A9F0-9B04378BCD10}" id="{014EF58C-F13C-4262-818B-7B5B25251D33}" parentId="{9B7DD585-A1B3-4183-ADA1-C3073A734684}">
    <text>Hrpa dokumenata, a ni u jednom ne piše tko su odgovorni za projekt</text>
  </threadedComment>
  <threadedComment ref="G125" dT="2022-04-20T12:45:40.84" personId="{8F5E8115-EB0B-4B5D-9F6A-C26641B30888}" id="{098D0561-64AD-4605-A50B-8992F4B938E9}">
    <text>To nije model BP. Gdje su tipovi podataka? nullable? brojnosti?
AD - Netko istovremeno može biti i voditelj smjene i zaposlenik i šef kuhinje i nabavljač? Rombovi prema nabavljaču i šefu kuhinje nemaju smisla.
Kakvi su to jednostruki paralelni tokovi??
Za svaki odabir željene akcije, mora se ponovno prijaviti u sustav?
CRC - koji specifični servis, koji specifični kontroler ili repozitorij??
Sigurnost nije razred - to je modul? paket?
CD - to nije CD</text>
  </threadedComment>
  <threadedComment ref="F126" dT="2022-04-05T12:24:59.13" personId="{8F5E8115-EB0B-4B5D-9F6A-C26641B30888}" id="{9EE7B4A8-42A5-41A5-A426-1183A7873871}">
    <text>Plan je generički. Mogu ga preslikati na bilo koji projekt na IS-u u ovom semestru.
Možda neka pojašnjenja određenih točaka?
Funkcionalni zahtjevi su korisnički, a korisnički zahtjevi ne govore koji su to točno korisnici (prijavljeni ili neprijavljeni?).
Kako će se odrediti intuitivnost grafičkog sučelja? Koja je metrika toga? Izbjegavati ubuduće.
DFD nisu očuvani tokovi. P5 "visi" i ne koristi niti jedno spremište?
Samo jedan izvor?</text>
  </threadedComment>
  <threadedComment ref="G126" dT="2022-05-13T19:49:39.70" personId="{FE21DF63-38AF-4F28-A9F0-9B04378BCD10}" id="{39563F7C-C814-4BFE-B1FF-5300B08BE1F1}">
    <text>Nazivi relacije tipa Knjiga_Knjižara su bemisleni. Pa vidim iz dijagrama koji su entiteti spojeni. Relacija mora imati naziv u obliku glagola da otkriva razlog te veze. Postoji specijalizacija Pisac koji ima biografiju, ali tablica osoba nema diskriminatora kojim bi se odredio tip osobe. Također, recenziju bi morao moći napraviti samo Korisnik kao druga specijalizacija što isto nije realizirano. Nema dijagrama klasa</text>
  </threadedComment>
  <threadedComment ref="F127" dT="2022-04-19T12:02:26.71" personId="{FE21DF63-38AF-4F28-A9F0-9B04378BCD10}" id="{20CB002C-BBCB-471C-81E7-AF811B1E4710}">
    <text>U funkcionalnim zahtjevima su navedeni korisnički zahtjevi (scenariji, preduvjeti, ...)
Izbjegavati "intuitivno" i slične riječi u zahtjevima, jer se to ne može provjeriti.
Tokovi u DFD-u moraju imati svoje nazive i nema grananja. Na detaljnom ne štima bilanca tokova, jer ispada da nema ulaznih i izlaznih tokova. Na detaljnom se ne crtaju entiteti.
Analiza troškova ne sadrži analizu sadašnje vrijednosti i koristi kroz 3 godine.</text>
  </threadedComment>
  <threadedComment ref="G127" dT="2022-04-21T17:29:34.59" personId="{8F5E8115-EB0B-4B5D-9F6A-C26641B30888}" id="{AC57326C-33A2-483C-B84F-27A045DA3979}">
    <text>To nije model BP</text>
  </threadedComment>
  <threadedComment ref="F128" dT="2022-04-19T10:45:46.13" personId="{FE21DF63-38AF-4F28-A9F0-9B04378BCD10}" id="{C420FEFC-5D8D-47F7-90EB-67E32C8AC413}">
    <text>Plan projekta je generički i nema konkretnih elemenata iz identificiranih zahtjeva.
Analiza troškova ne sadrži koristi kroz godine i analizu sadašnje vrijednosti.
U zahtjevima izbjegavati riječi jednostavno, brzo i slično, jer se ne mogu provjeriti.
Po dijagramu ispada da se Ažuriranje košarice P5.2 nikad ne koristi od strane nekog entiteta. Dijagram je ovdje nacrtan u stilu use case dijagrama s extend i include, a to nije smisao DFD-a.</text>
  </threadedComment>
  <threadedComment ref="G128" dT="2022-04-20T12:36:28.00" personId="{8F5E8115-EB0B-4B5D-9F6A-C26641B30888}" id="{975FB182-0251-4096-83B3-E9ECF438913B}">
    <text>Model BP - to nije model BP, koje su brojnosti i koji su tipovi podataka, nullability?
AD - moram li za svako pretraživanje nanovo napraviti login? po ovome da!
UCD servis za plaćanje nije aktor, on je sudionik. Koristi li servis za plaćanje funkcionalnost (use-case) kupnje?
CD - tipovi? brojnosti?</text>
  </threadedComment>
  <threadedComment ref="F129" dT="2022-04-06T12:35:55.85" personId="{8F5E8115-EB0B-4B5D-9F6A-C26641B30888}" id="{2FC322E3-7E0C-4DC7-8FCC-C3A472D2D1CD}">
    <text>Plan je generičan. Mogu ga primjeniti na bilo koji projekt na IS-u.
Troškovi i dobici nisu izraženi u sadašnjoj vrijednosti.
Ovo ne možete dokazati da ste ispunili:"Detaljne i jednostavne upute za rad trebaju biti jezgreni dio sustava, intuitivno korisničko sučelje." Funkcionalni i korisnički zahtjevi su isti.
DFD nisu očuvani tokovi podataka. Unos, izmjena... - to su UC, a ne procesi.
Opisati surogate?</text>
  </threadedComment>
  <threadedComment ref="G129" dT="2022-05-22T21:26:30.12" personId="{FE21DF63-38AF-4F28-A9F0-9B04378BCD10}" id="{FEF2868A-B3E9-46D4-86E0-A568006C65B5}">
    <text>Strelice na extends imaju krivi smjer</text>
  </threadedComment>
  <threadedComment ref="F130" dT="2022-04-06T12:21:59.62" personId="{8F5E8115-EB0B-4B5D-9F6A-C26641B30888}" id="{7DBA973C-5E77-426B-A6C4-D40347476DBA}">
    <text>Kako se podposlovi vide u planu projekta? ovo je generičan plan.
Nema analize troškova.
Kako će te utvrditi da ste napravili: "Stvoriti intuitivno sučelje"? Dapače, nekakvi metrički opis sučelja je nefunkcijski zahtjev.
Koja je razlike korisničkih i funkcijskih zahjtjeva?
DFD Iznajmljivač nije korisnik? Izbjegavati generične nazive za tokove kao upit-rezultat. Nisu očuvani tokovi kod iznajmljivača. Zahtjev za rezervacijom nije proces - to je podatak.
Nema modela dekomp funkcija, stanja ili mape dijaloga...
Nema izvora</text>
  </threadedComment>
  <threadedComment ref="G130" dT="2022-05-22T21:27:23.41" personId="{FE21DF63-38AF-4F28-A9F0-9B04378BCD10}" id="{0B55556C-EF9F-415D-971E-C2E0C9644512}">
    <text>Po konceptualnom modelu lokacija i apartman su 1:1, a to nije tako u fizičkom. Opisati model, stvati u zajednički dokument, a ne samo isporučiti slike.</text>
  </threadedComment>
  <threadedComment ref="F132" dT="2022-04-19T10:40:22.57" personId="{FE21DF63-38AF-4F28-A9F0-9B04378BCD10}" id="{054CFDF4-3AF9-4B0D-A5C2-AF60FB622462}">
    <text>Kako se verificira intuitivnost sustava? Izbjegavati nešto što se ne može mjeriti.
Detaljni dijagram nije dijagram toka!</text>
  </threadedComment>
  <threadedComment ref="G132" dT="2022-04-22T07:08:11.13" personId="{8F5E8115-EB0B-4B5D-9F6A-C26641B30888}" id="{19027C72-6875-4E04-8158-25C1783D38A7}">
    <text>To nije model BP
AD - upravljanje je skup aktivnosti koje kasnije navodite (pregled/unos). Dodavanje, brisanje i ažuriranje je sve ista aktivnost? to se sve radi odjednom?
CD - nema brojnosti</text>
  </threadedComment>
  <threadedComment ref="F133" dT="2022-04-05T13:33:17.11" personId="{8F5E8115-EB0B-4B5D-9F6A-C26641B30888}" id="{F3EF4E86-E54D-4326-AF21-5AD3FE2B138D}">
    <text>Plan je generičan. Bilo bi onda dobro imati pojašnjenja točaka. Plan nije samo vremenski
Dozvole se opisuju korisničkim zahtjevima. Kako ćete dokazati da ste napravili visoko upotrevljivu aplikaciju i da imate prepoznatljiv dizajn? koja je metrika toga?
Izbjegavati takve zahtjeve ubuduće
DFD
Tokovi podataka su podaci, a ne akcije (uredi objekt, recenziju). Izbjegavati Upit-rezultat
Nisu očuvani tokovi (pogledati Admin). Također na nižim razinama se pojavljuju neki nove entiteti
Po DDF vi samo radite bazu podataka (CRUD)
Sviđa mi se povezivanje izvora sa zahtjevima. Inače za takve stvari postoje cijeli sustavi</text>
  </threadedComment>
  <threadedComment ref="G133" dT="2022-05-13T19:51:07.11" personId="{FE21DF63-38AF-4F28-A9F0-9B04378BCD10}" id="{96F7564B-1310-4D91-8371-EC7696E4E0BA}">
    <text>Korisnik komentira komentar? Valjda korisnik komentira recenziju? To je N:N veza, pa bi je tako trebalo nacrtati na konceptualnom modelu. U slučajevima korištenja ne navede se implementacijski detalji tipa klikne gumb (možda može i kliznuti prstom)</text>
  </threadedComment>
  <threadedComment ref="F134" dT="2022-04-05T11:57:00.18" personId="{8F5E8115-EB0B-4B5D-9F6A-C26641B30888}" id="{317C00EF-2557-469B-8C4A-7813CC1BBDFD}">
    <text>Analiza troškova nije po sadašnjoj vrijednosti - pogledati NPV
Korisnički zahtjevi govore koji korisnik može što. Zagrade su vam dulje od same rečenice...
Kako ćete dokazati robustnost sustava? Kako ćete dokazati intuitivnost sučelja?
DFD tokovi nisu očuvani</text>
  </threadedComment>
  <threadedComment ref="G134" dT="2022-05-13T19:49:03.52" personId="{FE21DF63-38AF-4F28-A9F0-9B04378BCD10}" id="{6AC9B6E9-9B52-44A9-A6AF-1ABDF30596A2}">
    <text>Krivi smjer strelice za include na UC dijagramu. Objašnjenje relacija bi dobro došlo, a ne da se nagađa zašto neka veza postoji.</text>
  </threadedComment>
  <threadedComment ref="F135" dT="2022-04-19T10:33:27.70" personId="{FE21DF63-38AF-4F28-A9F0-9B04378BCD10}" id="{CB7CF9A5-F37E-4A84-B4C0-3F50CFAA52D4}">
    <text>Trivijalan gantogram, nema evidencije koliko bi nešto trajalo niti podloge kako se došlo do 100 programerskih sati u analizi troškova koja nije napravljena uz analizu sadašnje vrijednosti kroz 3 godine.
Zahtjev koji se svodi na "jednostavno" se ne može provjeriti. 
DFD: Preglednog nema, na dijagramu konteksta sve su isti simboli, detaljni napravljen kao dijagram toka (a on to ne bi trebao biti). Nema izvora.</text>
  </threadedComment>
  <threadedComment ref="G135" dT="2022-04-22T06:52:34.61" personId="{8F5E8115-EB0B-4B5D-9F6A-C26641B30888}" id="{127CB53C-B40B-449D-A65E-3BC135812CB4}">
    <text>Model BP - nema nnullable?
AD Upravljanje rezervacijama nije samo akcija - to je skup akcija! Isto tako za sve grane.
CD - nema brojnosti, navedene samo metode. Gdje su atributi/član.var.? 
UCD - baza podataka nije aktor</text>
  </threadedComment>
  <threadedComment ref="F136" dT="2022-04-18T16:28:38.45" personId="{FE21DF63-38AF-4F28-A9F0-9B04378BCD10}" id="{E070DF48-4EB3-4AF6-96FC-EDCC05D35808}">
    <text>Detaljni dijagram procesa nije dijagram toka!</text>
  </threadedComment>
  <threadedComment ref="G136" dT="2022-04-20T13:15:40.70" personId="{8F5E8115-EB0B-4B5D-9F6A-C26641B30888}" id="{F54F1B82-B40E-4B35-AD47-C27F8D225EB4}">
    <text>MongoDB nema svoj skriptni jezik za formiranje i punjenje kolekcija??
To nije model BP. Brojnosti? tipovi? nullable?
UCovi nisu vezani na AD!
CD brojnosti prema SportsActivity i Comment nemaju smisla - umjesto N-N trebalo bi biti 1-N</text>
  </threadedComment>
  <threadedComment ref="F137" dT="2022-04-06T12:15:48.84" personId="{8F5E8115-EB0B-4B5D-9F6A-C26641B30888}" id="{2D4BC471-7B77-401D-8F51-B5A4E9B02BFA}">
    <text>Plan je generički i može se koristiti za bilo koji drugi projekt na IS-u
To nije analiza troškova sadašnje vrijednosti
Funkcionalni i korisnički zahtjevi su isti.
Kako ćete zadovoljiti metriku "jednostavnost korisničkog sučelja"?
DFD što su ovdje spremišta, a što entiteti? Tokovi nemaju nazive, niti su očuvani. Ovo je više UC, nego DFD. U detaljnom dijagramu se sugerira slijed.</text>
  </threadedComment>
  <threadedComment ref="G137" dT="2022-05-22T21:27:47.43" personId="{FE21DF63-38AF-4F28-A9F0-9B04378BCD10}" id="{1E3DB2C5-BDF5-42B4-B18E-3A864FAC95BA}">
    <text>Primarni ključ za rezervaciju je OIB gosta i OIB sobe. A što ako ista osoba boravi u hotelu više puta? Podaci gosta se evidentiraju svaki put kad rezervira sobu, umjesto da bude unesen samo jednom. Gdje se evidentira za koje datume je gost rezervirao sobe. Za koji hotel je unesen račun? Nevjerojatno količina pogrešaka i nerazmišljanja o problemu. Kako može odabir sobe može biti proširenje plaćanja sobe? Znači može se dogoditi da gost plati sobu, ali da je nikad ne odabere? Prijava u sustav uvijek uključuje uređivanje radnog osoblja?!</text>
  </threadedComment>
  <threadedComment ref="F138" dT="2022-04-06T12:15:48.84" personId="{8F5E8115-EB0B-4B5D-9F6A-C26641B30888}" id="{3F210FB2-CD50-468F-BCF8-36F77EFCC3AB}">
    <text>Plan je generički i može se koristiti za bilo koji drugi projekt na IS-u
To nije analiza troškova sadašnje vrijednosti
Funkcionalni i korisnički zahtjevi su isti.
Kako ćete zadovoljiti metriku "jednostavnost korisničkog sučelja"?
DFD što su ovdje spremišta, a što entiteti? Tokovi nemaju nazive, niti su očuvani. Ovo je više UC, nego DFD. U detaljnom dijagramu se sugerira slijed.</text>
  </threadedComment>
  <threadedComment ref="G138" dT="2022-05-22T21:27:47.43" personId="{FE21DF63-38AF-4F28-A9F0-9B04378BCD10}" id="{1E90442F-EB5C-475E-9725-BEAF653098E7}">
    <text>Primarni ključ za rezervaciju je OIB gosta i OIB sobe. A što ako ista osoba boravi u hotelu više puta? Podaci gosta se evidentiraju svaki put kad rezervira sobu, umjesto da bude unesen samo jednom. Gdje se evidentira za koje datume je gost rezervirao sobe. Za koji hotel je unesen račun? Nevjerojatno količina pogrešaka i nerazmišljanja o problemu. Kako može odabir sobe može biti proširenje plaćanja sobe? Znači može se dogoditi da gost plati sobu, ali da je nikad ne odabere? Prijava u sustav uvijek uključuje uređivanje radnog osoblja?!</text>
  </threadedComment>
  <threadedComment ref="F139" dT="2022-04-06T13:20:54.36" personId="{8F5E8115-EB0B-4B5D-9F6A-C26641B30888}" id="{87414D8C-F1FD-4AED-9BFA-9E96B7B2A30C}">
    <text>Podnaslovi? Naslovi? Sadržaj? Pobrojavanje u točkama? Išta da to izgleda pristojno?
Plan je generičan, može se koristiti za bilo koji drugi projekt na IS-u
Kada za analizu već nema proračunske tablice, kako ste došli do vrijednosti Ukupno?
Funkcionalni i nefunkcionalni zahtjevi su isti. Što se misli pod responzivnost? Do koje mjere je pouzdan i stabilan? što se pod time misli?
Općenito je dosta toga propušteno. Opseg zahtjeva je premalen. Gdje je naručivanje fizičkih kopija filmova od distributera? Organizacija popravaka opreme? 
nema DFD
DDF je štur. Nema ništa za upravljanje distribucijom fizičkih kopija filmova? povezivanje za naručivanje istih?
samo 2/3 surogata</text>
  </threadedComment>
  <threadedComment ref="G139" dT="2022-05-22T21:25:36.42" personId="{FE21DF63-38AF-4F28-A9F0-9B04378BCD10}" id="{E5254B4A-6B39-4A01-8049-CCFED6A4D29D}">
    <text>Dijagram aktivnosti formalno ima deadlock, jer se očekuje dovršetak paralelnih aktivnosti. Dijagram razreda je kopija fizičkom modela?! Metode, tipovi podataka u konkretnom jeziku? A gdje su razredi za pojedinačni podatak?</text>
  </threadedComment>
  <threadedComment ref="F140" dT="2022-04-06T13:20:54.36" personId="{8F5E8115-EB0B-4B5D-9F6A-C26641B30888}" id="{DF502365-6C9F-431B-9BB0-07EA252FEEE3}">
    <text>Podnaslovi? Naslovi? Sadržaj? Pobrojavanje u točkama? Išta da to izgleda pristojno?
Plan je generičan, može se koristiti za bilo koji drugi projekt na IS-u
Kada za analizu već nema proračunske tablice, kako ste došli do vrijednosti Ukupno?
Funkcionalni i nefunkcionalni zahtjevi su isti. Što se misli pod responzivnost? Do koje mjere je pouzdan i stabilan? što se pod time misli?
Općenito je dosta toga propušteno. Opseg zahtjeva je premalen. Gdje je naručivanje fizičkih kopija filmova od distributera? Organizacija popravaka opreme? 
nema DFD
DDF je štur. Nema ništa za upravljanje distribucijom fizičkih kopija filmova? povezivanje za naručivanje istih?
samo 2/3 surogata</text>
  </threadedComment>
  <threadedComment ref="G140" dT="2022-05-22T21:25:36.42" personId="{FE21DF63-38AF-4F28-A9F0-9B04378BCD10}" id="{D11C48BA-3799-45A4-BCB7-C9A300135D79}">
    <text>Dijagram aktivnosti formalno ima deadlock, jer se očekuje dovršetak paralelnih aktivnosti. Dijagram razreda je kopija fizičkom modela?! Metode, tipovi podataka u konkretnom jeziku? A gdje su razredi za pojedinačni podatak?</text>
  </threadedComment>
  <threadedComment ref="F141" dT="2022-04-18T17:30:45.72" personId="{FE21DF63-38AF-4F28-A9F0-9B04378BCD10}" id="{BE27E915-D54B-46BF-9B61-5786DD652F01}">
    <text>To da se podaci moraju ispravno spremati nije zahtjev, nego se podrazumijeva. Što bi to značilo da nije navedeno? Da smije biti neispravno?
Entitet i spremište ne smiju biti direktno povezani u DFD-u.
Detaljni bi načelno bio ok, ali na njemu se ne crtaju entiteti, a u ovom primjeru ni spremište D2, jer inače ne štima bilanca ulaznih i izlaznih tokova. Ovako ispada da u P3 ne ulazi niti izlazi nijedan tok.
Plan projekta je generički. Ako se u dekompoziciji funkcija moglo uočiti elemente, onda su ti elementi trebali (barem djelomično) biti pristupni i u gantogramu.</text>
  </threadedComment>
  <threadedComment ref="G141" dT="2022-04-21T17:32:32.52" personId="{8F5E8115-EB0B-4B5D-9F6A-C26641B30888}" id="{27F665E7-6DE7-4EB6-BF22-24990BAF2A74}">
    <text>To nije model BP
AD moram li se za svako obavljanje nekog skupa aktivnosti ponovno ulogirati??
Paralelno ažurirate i brišete istog vozača?
UC - nemate baš nikakve podtokove niti alternativne tokove??</text>
  </threadedComment>
  <threadedComment ref="F142" dT="2022-04-18T17:41:35.82" personId="{FE21DF63-38AF-4F28-A9F0-9B04378BCD10}" id="{A93AFE09-A3F9-4950-9886-84F1010A8BBC}">
    <text>Plan projekta je generički i nema veze s konkretnim projektom. U analizi troškove nema analize kroz godine.
Kako "točnost i pouzdanost" može biti zahtjev. To znači da ako ne tražoimo to, da može biti neispravno ili nepouzdano? Kako se mjeri jednostavnost i logičnost?
Detaljni dijagram nije dijagram toka. Niti treba biti tok, a još manje smije imati rombove za odluke. Potpuno promašena ideja što bi bio DFD.</text>
  </threadedComment>
  <threadedComment ref="G142" dT="2022-04-20T12:31:45.45" personId="{8F5E8115-EB0B-4B5D-9F6A-C26641B30888}" id="{43EE1F58-F1D4-475F-B755-0225F0FC2E0A}">
    <text>AD - Ne mogu prvo unijeti ocjenu, pa onda opis? Kakva je aktivnost početak rada u sustavu? Za to imate crni krug. Kada se ide u koju granu?</text>
  </threadedComment>
  <threadedComment ref="F143" dT="2022-04-18T17:34:24.70" personId="{FE21DF63-38AF-4F28-A9F0-9B04378BCD10}" id="{F3149D44-4811-4227-8156-EB4216CFEAC2}">
    <text>Što je malo (a zapravo kratko) vrijeme odziva? 5ms ili 5s?
Kakav kaos na dijagramu procesa. Kakve veze ima P1 prijava korisnika s P8 Izvješća. Zašto bi tok išao iz prijave u P8. Ovo nije Use case dijagram pa da imamo include ili extends. Ako je puno tokova i procesa, grupirati. I onda naravno, kao posljedica nerazumijevanja što je DFD napravi se detaljni kao dijagram toka, a on to nije!!!</text>
  </threadedComment>
  <threadedComment ref="F143" dT="2022-04-18T17:36:52.73" personId="{FE21DF63-38AF-4F28-A9F0-9B04378BCD10}" id="{633BA182-EDBA-423F-90B1-A73DE798EF9B}" parentId="{F3149D44-4811-4227-8156-EB4216CFEAC2}">
    <text>Nema analize troškova.
Plan projekta sadrži stavke koje se ne mogu pročitati, pa ne znam o čemu se radi i ne mogu povezati npr. s dekompozicijom funkcija.</text>
  </threadedComment>
  <threadedComment ref="G143" dT="2022-04-20T12:25:12.41" personId="{8F5E8115-EB0B-4B5D-9F6A-C26641B30888}" id="{AC6E4B3A-3D2C-4428-9AEF-AE6C7245D794}">
    <text>Super konceptualni dijag i model bp. Samo napomena za enume - Što ako netko promijeni redoslijed stavki enumeracije?
AD - grananje može ići samo iz rombova. kontekst grananja prenesete na oznake grana, a aktivnost pretvorite u romb
Nema CD</text>
  </threadedComment>
  <threadedComment ref="F144" dT="2022-04-18T17:30:45.72" personId="{FE21DF63-38AF-4F28-A9F0-9B04378BCD10}" id="{6236675B-B106-4C16-85B2-699285D63238}">
    <text>To da se podaci moraju ispravno spremati nije zahtjev, nego se podrazumijeva. Što bi to značilo da nije navedeno? Da smije biti neispravno?
Entitet i spremište ne smiju biti direktno povezani u DFD-u.
Detaljni bi načelno bio ok, ali na njemu se ne crtaju entiteti, a u ovom primjeru ni spremište D2, jer inače ne štima bilanca ulaznih i izlaznih tokova. Ovako ispada da u P3 ne ulazi niti izlazi nijedan tok.
Plan projekta je generički. Ako se u dekompoziciji funkcija moglo uočiti elemente, onda su ti elementi trebali (barem djelomično) biti pristupni i u gantogramu.</text>
  </threadedComment>
  <threadedComment ref="G144" dT="2022-04-21T17:32:32.52" personId="{8F5E8115-EB0B-4B5D-9F6A-C26641B30888}" id="{D735EBE7-F559-4D4A-893E-4BD4D4437DCC}">
    <text>To nije model BP
AD moram li se za svako obavljanje nekog skupa aktivnosti ponovno ulogirati??
Paralelno ažurirate i brišete istog vozača?
UC - nemate baš nikakve podtokove niti alternativne tokove??</text>
  </threadedComment>
  <threadedComment ref="F145" dT="2022-04-18T16:53:51.40" personId="{FE21DF63-38AF-4F28-A9F0-9B04378BCD10}" id="{A45D7C1B-D139-497D-8676-6ED0E9AC2EA6}">
    <text>Detaljni dijagram nije dijagram toka!
Na dijagramu konteksta svi elementi koriste iste oznake!?
Koristiti različite označe za entitete, procese i spremišta, jer ovako je kaos. Posađene biljke zvuči kao spremište, a ono ima direktnu vezu s entitetom, što se ne smije! Neupotrebljivo.</text>
  </threadedComment>
  <threadedComment ref="F145" dT="2022-04-18T16:54:15.14" personId="{FE21DF63-38AF-4F28-A9F0-9B04378BCD10}" id="{26623B4A-246E-4506-B48C-51D93F87EFF6}" parentId="{A45D7C1B-D139-497D-8676-6ED0E9AC2EA6}">
    <text>Analiza troškova nije napravljena kroz vrijeme</text>
  </threadedComment>
  <threadedComment ref="F145" dT="2022-04-18T16:55:24.66" personId="{FE21DF63-38AF-4F28-A9F0-9B04378BCD10}" id="{353AF832-6F83-424D-B4F2-27EFFFB2B6C8}" parentId="{A45D7C1B-D139-497D-8676-6ED0E9AC2EA6}">
    <text>Dekompozicija funkcija ima 20ak elemeneta, a nijedan od njih nije naveden u planu projekta koji tako ispada generički</text>
  </threadedComment>
  <threadedComment ref="G145" dT="2022-04-20T09:32:50.89" personId="{8F5E8115-EB0B-4B5D-9F6A-C26641B30888}" id="{AE0E632B-7554-4439-8BE3-01B87835BE29}">
    <text>Nema dijagrama BP
Potrebno je napraviti jedan DA po korisničkoj priči i iz njega izvuči slučajeve korištenja. Ovo je više nepovezanih DA, a svaki pokriva samo jedan UC...
UC-ovi ne navode "gumbe" i sl. elemente
UCD - baza podataka nije aktor
To nije CRC.
To nije CD.</text>
  </threadedComment>
  <threadedComment ref="F146" dT="2022-04-18T17:09:11.49" personId="{FE21DF63-38AF-4F28-A9F0-9B04378BCD10}" id="{AFD64929-CF73-4C2E-9302-5D78B25DAEDB}">
    <text>Plan projekta generički (nema konkretnih elemenata iz zahtjeva). Analiza troškova nije izvedena uz analizu sadašnje vrijednosti kroz 3 godine.
Ne znam u čemu je pisan prijedlog projekta, ali mi je potpuno nejasno da su svi veznici "i" velikim slovom. Usput, ima još i gomila drugih pravopisnih pogrešaka (između ostalog mogučnost, omogučeno, dohvačanje, ... i to ne jednom, nego konstantno!).
U zahtjevima se navodi da IS mora jamčiti točnost podataka. Da niste naveli, ne bi trebao?! Što je minimum pogrešaka i kako se mjeri "jednostavno".
Detaljni dijagram nije dijagram toka!!!</text>
  </threadedComment>
  <threadedComment ref="G146" dT="2022-04-20T10:01:50.88" personId="{8F5E8115-EB0B-4B5D-9F6A-C26641B30888}" id="{1A7982DE-DA71-4596-9290-17BF920975A3}">
    <text>Je li uloga u ovom smislu stvarno entitet?
AD ima jednostruki paralelni tok? Nisu označeni paralelni putevi. Kako ću unesti ili obrisati podatke o zaposleniku ako prvo ne dobijem neki pregled?
Neki UC nisu podudarni s onime što je prikazano u AD (brisanje-uređivanje...)
Zar ne bi stvaranje novog pravnog spisa trebalo uključivati dodjelu kategorije (include umjesto extends)??
A razmjena pravnih spisa s nadležnim tijelom ne vidim kako bi bila povezana sa stvaaranjem istog. Ništa od toga nije objašnjeno u UC-ovima.
Nema CD
Model BP - gdje su tipovi podataka? skripte su duboko u prilozima, a to je glavni element predaje....
Rečeno je da označavate domaće zadaće u zasebnim direktorijima kao DZXX</text>
  </threadedComment>
  <threadedComment ref="F147" dT="2022-04-18T16:53:51.40" personId="{FE21DF63-38AF-4F28-A9F0-9B04378BCD10}" id="{EA09AB3C-9AAC-40E5-A792-0F2CAD645041}">
    <text>Detaljni dijagram nije dijagram toka!
Na dijagramu konteksta svi elementi koriste iste oznake!?
Koristiti različite označe za entitete, procese i spremišta, jer ovako je kaos. Posađene biljke zvuči kao spremište, a ono ima direktnu vezu s entitetom, što se ne smije! Neupotrebljivo.</text>
  </threadedComment>
  <threadedComment ref="F147" dT="2022-04-18T16:54:15.14" personId="{FE21DF63-38AF-4F28-A9F0-9B04378BCD10}" id="{C24ABBC1-C03C-4F78-BCF8-BE78125FE715}" parentId="{EA09AB3C-9AAC-40E5-A792-0F2CAD645041}">
    <text>Analiza troškova nije napravljena kroz vrijeme</text>
  </threadedComment>
  <threadedComment ref="F147" dT="2022-04-18T16:55:24.66" personId="{FE21DF63-38AF-4F28-A9F0-9B04378BCD10}" id="{B2962059-E5E3-4611-9B3F-7333195268C5}" parentId="{EA09AB3C-9AAC-40E5-A792-0F2CAD645041}">
    <text>Dekompozicija funkcija ima 20ak elemeneta, a nijedan od njih nije naveden u planu projekta koji tako ispada generički</text>
  </threadedComment>
  <threadedComment ref="G147" dT="2022-04-20T09:32:50.89" personId="{8F5E8115-EB0B-4B5D-9F6A-C26641B30888}" id="{1C0262E4-7439-42DB-8219-6F49FC37D1E9}">
    <text>Nema dijagrama BP
Potrebno je napraviti jedan DA po korisničkoj priči i iz njega izvuči slučajeve korištenja. Ovo je više nepovezanih DA, a svaki pokriva samo jedan UC...
UC-ovi ne navode "gumbe" i sl. elemente
UCD - baza podataka nije aktor
To nije CRC.
To nije CD.</text>
  </threadedComment>
  <threadedComment ref="F148" dT="2022-04-06T11:33:38.97" personId="{8F5E8115-EB0B-4B5D-9F6A-C26641B30888}" id="{9391062D-0A50-44F0-B2BA-5B4DB941FB29}">
    <text>I specifikacija zahtjeva je u prijedlogu projekta?
Kako ćete zadovoljiti "jednostavno sučelje"?
Plan projekta je generičan.
Jedino je digitalizacija imenika jedini pravi poslovni zahtjev. Vizualizacija je funkcionalni, a pristup imeniku na daljinu je nefunkcionalni.
Prijava u sustav i Prikaz učenika po razredu su korisnički, jer govore izgledišta korisnika, a ne onoga što sustav mora omogućiti
Kako ćete utvrditi da ste zadovoljili "jednostavnost korištenja"
Ne bi li pristup sustavu trebali imati i ravnatelj i pedagoginja i možda školska psihologinja, roditelji?
DFD nisu očuvani tokovi podataka. Vaš DFD je više use-case dijagram, nego da objašnjava koji procesi postoje u sustavu. Gdje je zaključivanje ocjena?
BP je entitet? BP ne poznajemo u DFD - modelirate poslovni proces - to može biti registrator na polici.
DDF imate samo funkcije CRUD-a, radite li samo bazu podataka ili imate i neke složenije radnje u svom sustavu?</text>
  </threadedComment>
  <threadedComment ref="F148" dT="2022-04-18T16:45:03.74" personId="{FE21DF63-38AF-4F28-A9F0-9B04378BCD10}" id="{21B59A50-24A9-4F4C-B282-E52237FDA943}" parentId="{9391062D-0A50-44F0-B2BA-5B4DB941FB29}">
    <text>Ni u planu projekta ni su specicifkaciji ne piše tko su odgovorni za ove dokumente.</text>
  </threadedComment>
  <threadedComment ref="G148" dT="2022-05-13T19:57:18.56" personId="{FE21DF63-38AF-4F28-A9F0-9B04378BCD10}" id="{422BDED7-126A-488D-BE30-4C80081F171B}">
    <text>Model je temeljen na jednoj godini, tj. ne može čuvati povijest. Npr. Učenik uvijek pripada jednom razredu. Neispravna realizacija profesora na slici 1.2.. Ako ista osoba predaje u više razreda mora se unijeti n puta isti podataka o profesoru. Dodatno, model ne nudi mogućnost spremanja informacije što profesor predaje nekom razredu. Znamo samo što općenito predaje, ali ne znači da svima predaje baš sve te predmete. Zašto bi Spremanje na UC dijagramu bilo s extends? Znači unos izostanaka može bez spremanja?</text>
  </threadedComment>
  <threadedComment ref="F149" dT="2022-04-18T16:49:50.93" personId="{FE21DF63-38AF-4F28-A9F0-9B04378BCD10}" id="{11894179-F3BD-421A-B475-D40988455C0C}">
    <text>U troškovima nije napravljena analiza sadašnje vrijednosti troškova.
Što brži, efikasno, intuitivno, pregledno i slično su riječi koje nisu prikladne za zahtjeve jer ih ne možemo verificirati.
Detaljnije dijagram nije dijagram toka!
Plan projekta skoro generički, dosta gruba podjela samo na stripove i izdavače.</text>
  </threadedComment>
  <threadedComment ref="G149" dT="2022-04-21T17:07:05.00" personId="{8F5E8115-EB0B-4B5D-9F6A-C26641B30888}" id="{3B5A9B02-78D4-4CA4-84D3-16693AC262DA}">
    <text>Model BP treba tipove podataka, nullable, brojnosti
AD ima neoznačenih grananja, kao i  grananja s jednom granom
CD - gdje su članske varijable i brojnosti??</text>
  </threadedComment>
  <threadedComment ref="F151" dT="2022-04-18T16:41:15.08" personId="{FE21DF63-38AF-4F28-A9F0-9B04378BCD10}" id="{57D8E0EF-20C1-4C8D-96A6-5FD9BE9B7D24}">
    <text>Plan projekta generički, bez elemenata konkretnih zahtjeva. Analiza troškova, onako odoka, bez analize kroz godine.
Usput... Gdje je još uvijek moguće naći videoteku u fizičkom obliku?
U nefunkcionalnim zahtjevima se spominje da treba podržati istovremeni rad više zaposlenika ljekarne?! Kad se prepisuje, onda barem napraviti to kako treba.
Jamčenje točnosti podataka ne može biti zahtjev. Po tome, ako ne navedemo, onda podaci smiju biti neispravni?
Kako provjeriti da je sučelje jednostavno? U dijagramu konteksta svi elementi su označeni pravokutnikom. 
Ako se plan projekta već ne radi u nekom specijaliziranom alatu, onda bi barem trajanja mogla biti izražena u brojkama (a ne kao tekst) da ih se može lako sumirati)
Kako se došlo do potrebnih 100 programera i administratora baze podataka?</text>
  </threadedComment>
  <threadedComment ref="F151" dT="2022-04-18T16:43:09.62" personId="{FE21DF63-38AF-4F28-A9F0-9B04378BCD10}" id="{C6622B25-FA78-459A-8740-B10EBD71DA2F}" parentId="{57D8E0EF-20C1-4C8D-96A6-5FD9BE9B7D24}">
    <text>Nisu navedeni izvori zahtjeva</text>
  </threadedComment>
  <threadedComment ref="G151" dT="2022-04-22T06:40:03.39" personId="{8F5E8115-EB0B-4B5D-9F6A-C26641B30888}" id="{33A689A1-ABB7-40E2-B824-E23E2A996B9B}">
    <text>To nije model BP
Gdje su ostali slučajevi korištenja? Svaka aktivnost je UC za sebe
Nema CRC</text>
  </threadedComment>
  <threadedComment ref="F152" dT="2022-04-06T14:24:41.84" personId="{8F5E8115-EB0B-4B5D-9F6A-C26641B30888}" id="{DA1ECAC9-957E-48F4-A5CF-D48D28F19F2A}">
    <text>Plan projekta je generičan
analiza troškova nije u sadašnjoj vrijednosti
Nema razlike između korisničkih i funkcionalnih zahtjeva.
Realno vrijeme? Koja je metrika toga?
"Korisnici pružatelji usluga su obaviješteni o zahtjevima korisnika klijenata." ovo je funkcionalni.
DFD nisu očuvani tokovi. Izbjegavati zahtjev-potvrda</text>
  </threadedComment>
  <threadedComment ref="G152" dT="2022-05-22T21:22:44.62" personId="{FE21DF63-38AF-4F28-A9F0-9B04378BCD10}" id="{26C9A604-DBDF-4BE3-9C05-35AEE2880C5C}">
    <text>Neispravno modelirana veza 1:1 za korisnika i profil. Profil i raspored povezani na konceptualnom, ali ne i na fizičkom. Značajno nepodudaranje konceptualnog modela i njegove realizacije. Krivi smjer strelice za use na UCD-u. U dijagramu klasa nema naziva asocijacija</text>
  </threadedComment>
  <threadedComment ref="F153" dT="2022-04-18T16:28:38.45" personId="{FE21DF63-38AF-4F28-A9F0-9B04378BCD10}" id="{B0467EA6-E3BB-4853-A7A0-BB6C41374E6F}">
    <text>Detaljni dijagram procesa nije dijagram toka!</text>
  </threadedComment>
  <threadedComment ref="G153" dT="2022-04-20T13:15:40.70" personId="{8F5E8115-EB0B-4B5D-9F6A-C26641B30888}" id="{49D1FB99-EA3E-4534-8DBB-1BDDFF62FADC}">
    <text>MongoDB nema svoj skriptni jezik za formiranje i punjenje kolekcija??
To nije model BP. Brojnosti? tipovi? nullable?
UCovi nisu vezani na AD!
CD brojnosti prema SportsActivity i Comment nemaju smisla - umjesto N-N trebalo bi biti 1-N</text>
  </threadedComment>
  <threadedComment ref="F154" dT="2022-04-06T12:35:55.85" personId="{8F5E8115-EB0B-4B5D-9F6A-C26641B30888}" id="{D5198446-7405-43F7-BE3E-E057FDDFAEC7}">
    <text>Plan je generičan. Mogu ga primjeniti na bilo koji projekt na IS-u.
Troškovi i dobici nisu izraženi u sadašnjoj vrijednosti.
Ovo ne možete dokazati da ste ispunili:"Detaljne i jednostavne upute za rad trebaju biti jezgreni dio sustava, intuitivno korisničko sučelje." Funkcionalni i korisnički zahtjevi su isti.
DFD nisu očuvani tokovi podataka. Unos, izmjena... - to su UC, a ne procesi.
Opisati surogate?</text>
  </threadedComment>
  <threadedComment ref="G154" dT="2022-05-22T21:26:30.12" personId="{FE21DF63-38AF-4F28-A9F0-9B04378BCD10}" id="{E472349C-233A-4BDB-BE28-664277B7BA0F}">
    <text>Strelice na extends imaju krivi smjer</text>
  </threadedComment>
  <threadedComment ref="F155" dT="2022-04-18T16:19:20.84" personId="{FE21DF63-38AF-4F28-A9F0-9B04378BCD10}" id="{BB423E7D-21D8-45C8-91BC-DBE179BC475B}">
    <text>Dijagram glavnih procesa bi trebao imati 7+-2 procesa, a detaljni dijagram nije dijagram toka. Detaljni treba biti razrada jednog složenijeg procesa (npr. uređivanje albuma, pa su unutra procesi dodaj pjesmu, obriši pjesmu...)</text>
  </threadedComment>
  <threadedComment ref="F155" dT="2022-04-18T16:21:36.19" personId="{FE21DF63-38AF-4F28-A9F0-9B04378BCD10}" id="{063C548E-D623-45D8-9498-87EB052C415B}" parentId="{BB423E7D-21D8-45C8-91BC-DBE179BC475B}">
    <text>Osiguranje ispravnosti nije zahtjev, nego nešto što se podrazumijeva. U protivnom bi mogli reći da podaci smiju biti neispravni, ako se ne zahtjeva suprotno?!</text>
  </threadedComment>
  <threadedComment ref="F155" dT="2022-04-18T16:22:44.38" personId="{FE21DF63-38AF-4F28-A9F0-9B04378BCD10}" id="{45E3D30D-6229-4FF6-9CFC-961CF3FAE823}" parentId="{BB423E7D-21D8-45C8-91BC-DBE179BC475B}">
    <text>Analiza troška nije napravljena kroz 3 godine uz analizu sadašnje vrijednosti, biti su argumentirani troškovi i koristi</text>
  </threadedComment>
  <threadedComment ref="F155" dT="2022-04-18T16:23:30.65" personId="{FE21DF63-38AF-4F28-A9F0-9B04378BCD10}" id="{3937A8FF-AFFE-4E21-ACA0-18C5C1D5C132}" parentId="{BB423E7D-21D8-45C8-91BC-DBE179BC475B}">
    <text>Plan projekta je generički i nema konkretnih elemenata zahtjeva.</text>
  </threadedComment>
  <threadedComment ref="G155" dT="2022-04-21T17:27:30.02" personId="{8F5E8115-EB0B-4B5D-9F6A-C26641B30888}" id="{A4C4B9AE-791F-4E01-B007-E792D6EA094B}">
    <text>To nije model BP. Nedostaju tipovi podataka, nullability? Prikazati sve! Ako je slika velika, referencirati se na prilog
AD - mogu li ponoviti neku aktivnost u sustavu bez da se ponovno moram ulogirat?
CD - isto sve MORA biti nabrojano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58"/>
  <sheetViews>
    <sheetView tabSelected="1" topLeftCell="A130" zoomScaleNormal="100" workbookViewId="0">
      <selection activeCell="N2" sqref="N2"/>
    </sheetView>
  </sheetViews>
  <sheetFormatPr defaultRowHeight="15"/>
  <cols>
    <col min="1" max="1" width="13.28515625" customWidth="1"/>
    <col min="2" max="2" width="15.5703125" bestFit="1" customWidth="1"/>
    <col min="3" max="4" width="17.42578125" customWidth="1"/>
    <col min="5" max="5" width="14" customWidth="1"/>
    <col min="6" max="7" width="7" customWidth="1"/>
    <col min="8" max="8" width="9.140625" customWidth="1"/>
    <col min="9" max="10" width="6.42578125" style="1" customWidth="1"/>
    <col min="11" max="12" width="7" style="1" customWidth="1"/>
    <col min="13" max="13" width="7.85546875" style="2" customWidth="1"/>
    <col min="14" max="14" width="9.42578125" style="2" customWidth="1"/>
    <col min="15" max="15" width="11.5703125" style="2" customWidth="1"/>
    <col min="16" max="16" width="8.7109375" style="2" customWidth="1"/>
    <col min="17" max="17" width="9" style="2" customWidth="1"/>
    <col min="18" max="18" width="15.5703125" style="2" customWidth="1"/>
    <col min="19" max="19" width="9" style="2" customWidth="1"/>
    <col min="20" max="20" width="11.85546875" style="2" customWidth="1"/>
    <col min="21" max="21" width="10.140625" customWidth="1"/>
    <col min="22" max="22" width="11.7109375" style="2" customWidth="1"/>
    <col min="23" max="23" width="10.28515625" style="2" customWidth="1"/>
    <col min="24" max="24" width="14.42578125" style="2" customWidth="1"/>
    <col min="27" max="30" width="10.7109375" customWidth="1"/>
    <col min="31" max="31" width="10" customWidth="1"/>
    <col min="32" max="32" width="17.85546875" style="6" customWidth="1"/>
  </cols>
  <sheetData>
    <row r="1" spans="1:32" ht="31.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4" t="s">
        <v>17</v>
      </c>
      <c r="S1" s="1" t="s">
        <v>18</v>
      </c>
      <c r="T1" s="1" t="s">
        <v>19</v>
      </c>
      <c r="U1" s="1" t="s">
        <v>20</v>
      </c>
      <c r="V1" s="1" t="s">
        <v>21</v>
      </c>
      <c r="W1" s="4" t="s">
        <v>22</v>
      </c>
      <c r="X1" s="1" t="s">
        <v>23</v>
      </c>
      <c r="Y1" s="1" t="s">
        <v>24</v>
      </c>
      <c r="Z1" s="1" t="s">
        <v>25</v>
      </c>
      <c r="AA1" s="1" t="s">
        <v>26</v>
      </c>
      <c r="AB1" s="1" t="s">
        <v>27</v>
      </c>
      <c r="AC1" s="1" t="s">
        <v>28</v>
      </c>
      <c r="AD1" s="5" t="s">
        <v>29</v>
      </c>
      <c r="AF1"/>
    </row>
    <row r="2" spans="1:32">
      <c r="A2" s="25" t="s">
        <v>30</v>
      </c>
      <c r="B2" s="25" t="s">
        <v>31</v>
      </c>
      <c r="C2" s="25" t="s">
        <v>32</v>
      </c>
      <c r="D2" s="25" t="s">
        <v>33</v>
      </c>
      <c r="E2" s="12" t="s">
        <v>34</v>
      </c>
      <c r="F2" s="19">
        <f>9-0.75-0.5-0.25</f>
        <v>7.5</v>
      </c>
      <c r="G2" s="3">
        <v>4.5</v>
      </c>
      <c r="H2" s="20">
        <v>4.3</v>
      </c>
      <c r="I2" s="19">
        <v>11.5</v>
      </c>
      <c r="J2" s="19">
        <v>10</v>
      </c>
      <c r="K2" s="19"/>
      <c r="L2" s="2">
        <v>8</v>
      </c>
      <c r="M2" s="19"/>
      <c r="N2" s="20">
        <f>Zalaganje!P2</f>
        <v>2.7</v>
      </c>
      <c r="O2" s="20">
        <f>Tablica4[[#This Row],[1.DZ]]+Tablica4[[#This Row],[2.DZ]]+Tablica4[[#This Row],[3.DZ]]+Tablica4[[#This Row],[4.DZ]]</f>
        <v>22</v>
      </c>
      <c r="P2" s="19">
        <f>Tablica4[[#This Row],[1.blic]]+Tablica4[[#This Row],[2.blic]]</f>
        <v>12.3</v>
      </c>
      <c r="Q2" s="20">
        <f>Tablica4[[#This Row],[MI]]+Tablica4[[#This Row],[ZI]]+Tablica4[[#This Row],[DZ Uk.]]+Tablica4[[#This Row],[Blicevi]]+Tablica4[[#This Row],[Zalaganje]]</f>
        <v>48.5</v>
      </c>
      <c r="R2" s="20" t="b">
        <f>IF(Tablica4[[#This Row],[MI]]&gt;=10,Tablica4[[#This Row],[ZI]]&gt;=12.5)</f>
        <v>0</v>
      </c>
      <c r="S2" s="19" t="b">
        <f>AND(Tablica4[[#This Row],[DZ Uk.]]&gt;=15,Tablica4[[#This Row],[Blicevi]]&gt;=10)</f>
        <v>1</v>
      </c>
      <c r="T2" s="19" t="str">
        <f>IF(NOT(Tablica4[[#This Row],[PRAGOVI]]),1,IF(NOT(Tablica4[[#This Row],[PRAGOVI MI_ZI]]),"ROK",IF(Tablica4[[#This Row],[UKUPNO]]&gt;=80,5,IF(Tablica4[[#This Row],[UKUPNO]]&gt;=70,4,IF(Tablica4[[#This Row],[UKUPNO]]&gt;=60,3,IF(Tablica4[[#This Row],[UKUPNO]]&gt;=50,2,"ROK"))))))</f>
        <v>ROK</v>
      </c>
      <c r="U2" s="20"/>
      <c r="V2" s="20">
        <f>Tablica4[[#This Row],[Ispit]]+Tablica4[[#This Row],[Blicevi]]+Tablica4[[#This Row],[DZ Uk.]]+Tablica4[[#This Row],[Zalaganje]]</f>
        <v>37</v>
      </c>
      <c r="W2" s="21" t="str">
        <f>IF(Tablica4[[#This Row],[OCJENA]]="ROK",IF(NOT(Tablica4[[#This Row],[PRAGOVI]]),1,IF(Tablica4[[#This Row],[Uk. Ispit]]&gt;=80,5,IF(Tablica4[[#This Row],[Uk. Ispit]]&gt;=70,4,IF(Tablica4[[#This Row],[Uk. Ispit]]&gt;=60,3,IF(Tablica4[[#This Row],[Uk. Ispit]]&gt;=50,2,"ROK"))))),"")</f>
        <v>ROK</v>
      </c>
      <c r="X2" s="20"/>
      <c r="Y2" s="20"/>
      <c r="Z2" s="20"/>
      <c r="AA2" s="20"/>
      <c r="AB2" s="20"/>
      <c r="AC2" s="20"/>
      <c r="AD2" s="21"/>
      <c r="AF2"/>
    </row>
    <row r="3" spans="1:32">
      <c r="A3" s="25" t="s">
        <v>35</v>
      </c>
      <c r="B3" s="25" t="s">
        <v>36</v>
      </c>
      <c r="C3" s="25" t="s">
        <v>37</v>
      </c>
      <c r="D3" s="25" t="s">
        <v>38</v>
      </c>
      <c r="E3" s="12" t="s">
        <v>39</v>
      </c>
      <c r="F3" s="3">
        <v>6.75</v>
      </c>
      <c r="G3" s="19">
        <v>5.4</v>
      </c>
      <c r="H3" s="20">
        <v>5.3</v>
      </c>
      <c r="I3" s="19">
        <v>17</v>
      </c>
      <c r="J3" s="19">
        <v>9</v>
      </c>
      <c r="K3" s="19"/>
      <c r="L3" s="2">
        <v>8.9</v>
      </c>
      <c r="M3" s="19"/>
      <c r="N3" s="20">
        <f>Zalaganje!P3</f>
        <v>1.7</v>
      </c>
      <c r="O3" s="20">
        <f>Tablica4[[#This Row],[1.DZ]]+Tablica4[[#This Row],[2.DZ]]+Tablica4[[#This Row],[3.DZ]]+Tablica4[[#This Row],[4.DZ]]</f>
        <v>21.15</v>
      </c>
      <c r="P3" s="19">
        <f>Tablica4[[#This Row],[1.blic]]+Tablica4[[#This Row],[2.blic]]</f>
        <v>14.2</v>
      </c>
      <c r="Q3" s="20">
        <f>Tablica4[[#This Row],[MI]]+Tablica4[[#This Row],[ZI]]+Tablica4[[#This Row],[DZ Uk.]]+Tablica4[[#This Row],[Blicevi]]+Tablica4[[#This Row],[Zalaganje]]</f>
        <v>54.05</v>
      </c>
      <c r="R3" s="20" t="b">
        <f>IF(Tablica4[[#This Row],[MI]]&gt;=10,Tablica4[[#This Row],[ZI]]&gt;=12.5)</f>
        <v>0</v>
      </c>
      <c r="S3" s="19" t="b">
        <f>AND(Tablica4[[#This Row],[DZ Uk.]]&gt;=15,Tablica4[[#This Row],[Blicevi]]&gt;=10)</f>
        <v>1</v>
      </c>
      <c r="T3" s="19" t="str">
        <f>IF(NOT(Tablica4[[#This Row],[PRAGOVI]]),1,IF(NOT(Tablica4[[#This Row],[PRAGOVI MI_ZI]]),"ROK",IF(Tablica4[[#This Row],[UKUPNO]]&gt;=80,5,IF(Tablica4[[#This Row],[UKUPNO]]&gt;=70,4,IF(Tablica4[[#This Row],[UKUPNO]]&gt;=60,3,IF(Tablica4[[#This Row],[UKUPNO]]&gt;=50,2,"ROK"))))))</f>
        <v>ROK</v>
      </c>
      <c r="U3" s="20"/>
      <c r="V3" s="20">
        <f>Tablica4[[#This Row],[Ispit]]+Tablica4[[#This Row],[Blicevi]]+Tablica4[[#This Row],[DZ Uk.]]+Tablica4[[#This Row],[Zalaganje]]</f>
        <v>37.049999999999997</v>
      </c>
      <c r="W3" s="21" t="str">
        <f>IF(Tablica4[[#This Row],[OCJENA]]="ROK",IF(NOT(Tablica4[[#This Row],[PRAGOVI]]),1,IF(Tablica4[[#This Row],[Uk. Ispit]]&gt;=80,5,IF(Tablica4[[#This Row],[Uk. Ispit]]&gt;=70,4,IF(Tablica4[[#This Row],[Uk. Ispit]]&gt;=60,3,IF(Tablica4[[#This Row],[Uk. Ispit]]&gt;=50,2,"ROK"))))),"")</f>
        <v>ROK</v>
      </c>
      <c r="X3" s="20"/>
      <c r="Y3" s="20"/>
      <c r="Z3" s="20"/>
      <c r="AA3" s="20"/>
      <c r="AB3" s="20"/>
      <c r="AC3" s="20"/>
      <c r="AD3" s="21"/>
      <c r="AF3"/>
    </row>
    <row r="4" spans="1:32">
      <c r="A4" s="25" t="s">
        <v>40</v>
      </c>
      <c r="B4" s="25" t="s">
        <v>41</v>
      </c>
      <c r="C4" s="25" t="s">
        <v>42</v>
      </c>
      <c r="D4" s="25" t="s">
        <v>43</v>
      </c>
      <c r="E4" s="12" t="s">
        <v>44</v>
      </c>
      <c r="F4" s="19">
        <v>7.25</v>
      </c>
      <c r="G4" s="3">
        <v>4.5</v>
      </c>
      <c r="H4" s="20">
        <v>5.8</v>
      </c>
      <c r="I4" s="19">
        <v>12</v>
      </c>
      <c r="J4" s="19">
        <v>6</v>
      </c>
      <c r="K4" s="19"/>
      <c r="L4" s="2">
        <v>8.4</v>
      </c>
      <c r="M4" s="19"/>
      <c r="N4" s="20">
        <f>Zalaganje!P4</f>
        <v>1.3</v>
      </c>
      <c r="O4" s="20">
        <f>Tablica4[[#This Row],[1.DZ]]+Tablica4[[#This Row],[2.DZ]]+Tablica4[[#This Row],[3.DZ]]+Tablica4[[#This Row],[4.DZ]]</f>
        <v>17.75</v>
      </c>
      <c r="P4" s="19">
        <f>Tablica4[[#This Row],[1.blic]]+Tablica4[[#This Row],[2.blic]]</f>
        <v>14.2</v>
      </c>
      <c r="Q4" s="20">
        <f>Tablica4[[#This Row],[MI]]+Tablica4[[#This Row],[ZI]]+Tablica4[[#This Row],[DZ Uk.]]+Tablica4[[#This Row],[Blicevi]]+Tablica4[[#This Row],[Zalaganje]]</f>
        <v>45.25</v>
      </c>
      <c r="R4" s="20" t="b">
        <f>IF(Tablica4[[#This Row],[MI]]&gt;=10,Tablica4[[#This Row],[ZI]]&gt;=12.5)</f>
        <v>0</v>
      </c>
      <c r="S4" s="19" t="b">
        <f>AND(Tablica4[[#This Row],[DZ Uk.]]&gt;=15,Tablica4[[#This Row],[Blicevi]]&gt;=10)</f>
        <v>1</v>
      </c>
      <c r="T4" s="19" t="str">
        <f>IF(NOT(Tablica4[[#This Row],[PRAGOVI]]),1,IF(NOT(Tablica4[[#This Row],[PRAGOVI MI_ZI]]),"ROK",IF(Tablica4[[#This Row],[UKUPNO]]&gt;=80,5,IF(Tablica4[[#This Row],[UKUPNO]]&gt;=70,4,IF(Tablica4[[#This Row],[UKUPNO]]&gt;=60,3,IF(Tablica4[[#This Row],[UKUPNO]]&gt;=50,2,"ROK"))))))</f>
        <v>ROK</v>
      </c>
      <c r="U4" s="20"/>
      <c r="V4" s="20">
        <f>Tablica4[[#This Row],[Ispit]]+Tablica4[[#This Row],[Blicevi]]+Tablica4[[#This Row],[DZ Uk.]]+Tablica4[[#This Row],[Zalaganje]]</f>
        <v>33.25</v>
      </c>
      <c r="W4" s="21" t="str">
        <f>IF(Tablica4[[#This Row],[OCJENA]]="ROK",IF(NOT(Tablica4[[#This Row],[PRAGOVI]]),1,IF(Tablica4[[#This Row],[Uk. Ispit]]&gt;=80,5,IF(Tablica4[[#This Row],[Uk. Ispit]]&gt;=70,4,IF(Tablica4[[#This Row],[Uk. Ispit]]&gt;=60,3,IF(Tablica4[[#This Row],[Uk. Ispit]]&gt;=50,2,"ROK"))))),"")</f>
        <v>ROK</v>
      </c>
      <c r="X4" s="20"/>
      <c r="Y4" s="20"/>
      <c r="Z4" s="20"/>
      <c r="AA4" s="20"/>
      <c r="AB4" s="20"/>
      <c r="AC4" s="20"/>
      <c r="AD4" s="21"/>
      <c r="AF4"/>
    </row>
    <row r="5" spans="1:32">
      <c r="A5" s="25" t="s">
        <v>45</v>
      </c>
      <c r="B5" s="25" t="s">
        <v>46</v>
      </c>
      <c r="C5" s="25" t="s">
        <v>47</v>
      </c>
      <c r="D5" s="25" t="s">
        <v>48</v>
      </c>
      <c r="E5" s="12" t="s">
        <v>49</v>
      </c>
      <c r="F5" s="3">
        <v>6.5</v>
      </c>
      <c r="G5" s="19">
        <v>5.9</v>
      </c>
      <c r="H5" s="20">
        <v>9</v>
      </c>
      <c r="I5" s="19">
        <v>15</v>
      </c>
      <c r="J5" s="19">
        <v>7</v>
      </c>
      <c r="K5" s="19">
        <v>0.5</v>
      </c>
      <c r="L5" s="2">
        <v>8.5</v>
      </c>
      <c r="M5" s="19"/>
      <c r="N5" s="20">
        <f>Zalaganje!P5</f>
        <v>4</v>
      </c>
      <c r="O5" s="20">
        <f>Tablica4[[#This Row],[1.DZ]]+Tablica4[[#This Row],[2.DZ]]+Tablica4[[#This Row],[3.DZ]]+Tablica4[[#This Row],[4.DZ]]</f>
        <v>19.899999999999999</v>
      </c>
      <c r="P5" s="19">
        <f>Tablica4[[#This Row],[1.blic]]+Tablica4[[#This Row],[2.blic]]</f>
        <v>17.5</v>
      </c>
      <c r="Q5" s="20">
        <f>Tablica4[[#This Row],[MI]]+Tablica4[[#This Row],[ZI]]+Tablica4[[#This Row],[DZ Uk.]]+Tablica4[[#This Row],[Blicevi]]+Tablica4[[#This Row],[Zalaganje]]</f>
        <v>56.4</v>
      </c>
      <c r="R5" s="20" t="b">
        <f>IF(Tablica4[[#This Row],[MI]]&gt;=10,Tablica4[[#This Row],[ZI]]&gt;=12.5)</f>
        <v>0</v>
      </c>
      <c r="S5" s="19" t="b">
        <f>AND(Tablica4[[#This Row],[DZ Uk.]]&gt;=15,Tablica4[[#This Row],[Blicevi]]&gt;=10)</f>
        <v>1</v>
      </c>
      <c r="T5" s="19" t="str">
        <f>IF(NOT(Tablica4[[#This Row],[PRAGOVI]]),1,IF(NOT(Tablica4[[#This Row],[PRAGOVI MI_ZI]]),"ROK",IF(Tablica4[[#This Row],[UKUPNO]]&gt;=80,5,IF(Tablica4[[#This Row],[UKUPNO]]&gt;=70,4,IF(Tablica4[[#This Row],[UKUPNO]]&gt;=60,3,IF(Tablica4[[#This Row],[UKUPNO]]&gt;=50,2,"ROK"))))))</f>
        <v>ROK</v>
      </c>
      <c r="U5" s="20"/>
      <c r="V5" s="20">
        <f>Tablica4[[#This Row],[Ispit]]+Tablica4[[#This Row],[Blicevi]]+Tablica4[[#This Row],[DZ Uk.]]+Tablica4[[#This Row],[Zalaganje]]</f>
        <v>41.4</v>
      </c>
      <c r="W5" s="21" t="str">
        <f>IF(Tablica4[[#This Row],[OCJENA]]="ROK",IF(NOT(Tablica4[[#This Row],[PRAGOVI]]),1,IF(Tablica4[[#This Row],[Uk. Ispit]]&gt;=80,5,IF(Tablica4[[#This Row],[Uk. Ispit]]&gt;=70,4,IF(Tablica4[[#This Row],[Uk. Ispit]]&gt;=60,3,IF(Tablica4[[#This Row],[Uk. Ispit]]&gt;=50,2,"ROK"))))),"")</f>
        <v>ROK</v>
      </c>
      <c r="X5" s="20"/>
      <c r="Y5" s="20"/>
      <c r="Z5" s="20"/>
      <c r="AA5" s="20"/>
      <c r="AB5" s="20"/>
      <c r="AC5" s="20"/>
      <c r="AD5" s="21"/>
      <c r="AF5"/>
    </row>
    <row r="6" spans="1:32">
      <c r="A6" s="25" t="s">
        <v>50</v>
      </c>
      <c r="B6" s="25" t="s">
        <v>51</v>
      </c>
      <c r="C6" s="25" t="s">
        <v>52</v>
      </c>
      <c r="D6" s="34" t="s">
        <v>53</v>
      </c>
      <c r="E6" s="12" t="s">
        <v>54</v>
      </c>
      <c r="F6" s="19">
        <v>7</v>
      </c>
      <c r="G6" s="3">
        <v>4.75</v>
      </c>
      <c r="H6" s="20"/>
      <c r="I6" s="19">
        <v>10</v>
      </c>
      <c r="J6" s="19"/>
      <c r="K6" s="19"/>
      <c r="L6" s="2"/>
      <c r="M6" s="19"/>
      <c r="N6" s="20">
        <f>Zalaganje!P6</f>
        <v>0</v>
      </c>
      <c r="O6" s="20">
        <f>Tablica4[[#This Row],[1.DZ]]+Tablica4[[#This Row],[2.DZ]]+Tablica4[[#This Row],[3.DZ]]+Tablica4[[#This Row],[4.DZ]]</f>
        <v>11.75</v>
      </c>
      <c r="P6" s="19">
        <f>Tablica4[[#This Row],[1.blic]]+Tablica4[[#This Row],[2.blic]]</f>
        <v>0</v>
      </c>
      <c r="Q6" s="20">
        <f>Tablica4[[#This Row],[MI]]+Tablica4[[#This Row],[ZI]]+Tablica4[[#This Row],[DZ Uk.]]+Tablica4[[#This Row],[Blicevi]]+Tablica4[[#This Row],[Zalaganje]]</f>
        <v>21.75</v>
      </c>
      <c r="R6" s="20" t="b">
        <f>IF(Tablica4[[#This Row],[MI]]&gt;=10,Tablica4[[#This Row],[ZI]]&gt;=12.5)</f>
        <v>0</v>
      </c>
      <c r="S6" s="19" t="b">
        <f>AND(Tablica4[[#This Row],[DZ Uk.]]&gt;=15,Tablica4[[#This Row],[Blicevi]]&gt;=10)</f>
        <v>0</v>
      </c>
      <c r="T6" s="19">
        <f>IF(NOT(Tablica4[[#This Row],[PRAGOVI]]),1,IF(NOT(Tablica4[[#This Row],[PRAGOVI MI_ZI]]),"ROK",IF(Tablica4[[#This Row],[UKUPNO]]&gt;=80,5,IF(Tablica4[[#This Row],[UKUPNO]]&gt;=70,4,IF(Tablica4[[#This Row],[UKUPNO]]&gt;=60,3,IF(Tablica4[[#This Row],[UKUPNO]]&gt;=50,2,"ROK"))))))</f>
        <v>1</v>
      </c>
      <c r="U6" s="20"/>
      <c r="V6" s="20">
        <f>Tablica4[[#This Row],[Ispit]]+Tablica4[[#This Row],[Blicevi]]+Tablica4[[#This Row],[DZ Uk.]]+Tablica4[[#This Row],[Zalaganje]]</f>
        <v>11.75</v>
      </c>
      <c r="W6" s="21" t="str">
        <f>IF(Tablica4[[#This Row],[OCJENA]]="ROK",IF(NOT(Tablica4[[#This Row],[PRAGOVI]]),1,IF(Tablica4[[#This Row],[Uk. Ispit]]&gt;=80,5,IF(Tablica4[[#This Row],[Uk. Ispit]]&gt;=70,4,IF(Tablica4[[#This Row],[Uk. Ispit]]&gt;=60,3,IF(Tablica4[[#This Row],[Uk. Ispit]]&gt;=50,2,"ROK"))))),"")</f>
        <v/>
      </c>
      <c r="X6" s="20"/>
      <c r="Y6" s="20"/>
      <c r="Z6" s="20"/>
      <c r="AA6" s="20"/>
      <c r="AB6" s="20"/>
      <c r="AC6" s="20"/>
      <c r="AD6" s="21"/>
      <c r="AF6"/>
    </row>
    <row r="7" spans="1:32">
      <c r="A7" s="25" t="s">
        <v>55</v>
      </c>
      <c r="B7" s="25" t="s">
        <v>56</v>
      </c>
      <c r="C7" s="25" t="s">
        <v>57</v>
      </c>
      <c r="D7" s="25" t="s">
        <v>58</v>
      </c>
      <c r="E7" s="12" t="s">
        <v>59</v>
      </c>
      <c r="F7" s="3">
        <v>5.5</v>
      </c>
      <c r="G7" s="19">
        <v>5.4</v>
      </c>
      <c r="H7" s="20">
        <v>6.3</v>
      </c>
      <c r="I7" s="19">
        <v>9</v>
      </c>
      <c r="J7" s="19">
        <v>6</v>
      </c>
      <c r="K7" s="19"/>
      <c r="L7" s="2">
        <v>7</v>
      </c>
      <c r="M7" s="19"/>
      <c r="N7" s="20">
        <f>Zalaganje!P7</f>
        <v>0.3</v>
      </c>
      <c r="O7" s="20">
        <f>Tablica4[[#This Row],[1.DZ]]+Tablica4[[#This Row],[2.DZ]]+Tablica4[[#This Row],[3.DZ]]+Tablica4[[#This Row],[4.DZ]]</f>
        <v>16.899999999999999</v>
      </c>
      <c r="P7" s="19">
        <f>Tablica4[[#This Row],[1.blic]]+Tablica4[[#This Row],[2.blic]]</f>
        <v>13.3</v>
      </c>
      <c r="Q7" s="20">
        <f>Tablica4[[#This Row],[MI]]+Tablica4[[#This Row],[ZI]]+Tablica4[[#This Row],[DZ Uk.]]+Tablica4[[#This Row],[Blicevi]]+Tablica4[[#This Row],[Zalaganje]]</f>
        <v>39.5</v>
      </c>
      <c r="R7" s="20" t="b">
        <f>IF(Tablica4[[#This Row],[MI]]&gt;=10,Tablica4[[#This Row],[ZI]]&gt;=12.5)</f>
        <v>0</v>
      </c>
      <c r="S7" s="19" t="b">
        <f>AND(Tablica4[[#This Row],[DZ Uk.]]&gt;=15,Tablica4[[#This Row],[Blicevi]]&gt;=10)</f>
        <v>1</v>
      </c>
      <c r="T7" s="19" t="str">
        <f>IF(NOT(Tablica4[[#This Row],[PRAGOVI]]),1,IF(NOT(Tablica4[[#This Row],[PRAGOVI MI_ZI]]),"ROK",IF(Tablica4[[#This Row],[UKUPNO]]&gt;=80,5,IF(Tablica4[[#This Row],[UKUPNO]]&gt;=70,4,IF(Tablica4[[#This Row],[UKUPNO]]&gt;=60,3,IF(Tablica4[[#This Row],[UKUPNO]]&gt;=50,2,"ROK"))))))</f>
        <v>ROK</v>
      </c>
      <c r="U7" s="20"/>
      <c r="V7" s="20">
        <f>Tablica4[[#This Row],[Ispit]]+Tablica4[[#This Row],[Blicevi]]+Tablica4[[#This Row],[DZ Uk.]]+Tablica4[[#This Row],[Zalaganje]]</f>
        <v>30.5</v>
      </c>
      <c r="W7" s="21" t="str">
        <f>IF(Tablica4[[#This Row],[OCJENA]]="ROK",IF(NOT(Tablica4[[#This Row],[PRAGOVI]]),1,IF(Tablica4[[#This Row],[Uk. Ispit]]&gt;=80,5,IF(Tablica4[[#This Row],[Uk. Ispit]]&gt;=70,4,IF(Tablica4[[#This Row],[Uk. Ispit]]&gt;=60,3,IF(Tablica4[[#This Row],[Uk. Ispit]]&gt;=50,2,"ROK"))))),"")</f>
        <v>ROK</v>
      </c>
      <c r="X7" s="20"/>
      <c r="Y7" s="20"/>
      <c r="Z7" s="20"/>
      <c r="AA7" s="20"/>
      <c r="AB7" s="20"/>
      <c r="AC7" s="20"/>
      <c r="AD7" s="21"/>
      <c r="AF7"/>
    </row>
    <row r="8" spans="1:32">
      <c r="A8" s="25" t="s">
        <v>60</v>
      </c>
      <c r="B8" s="25" t="s">
        <v>61</v>
      </c>
      <c r="C8" s="25" t="s">
        <v>62</v>
      </c>
      <c r="D8" s="25" t="s">
        <v>63</v>
      </c>
      <c r="E8" s="12" t="s">
        <v>64</v>
      </c>
      <c r="F8" s="3">
        <v>9</v>
      </c>
      <c r="G8" s="19">
        <v>2</v>
      </c>
      <c r="H8" s="20">
        <v>8.3000000000000007</v>
      </c>
      <c r="I8" s="19">
        <v>12</v>
      </c>
      <c r="J8" s="19">
        <v>7</v>
      </c>
      <c r="K8" s="19"/>
      <c r="L8" s="2">
        <v>5.4</v>
      </c>
      <c r="M8" s="19"/>
      <c r="N8" s="20">
        <f>Zalaganje!P8</f>
        <v>0.3</v>
      </c>
      <c r="O8" s="20">
        <f>Tablica4[[#This Row],[1.DZ]]+Tablica4[[#This Row],[2.DZ]]+Tablica4[[#This Row],[3.DZ]]+Tablica4[[#This Row],[4.DZ]]</f>
        <v>18</v>
      </c>
      <c r="P8" s="19">
        <f>Tablica4[[#This Row],[1.blic]]+Tablica4[[#This Row],[2.blic]]</f>
        <v>13.700000000000001</v>
      </c>
      <c r="Q8" s="20">
        <f>Tablica4[[#This Row],[MI]]+Tablica4[[#This Row],[ZI]]+Tablica4[[#This Row],[DZ Uk.]]+Tablica4[[#This Row],[Blicevi]]+Tablica4[[#This Row],[Zalaganje]]</f>
        <v>44</v>
      </c>
      <c r="R8" s="20" t="b">
        <f>IF(Tablica4[[#This Row],[MI]]&gt;=10,Tablica4[[#This Row],[ZI]]&gt;=12.5)</f>
        <v>0</v>
      </c>
      <c r="S8" s="19" t="b">
        <f>AND(Tablica4[[#This Row],[DZ Uk.]]&gt;=15,Tablica4[[#This Row],[Blicevi]]&gt;=10)</f>
        <v>1</v>
      </c>
      <c r="T8" s="19" t="str">
        <f>IF(NOT(Tablica4[[#This Row],[PRAGOVI]]),1,IF(NOT(Tablica4[[#This Row],[PRAGOVI MI_ZI]]),"ROK",IF(Tablica4[[#This Row],[UKUPNO]]&gt;=80,5,IF(Tablica4[[#This Row],[UKUPNO]]&gt;=70,4,IF(Tablica4[[#This Row],[UKUPNO]]&gt;=60,3,IF(Tablica4[[#This Row],[UKUPNO]]&gt;=50,2,"ROK"))))))</f>
        <v>ROK</v>
      </c>
      <c r="U8" s="20"/>
      <c r="V8" s="20">
        <f>Tablica4[[#This Row],[Ispit]]+Tablica4[[#This Row],[Blicevi]]+Tablica4[[#This Row],[DZ Uk.]]+Tablica4[[#This Row],[Zalaganje]]</f>
        <v>32</v>
      </c>
      <c r="W8" s="21" t="str">
        <f>IF(Tablica4[[#This Row],[OCJENA]]="ROK",IF(NOT(Tablica4[[#This Row],[PRAGOVI]]),1,IF(Tablica4[[#This Row],[Uk. Ispit]]&gt;=80,5,IF(Tablica4[[#This Row],[Uk. Ispit]]&gt;=70,4,IF(Tablica4[[#This Row],[Uk. Ispit]]&gt;=60,3,IF(Tablica4[[#This Row],[Uk. Ispit]]&gt;=50,2,"ROK"))))),"")</f>
        <v>ROK</v>
      </c>
      <c r="X8" s="20"/>
      <c r="Y8" s="20"/>
      <c r="Z8" s="20"/>
      <c r="AA8" s="20"/>
      <c r="AB8" s="20"/>
      <c r="AC8" s="20"/>
      <c r="AD8" s="21"/>
      <c r="AF8"/>
    </row>
    <row r="9" spans="1:32">
      <c r="A9" s="25" t="s">
        <v>65</v>
      </c>
      <c r="B9" s="25" t="s">
        <v>66</v>
      </c>
      <c r="C9" s="25" t="s">
        <v>67</v>
      </c>
      <c r="D9" s="25" t="s">
        <v>68</v>
      </c>
      <c r="E9" s="12" t="s">
        <v>69</v>
      </c>
      <c r="F9" s="3">
        <v>4.75</v>
      </c>
      <c r="G9" s="19">
        <v>5.65</v>
      </c>
      <c r="H9" s="20">
        <v>6.8</v>
      </c>
      <c r="I9" s="19">
        <v>11.5</v>
      </c>
      <c r="J9" s="19">
        <v>7</v>
      </c>
      <c r="K9" s="19"/>
      <c r="L9" s="2">
        <v>5.5</v>
      </c>
      <c r="M9" s="19"/>
      <c r="N9" s="20">
        <f>Zalaganje!P9</f>
        <v>0</v>
      </c>
      <c r="O9" s="20">
        <f>Tablica4[[#This Row],[1.DZ]]+Tablica4[[#This Row],[2.DZ]]+Tablica4[[#This Row],[3.DZ]]+Tablica4[[#This Row],[4.DZ]]</f>
        <v>17.399999999999999</v>
      </c>
      <c r="P9" s="19">
        <f>Tablica4[[#This Row],[1.blic]]+Tablica4[[#This Row],[2.blic]]</f>
        <v>12.3</v>
      </c>
      <c r="Q9" s="20">
        <f>Tablica4[[#This Row],[MI]]+Tablica4[[#This Row],[ZI]]+Tablica4[[#This Row],[DZ Uk.]]+Tablica4[[#This Row],[Blicevi]]+Tablica4[[#This Row],[Zalaganje]]</f>
        <v>41.2</v>
      </c>
      <c r="R9" s="20" t="b">
        <f>IF(Tablica4[[#This Row],[MI]]&gt;=10,Tablica4[[#This Row],[ZI]]&gt;=12.5)</f>
        <v>0</v>
      </c>
      <c r="S9" s="19" t="b">
        <f>AND(Tablica4[[#This Row],[DZ Uk.]]&gt;=15,Tablica4[[#This Row],[Blicevi]]&gt;=10)</f>
        <v>1</v>
      </c>
      <c r="T9" s="19" t="str">
        <f>IF(NOT(Tablica4[[#This Row],[PRAGOVI]]),1,IF(NOT(Tablica4[[#This Row],[PRAGOVI MI_ZI]]),"ROK",IF(Tablica4[[#This Row],[UKUPNO]]&gt;=80,5,IF(Tablica4[[#This Row],[UKUPNO]]&gt;=70,4,IF(Tablica4[[#This Row],[UKUPNO]]&gt;=60,3,IF(Tablica4[[#This Row],[UKUPNO]]&gt;=50,2,"ROK"))))))</f>
        <v>ROK</v>
      </c>
      <c r="U9" s="20"/>
      <c r="V9" s="20">
        <f>Tablica4[[#This Row],[Ispit]]+Tablica4[[#This Row],[Blicevi]]+Tablica4[[#This Row],[DZ Uk.]]+Tablica4[[#This Row],[Zalaganje]]</f>
        <v>29.7</v>
      </c>
      <c r="W9" s="21" t="str">
        <f>IF(Tablica4[[#This Row],[OCJENA]]="ROK",IF(NOT(Tablica4[[#This Row],[PRAGOVI]]),1,IF(Tablica4[[#This Row],[Uk. Ispit]]&gt;=80,5,IF(Tablica4[[#This Row],[Uk. Ispit]]&gt;=70,4,IF(Tablica4[[#This Row],[Uk. Ispit]]&gt;=60,3,IF(Tablica4[[#This Row],[Uk. Ispit]]&gt;=50,2,"ROK"))))),"")</f>
        <v>ROK</v>
      </c>
      <c r="X9" s="20"/>
      <c r="Y9" s="20"/>
      <c r="Z9" s="20"/>
      <c r="AA9" s="20"/>
      <c r="AB9" s="20"/>
      <c r="AC9" s="20"/>
      <c r="AD9" s="21"/>
      <c r="AF9"/>
    </row>
    <row r="10" spans="1:32">
      <c r="A10" s="25" t="s">
        <v>70</v>
      </c>
      <c r="B10" s="25" t="s">
        <v>71</v>
      </c>
      <c r="C10" s="25" t="s">
        <v>72</v>
      </c>
      <c r="D10" s="25" t="s">
        <v>73</v>
      </c>
      <c r="E10" s="12" t="s">
        <v>74</v>
      </c>
      <c r="F10" s="19">
        <v>7.25</v>
      </c>
      <c r="G10" s="3">
        <v>4.5</v>
      </c>
      <c r="H10" s="20">
        <v>8.1999999999999993</v>
      </c>
      <c r="I10" s="19">
        <v>16.5</v>
      </c>
      <c r="J10" s="19">
        <v>10</v>
      </c>
      <c r="K10" s="19"/>
      <c r="L10" s="2">
        <v>6.9</v>
      </c>
      <c r="M10" s="19"/>
      <c r="N10" s="20">
        <f>Zalaganje!P10</f>
        <v>0.3</v>
      </c>
      <c r="O10" s="20">
        <f>Tablica4[[#This Row],[1.DZ]]+Tablica4[[#This Row],[2.DZ]]+Tablica4[[#This Row],[3.DZ]]+Tablica4[[#This Row],[4.DZ]]</f>
        <v>21.75</v>
      </c>
      <c r="P10" s="19">
        <f>Tablica4[[#This Row],[1.blic]]+Tablica4[[#This Row],[2.blic]]</f>
        <v>15.1</v>
      </c>
      <c r="Q10" s="20">
        <f>Tablica4[[#This Row],[MI]]+Tablica4[[#This Row],[ZI]]+Tablica4[[#This Row],[DZ Uk.]]+Tablica4[[#This Row],[Blicevi]]+Tablica4[[#This Row],[Zalaganje]]</f>
        <v>53.65</v>
      </c>
      <c r="R10" s="20" t="b">
        <f>IF(Tablica4[[#This Row],[MI]]&gt;=10,Tablica4[[#This Row],[ZI]]&gt;=12.5)</f>
        <v>0</v>
      </c>
      <c r="S10" s="19" t="b">
        <f>AND(Tablica4[[#This Row],[DZ Uk.]]&gt;=15,Tablica4[[#This Row],[Blicevi]]&gt;=10)</f>
        <v>1</v>
      </c>
      <c r="T10" s="19" t="str">
        <f>IF(NOT(Tablica4[[#This Row],[PRAGOVI]]),1,IF(NOT(Tablica4[[#This Row],[PRAGOVI MI_ZI]]),"ROK",IF(Tablica4[[#This Row],[UKUPNO]]&gt;=80,5,IF(Tablica4[[#This Row],[UKUPNO]]&gt;=70,4,IF(Tablica4[[#This Row],[UKUPNO]]&gt;=60,3,IF(Tablica4[[#This Row],[UKUPNO]]&gt;=50,2,"ROK"))))))</f>
        <v>ROK</v>
      </c>
      <c r="U10" s="20"/>
      <c r="V10" s="20">
        <f>Tablica4[[#This Row],[Ispit]]+Tablica4[[#This Row],[Blicevi]]+Tablica4[[#This Row],[DZ Uk.]]+Tablica4[[#This Row],[Zalaganje]]</f>
        <v>37.15</v>
      </c>
      <c r="W10" s="21" t="str">
        <f>IF(Tablica4[[#This Row],[OCJENA]]="ROK",IF(NOT(Tablica4[[#This Row],[PRAGOVI]]),1,IF(Tablica4[[#This Row],[Uk. Ispit]]&gt;=80,5,IF(Tablica4[[#This Row],[Uk. Ispit]]&gt;=70,4,IF(Tablica4[[#This Row],[Uk. Ispit]]&gt;=60,3,IF(Tablica4[[#This Row],[Uk. Ispit]]&gt;=50,2,"ROK"))))),"")</f>
        <v>ROK</v>
      </c>
      <c r="X10" s="20"/>
      <c r="Y10" s="20"/>
      <c r="Z10" s="20"/>
      <c r="AA10" s="20"/>
      <c r="AB10" s="20"/>
      <c r="AC10" s="20"/>
      <c r="AD10" s="21"/>
      <c r="AF10"/>
    </row>
    <row r="11" spans="1:32">
      <c r="A11" s="25" t="s">
        <v>75</v>
      </c>
      <c r="B11" s="25" t="s">
        <v>76</v>
      </c>
      <c r="C11" s="25" t="s">
        <v>77</v>
      </c>
      <c r="D11" s="25" t="s">
        <v>78</v>
      </c>
      <c r="E11" s="12" t="s">
        <v>79</v>
      </c>
      <c r="F11" s="19">
        <v>5.25</v>
      </c>
      <c r="G11" s="3">
        <v>4.75</v>
      </c>
      <c r="H11" s="20">
        <v>7.2</v>
      </c>
      <c r="I11" s="19">
        <v>11.5</v>
      </c>
      <c r="J11" s="19">
        <v>5</v>
      </c>
      <c r="K11" s="19"/>
      <c r="L11" s="2">
        <v>4</v>
      </c>
      <c r="M11" s="19"/>
      <c r="N11" s="20">
        <f>Zalaganje!P11</f>
        <v>0</v>
      </c>
      <c r="O11" s="20">
        <f>Tablica4[[#This Row],[1.DZ]]+Tablica4[[#This Row],[2.DZ]]+Tablica4[[#This Row],[3.DZ]]+Tablica4[[#This Row],[4.DZ]]</f>
        <v>15</v>
      </c>
      <c r="P11" s="19">
        <f>Tablica4[[#This Row],[1.blic]]+Tablica4[[#This Row],[2.blic]]</f>
        <v>11.2</v>
      </c>
      <c r="Q11" s="20">
        <f>Tablica4[[#This Row],[MI]]+Tablica4[[#This Row],[ZI]]+Tablica4[[#This Row],[DZ Uk.]]+Tablica4[[#This Row],[Blicevi]]+Tablica4[[#This Row],[Zalaganje]]</f>
        <v>37.700000000000003</v>
      </c>
      <c r="R11" s="20" t="b">
        <f>IF(Tablica4[[#This Row],[MI]]&gt;=10,Tablica4[[#This Row],[ZI]]&gt;=12.5)</f>
        <v>0</v>
      </c>
      <c r="S11" s="19" t="b">
        <f>AND(Tablica4[[#This Row],[DZ Uk.]]&gt;=15,Tablica4[[#This Row],[Blicevi]]&gt;=10)</f>
        <v>1</v>
      </c>
      <c r="T11" s="19" t="str">
        <f>IF(NOT(Tablica4[[#This Row],[PRAGOVI]]),1,IF(NOT(Tablica4[[#This Row],[PRAGOVI MI_ZI]]),"ROK",IF(Tablica4[[#This Row],[UKUPNO]]&gt;=80,5,IF(Tablica4[[#This Row],[UKUPNO]]&gt;=70,4,IF(Tablica4[[#This Row],[UKUPNO]]&gt;=60,3,IF(Tablica4[[#This Row],[UKUPNO]]&gt;=50,2,"ROK"))))))</f>
        <v>ROK</v>
      </c>
      <c r="U11" s="20"/>
      <c r="V11" s="20">
        <f>Tablica4[[#This Row],[Ispit]]+Tablica4[[#This Row],[Blicevi]]+Tablica4[[#This Row],[DZ Uk.]]+Tablica4[[#This Row],[Zalaganje]]</f>
        <v>26.2</v>
      </c>
      <c r="W11" s="21" t="str">
        <f>IF(Tablica4[[#This Row],[OCJENA]]="ROK",IF(NOT(Tablica4[[#This Row],[PRAGOVI]]),1,IF(Tablica4[[#This Row],[Uk. Ispit]]&gt;=80,5,IF(Tablica4[[#This Row],[Uk. Ispit]]&gt;=70,4,IF(Tablica4[[#This Row],[Uk. Ispit]]&gt;=60,3,IF(Tablica4[[#This Row],[Uk. Ispit]]&gt;=50,2,"ROK"))))),"")</f>
        <v>ROK</v>
      </c>
      <c r="X11" s="20"/>
      <c r="Y11" s="20"/>
      <c r="Z11" s="20"/>
      <c r="AA11" s="20"/>
      <c r="AB11" s="20"/>
      <c r="AC11" s="20"/>
      <c r="AD11" s="21"/>
      <c r="AF11"/>
    </row>
    <row r="12" spans="1:32">
      <c r="A12" s="25" t="s">
        <v>80</v>
      </c>
      <c r="B12" s="25" t="s">
        <v>81</v>
      </c>
      <c r="C12" s="25" t="s">
        <v>82</v>
      </c>
      <c r="D12" s="25" t="s">
        <v>48</v>
      </c>
      <c r="E12" s="12" t="s">
        <v>49</v>
      </c>
      <c r="F12" s="3">
        <v>6.5</v>
      </c>
      <c r="G12" s="19">
        <v>5.9</v>
      </c>
      <c r="H12" s="20">
        <v>8.1999999999999993</v>
      </c>
      <c r="I12" s="19">
        <v>19.5</v>
      </c>
      <c r="J12" s="19">
        <v>7</v>
      </c>
      <c r="K12" s="19">
        <v>0.5</v>
      </c>
      <c r="L12" s="2">
        <v>8.1999999999999993</v>
      </c>
      <c r="M12" s="19"/>
      <c r="N12" s="20">
        <f>Zalaganje!P12</f>
        <v>4.3</v>
      </c>
      <c r="O12" s="20">
        <f>Tablica4[[#This Row],[1.DZ]]+Tablica4[[#This Row],[2.DZ]]+Tablica4[[#This Row],[3.DZ]]+Tablica4[[#This Row],[4.DZ]]</f>
        <v>19.899999999999999</v>
      </c>
      <c r="P12" s="19">
        <f>Tablica4[[#This Row],[1.blic]]+Tablica4[[#This Row],[2.blic]]</f>
        <v>16.399999999999999</v>
      </c>
      <c r="Q12" s="20">
        <f>Tablica4[[#This Row],[MI]]+Tablica4[[#This Row],[ZI]]+Tablica4[[#This Row],[DZ Uk.]]+Tablica4[[#This Row],[Blicevi]]+Tablica4[[#This Row],[Zalaganje]]</f>
        <v>60.099999999999994</v>
      </c>
      <c r="R12" s="20" t="b">
        <f>IF(Tablica4[[#This Row],[MI]]&gt;=10,Tablica4[[#This Row],[ZI]]&gt;=12.5)</f>
        <v>0</v>
      </c>
      <c r="S12" s="19" t="b">
        <f>AND(Tablica4[[#This Row],[DZ Uk.]]&gt;=15,Tablica4[[#This Row],[Blicevi]]&gt;=10)</f>
        <v>1</v>
      </c>
      <c r="T12" s="19" t="str">
        <f>IF(NOT(Tablica4[[#This Row],[PRAGOVI]]),1,IF(NOT(Tablica4[[#This Row],[PRAGOVI MI_ZI]]),"ROK",IF(Tablica4[[#This Row],[UKUPNO]]&gt;=80,5,IF(Tablica4[[#This Row],[UKUPNO]]&gt;=70,4,IF(Tablica4[[#This Row],[UKUPNO]]&gt;=60,3,IF(Tablica4[[#This Row],[UKUPNO]]&gt;=50,2,"ROK"))))))</f>
        <v>ROK</v>
      </c>
      <c r="U12" s="20"/>
      <c r="V12" s="20">
        <f>Tablica4[[#This Row],[Ispit]]+Tablica4[[#This Row],[Blicevi]]+Tablica4[[#This Row],[DZ Uk.]]+Tablica4[[#This Row],[Zalaganje]]</f>
        <v>40.599999999999994</v>
      </c>
      <c r="W12" s="21" t="str">
        <f>IF(Tablica4[[#This Row],[OCJENA]]="ROK",IF(NOT(Tablica4[[#This Row],[PRAGOVI]]),1,IF(Tablica4[[#This Row],[Uk. Ispit]]&gt;=80,5,IF(Tablica4[[#This Row],[Uk. Ispit]]&gt;=70,4,IF(Tablica4[[#This Row],[Uk. Ispit]]&gt;=60,3,IF(Tablica4[[#This Row],[Uk. Ispit]]&gt;=50,2,"ROK"))))),"")</f>
        <v>ROK</v>
      </c>
      <c r="X12" s="20"/>
      <c r="Y12" s="20"/>
      <c r="Z12" s="20"/>
      <c r="AA12" s="20"/>
      <c r="AB12" s="20"/>
      <c r="AC12" s="20"/>
      <c r="AD12" s="21"/>
      <c r="AF12"/>
    </row>
    <row r="13" spans="1:32">
      <c r="A13" s="26" t="s">
        <v>83</v>
      </c>
      <c r="B13" s="25" t="s">
        <v>84</v>
      </c>
      <c r="C13" s="25" t="s">
        <v>85</v>
      </c>
      <c r="D13" s="25" t="s">
        <v>86</v>
      </c>
      <c r="E13" s="12" t="s">
        <v>87</v>
      </c>
      <c r="F13" s="16">
        <v>7.25</v>
      </c>
      <c r="G13" s="3">
        <v>4.75</v>
      </c>
      <c r="H13" s="17">
        <v>5.8</v>
      </c>
      <c r="I13" s="16">
        <v>15.5</v>
      </c>
      <c r="J13" s="16">
        <v>4.5</v>
      </c>
      <c r="K13" s="16"/>
      <c r="L13" s="2">
        <v>5.4</v>
      </c>
      <c r="M13" s="16"/>
      <c r="N13" s="20">
        <f>Zalaganje!P13</f>
        <v>2.2999999999999998</v>
      </c>
      <c r="O13" s="17">
        <f>Tablica4[[#This Row],[1.DZ]]+Tablica4[[#This Row],[2.DZ]]+Tablica4[[#This Row],[3.DZ]]+Tablica4[[#This Row],[4.DZ]]</f>
        <v>16.5</v>
      </c>
      <c r="P13" s="19">
        <f>Tablica4[[#This Row],[1.blic]]+Tablica4[[#This Row],[2.blic]]</f>
        <v>11.2</v>
      </c>
      <c r="Q13" s="17">
        <f>Tablica4[[#This Row],[MI]]+Tablica4[[#This Row],[ZI]]+Tablica4[[#This Row],[DZ Uk.]]+Tablica4[[#This Row],[Blicevi]]+Tablica4[[#This Row],[Zalaganje]]</f>
        <v>45.5</v>
      </c>
      <c r="R13" s="17" t="b">
        <f>IF(Tablica4[[#This Row],[MI]]&gt;=10,Tablica4[[#This Row],[ZI]]&gt;=12.5)</f>
        <v>0</v>
      </c>
      <c r="S13" s="16" t="b">
        <f>AND(Tablica4[[#This Row],[DZ Uk.]]&gt;=15,Tablica4[[#This Row],[Blicevi]]&gt;=10)</f>
        <v>1</v>
      </c>
      <c r="T13" s="16" t="str">
        <f>IF(NOT(Tablica4[[#This Row],[PRAGOVI]]),1,IF(NOT(Tablica4[[#This Row],[PRAGOVI MI_ZI]]),"ROK",IF(Tablica4[[#This Row],[UKUPNO]]&gt;=80,5,IF(Tablica4[[#This Row],[UKUPNO]]&gt;=70,4,IF(Tablica4[[#This Row],[UKUPNO]]&gt;=60,3,IF(Tablica4[[#This Row],[UKUPNO]]&gt;=50,2,"ROK"))))))</f>
        <v>ROK</v>
      </c>
      <c r="U13" s="17"/>
      <c r="V13" s="17">
        <f>Tablica4[[#This Row],[Ispit]]+Tablica4[[#This Row],[Blicevi]]+Tablica4[[#This Row],[DZ Uk.]]+Tablica4[[#This Row],[Zalaganje]]</f>
        <v>30</v>
      </c>
      <c r="W13" s="18" t="str">
        <f>IF(Tablica4[[#This Row],[OCJENA]]="ROK",IF(NOT(Tablica4[[#This Row],[PRAGOVI]]),1,IF(Tablica4[[#This Row],[Uk. Ispit]]&gt;=80,5,IF(Tablica4[[#This Row],[Uk. Ispit]]&gt;=70,4,IF(Tablica4[[#This Row],[Uk. Ispit]]&gt;=60,3,IF(Tablica4[[#This Row],[Uk. Ispit]]&gt;=50,2,"ROK"))))),"")</f>
        <v>ROK</v>
      </c>
      <c r="X13" s="17"/>
      <c r="Y13" s="17"/>
      <c r="Z13" s="17"/>
      <c r="AA13" s="17"/>
      <c r="AB13" s="17"/>
      <c r="AC13" s="17"/>
      <c r="AD13" s="18"/>
      <c r="AF13"/>
    </row>
    <row r="14" spans="1:32">
      <c r="A14" s="25" t="s">
        <v>88</v>
      </c>
      <c r="B14" s="25" t="s">
        <v>89</v>
      </c>
      <c r="C14" s="25" t="s">
        <v>90</v>
      </c>
      <c r="D14" s="25" t="s">
        <v>91</v>
      </c>
      <c r="E14" s="12" t="s">
        <v>92</v>
      </c>
      <c r="F14" s="19">
        <v>7</v>
      </c>
      <c r="G14" s="3">
        <v>1.5</v>
      </c>
      <c r="H14" s="20">
        <v>7.6</v>
      </c>
      <c r="I14" s="19">
        <v>14.5</v>
      </c>
      <c r="J14" s="19">
        <v>9</v>
      </c>
      <c r="K14" s="19">
        <v>4</v>
      </c>
      <c r="L14" s="2">
        <v>6</v>
      </c>
      <c r="M14" s="19"/>
      <c r="N14" s="20">
        <f>Zalaganje!P14</f>
        <v>0.3</v>
      </c>
      <c r="O14" s="20">
        <f>Tablica4[[#This Row],[1.DZ]]+Tablica4[[#This Row],[2.DZ]]+Tablica4[[#This Row],[3.DZ]]+Tablica4[[#This Row],[4.DZ]]</f>
        <v>21.5</v>
      </c>
      <c r="P14" s="19">
        <f>Tablica4[[#This Row],[1.blic]]+Tablica4[[#This Row],[2.blic]]</f>
        <v>13.6</v>
      </c>
      <c r="Q14" s="20">
        <f>Tablica4[[#This Row],[MI]]+Tablica4[[#This Row],[ZI]]+Tablica4[[#This Row],[DZ Uk.]]+Tablica4[[#This Row],[Blicevi]]+Tablica4[[#This Row],[Zalaganje]]</f>
        <v>49.9</v>
      </c>
      <c r="R14" s="20" t="b">
        <f>IF(Tablica4[[#This Row],[MI]]&gt;=10,Tablica4[[#This Row],[ZI]]&gt;=12.5)</f>
        <v>0</v>
      </c>
      <c r="S14" s="19" t="b">
        <f>AND(Tablica4[[#This Row],[DZ Uk.]]&gt;=15,Tablica4[[#This Row],[Blicevi]]&gt;=10)</f>
        <v>1</v>
      </c>
      <c r="T14" s="19" t="str">
        <f>IF(NOT(Tablica4[[#This Row],[PRAGOVI]]),1,IF(NOT(Tablica4[[#This Row],[PRAGOVI MI_ZI]]),"ROK",IF(Tablica4[[#This Row],[UKUPNO]]&gt;=80,5,IF(Tablica4[[#This Row],[UKUPNO]]&gt;=70,4,IF(Tablica4[[#This Row],[UKUPNO]]&gt;=60,3,IF(Tablica4[[#This Row],[UKUPNO]]&gt;=50,2,"ROK"))))))</f>
        <v>ROK</v>
      </c>
      <c r="U14" s="20"/>
      <c r="V14" s="20">
        <f>Tablica4[[#This Row],[Ispit]]+Tablica4[[#This Row],[Blicevi]]+Tablica4[[#This Row],[DZ Uk.]]+Tablica4[[#This Row],[Zalaganje]]</f>
        <v>35.4</v>
      </c>
      <c r="W14" s="21" t="str">
        <f>IF(Tablica4[[#This Row],[OCJENA]]="ROK",IF(NOT(Tablica4[[#This Row],[PRAGOVI]]),1,IF(Tablica4[[#This Row],[Uk. Ispit]]&gt;=80,5,IF(Tablica4[[#This Row],[Uk. Ispit]]&gt;=70,4,IF(Tablica4[[#This Row],[Uk. Ispit]]&gt;=60,3,IF(Tablica4[[#This Row],[Uk. Ispit]]&gt;=50,2,"ROK"))))),"")</f>
        <v>ROK</v>
      </c>
      <c r="X14" s="20"/>
      <c r="Y14" s="20"/>
      <c r="Z14" s="20"/>
      <c r="AA14" s="20"/>
      <c r="AB14" s="20"/>
      <c r="AC14" s="20"/>
      <c r="AD14" s="21"/>
      <c r="AF14"/>
    </row>
    <row r="15" spans="1:32">
      <c r="A15" s="25" t="s">
        <v>93</v>
      </c>
      <c r="B15" s="25" t="s">
        <v>94</v>
      </c>
      <c r="C15" s="25" t="s">
        <v>95</v>
      </c>
      <c r="D15" s="25" t="s">
        <v>96</v>
      </c>
      <c r="E15" s="12" t="s">
        <v>97</v>
      </c>
      <c r="F15" s="3">
        <v>5</v>
      </c>
      <c r="G15" s="19">
        <v>5.25</v>
      </c>
      <c r="H15" s="20">
        <v>5.9</v>
      </c>
      <c r="I15" s="19">
        <v>8.5</v>
      </c>
      <c r="J15" s="19">
        <v>5</v>
      </c>
      <c r="K15" s="19">
        <v>0.5</v>
      </c>
      <c r="L15" s="2">
        <v>6.8</v>
      </c>
      <c r="M15" s="19"/>
      <c r="N15" s="20">
        <f>Zalaganje!P15</f>
        <v>3.3</v>
      </c>
      <c r="O15" s="20">
        <f>Tablica4[[#This Row],[1.DZ]]+Tablica4[[#This Row],[2.DZ]]+Tablica4[[#This Row],[3.DZ]]+Tablica4[[#This Row],[4.DZ]]</f>
        <v>15.75</v>
      </c>
      <c r="P15" s="19">
        <f>Tablica4[[#This Row],[1.blic]]+Tablica4[[#This Row],[2.blic]]</f>
        <v>12.7</v>
      </c>
      <c r="Q15" s="20">
        <f>Tablica4[[#This Row],[MI]]+Tablica4[[#This Row],[ZI]]+Tablica4[[#This Row],[DZ Uk.]]+Tablica4[[#This Row],[Blicevi]]+Tablica4[[#This Row],[Zalaganje]]</f>
        <v>40.25</v>
      </c>
      <c r="R15" s="20" t="b">
        <f>IF(Tablica4[[#This Row],[MI]]&gt;=10,Tablica4[[#This Row],[ZI]]&gt;=12.5)</f>
        <v>0</v>
      </c>
      <c r="S15" s="19" t="b">
        <f>AND(Tablica4[[#This Row],[DZ Uk.]]&gt;=15,Tablica4[[#This Row],[Blicevi]]&gt;=10)</f>
        <v>1</v>
      </c>
      <c r="T15" s="19" t="str">
        <f>IF(NOT(Tablica4[[#This Row],[PRAGOVI]]),1,IF(NOT(Tablica4[[#This Row],[PRAGOVI MI_ZI]]),"ROK",IF(Tablica4[[#This Row],[UKUPNO]]&gt;=80,5,IF(Tablica4[[#This Row],[UKUPNO]]&gt;=70,4,IF(Tablica4[[#This Row],[UKUPNO]]&gt;=60,3,IF(Tablica4[[#This Row],[UKUPNO]]&gt;=50,2,"ROK"))))))</f>
        <v>ROK</v>
      </c>
      <c r="U15" s="20"/>
      <c r="V15" s="20">
        <f>Tablica4[[#This Row],[Ispit]]+Tablica4[[#This Row],[Blicevi]]+Tablica4[[#This Row],[DZ Uk.]]+Tablica4[[#This Row],[Zalaganje]]</f>
        <v>31.75</v>
      </c>
      <c r="W15" s="21" t="str">
        <f>IF(Tablica4[[#This Row],[OCJENA]]="ROK",IF(NOT(Tablica4[[#This Row],[PRAGOVI]]),1,IF(Tablica4[[#This Row],[Uk. Ispit]]&gt;=80,5,IF(Tablica4[[#This Row],[Uk. Ispit]]&gt;=70,4,IF(Tablica4[[#This Row],[Uk. Ispit]]&gt;=60,3,IF(Tablica4[[#This Row],[Uk. Ispit]]&gt;=50,2,"ROK"))))),"")</f>
        <v>ROK</v>
      </c>
      <c r="X15" s="20"/>
      <c r="Y15" s="20"/>
      <c r="Z15" s="20"/>
      <c r="AA15" s="20"/>
      <c r="AB15" s="20"/>
      <c r="AC15" s="20"/>
      <c r="AD15" s="21"/>
      <c r="AF15"/>
    </row>
    <row r="16" spans="1:32">
      <c r="A16" s="26" t="s">
        <v>98</v>
      </c>
      <c r="B16" s="25" t="s">
        <v>99</v>
      </c>
      <c r="C16" s="25" t="s">
        <v>100</v>
      </c>
      <c r="D16" s="25" t="s">
        <v>101</v>
      </c>
      <c r="E16" s="12" t="s">
        <v>102</v>
      </c>
      <c r="F16" s="3">
        <v>4.875</v>
      </c>
      <c r="G16" s="16">
        <v>4</v>
      </c>
      <c r="H16" s="17">
        <v>5.7</v>
      </c>
      <c r="I16" s="16">
        <v>11.5</v>
      </c>
      <c r="J16" s="16">
        <v>6</v>
      </c>
      <c r="K16" s="16">
        <v>0.5</v>
      </c>
      <c r="L16" s="2">
        <v>5.5</v>
      </c>
      <c r="M16" s="16"/>
      <c r="N16" s="20">
        <f>Zalaganje!P16</f>
        <v>0</v>
      </c>
      <c r="O16" s="17">
        <f>Tablica4[[#This Row],[1.DZ]]+Tablica4[[#This Row],[2.DZ]]+Tablica4[[#This Row],[3.DZ]]+Tablica4[[#This Row],[4.DZ]]</f>
        <v>15.375</v>
      </c>
      <c r="P16" s="19">
        <f>Tablica4[[#This Row],[1.blic]]+Tablica4[[#This Row],[2.blic]]</f>
        <v>11.2</v>
      </c>
      <c r="Q16" s="17">
        <f>Tablica4[[#This Row],[MI]]+Tablica4[[#This Row],[ZI]]+Tablica4[[#This Row],[DZ Uk.]]+Tablica4[[#This Row],[Blicevi]]+Tablica4[[#This Row],[Zalaganje]]</f>
        <v>38.075000000000003</v>
      </c>
      <c r="R16" s="17" t="b">
        <f>IF(Tablica4[[#This Row],[MI]]&gt;=10,Tablica4[[#This Row],[ZI]]&gt;=12.5)</f>
        <v>0</v>
      </c>
      <c r="S16" s="16" t="b">
        <f>AND(Tablica4[[#This Row],[DZ Uk.]]&gt;=15,Tablica4[[#This Row],[Blicevi]]&gt;=10)</f>
        <v>1</v>
      </c>
      <c r="T16" s="16" t="str">
        <f>IF(NOT(Tablica4[[#This Row],[PRAGOVI]]),1,IF(NOT(Tablica4[[#This Row],[PRAGOVI MI_ZI]]),"ROK",IF(Tablica4[[#This Row],[UKUPNO]]&gt;=80,5,IF(Tablica4[[#This Row],[UKUPNO]]&gt;=70,4,IF(Tablica4[[#This Row],[UKUPNO]]&gt;=60,3,IF(Tablica4[[#This Row],[UKUPNO]]&gt;=50,2,"ROK"))))))</f>
        <v>ROK</v>
      </c>
      <c r="U16" s="17"/>
      <c r="V16" s="17">
        <f>Tablica4[[#This Row],[Ispit]]+Tablica4[[#This Row],[Blicevi]]+Tablica4[[#This Row],[DZ Uk.]]+Tablica4[[#This Row],[Zalaganje]]</f>
        <v>26.574999999999999</v>
      </c>
      <c r="W16" s="18" t="str">
        <f>IF(Tablica4[[#This Row],[OCJENA]]="ROK",IF(NOT(Tablica4[[#This Row],[PRAGOVI]]),1,IF(Tablica4[[#This Row],[Uk. Ispit]]&gt;=80,5,IF(Tablica4[[#This Row],[Uk. Ispit]]&gt;=70,4,IF(Tablica4[[#This Row],[Uk. Ispit]]&gt;=60,3,IF(Tablica4[[#This Row],[Uk. Ispit]]&gt;=50,2,"ROK"))))),"")</f>
        <v>ROK</v>
      </c>
      <c r="X16" s="17"/>
      <c r="Y16" s="17"/>
      <c r="Z16" s="17"/>
      <c r="AA16" s="17"/>
      <c r="AB16" s="17"/>
      <c r="AC16" s="17"/>
      <c r="AD16" s="18"/>
      <c r="AF16"/>
    </row>
    <row r="17" spans="1:32">
      <c r="A17" s="25" t="s">
        <v>103</v>
      </c>
      <c r="B17" s="25" t="s">
        <v>104</v>
      </c>
      <c r="C17" s="25" t="s">
        <v>105</v>
      </c>
      <c r="D17" s="25" t="s">
        <v>106</v>
      </c>
      <c r="E17" s="12" t="s">
        <v>107</v>
      </c>
      <c r="F17" s="3">
        <v>4.75</v>
      </c>
      <c r="G17" s="16">
        <v>1.75</v>
      </c>
      <c r="H17" s="20"/>
      <c r="I17" s="19"/>
      <c r="J17" s="19"/>
      <c r="K17" s="19"/>
      <c r="L17" s="2"/>
      <c r="M17" s="19"/>
      <c r="N17" s="20">
        <f>Zalaganje!P17</f>
        <v>0</v>
      </c>
      <c r="O17" s="20">
        <f>Tablica4[[#This Row],[1.DZ]]+Tablica4[[#This Row],[2.DZ]]+Tablica4[[#This Row],[3.DZ]]+Tablica4[[#This Row],[4.DZ]]</f>
        <v>6.5</v>
      </c>
      <c r="P17" s="19">
        <f>Tablica4[[#This Row],[1.blic]]+Tablica4[[#This Row],[2.blic]]</f>
        <v>0</v>
      </c>
      <c r="Q17" s="20">
        <f>Tablica4[[#This Row],[MI]]+Tablica4[[#This Row],[ZI]]+Tablica4[[#This Row],[DZ Uk.]]+Tablica4[[#This Row],[Blicevi]]+Tablica4[[#This Row],[Zalaganje]]</f>
        <v>6.5</v>
      </c>
      <c r="R17" s="20" t="b">
        <f>IF(Tablica4[[#This Row],[MI]]&gt;=10,Tablica4[[#This Row],[ZI]]&gt;=12.5)</f>
        <v>0</v>
      </c>
      <c r="S17" s="19" t="b">
        <f>AND(Tablica4[[#This Row],[DZ Uk.]]&gt;=15,Tablica4[[#This Row],[Blicevi]]&gt;=10)</f>
        <v>0</v>
      </c>
      <c r="T17" s="19">
        <f>IF(NOT(Tablica4[[#This Row],[PRAGOVI]]),1,IF(NOT(Tablica4[[#This Row],[PRAGOVI MI_ZI]]),"ROK",IF(Tablica4[[#This Row],[UKUPNO]]&gt;=80,5,IF(Tablica4[[#This Row],[UKUPNO]]&gt;=70,4,IF(Tablica4[[#This Row],[UKUPNO]]&gt;=60,3,IF(Tablica4[[#This Row],[UKUPNO]]&gt;=50,2,"ROK"))))))</f>
        <v>1</v>
      </c>
      <c r="U17" s="20"/>
      <c r="V17" s="20">
        <f>Tablica4[[#This Row],[Ispit]]+Tablica4[[#This Row],[Blicevi]]+Tablica4[[#This Row],[DZ Uk.]]+Tablica4[[#This Row],[Zalaganje]]</f>
        <v>6.5</v>
      </c>
      <c r="W17" s="21" t="str">
        <f>IF(Tablica4[[#This Row],[OCJENA]]="ROK",IF(NOT(Tablica4[[#This Row],[PRAGOVI]]),1,IF(Tablica4[[#This Row],[Uk. Ispit]]&gt;=80,5,IF(Tablica4[[#This Row],[Uk. Ispit]]&gt;=70,4,IF(Tablica4[[#This Row],[Uk. Ispit]]&gt;=60,3,IF(Tablica4[[#This Row],[Uk. Ispit]]&gt;=50,2,"ROK"))))),"")</f>
        <v/>
      </c>
      <c r="X17" s="20"/>
      <c r="Y17" s="20"/>
      <c r="Z17" s="20"/>
      <c r="AA17" s="20"/>
      <c r="AB17" s="20"/>
      <c r="AC17" s="20"/>
      <c r="AD17" s="21"/>
      <c r="AF17"/>
    </row>
    <row r="18" spans="1:32">
      <c r="A18" s="25" t="s">
        <v>108</v>
      </c>
      <c r="B18" s="25" t="s">
        <v>109</v>
      </c>
      <c r="C18" s="25" t="s">
        <v>110</v>
      </c>
      <c r="D18" s="25" t="s">
        <v>43</v>
      </c>
      <c r="E18" s="12" t="s">
        <v>44</v>
      </c>
      <c r="F18" s="19">
        <v>7.25</v>
      </c>
      <c r="G18" s="3">
        <v>4.5</v>
      </c>
      <c r="H18" s="20">
        <v>9.4</v>
      </c>
      <c r="I18" s="19">
        <v>11</v>
      </c>
      <c r="J18" s="19">
        <v>6</v>
      </c>
      <c r="K18" s="19"/>
      <c r="L18" s="2">
        <v>6</v>
      </c>
      <c r="M18" s="19"/>
      <c r="N18" s="20">
        <f>Zalaganje!P18</f>
        <v>0.3</v>
      </c>
      <c r="O18" s="20">
        <f>Tablica4[[#This Row],[1.DZ]]+Tablica4[[#This Row],[2.DZ]]+Tablica4[[#This Row],[3.DZ]]+Tablica4[[#This Row],[4.DZ]]</f>
        <v>17.75</v>
      </c>
      <c r="P18" s="19">
        <f>Tablica4[[#This Row],[1.blic]]+Tablica4[[#This Row],[2.blic]]</f>
        <v>15.4</v>
      </c>
      <c r="Q18" s="20">
        <f>Tablica4[[#This Row],[MI]]+Tablica4[[#This Row],[ZI]]+Tablica4[[#This Row],[DZ Uk.]]+Tablica4[[#This Row],[Blicevi]]+Tablica4[[#This Row],[Zalaganje]]</f>
        <v>44.449999999999996</v>
      </c>
      <c r="R18" s="20" t="b">
        <f>IF(Tablica4[[#This Row],[MI]]&gt;=10,Tablica4[[#This Row],[ZI]]&gt;=12.5)</f>
        <v>0</v>
      </c>
      <c r="S18" s="19" t="b">
        <f>AND(Tablica4[[#This Row],[DZ Uk.]]&gt;=15,Tablica4[[#This Row],[Blicevi]]&gt;=10)</f>
        <v>1</v>
      </c>
      <c r="T18" s="19" t="str">
        <f>IF(NOT(Tablica4[[#This Row],[PRAGOVI]]),1,IF(NOT(Tablica4[[#This Row],[PRAGOVI MI_ZI]]),"ROK",IF(Tablica4[[#This Row],[UKUPNO]]&gt;=80,5,IF(Tablica4[[#This Row],[UKUPNO]]&gt;=70,4,IF(Tablica4[[#This Row],[UKUPNO]]&gt;=60,3,IF(Tablica4[[#This Row],[UKUPNO]]&gt;=50,2,"ROK"))))))</f>
        <v>ROK</v>
      </c>
      <c r="U18" s="20"/>
      <c r="V18" s="20">
        <f>Tablica4[[#This Row],[Ispit]]+Tablica4[[#This Row],[Blicevi]]+Tablica4[[#This Row],[DZ Uk.]]+Tablica4[[#This Row],[Zalaganje]]</f>
        <v>33.449999999999996</v>
      </c>
      <c r="W18" s="21" t="str">
        <f>IF(Tablica4[[#This Row],[OCJENA]]="ROK",IF(NOT(Tablica4[[#This Row],[PRAGOVI]]),1,IF(Tablica4[[#This Row],[Uk. Ispit]]&gt;=80,5,IF(Tablica4[[#This Row],[Uk. Ispit]]&gt;=70,4,IF(Tablica4[[#This Row],[Uk. Ispit]]&gt;=60,3,IF(Tablica4[[#This Row],[Uk. Ispit]]&gt;=50,2,"ROK"))))),"")</f>
        <v>ROK</v>
      </c>
      <c r="X18" s="20"/>
      <c r="Y18" s="20"/>
      <c r="Z18" s="20"/>
      <c r="AA18" s="20"/>
      <c r="AB18" s="20"/>
      <c r="AC18" s="20"/>
      <c r="AD18" s="21"/>
      <c r="AF18"/>
    </row>
    <row r="19" spans="1:32">
      <c r="A19" s="25" t="s">
        <v>111</v>
      </c>
      <c r="B19" s="25" t="s">
        <v>112</v>
      </c>
      <c r="C19" s="25" t="s">
        <v>113</v>
      </c>
      <c r="D19" s="25" t="s">
        <v>114</v>
      </c>
      <c r="E19" s="12" t="s">
        <v>115</v>
      </c>
      <c r="F19" s="19">
        <v>7</v>
      </c>
      <c r="G19" s="3">
        <v>5.75</v>
      </c>
      <c r="H19" s="20">
        <v>7.6</v>
      </c>
      <c r="I19" s="19">
        <v>11</v>
      </c>
      <c r="J19" s="19">
        <v>4.5</v>
      </c>
      <c r="K19" s="19"/>
      <c r="L19" s="2">
        <v>7.46</v>
      </c>
      <c r="M19" s="19"/>
      <c r="N19" s="20">
        <f>Zalaganje!P19</f>
        <v>2</v>
      </c>
      <c r="O19" s="20">
        <f>Tablica4[[#This Row],[1.DZ]]+Tablica4[[#This Row],[2.DZ]]+Tablica4[[#This Row],[3.DZ]]+Tablica4[[#This Row],[4.DZ]]</f>
        <v>17.25</v>
      </c>
      <c r="P19" s="19">
        <f>Tablica4[[#This Row],[1.blic]]+Tablica4[[#This Row],[2.blic]]</f>
        <v>15.059999999999999</v>
      </c>
      <c r="Q19" s="20">
        <f>Tablica4[[#This Row],[MI]]+Tablica4[[#This Row],[ZI]]+Tablica4[[#This Row],[DZ Uk.]]+Tablica4[[#This Row],[Blicevi]]+Tablica4[[#This Row],[Zalaganje]]</f>
        <v>45.31</v>
      </c>
      <c r="R19" s="20" t="b">
        <f>IF(Tablica4[[#This Row],[MI]]&gt;=10,Tablica4[[#This Row],[ZI]]&gt;=12.5)</f>
        <v>0</v>
      </c>
      <c r="S19" s="19" t="b">
        <f>AND(Tablica4[[#This Row],[DZ Uk.]]&gt;=15,Tablica4[[#This Row],[Blicevi]]&gt;=10)</f>
        <v>1</v>
      </c>
      <c r="T19" s="19" t="str">
        <f>IF(NOT(Tablica4[[#This Row],[PRAGOVI]]),1,IF(NOT(Tablica4[[#This Row],[PRAGOVI MI_ZI]]),"ROK",IF(Tablica4[[#This Row],[UKUPNO]]&gt;=80,5,IF(Tablica4[[#This Row],[UKUPNO]]&gt;=70,4,IF(Tablica4[[#This Row],[UKUPNO]]&gt;=60,3,IF(Tablica4[[#This Row],[UKUPNO]]&gt;=50,2,"ROK"))))))</f>
        <v>ROK</v>
      </c>
      <c r="U19" s="20"/>
      <c r="V19" s="20">
        <f>Tablica4[[#This Row],[Ispit]]+Tablica4[[#This Row],[Blicevi]]+Tablica4[[#This Row],[DZ Uk.]]+Tablica4[[#This Row],[Zalaganje]]</f>
        <v>34.31</v>
      </c>
      <c r="W19" s="21" t="str">
        <f>IF(Tablica4[[#This Row],[OCJENA]]="ROK",IF(NOT(Tablica4[[#This Row],[PRAGOVI]]),1,IF(Tablica4[[#This Row],[Uk. Ispit]]&gt;=80,5,IF(Tablica4[[#This Row],[Uk. Ispit]]&gt;=70,4,IF(Tablica4[[#This Row],[Uk. Ispit]]&gt;=60,3,IF(Tablica4[[#This Row],[Uk. Ispit]]&gt;=50,2,"ROK"))))),"")</f>
        <v>ROK</v>
      </c>
      <c r="X19" s="20"/>
      <c r="Y19" s="20"/>
      <c r="Z19" s="20"/>
      <c r="AA19" s="20"/>
      <c r="AB19" s="20"/>
      <c r="AC19" s="20"/>
      <c r="AD19" s="21"/>
      <c r="AF19"/>
    </row>
    <row r="20" spans="1:32">
      <c r="A20" s="25" t="s">
        <v>116</v>
      </c>
      <c r="B20" s="25" t="s">
        <v>117</v>
      </c>
      <c r="C20" s="25" t="s">
        <v>100</v>
      </c>
      <c r="D20" s="25" t="s">
        <v>118</v>
      </c>
      <c r="E20" s="12" t="s">
        <v>119</v>
      </c>
      <c r="F20" s="3">
        <v>4.75</v>
      </c>
      <c r="G20" s="16">
        <v>5.4</v>
      </c>
      <c r="H20" s="20">
        <v>5.8</v>
      </c>
      <c r="I20" s="19">
        <v>12</v>
      </c>
      <c r="J20" s="19">
        <v>8</v>
      </c>
      <c r="K20" s="19"/>
      <c r="L20" s="2">
        <v>7.06</v>
      </c>
      <c r="M20" s="19"/>
      <c r="N20" s="20">
        <f>Zalaganje!P20</f>
        <v>0.3</v>
      </c>
      <c r="O20" s="20">
        <f>Tablica4[[#This Row],[1.DZ]]+Tablica4[[#This Row],[2.DZ]]+Tablica4[[#This Row],[3.DZ]]+Tablica4[[#This Row],[4.DZ]]</f>
        <v>18.149999999999999</v>
      </c>
      <c r="P20" s="19">
        <f>Tablica4[[#This Row],[1.blic]]+Tablica4[[#This Row],[2.blic]]</f>
        <v>12.86</v>
      </c>
      <c r="Q20" s="20">
        <f>Tablica4[[#This Row],[MI]]+Tablica4[[#This Row],[ZI]]+Tablica4[[#This Row],[DZ Uk.]]+Tablica4[[#This Row],[Blicevi]]+Tablica4[[#This Row],[Zalaganje]]</f>
        <v>43.309999999999995</v>
      </c>
      <c r="R20" s="20" t="b">
        <f>IF(Tablica4[[#This Row],[MI]]&gt;=10,Tablica4[[#This Row],[ZI]]&gt;=12.5)</f>
        <v>0</v>
      </c>
      <c r="S20" s="19" t="b">
        <f>AND(Tablica4[[#This Row],[DZ Uk.]]&gt;=15,Tablica4[[#This Row],[Blicevi]]&gt;=10)</f>
        <v>1</v>
      </c>
      <c r="T20" s="19" t="str">
        <f>IF(NOT(Tablica4[[#This Row],[PRAGOVI]]),1,IF(NOT(Tablica4[[#This Row],[PRAGOVI MI_ZI]]),"ROK",IF(Tablica4[[#This Row],[UKUPNO]]&gt;=80,5,IF(Tablica4[[#This Row],[UKUPNO]]&gt;=70,4,IF(Tablica4[[#This Row],[UKUPNO]]&gt;=60,3,IF(Tablica4[[#This Row],[UKUPNO]]&gt;=50,2,"ROK"))))))</f>
        <v>ROK</v>
      </c>
      <c r="U20" s="20"/>
      <c r="V20" s="20">
        <f>Tablica4[[#This Row],[Ispit]]+Tablica4[[#This Row],[Blicevi]]+Tablica4[[#This Row],[DZ Uk.]]+Tablica4[[#This Row],[Zalaganje]]</f>
        <v>31.31</v>
      </c>
      <c r="W20" s="21" t="str">
        <f>IF(Tablica4[[#This Row],[OCJENA]]="ROK",IF(NOT(Tablica4[[#This Row],[PRAGOVI]]),1,IF(Tablica4[[#This Row],[Uk. Ispit]]&gt;=80,5,IF(Tablica4[[#This Row],[Uk. Ispit]]&gt;=70,4,IF(Tablica4[[#This Row],[Uk. Ispit]]&gt;=60,3,IF(Tablica4[[#This Row],[Uk. Ispit]]&gt;=50,2,"ROK"))))),"")</f>
        <v>ROK</v>
      </c>
      <c r="X20" s="20"/>
      <c r="Y20" s="20"/>
      <c r="Z20" s="20"/>
      <c r="AA20" s="20"/>
      <c r="AB20" s="20"/>
      <c r="AC20" s="20"/>
      <c r="AD20" s="21"/>
      <c r="AF20"/>
    </row>
    <row r="21" spans="1:32">
      <c r="A21" s="25" t="s">
        <v>120</v>
      </c>
      <c r="B21" s="25" t="s">
        <v>121</v>
      </c>
      <c r="C21" s="25" t="s">
        <v>122</v>
      </c>
      <c r="D21" s="25" t="s">
        <v>123</v>
      </c>
      <c r="E21" s="12" t="s">
        <v>123</v>
      </c>
      <c r="F21" s="19"/>
      <c r="G21" s="19"/>
      <c r="H21" s="20"/>
      <c r="I21" s="19"/>
      <c r="J21" s="19"/>
      <c r="K21" s="19"/>
      <c r="L21" s="2"/>
      <c r="M21" s="19"/>
      <c r="N21" s="20">
        <f>Zalaganje!P21</f>
        <v>0</v>
      </c>
      <c r="O21" s="20">
        <f>Tablica4[[#This Row],[1.DZ]]+Tablica4[[#This Row],[2.DZ]]+Tablica4[[#This Row],[3.DZ]]+Tablica4[[#This Row],[4.DZ]]</f>
        <v>0</v>
      </c>
      <c r="P21" s="19">
        <f>Tablica4[[#This Row],[1.blic]]+Tablica4[[#This Row],[2.blic]]</f>
        <v>0</v>
      </c>
      <c r="Q21" s="20">
        <f>Tablica4[[#This Row],[MI]]+Tablica4[[#This Row],[ZI]]+Tablica4[[#This Row],[DZ Uk.]]+Tablica4[[#This Row],[Blicevi]]+Tablica4[[#This Row],[Zalaganje]]</f>
        <v>0</v>
      </c>
      <c r="R21" s="20" t="b">
        <f>IF(Tablica4[[#This Row],[MI]]&gt;=10,Tablica4[[#This Row],[ZI]]&gt;=12.5)</f>
        <v>0</v>
      </c>
      <c r="S21" s="19" t="b">
        <f>AND(Tablica4[[#This Row],[DZ Uk.]]&gt;=15,Tablica4[[#This Row],[Blicevi]]&gt;=10)</f>
        <v>0</v>
      </c>
      <c r="T21" s="19">
        <f>IF(NOT(Tablica4[[#This Row],[PRAGOVI]]),1,IF(NOT(Tablica4[[#This Row],[PRAGOVI MI_ZI]]),"ROK",IF(Tablica4[[#This Row],[UKUPNO]]&gt;=80,5,IF(Tablica4[[#This Row],[UKUPNO]]&gt;=70,4,IF(Tablica4[[#This Row],[UKUPNO]]&gt;=60,3,IF(Tablica4[[#This Row],[UKUPNO]]&gt;=50,2,"ROK"))))))</f>
        <v>1</v>
      </c>
      <c r="U21" s="20"/>
      <c r="V21" s="20">
        <f>Tablica4[[#This Row],[Ispit]]+Tablica4[[#This Row],[Blicevi]]+Tablica4[[#This Row],[DZ Uk.]]+Tablica4[[#This Row],[Zalaganje]]</f>
        <v>0</v>
      </c>
      <c r="W21" s="21" t="str">
        <f>IF(Tablica4[[#This Row],[OCJENA]]="ROK",IF(NOT(Tablica4[[#This Row],[PRAGOVI]]),1,IF(Tablica4[[#This Row],[Uk. Ispit]]&gt;=80,5,IF(Tablica4[[#This Row],[Uk. Ispit]]&gt;=70,4,IF(Tablica4[[#This Row],[Uk. Ispit]]&gt;=60,3,IF(Tablica4[[#This Row],[Uk. Ispit]]&gt;=50,2,"ROK"))))),"")</f>
        <v/>
      </c>
      <c r="X21" s="20"/>
      <c r="Y21" s="20"/>
      <c r="Z21" s="20"/>
      <c r="AA21" s="20"/>
      <c r="AB21" s="20"/>
      <c r="AC21" s="20"/>
      <c r="AD21" s="21"/>
      <c r="AF21"/>
    </row>
    <row r="22" spans="1:32">
      <c r="A22" s="36" t="s">
        <v>124</v>
      </c>
      <c r="B22" s="34" t="s">
        <v>125</v>
      </c>
      <c r="C22" s="34" t="s">
        <v>126</v>
      </c>
      <c r="D22" s="34" t="s">
        <v>127</v>
      </c>
      <c r="E22" s="12" t="s">
        <v>128</v>
      </c>
      <c r="F22" s="3">
        <v>5</v>
      </c>
      <c r="G22" s="16">
        <v>4</v>
      </c>
      <c r="H22" s="17">
        <v>4.7</v>
      </c>
      <c r="I22" s="16">
        <v>14.5</v>
      </c>
      <c r="J22" s="16">
        <v>7</v>
      </c>
      <c r="K22" s="16"/>
      <c r="L22" s="2">
        <v>4.3600000000000003</v>
      </c>
      <c r="M22" s="16"/>
      <c r="N22" s="20">
        <f>Zalaganje!P22</f>
        <v>0.3</v>
      </c>
      <c r="O22" s="17">
        <f>Tablica4[[#This Row],[1.DZ]]+Tablica4[[#This Row],[2.DZ]]+Tablica4[[#This Row],[3.DZ]]+Tablica4[[#This Row],[4.DZ]]</f>
        <v>16</v>
      </c>
      <c r="P22" s="19">
        <f>Tablica4[[#This Row],[1.blic]]+Tablica4[[#This Row],[2.blic]]</f>
        <v>9.06</v>
      </c>
      <c r="Q22" s="17">
        <f>Tablica4[[#This Row],[MI]]+Tablica4[[#This Row],[ZI]]+Tablica4[[#This Row],[DZ Uk.]]+Tablica4[[#This Row],[Blicevi]]+Tablica4[[#This Row],[Zalaganje]]</f>
        <v>39.86</v>
      </c>
      <c r="R22" s="17" t="b">
        <f>IF(Tablica4[[#This Row],[MI]]&gt;=10,Tablica4[[#This Row],[ZI]]&gt;=12.5)</f>
        <v>0</v>
      </c>
      <c r="S22" s="16" t="b">
        <f>AND(Tablica4[[#This Row],[DZ Uk.]]&gt;=15,Tablica4[[#This Row],[Blicevi]]&gt;=10)</f>
        <v>0</v>
      </c>
      <c r="T22" s="16">
        <f>IF(NOT(Tablica4[[#This Row],[PRAGOVI]]),1,IF(NOT(Tablica4[[#This Row],[PRAGOVI MI_ZI]]),"ROK",IF(Tablica4[[#This Row],[UKUPNO]]&gt;=80,5,IF(Tablica4[[#This Row],[UKUPNO]]&gt;=70,4,IF(Tablica4[[#This Row],[UKUPNO]]&gt;=60,3,IF(Tablica4[[#This Row],[UKUPNO]]&gt;=50,2,"ROK"))))))</f>
        <v>1</v>
      </c>
      <c r="U22" s="17"/>
      <c r="V22" s="17">
        <f>Tablica4[[#This Row],[Ispit]]+Tablica4[[#This Row],[Blicevi]]+Tablica4[[#This Row],[DZ Uk.]]+Tablica4[[#This Row],[Zalaganje]]</f>
        <v>25.360000000000003</v>
      </c>
      <c r="W22" s="18" t="str">
        <f>IF(Tablica4[[#This Row],[OCJENA]]="ROK",IF(NOT(Tablica4[[#This Row],[PRAGOVI]]),1,IF(Tablica4[[#This Row],[Uk. Ispit]]&gt;=80,5,IF(Tablica4[[#This Row],[Uk. Ispit]]&gt;=70,4,IF(Tablica4[[#This Row],[Uk. Ispit]]&gt;=60,3,IF(Tablica4[[#This Row],[Uk. Ispit]]&gt;=50,2,"ROK"))))),"")</f>
        <v/>
      </c>
      <c r="X22" s="17"/>
      <c r="Y22" s="17"/>
      <c r="Z22" s="17"/>
      <c r="AA22" s="17"/>
      <c r="AB22" s="17"/>
      <c r="AC22" s="17"/>
      <c r="AD22" s="18"/>
      <c r="AF22"/>
    </row>
    <row r="23" spans="1:32">
      <c r="A23" s="25" t="s">
        <v>129</v>
      </c>
      <c r="B23" s="25" t="s">
        <v>130</v>
      </c>
      <c r="C23" s="25" t="s">
        <v>131</v>
      </c>
      <c r="D23" s="25" t="s">
        <v>132</v>
      </c>
      <c r="E23" s="12" t="s">
        <v>133</v>
      </c>
      <c r="F23" s="3">
        <v>6.33</v>
      </c>
      <c r="G23" s="19">
        <v>5.13</v>
      </c>
      <c r="H23" s="20">
        <v>4.8</v>
      </c>
      <c r="I23" s="19">
        <v>15</v>
      </c>
      <c r="J23" s="19">
        <v>4.5</v>
      </c>
      <c r="K23" s="19"/>
      <c r="L23" s="2">
        <v>8.4</v>
      </c>
      <c r="M23" s="19"/>
      <c r="N23" s="20">
        <f>Zalaganje!P23</f>
        <v>0</v>
      </c>
      <c r="O23" s="20">
        <f>Tablica4[[#This Row],[1.DZ]]+Tablica4[[#This Row],[2.DZ]]+Tablica4[[#This Row],[3.DZ]]+Tablica4[[#This Row],[4.DZ]]</f>
        <v>15.96</v>
      </c>
      <c r="P23" s="19">
        <f>Tablica4[[#This Row],[1.blic]]+Tablica4[[#This Row],[2.blic]]</f>
        <v>13.2</v>
      </c>
      <c r="Q23" s="20">
        <f>Tablica4[[#This Row],[MI]]+Tablica4[[#This Row],[ZI]]+Tablica4[[#This Row],[DZ Uk.]]+Tablica4[[#This Row],[Blicevi]]+Tablica4[[#This Row],[Zalaganje]]</f>
        <v>44.16</v>
      </c>
      <c r="R23" s="20" t="b">
        <f>IF(Tablica4[[#This Row],[MI]]&gt;=10,Tablica4[[#This Row],[ZI]]&gt;=12.5)</f>
        <v>0</v>
      </c>
      <c r="S23" s="19" t="b">
        <f>AND(Tablica4[[#This Row],[DZ Uk.]]&gt;=15,Tablica4[[#This Row],[Blicevi]]&gt;=10)</f>
        <v>1</v>
      </c>
      <c r="T23" s="19" t="str">
        <f>IF(NOT(Tablica4[[#This Row],[PRAGOVI]]),1,IF(NOT(Tablica4[[#This Row],[PRAGOVI MI_ZI]]),"ROK",IF(Tablica4[[#This Row],[UKUPNO]]&gt;=80,5,IF(Tablica4[[#This Row],[UKUPNO]]&gt;=70,4,IF(Tablica4[[#This Row],[UKUPNO]]&gt;=60,3,IF(Tablica4[[#This Row],[UKUPNO]]&gt;=50,2,"ROK"))))))</f>
        <v>ROK</v>
      </c>
      <c r="U23" s="20"/>
      <c r="V23" s="20">
        <f>Tablica4[[#This Row],[Ispit]]+Tablica4[[#This Row],[Blicevi]]+Tablica4[[#This Row],[DZ Uk.]]+Tablica4[[#This Row],[Zalaganje]]</f>
        <v>29.16</v>
      </c>
      <c r="W23" s="21" t="str">
        <f>IF(Tablica4[[#This Row],[OCJENA]]="ROK",IF(NOT(Tablica4[[#This Row],[PRAGOVI]]),1,IF(Tablica4[[#This Row],[Uk. Ispit]]&gt;=80,5,IF(Tablica4[[#This Row],[Uk. Ispit]]&gt;=70,4,IF(Tablica4[[#This Row],[Uk. Ispit]]&gt;=60,3,IF(Tablica4[[#This Row],[Uk. Ispit]]&gt;=50,2,"ROK"))))),"")</f>
        <v>ROK</v>
      </c>
      <c r="X23" s="20"/>
      <c r="Y23" s="20"/>
      <c r="Z23" s="20"/>
      <c r="AA23" s="20"/>
      <c r="AB23" s="20"/>
      <c r="AC23" s="20"/>
      <c r="AD23" s="21"/>
      <c r="AF23"/>
    </row>
    <row r="24" spans="1:32">
      <c r="A24" s="25" t="s">
        <v>134</v>
      </c>
      <c r="B24" s="25" t="s">
        <v>135</v>
      </c>
      <c r="C24" s="25" t="s">
        <v>136</v>
      </c>
      <c r="D24" s="25" t="s">
        <v>137</v>
      </c>
      <c r="E24" s="12" t="s">
        <v>138</v>
      </c>
      <c r="F24" s="3">
        <v>6.5</v>
      </c>
      <c r="G24" s="19">
        <v>4.13</v>
      </c>
      <c r="H24" s="20">
        <v>6.6</v>
      </c>
      <c r="I24" s="19">
        <v>12.5</v>
      </c>
      <c r="J24" s="19">
        <v>4</v>
      </c>
      <c r="K24" s="19">
        <v>0.5</v>
      </c>
      <c r="L24" s="2">
        <v>2.9</v>
      </c>
      <c r="M24" s="19"/>
      <c r="N24" s="20">
        <f>Zalaganje!P24</f>
        <v>2</v>
      </c>
      <c r="O24" s="20">
        <f>Tablica4[[#This Row],[1.DZ]]+Tablica4[[#This Row],[2.DZ]]+Tablica4[[#This Row],[3.DZ]]+Tablica4[[#This Row],[4.DZ]]</f>
        <v>15.129999999999999</v>
      </c>
      <c r="P24" s="19">
        <f>Tablica4[[#This Row],[1.blic]]+Tablica4[[#This Row],[2.blic]]</f>
        <v>9.5</v>
      </c>
      <c r="Q24" s="20">
        <f>Tablica4[[#This Row],[MI]]+Tablica4[[#This Row],[ZI]]+Tablica4[[#This Row],[DZ Uk.]]+Tablica4[[#This Row],[Blicevi]]+Tablica4[[#This Row],[Zalaganje]]</f>
        <v>39.129999999999995</v>
      </c>
      <c r="R24" s="20" t="b">
        <f>IF(Tablica4[[#This Row],[MI]]&gt;=10,Tablica4[[#This Row],[ZI]]&gt;=12.5)</f>
        <v>0</v>
      </c>
      <c r="S24" s="19" t="b">
        <f>AND(Tablica4[[#This Row],[DZ Uk.]]&gt;=15,Tablica4[[#This Row],[Blicevi]]&gt;=10)</f>
        <v>0</v>
      </c>
      <c r="T24" s="19">
        <f>IF(NOT(Tablica4[[#This Row],[PRAGOVI]]),1,IF(NOT(Tablica4[[#This Row],[PRAGOVI MI_ZI]]),"ROK",IF(Tablica4[[#This Row],[UKUPNO]]&gt;=80,5,IF(Tablica4[[#This Row],[UKUPNO]]&gt;=70,4,IF(Tablica4[[#This Row],[UKUPNO]]&gt;=60,3,IF(Tablica4[[#This Row],[UKUPNO]]&gt;=50,2,"ROK"))))))</f>
        <v>1</v>
      </c>
      <c r="U24" s="20"/>
      <c r="V24" s="20">
        <f>Tablica4[[#This Row],[Ispit]]+Tablica4[[#This Row],[Blicevi]]+Tablica4[[#This Row],[DZ Uk.]]+Tablica4[[#This Row],[Zalaganje]]</f>
        <v>26.63</v>
      </c>
      <c r="W24" s="21" t="str">
        <f>IF(Tablica4[[#This Row],[OCJENA]]="ROK",IF(NOT(Tablica4[[#This Row],[PRAGOVI]]),1,IF(Tablica4[[#This Row],[Uk. Ispit]]&gt;=80,5,IF(Tablica4[[#This Row],[Uk. Ispit]]&gt;=70,4,IF(Tablica4[[#This Row],[Uk. Ispit]]&gt;=60,3,IF(Tablica4[[#This Row],[Uk. Ispit]]&gt;=50,2,"ROK"))))),"")</f>
        <v/>
      </c>
      <c r="X24" s="20"/>
      <c r="Y24" s="20"/>
      <c r="Z24" s="20"/>
      <c r="AA24" s="20"/>
      <c r="AB24" s="20"/>
      <c r="AC24" s="20"/>
      <c r="AD24" s="21"/>
      <c r="AF24"/>
    </row>
    <row r="25" spans="1:32">
      <c r="A25" s="25" t="s">
        <v>139</v>
      </c>
      <c r="B25" s="25" t="s">
        <v>140</v>
      </c>
      <c r="C25" s="25" t="s">
        <v>141</v>
      </c>
      <c r="D25" s="25" t="s">
        <v>142</v>
      </c>
      <c r="E25" s="12" t="s">
        <v>143</v>
      </c>
      <c r="F25" s="19">
        <v>9</v>
      </c>
      <c r="G25" s="3">
        <v>4.5</v>
      </c>
      <c r="H25" s="20">
        <v>5.8</v>
      </c>
      <c r="I25" s="19">
        <v>14</v>
      </c>
      <c r="J25" s="19">
        <v>7</v>
      </c>
      <c r="K25" s="19"/>
      <c r="L25" s="2">
        <v>7.3</v>
      </c>
      <c r="M25" s="19"/>
      <c r="N25" s="20">
        <f>Zalaganje!P25</f>
        <v>1.3</v>
      </c>
      <c r="O25" s="20">
        <f>Tablica4[[#This Row],[1.DZ]]+Tablica4[[#This Row],[2.DZ]]+Tablica4[[#This Row],[3.DZ]]+Tablica4[[#This Row],[4.DZ]]</f>
        <v>20.5</v>
      </c>
      <c r="P25" s="19">
        <f>Tablica4[[#This Row],[1.blic]]+Tablica4[[#This Row],[2.blic]]</f>
        <v>13.1</v>
      </c>
      <c r="Q25" s="20">
        <f>Tablica4[[#This Row],[MI]]+Tablica4[[#This Row],[ZI]]+Tablica4[[#This Row],[DZ Uk.]]+Tablica4[[#This Row],[Blicevi]]+Tablica4[[#This Row],[Zalaganje]]</f>
        <v>48.9</v>
      </c>
      <c r="R25" s="20" t="b">
        <f>IF(Tablica4[[#This Row],[MI]]&gt;=10,Tablica4[[#This Row],[ZI]]&gt;=12.5)</f>
        <v>0</v>
      </c>
      <c r="S25" s="19" t="b">
        <f>AND(Tablica4[[#This Row],[DZ Uk.]]&gt;=15,Tablica4[[#This Row],[Blicevi]]&gt;=10)</f>
        <v>1</v>
      </c>
      <c r="T25" s="19" t="str">
        <f>IF(NOT(Tablica4[[#This Row],[PRAGOVI]]),1,IF(NOT(Tablica4[[#This Row],[PRAGOVI MI_ZI]]),"ROK",IF(Tablica4[[#This Row],[UKUPNO]]&gt;=80,5,IF(Tablica4[[#This Row],[UKUPNO]]&gt;=70,4,IF(Tablica4[[#This Row],[UKUPNO]]&gt;=60,3,IF(Tablica4[[#This Row],[UKUPNO]]&gt;=50,2,"ROK"))))))</f>
        <v>ROK</v>
      </c>
      <c r="U25" s="20"/>
      <c r="V25" s="20">
        <f>Tablica4[[#This Row],[Ispit]]+Tablica4[[#This Row],[Blicevi]]+Tablica4[[#This Row],[DZ Uk.]]+Tablica4[[#This Row],[Zalaganje]]</f>
        <v>34.9</v>
      </c>
      <c r="W25" s="21" t="str">
        <f>IF(Tablica4[[#This Row],[OCJENA]]="ROK",IF(NOT(Tablica4[[#This Row],[PRAGOVI]]),1,IF(Tablica4[[#This Row],[Uk. Ispit]]&gt;=80,5,IF(Tablica4[[#This Row],[Uk. Ispit]]&gt;=70,4,IF(Tablica4[[#This Row],[Uk. Ispit]]&gt;=60,3,IF(Tablica4[[#This Row],[Uk. Ispit]]&gt;=50,2,"ROK"))))),"")</f>
        <v>ROK</v>
      </c>
      <c r="X25" s="20"/>
      <c r="Y25" s="20"/>
      <c r="Z25" s="20"/>
      <c r="AA25" s="20"/>
      <c r="AB25" s="20"/>
      <c r="AC25" s="20"/>
      <c r="AD25" s="21"/>
      <c r="AF25"/>
    </row>
    <row r="26" spans="1:32">
      <c r="A26" s="25" t="s">
        <v>144</v>
      </c>
      <c r="B26" s="25" t="s">
        <v>145</v>
      </c>
      <c r="C26" s="25" t="s">
        <v>131</v>
      </c>
      <c r="D26" s="25" t="s">
        <v>146</v>
      </c>
      <c r="E26" s="12" t="s">
        <v>147</v>
      </c>
      <c r="F26" s="35">
        <v>2.44</v>
      </c>
      <c r="G26" s="19">
        <v>4.75</v>
      </c>
      <c r="H26" s="20">
        <v>6.4</v>
      </c>
      <c r="I26" s="19">
        <v>11.5</v>
      </c>
      <c r="J26" s="19">
        <v>8</v>
      </c>
      <c r="K26" s="19"/>
      <c r="L26" s="2">
        <v>2.5</v>
      </c>
      <c r="M26" s="19"/>
      <c r="N26" s="20">
        <f>Zalaganje!P26</f>
        <v>0</v>
      </c>
      <c r="O26" s="20">
        <f>Tablica4[[#This Row],[1.DZ]]+Tablica4[[#This Row],[2.DZ]]+Tablica4[[#This Row],[3.DZ]]+Tablica4[[#This Row],[4.DZ]]</f>
        <v>15.19</v>
      </c>
      <c r="P26" s="19">
        <f>Tablica4[[#This Row],[1.blic]]+Tablica4[[#This Row],[2.blic]]</f>
        <v>8.9</v>
      </c>
      <c r="Q26" s="20">
        <f>Tablica4[[#This Row],[MI]]+Tablica4[[#This Row],[ZI]]+Tablica4[[#This Row],[DZ Uk.]]+Tablica4[[#This Row],[Blicevi]]+Tablica4[[#This Row],[Zalaganje]]</f>
        <v>35.589999999999996</v>
      </c>
      <c r="R26" s="20" t="b">
        <f>IF(Tablica4[[#This Row],[MI]]&gt;=10,Tablica4[[#This Row],[ZI]]&gt;=12.5)</f>
        <v>0</v>
      </c>
      <c r="S26" s="19" t="b">
        <f>AND(Tablica4[[#This Row],[DZ Uk.]]&gt;=15,Tablica4[[#This Row],[Blicevi]]&gt;=10)</f>
        <v>0</v>
      </c>
      <c r="T26" s="19">
        <f>IF(NOT(Tablica4[[#This Row],[PRAGOVI]]),1,IF(NOT(Tablica4[[#This Row],[PRAGOVI MI_ZI]]),"ROK",IF(Tablica4[[#This Row],[UKUPNO]]&gt;=80,5,IF(Tablica4[[#This Row],[UKUPNO]]&gt;=70,4,IF(Tablica4[[#This Row],[UKUPNO]]&gt;=60,3,IF(Tablica4[[#This Row],[UKUPNO]]&gt;=50,2,"ROK"))))))</f>
        <v>1</v>
      </c>
      <c r="U26" s="20"/>
      <c r="V26" s="20">
        <f>Tablica4[[#This Row],[Ispit]]+Tablica4[[#This Row],[Blicevi]]+Tablica4[[#This Row],[DZ Uk.]]+Tablica4[[#This Row],[Zalaganje]]</f>
        <v>24.09</v>
      </c>
      <c r="W26" s="21" t="str">
        <f>IF(Tablica4[[#This Row],[OCJENA]]="ROK",IF(NOT(Tablica4[[#This Row],[PRAGOVI]]),1,IF(Tablica4[[#This Row],[Uk. Ispit]]&gt;=80,5,IF(Tablica4[[#This Row],[Uk. Ispit]]&gt;=70,4,IF(Tablica4[[#This Row],[Uk. Ispit]]&gt;=60,3,IF(Tablica4[[#This Row],[Uk. Ispit]]&gt;=50,2,"ROK"))))),"")</f>
        <v/>
      </c>
      <c r="X26" s="20"/>
      <c r="Y26" s="20"/>
      <c r="Z26" s="20"/>
      <c r="AA26" s="20"/>
      <c r="AB26" s="20"/>
      <c r="AC26" s="20"/>
      <c r="AD26" s="21"/>
      <c r="AF26"/>
    </row>
    <row r="27" spans="1:32">
      <c r="A27" s="25" t="s">
        <v>148</v>
      </c>
      <c r="B27" s="25" t="s">
        <v>149</v>
      </c>
      <c r="C27" s="25" t="s">
        <v>150</v>
      </c>
      <c r="D27" s="25" t="s">
        <v>151</v>
      </c>
      <c r="E27" s="12" t="s">
        <v>152</v>
      </c>
      <c r="F27" s="3">
        <v>5.5</v>
      </c>
      <c r="G27" s="19">
        <v>4.75</v>
      </c>
      <c r="H27" s="20">
        <v>4.5</v>
      </c>
      <c r="I27" s="19">
        <v>7.5</v>
      </c>
      <c r="J27" s="19">
        <v>8</v>
      </c>
      <c r="K27" s="19"/>
      <c r="L27" s="2">
        <v>4.3</v>
      </c>
      <c r="M27" s="19"/>
      <c r="N27" s="20">
        <f>Zalaganje!P27</f>
        <v>1.3</v>
      </c>
      <c r="O27" s="20">
        <f>Tablica4[[#This Row],[1.DZ]]+Tablica4[[#This Row],[2.DZ]]+Tablica4[[#This Row],[3.DZ]]+Tablica4[[#This Row],[4.DZ]]</f>
        <v>18.25</v>
      </c>
      <c r="P27" s="19">
        <f>Tablica4[[#This Row],[1.blic]]+Tablica4[[#This Row],[2.blic]]</f>
        <v>8.8000000000000007</v>
      </c>
      <c r="Q27" s="20">
        <f>Tablica4[[#This Row],[MI]]+Tablica4[[#This Row],[ZI]]+Tablica4[[#This Row],[DZ Uk.]]+Tablica4[[#This Row],[Blicevi]]+Tablica4[[#This Row],[Zalaganje]]</f>
        <v>35.849999999999994</v>
      </c>
      <c r="R27" s="20" t="b">
        <f>IF(Tablica4[[#This Row],[MI]]&gt;=10,Tablica4[[#This Row],[ZI]]&gt;=12.5)</f>
        <v>0</v>
      </c>
      <c r="S27" s="19" t="b">
        <f>AND(Tablica4[[#This Row],[DZ Uk.]]&gt;=15,Tablica4[[#This Row],[Blicevi]]&gt;=10)</f>
        <v>0</v>
      </c>
      <c r="T27" s="19">
        <f>IF(NOT(Tablica4[[#This Row],[PRAGOVI]]),1,IF(NOT(Tablica4[[#This Row],[PRAGOVI MI_ZI]]),"ROK",IF(Tablica4[[#This Row],[UKUPNO]]&gt;=80,5,IF(Tablica4[[#This Row],[UKUPNO]]&gt;=70,4,IF(Tablica4[[#This Row],[UKUPNO]]&gt;=60,3,IF(Tablica4[[#This Row],[UKUPNO]]&gt;=50,2,"ROK"))))))</f>
        <v>1</v>
      </c>
      <c r="U27" s="20"/>
      <c r="V27" s="20">
        <f>Tablica4[[#This Row],[Ispit]]+Tablica4[[#This Row],[Blicevi]]+Tablica4[[#This Row],[DZ Uk.]]+Tablica4[[#This Row],[Zalaganje]]</f>
        <v>28.35</v>
      </c>
      <c r="W27" s="21" t="str">
        <f>IF(Tablica4[[#This Row],[OCJENA]]="ROK",IF(NOT(Tablica4[[#This Row],[PRAGOVI]]),1,IF(Tablica4[[#This Row],[Uk. Ispit]]&gt;=80,5,IF(Tablica4[[#This Row],[Uk. Ispit]]&gt;=70,4,IF(Tablica4[[#This Row],[Uk. Ispit]]&gt;=60,3,IF(Tablica4[[#This Row],[Uk. Ispit]]&gt;=50,2,"ROK"))))),"")</f>
        <v/>
      </c>
      <c r="X27" s="20"/>
      <c r="Y27" s="20"/>
      <c r="Z27" s="20"/>
      <c r="AA27" s="20"/>
      <c r="AB27" s="20"/>
      <c r="AC27" s="20"/>
      <c r="AD27" s="21"/>
      <c r="AF27"/>
    </row>
    <row r="28" spans="1:32">
      <c r="A28" s="25" t="s">
        <v>153</v>
      </c>
      <c r="B28" s="25" t="s">
        <v>154</v>
      </c>
      <c r="C28" s="25" t="s">
        <v>155</v>
      </c>
      <c r="D28" s="25" t="s">
        <v>156</v>
      </c>
      <c r="E28" s="12" t="s">
        <v>157</v>
      </c>
      <c r="F28" s="3">
        <v>6.5</v>
      </c>
      <c r="G28" s="16">
        <v>5.65</v>
      </c>
      <c r="H28" s="20">
        <v>9.4</v>
      </c>
      <c r="I28" s="19">
        <v>13.5</v>
      </c>
      <c r="J28" s="19">
        <v>9</v>
      </c>
      <c r="K28" s="19"/>
      <c r="L28" s="2">
        <v>7.7</v>
      </c>
      <c r="M28" s="19"/>
      <c r="N28" s="20">
        <f>Zalaganje!P28</f>
        <v>2</v>
      </c>
      <c r="O28" s="20">
        <f>Tablica4[[#This Row],[1.DZ]]+Tablica4[[#This Row],[2.DZ]]+Tablica4[[#This Row],[3.DZ]]+Tablica4[[#This Row],[4.DZ]]</f>
        <v>21.15</v>
      </c>
      <c r="P28" s="19">
        <f>Tablica4[[#This Row],[1.blic]]+Tablica4[[#This Row],[2.blic]]</f>
        <v>17.100000000000001</v>
      </c>
      <c r="Q28" s="20">
        <f>Tablica4[[#This Row],[MI]]+Tablica4[[#This Row],[ZI]]+Tablica4[[#This Row],[DZ Uk.]]+Tablica4[[#This Row],[Blicevi]]+Tablica4[[#This Row],[Zalaganje]]</f>
        <v>53.75</v>
      </c>
      <c r="R28" s="20" t="b">
        <f>IF(Tablica4[[#This Row],[MI]]&gt;=10,Tablica4[[#This Row],[ZI]]&gt;=12.5)</f>
        <v>0</v>
      </c>
      <c r="S28" s="19" t="b">
        <f>AND(Tablica4[[#This Row],[DZ Uk.]]&gt;=15,Tablica4[[#This Row],[Blicevi]]&gt;=10)</f>
        <v>1</v>
      </c>
      <c r="T28" s="19" t="str">
        <f>IF(NOT(Tablica4[[#This Row],[PRAGOVI]]),1,IF(NOT(Tablica4[[#This Row],[PRAGOVI MI_ZI]]),"ROK",IF(Tablica4[[#This Row],[UKUPNO]]&gt;=80,5,IF(Tablica4[[#This Row],[UKUPNO]]&gt;=70,4,IF(Tablica4[[#This Row],[UKUPNO]]&gt;=60,3,IF(Tablica4[[#This Row],[UKUPNO]]&gt;=50,2,"ROK"))))))</f>
        <v>ROK</v>
      </c>
      <c r="U28" s="20"/>
      <c r="V28" s="20">
        <f>Tablica4[[#This Row],[Ispit]]+Tablica4[[#This Row],[Blicevi]]+Tablica4[[#This Row],[DZ Uk.]]+Tablica4[[#This Row],[Zalaganje]]</f>
        <v>40.25</v>
      </c>
      <c r="W28" s="21" t="str">
        <f>IF(Tablica4[[#This Row],[OCJENA]]="ROK",IF(NOT(Tablica4[[#This Row],[PRAGOVI]]),1,IF(Tablica4[[#This Row],[Uk. Ispit]]&gt;=80,5,IF(Tablica4[[#This Row],[Uk. Ispit]]&gt;=70,4,IF(Tablica4[[#This Row],[Uk. Ispit]]&gt;=60,3,IF(Tablica4[[#This Row],[Uk. Ispit]]&gt;=50,2,"ROK"))))),"")</f>
        <v>ROK</v>
      </c>
      <c r="X28" s="20"/>
      <c r="Y28" s="20"/>
      <c r="Z28" s="20"/>
      <c r="AA28" s="20"/>
      <c r="AB28" s="20"/>
      <c r="AC28" s="20"/>
      <c r="AD28" s="21"/>
      <c r="AF28"/>
    </row>
    <row r="29" spans="1:32">
      <c r="A29" s="25" t="s">
        <v>158</v>
      </c>
      <c r="B29" s="25" t="s">
        <v>159</v>
      </c>
      <c r="C29" s="25" t="s">
        <v>47</v>
      </c>
      <c r="D29" s="25" t="s">
        <v>160</v>
      </c>
      <c r="E29" s="12" t="s">
        <v>161</v>
      </c>
      <c r="F29" s="19">
        <v>7.5</v>
      </c>
      <c r="G29" s="3">
        <v>6</v>
      </c>
      <c r="H29" s="20">
        <v>7.8</v>
      </c>
      <c r="I29" s="19">
        <v>13.5</v>
      </c>
      <c r="J29" s="19">
        <v>5</v>
      </c>
      <c r="K29" s="19">
        <v>2.5</v>
      </c>
      <c r="L29" s="2">
        <v>7.8</v>
      </c>
      <c r="M29" s="19"/>
      <c r="N29" s="20">
        <f>Zalaganje!P29</f>
        <v>1.3</v>
      </c>
      <c r="O29" s="20">
        <f>Tablica4[[#This Row],[1.DZ]]+Tablica4[[#This Row],[2.DZ]]+Tablica4[[#This Row],[3.DZ]]+Tablica4[[#This Row],[4.DZ]]</f>
        <v>21</v>
      </c>
      <c r="P29" s="19">
        <f>Tablica4[[#This Row],[1.blic]]+Tablica4[[#This Row],[2.blic]]</f>
        <v>15.6</v>
      </c>
      <c r="Q29" s="20">
        <f>Tablica4[[#This Row],[MI]]+Tablica4[[#This Row],[ZI]]+Tablica4[[#This Row],[DZ Uk.]]+Tablica4[[#This Row],[Blicevi]]+Tablica4[[#This Row],[Zalaganje]]</f>
        <v>51.4</v>
      </c>
      <c r="R29" s="20" t="b">
        <f>IF(Tablica4[[#This Row],[MI]]&gt;=10,Tablica4[[#This Row],[ZI]]&gt;=12.5)</f>
        <v>0</v>
      </c>
      <c r="S29" s="19" t="b">
        <f>AND(Tablica4[[#This Row],[DZ Uk.]]&gt;=15,Tablica4[[#This Row],[Blicevi]]&gt;=10)</f>
        <v>1</v>
      </c>
      <c r="T29" s="19" t="str">
        <f>IF(NOT(Tablica4[[#This Row],[PRAGOVI]]),1,IF(NOT(Tablica4[[#This Row],[PRAGOVI MI_ZI]]),"ROK",IF(Tablica4[[#This Row],[UKUPNO]]&gt;=80,5,IF(Tablica4[[#This Row],[UKUPNO]]&gt;=70,4,IF(Tablica4[[#This Row],[UKUPNO]]&gt;=60,3,IF(Tablica4[[#This Row],[UKUPNO]]&gt;=50,2,"ROK"))))))</f>
        <v>ROK</v>
      </c>
      <c r="U29" s="20"/>
      <c r="V29" s="20">
        <f>Tablica4[[#This Row],[Ispit]]+Tablica4[[#This Row],[Blicevi]]+Tablica4[[#This Row],[DZ Uk.]]+Tablica4[[#This Row],[Zalaganje]]</f>
        <v>37.9</v>
      </c>
      <c r="W29" s="21" t="str">
        <f>IF(Tablica4[[#This Row],[OCJENA]]="ROK",IF(NOT(Tablica4[[#This Row],[PRAGOVI]]),1,IF(Tablica4[[#This Row],[Uk. Ispit]]&gt;=80,5,IF(Tablica4[[#This Row],[Uk. Ispit]]&gt;=70,4,IF(Tablica4[[#This Row],[Uk. Ispit]]&gt;=60,3,IF(Tablica4[[#This Row],[Uk. Ispit]]&gt;=50,2,"ROK"))))),"")</f>
        <v>ROK</v>
      </c>
      <c r="X29" s="20"/>
      <c r="Y29" s="20"/>
      <c r="Z29" s="20"/>
      <c r="AA29" s="20"/>
      <c r="AB29" s="20"/>
      <c r="AC29" s="20"/>
      <c r="AD29" s="21"/>
      <c r="AF29"/>
    </row>
    <row r="30" spans="1:32">
      <c r="A30" s="25" t="s">
        <v>162</v>
      </c>
      <c r="B30" s="25" t="s">
        <v>163</v>
      </c>
      <c r="C30" s="25" t="s">
        <v>164</v>
      </c>
      <c r="D30" s="25" t="s">
        <v>165</v>
      </c>
      <c r="E30" s="12" t="s">
        <v>166</v>
      </c>
      <c r="F30" s="19">
        <v>7.5</v>
      </c>
      <c r="G30" s="3">
        <v>4.25</v>
      </c>
      <c r="H30" s="20">
        <v>4.2</v>
      </c>
      <c r="I30" s="19">
        <v>14.5</v>
      </c>
      <c r="J30" s="19">
        <v>5.5</v>
      </c>
      <c r="K30" s="19"/>
      <c r="L30" s="2">
        <v>4.7</v>
      </c>
      <c r="M30" s="19"/>
      <c r="N30" s="20">
        <f>Zalaganje!P30</f>
        <v>1.3</v>
      </c>
      <c r="O30" s="20">
        <f>Tablica4[[#This Row],[1.DZ]]+Tablica4[[#This Row],[2.DZ]]+Tablica4[[#This Row],[3.DZ]]+Tablica4[[#This Row],[4.DZ]]</f>
        <v>17.25</v>
      </c>
      <c r="P30" s="19">
        <f>Tablica4[[#This Row],[1.blic]]+Tablica4[[#This Row],[2.blic]]</f>
        <v>8.9</v>
      </c>
      <c r="Q30" s="20">
        <f>Tablica4[[#This Row],[MI]]+Tablica4[[#This Row],[ZI]]+Tablica4[[#This Row],[DZ Uk.]]+Tablica4[[#This Row],[Blicevi]]+Tablica4[[#This Row],[Zalaganje]]</f>
        <v>41.949999999999996</v>
      </c>
      <c r="R30" s="20" t="b">
        <f>IF(Tablica4[[#This Row],[MI]]&gt;=10,Tablica4[[#This Row],[ZI]]&gt;=12.5)</f>
        <v>0</v>
      </c>
      <c r="S30" s="19" t="b">
        <f>AND(Tablica4[[#This Row],[DZ Uk.]]&gt;=15,Tablica4[[#This Row],[Blicevi]]&gt;=10)</f>
        <v>0</v>
      </c>
      <c r="T30" s="19">
        <f>IF(NOT(Tablica4[[#This Row],[PRAGOVI]]),1,IF(NOT(Tablica4[[#This Row],[PRAGOVI MI_ZI]]),"ROK",IF(Tablica4[[#This Row],[UKUPNO]]&gt;=80,5,IF(Tablica4[[#This Row],[UKUPNO]]&gt;=70,4,IF(Tablica4[[#This Row],[UKUPNO]]&gt;=60,3,IF(Tablica4[[#This Row],[UKUPNO]]&gt;=50,2,"ROK"))))))</f>
        <v>1</v>
      </c>
      <c r="U30" s="20"/>
      <c r="V30" s="20">
        <f>Tablica4[[#This Row],[Ispit]]+Tablica4[[#This Row],[Blicevi]]+Tablica4[[#This Row],[DZ Uk.]]+Tablica4[[#This Row],[Zalaganje]]</f>
        <v>27.45</v>
      </c>
      <c r="W30" s="21" t="str">
        <f>IF(Tablica4[[#This Row],[OCJENA]]="ROK",IF(NOT(Tablica4[[#This Row],[PRAGOVI]]),1,IF(Tablica4[[#This Row],[Uk. Ispit]]&gt;=80,5,IF(Tablica4[[#This Row],[Uk. Ispit]]&gt;=70,4,IF(Tablica4[[#This Row],[Uk. Ispit]]&gt;=60,3,IF(Tablica4[[#This Row],[Uk. Ispit]]&gt;=50,2,"ROK"))))),"")</f>
        <v/>
      </c>
      <c r="X30" s="20"/>
      <c r="Y30" s="20"/>
      <c r="Z30" s="20"/>
      <c r="AA30" s="20"/>
      <c r="AB30" s="20"/>
      <c r="AC30" s="20"/>
      <c r="AD30" s="21"/>
      <c r="AF30"/>
    </row>
    <row r="31" spans="1:32">
      <c r="A31" s="25" t="s">
        <v>167</v>
      </c>
      <c r="B31" s="25" t="s">
        <v>168</v>
      </c>
      <c r="C31" s="25" t="s">
        <v>169</v>
      </c>
      <c r="D31" s="25" t="s">
        <v>170</v>
      </c>
      <c r="E31" s="12" t="s">
        <v>171</v>
      </c>
      <c r="F31" s="3">
        <v>5.64</v>
      </c>
      <c r="G31" s="19">
        <v>5.25</v>
      </c>
      <c r="H31" s="20">
        <v>2.8</v>
      </c>
      <c r="I31" s="19">
        <v>13.5</v>
      </c>
      <c r="J31" s="19">
        <v>10</v>
      </c>
      <c r="K31" s="19">
        <v>5</v>
      </c>
      <c r="L31" s="2">
        <v>5.0999999999999996</v>
      </c>
      <c r="M31" s="19"/>
      <c r="N31" s="20">
        <f>Zalaganje!P31</f>
        <v>0</v>
      </c>
      <c r="O31" s="20">
        <f>Tablica4[[#This Row],[1.DZ]]+Tablica4[[#This Row],[2.DZ]]+Tablica4[[#This Row],[3.DZ]]+Tablica4[[#This Row],[4.DZ]]</f>
        <v>25.89</v>
      </c>
      <c r="P31" s="19">
        <f>Tablica4[[#This Row],[1.blic]]+Tablica4[[#This Row],[2.blic]]</f>
        <v>7.8999999999999995</v>
      </c>
      <c r="Q31" s="20">
        <f>Tablica4[[#This Row],[MI]]+Tablica4[[#This Row],[ZI]]+Tablica4[[#This Row],[DZ Uk.]]+Tablica4[[#This Row],[Blicevi]]+Tablica4[[#This Row],[Zalaganje]]</f>
        <v>47.29</v>
      </c>
      <c r="R31" s="20" t="b">
        <f>IF(Tablica4[[#This Row],[MI]]&gt;=10,Tablica4[[#This Row],[ZI]]&gt;=12.5)</f>
        <v>0</v>
      </c>
      <c r="S31" s="19" t="b">
        <f>AND(Tablica4[[#This Row],[DZ Uk.]]&gt;=15,Tablica4[[#This Row],[Blicevi]]&gt;=10)</f>
        <v>0</v>
      </c>
      <c r="T31" s="19">
        <f>IF(NOT(Tablica4[[#This Row],[PRAGOVI]]),1,IF(NOT(Tablica4[[#This Row],[PRAGOVI MI_ZI]]),"ROK",IF(Tablica4[[#This Row],[UKUPNO]]&gt;=80,5,IF(Tablica4[[#This Row],[UKUPNO]]&gt;=70,4,IF(Tablica4[[#This Row],[UKUPNO]]&gt;=60,3,IF(Tablica4[[#This Row],[UKUPNO]]&gt;=50,2,"ROK"))))))</f>
        <v>1</v>
      </c>
      <c r="U31" s="20"/>
      <c r="V31" s="20">
        <f>Tablica4[[#This Row],[Ispit]]+Tablica4[[#This Row],[Blicevi]]+Tablica4[[#This Row],[DZ Uk.]]+Tablica4[[#This Row],[Zalaganje]]</f>
        <v>33.79</v>
      </c>
      <c r="W31" s="21" t="str">
        <f>IF(Tablica4[[#This Row],[OCJENA]]="ROK",IF(NOT(Tablica4[[#This Row],[PRAGOVI]]),1,IF(Tablica4[[#This Row],[Uk. Ispit]]&gt;=80,5,IF(Tablica4[[#This Row],[Uk. Ispit]]&gt;=70,4,IF(Tablica4[[#This Row],[Uk. Ispit]]&gt;=60,3,IF(Tablica4[[#This Row],[Uk. Ispit]]&gt;=50,2,"ROK"))))),"")</f>
        <v/>
      </c>
      <c r="X31" s="20"/>
      <c r="Y31" s="20"/>
      <c r="Z31" s="20"/>
      <c r="AA31" s="20"/>
      <c r="AB31" s="20"/>
      <c r="AC31" s="20"/>
      <c r="AD31" s="21"/>
      <c r="AF31"/>
    </row>
    <row r="32" spans="1:32">
      <c r="A32" s="25" t="s">
        <v>172</v>
      </c>
      <c r="B32" s="25" t="s">
        <v>173</v>
      </c>
      <c r="C32" s="25" t="s">
        <v>141</v>
      </c>
      <c r="D32" s="25" t="s">
        <v>174</v>
      </c>
      <c r="E32" s="12" t="s">
        <v>175</v>
      </c>
      <c r="F32" s="3">
        <v>3.5</v>
      </c>
      <c r="G32" s="16">
        <v>4.5</v>
      </c>
      <c r="H32" s="20">
        <v>5.4</v>
      </c>
      <c r="I32" s="19">
        <v>15.5</v>
      </c>
      <c r="J32" s="19">
        <v>4.5</v>
      </c>
      <c r="K32" s="19">
        <v>5</v>
      </c>
      <c r="L32" s="2">
        <v>7.16</v>
      </c>
      <c r="M32" s="19"/>
      <c r="N32" s="20">
        <f>Zalaganje!P32</f>
        <v>0.3</v>
      </c>
      <c r="O32" s="20">
        <f>Tablica4[[#This Row],[1.DZ]]+Tablica4[[#This Row],[2.DZ]]+Tablica4[[#This Row],[3.DZ]]+Tablica4[[#This Row],[4.DZ]]</f>
        <v>17.5</v>
      </c>
      <c r="P32" s="19">
        <f>Tablica4[[#This Row],[1.blic]]+Tablica4[[#This Row],[2.blic]]</f>
        <v>12.56</v>
      </c>
      <c r="Q32" s="20">
        <f>Tablica4[[#This Row],[MI]]+Tablica4[[#This Row],[ZI]]+Tablica4[[#This Row],[DZ Uk.]]+Tablica4[[#This Row],[Blicevi]]+Tablica4[[#This Row],[Zalaganje]]</f>
        <v>45.86</v>
      </c>
      <c r="R32" s="20" t="b">
        <f>IF(Tablica4[[#This Row],[MI]]&gt;=10,Tablica4[[#This Row],[ZI]]&gt;=12.5)</f>
        <v>0</v>
      </c>
      <c r="S32" s="19" t="b">
        <f>AND(Tablica4[[#This Row],[DZ Uk.]]&gt;=15,Tablica4[[#This Row],[Blicevi]]&gt;=10)</f>
        <v>1</v>
      </c>
      <c r="T32" s="19" t="str">
        <f>IF(NOT(Tablica4[[#This Row],[PRAGOVI]]),1,IF(NOT(Tablica4[[#This Row],[PRAGOVI MI_ZI]]),"ROK",IF(Tablica4[[#This Row],[UKUPNO]]&gt;=80,5,IF(Tablica4[[#This Row],[UKUPNO]]&gt;=70,4,IF(Tablica4[[#This Row],[UKUPNO]]&gt;=60,3,IF(Tablica4[[#This Row],[UKUPNO]]&gt;=50,2,"ROK"))))))</f>
        <v>ROK</v>
      </c>
      <c r="U32" s="20"/>
      <c r="V32" s="20">
        <f>Tablica4[[#This Row],[Ispit]]+Tablica4[[#This Row],[Blicevi]]+Tablica4[[#This Row],[DZ Uk.]]+Tablica4[[#This Row],[Zalaganje]]</f>
        <v>30.360000000000003</v>
      </c>
      <c r="W32" s="21" t="str">
        <f>IF(Tablica4[[#This Row],[OCJENA]]="ROK",IF(NOT(Tablica4[[#This Row],[PRAGOVI]]),1,IF(Tablica4[[#This Row],[Uk. Ispit]]&gt;=80,5,IF(Tablica4[[#This Row],[Uk. Ispit]]&gt;=70,4,IF(Tablica4[[#This Row],[Uk. Ispit]]&gt;=60,3,IF(Tablica4[[#This Row],[Uk. Ispit]]&gt;=50,2,"ROK"))))),"")</f>
        <v>ROK</v>
      </c>
      <c r="X32" s="20"/>
      <c r="Y32" s="20"/>
      <c r="Z32" s="20"/>
      <c r="AA32" s="20"/>
      <c r="AB32" s="20"/>
      <c r="AC32" s="20"/>
      <c r="AD32" s="21"/>
      <c r="AF32"/>
    </row>
    <row r="33" spans="1:32">
      <c r="A33" s="25" t="s">
        <v>176</v>
      </c>
      <c r="B33" s="25" t="s">
        <v>177</v>
      </c>
      <c r="C33" s="25" t="s">
        <v>178</v>
      </c>
      <c r="D33" s="25" t="s">
        <v>179</v>
      </c>
      <c r="E33" s="12" t="s">
        <v>180</v>
      </c>
      <c r="F33" s="3">
        <v>4.38</v>
      </c>
      <c r="G33" s="16">
        <v>5.4</v>
      </c>
      <c r="H33" s="20">
        <v>5.3</v>
      </c>
      <c r="I33" s="19">
        <v>11</v>
      </c>
      <c r="J33" s="19">
        <v>7</v>
      </c>
      <c r="K33" s="19"/>
      <c r="L33" s="2">
        <v>5</v>
      </c>
      <c r="M33" s="19"/>
      <c r="N33" s="20">
        <f>Zalaganje!P33</f>
        <v>1.3</v>
      </c>
      <c r="O33" s="20">
        <f>Tablica4[[#This Row],[1.DZ]]+Tablica4[[#This Row],[2.DZ]]+Tablica4[[#This Row],[3.DZ]]+Tablica4[[#This Row],[4.DZ]]</f>
        <v>16.78</v>
      </c>
      <c r="P33" s="19">
        <f>Tablica4[[#This Row],[1.blic]]+Tablica4[[#This Row],[2.blic]]</f>
        <v>10.3</v>
      </c>
      <c r="Q33" s="20">
        <f>Tablica4[[#This Row],[MI]]+Tablica4[[#This Row],[ZI]]+Tablica4[[#This Row],[DZ Uk.]]+Tablica4[[#This Row],[Blicevi]]+Tablica4[[#This Row],[Zalaganje]]</f>
        <v>39.379999999999995</v>
      </c>
      <c r="R33" s="20" t="b">
        <f>IF(Tablica4[[#This Row],[MI]]&gt;=10,Tablica4[[#This Row],[ZI]]&gt;=12.5)</f>
        <v>0</v>
      </c>
      <c r="S33" s="19" t="b">
        <f>AND(Tablica4[[#This Row],[DZ Uk.]]&gt;=15,Tablica4[[#This Row],[Blicevi]]&gt;=10)</f>
        <v>1</v>
      </c>
      <c r="T33" s="19" t="str">
        <f>IF(NOT(Tablica4[[#This Row],[PRAGOVI]]),1,IF(NOT(Tablica4[[#This Row],[PRAGOVI MI_ZI]]),"ROK",IF(Tablica4[[#This Row],[UKUPNO]]&gt;=80,5,IF(Tablica4[[#This Row],[UKUPNO]]&gt;=70,4,IF(Tablica4[[#This Row],[UKUPNO]]&gt;=60,3,IF(Tablica4[[#This Row],[UKUPNO]]&gt;=50,2,"ROK"))))))</f>
        <v>ROK</v>
      </c>
      <c r="U33" s="20"/>
      <c r="V33" s="20">
        <f>Tablica4[[#This Row],[Ispit]]+Tablica4[[#This Row],[Blicevi]]+Tablica4[[#This Row],[DZ Uk.]]+Tablica4[[#This Row],[Zalaganje]]</f>
        <v>28.380000000000003</v>
      </c>
      <c r="W33" s="21" t="str">
        <f>IF(Tablica4[[#This Row],[OCJENA]]="ROK",IF(NOT(Tablica4[[#This Row],[PRAGOVI]]),1,IF(Tablica4[[#This Row],[Uk. Ispit]]&gt;=80,5,IF(Tablica4[[#This Row],[Uk. Ispit]]&gt;=70,4,IF(Tablica4[[#This Row],[Uk. Ispit]]&gt;=60,3,IF(Tablica4[[#This Row],[Uk. Ispit]]&gt;=50,2,"ROK"))))),"")</f>
        <v>ROK</v>
      </c>
      <c r="X33" s="20"/>
      <c r="Y33" s="20"/>
      <c r="Z33" s="20"/>
      <c r="AA33" s="20"/>
      <c r="AB33" s="20"/>
      <c r="AC33" s="20"/>
      <c r="AD33" s="21"/>
      <c r="AF33"/>
    </row>
    <row r="34" spans="1:32">
      <c r="A34" s="25" t="s">
        <v>181</v>
      </c>
      <c r="B34" s="25" t="s">
        <v>182</v>
      </c>
      <c r="C34" s="25" t="s">
        <v>85</v>
      </c>
      <c r="D34" s="25" t="s">
        <v>183</v>
      </c>
      <c r="E34" s="12" t="s">
        <v>184</v>
      </c>
      <c r="F34" s="3">
        <v>5.25</v>
      </c>
      <c r="G34" s="16">
        <v>3.25</v>
      </c>
      <c r="H34" s="20">
        <v>5.3</v>
      </c>
      <c r="I34" s="19">
        <v>14</v>
      </c>
      <c r="J34" s="19">
        <v>3</v>
      </c>
      <c r="K34" s="19">
        <v>5</v>
      </c>
      <c r="L34" s="2">
        <v>5.76</v>
      </c>
      <c r="M34" s="19"/>
      <c r="N34" s="20">
        <f>Zalaganje!P34</f>
        <v>0.3</v>
      </c>
      <c r="O34" s="20">
        <f>Tablica4[[#This Row],[1.DZ]]+Tablica4[[#This Row],[2.DZ]]+Tablica4[[#This Row],[3.DZ]]+Tablica4[[#This Row],[4.DZ]]</f>
        <v>16.5</v>
      </c>
      <c r="P34" s="19">
        <f>Tablica4[[#This Row],[1.blic]]+Tablica4[[#This Row],[2.blic]]</f>
        <v>11.059999999999999</v>
      </c>
      <c r="Q34" s="20">
        <f>Tablica4[[#This Row],[MI]]+Tablica4[[#This Row],[ZI]]+Tablica4[[#This Row],[DZ Uk.]]+Tablica4[[#This Row],[Blicevi]]+Tablica4[[#This Row],[Zalaganje]]</f>
        <v>41.86</v>
      </c>
      <c r="R34" s="20" t="b">
        <f>IF(Tablica4[[#This Row],[MI]]&gt;=10,Tablica4[[#This Row],[ZI]]&gt;=12.5)</f>
        <v>0</v>
      </c>
      <c r="S34" s="19" t="b">
        <f>AND(Tablica4[[#This Row],[DZ Uk.]]&gt;=15,Tablica4[[#This Row],[Blicevi]]&gt;=10)</f>
        <v>1</v>
      </c>
      <c r="T34" s="19" t="str">
        <f>IF(NOT(Tablica4[[#This Row],[PRAGOVI]]),1,IF(NOT(Tablica4[[#This Row],[PRAGOVI MI_ZI]]),"ROK",IF(Tablica4[[#This Row],[UKUPNO]]&gt;=80,5,IF(Tablica4[[#This Row],[UKUPNO]]&gt;=70,4,IF(Tablica4[[#This Row],[UKUPNO]]&gt;=60,3,IF(Tablica4[[#This Row],[UKUPNO]]&gt;=50,2,"ROK"))))))</f>
        <v>ROK</v>
      </c>
      <c r="U34" s="20"/>
      <c r="V34" s="20">
        <f>Tablica4[[#This Row],[Ispit]]+Tablica4[[#This Row],[Blicevi]]+Tablica4[[#This Row],[DZ Uk.]]+Tablica4[[#This Row],[Zalaganje]]</f>
        <v>27.86</v>
      </c>
      <c r="W34" s="21" t="str">
        <f>IF(Tablica4[[#This Row],[OCJENA]]="ROK",IF(NOT(Tablica4[[#This Row],[PRAGOVI]]),1,IF(Tablica4[[#This Row],[Uk. Ispit]]&gt;=80,5,IF(Tablica4[[#This Row],[Uk. Ispit]]&gt;=70,4,IF(Tablica4[[#This Row],[Uk. Ispit]]&gt;=60,3,IF(Tablica4[[#This Row],[Uk. Ispit]]&gt;=50,2,"ROK"))))),"")</f>
        <v>ROK</v>
      </c>
      <c r="X34" s="20"/>
      <c r="Y34" s="20"/>
      <c r="Z34" s="20"/>
      <c r="AA34" s="20"/>
      <c r="AB34" s="20"/>
      <c r="AC34" s="20"/>
      <c r="AD34" s="21"/>
      <c r="AF34"/>
    </row>
    <row r="35" spans="1:32">
      <c r="A35" s="25" t="s">
        <v>185</v>
      </c>
      <c r="B35" s="25" t="s">
        <v>186</v>
      </c>
      <c r="C35" s="25" t="s">
        <v>32</v>
      </c>
      <c r="D35" s="25" t="s">
        <v>187</v>
      </c>
      <c r="E35" s="12" t="s">
        <v>188</v>
      </c>
      <c r="F35" s="19">
        <v>5.25</v>
      </c>
      <c r="G35" s="3">
        <v>3.75</v>
      </c>
      <c r="H35" s="20">
        <v>1.4</v>
      </c>
      <c r="I35" s="19">
        <v>11</v>
      </c>
      <c r="J35" s="19">
        <v>5.5</v>
      </c>
      <c r="K35" s="19">
        <v>0.5</v>
      </c>
      <c r="L35" s="2"/>
      <c r="M35" s="19"/>
      <c r="N35" s="20">
        <f>Zalaganje!P35</f>
        <v>0</v>
      </c>
      <c r="O35" s="20">
        <f>Tablica4[[#This Row],[1.DZ]]+Tablica4[[#This Row],[2.DZ]]+Tablica4[[#This Row],[3.DZ]]+Tablica4[[#This Row],[4.DZ]]</f>
        <v>15</v>
      </c>
      <c r="P35" s="19">
        <f>Tablica4[[#This Row],[1.blic]]+Tablica4[[#This Row],[2.blic]]</f>
        <v>1.4</v>
      </c>
      <c r="Q35" s="20">
        <f>Tablica4[[#This Row],[MI]]+Tablica4[[#This Row],[ZI]]+Tablica4[[#This Row],[DZ Uk.]]+Tablica4[[#This Row],[Blicevi]]+Tablica4[[#This Row],[Zalaganje]]</f>
        <v>27.4</v>
      </c>
      <c r="R35" s="20" t="b">
        <f>IF(Tablica4[[#This Row],[MI]]&gt;=10,Tablica4[[#This Row],[ZI]]&gt;=12.5)</f>
        <v>0</v>
      </c>
      <c r="S35" s="19" t="b">
        <f>AND(Tablica4[[#This Row],[DZ Uk.]]&gt;=15,Tablica4[[#This Row],[Blicevi]]&gt;=10)</f>
        <v>0</v>
      </c>
      <c r="T35" s="19">
        <f>IF(NOT(Tablica4[[#This Row],[PRAGOVI]]),1,IF(NOT(Tablica4[[#This Row],[PRAGOVI MI_ZI]]),"ROK",IF(Tablica4[[#This Row],[UKUPNO]]&gt;=80,5,IF(Tablica4[[#This Row],[UKUPNO]]&gt;=70,4,IF(Tablica4[[#This Row],[UKUPNO]]&gt;=60,3,IF(Tablica4[[#This Row],[UKUPNO]]&gt;=50,2,"ROK"))))))</f>
        <v>1</v>
      </c>
      <c r="U35" s="20"/>
      <c r="V35" s="20">
        <f>Tablica4[[#This Row],[Ispit]]+Tablica4[[#This Row],[Blicevi]]+Tablica4[[#This Row],[DZ Uk.]]+Tablica4[[#This Row],[Zalaganje]]</f>
        <v>16.399999999999999</v>
      </c>
      <c r="W35" s="21" t="str">
        <f>IF(Tablica4[[#This Row],[OCJENA]]="ROK",IF(NOT(Tablica4[[#This Row],[PRAGOVI]]),1,IF(Tablica4[[#This Row],[Uk. Ispit]]&gt;=80,5,IF(Tablica4[[#This Row],[Uk. Ispit]]&gt;=70,4,IF(Tablica4[[#This Row],[Uk. Ispit]]&gt;=60,3,IF(Tablica4[[#This Row],[Uk. Ispit]]&gt;=50,2,"ROK"))))),"")</f>
        <v/>
      </c>
      <c r="X35" s="20"/>
      <c r="Y35" s="20"/>
      <c r="Z35" s="20"/>
      <c r="AA35" s="20"/>
      <c r="AB35" s="20"/>
      <c r="AC35" s="20"/>
      <c r="AD35" s="21"/>
      <c r="AF35"/>
    </row>
    <row r="36" spans="1:32">
      <c r="A36" s="25" t="s">
        <v>189</v>
      </c>
      <c r="B36" s="25" t="s">
        <v>190</v>
      </c>
      <c r="C36" s="25" t="s">
        <v>191</v>
      </c>
      <c r="D36" s="25" t="s">
        <v>192</v>
      </c>
      <c r="E36" s="12" t="s">
        <v>193</v>
      </c>
      <c r="F36" s="1">
        <v>6.25</v>
      </c>
      <c r="G36" s="3">
        <v>3.5</v>
      </c>
      <c r="H36" s="20">
        <v>3.7</v>
      </c>
      <c r="I36" s="19">
        <v>9</v>
      </c>
      <c r="J36" s="19"/>
      <c r="K36" s="19"/>
      <c r="L36" s="2"/>
      <c r="M36" s="19"/>
      <c r="N36" s="20">
        <f>Zalaganje!P36</f>
        <v>0</v>
      </c>
      <c r="O36" s="20">
        <f>Tablica4[[#This Row],[1.DZ]]+Tablica4[[#This Row],[2.DZ]]+Tablica4[[#This Row],[3.DZ]]+Tablica4[[#This Row],[4.DZ]]</f>
        <v>9.75</v>
      </c>
      <c r="P36" s="19">
        <f>Tablica4[[#This Row],[1.blic]]+Tablica4[[#This Row],[2.blic]]</f>
        <v>3.7</v>
      </c>
      <c r="Q36" s="20">
        <f>Tablica4[[#This Row],[MI]]+Tablica4[[#This Row],[ZI]]+Tablica4[[#This Row],[DZ Uk.]]+Tablica4[[#This Row],[Blicevi]]+Tablica4[[#This Row],[Zalaganje]]</f>
        <v>22.45</v>
      </c>
      <c r="R36" s="20" t="b">
        <f>IF(Tablica4[[#This Row],[MI]]&gt;=10,Tablica4[[#This Row],[ZI]]&gt;=12.5)</f>
        <v>0</v>
      </c>
      <c r="S36" s="19" t="b">
        <f>AND(Tablica4[[#This Row],[DZ Uk.]]&gt;=15,Tablica4[[#This Row],[Blicevi]]&gt;=10)</f>
        <v>0</v>
      </c>
      <c r="T36" s="19">
        <f>IF(NOT(Tablica4[[#This Row],[PRAGOVI]]),1,IF(NOT(Tablica4[[#This Row],[PRAGOVI MI_ZI]]),"ROK",IF(Tablica4[[#This Row],[UKUPNO]]&gt;=80,5,IF(Tablica4[[#This Row],[UKUPNO]]&gt;=70,4,IF(Tablica4[[#This Row],[UKUPNO]]&gt;=60,3,IF(Tablica4[[#This Row],[UKUPNO]]&gt;=50,2,"ROK"))))))</f>
        <v>1</v>
      </c>
      <c r="U36" s="20"/>
      <c r="V36" s="20">
        <f>Tablica4[[#This Row],[Ispit]]+Tablica4[[#This Row],[Blicevi]]+Tablica4[[#This Row],[DZ Uk.]]+Tablica4[[#This Row],[Zalaganje]]</f>
        <v>13.45</v>
      </c>
      <c r="W36" s="21" t="str">
        <f>IF(Tablica4[[#This Row],[OCJENA]]="ROK",IF(NOT(Tablica4[[#This Row],[PRAGOVI]]),1,IF(Tablica4[[#This Row],[Uk. Ispit]]&gt;=80,5,IF(Tablica4[[#This Row],[Uk. Ispit]]&gt;=70,4,IF(Tablica4[[#This Row],[Uk. Ispit]]&gt;=60,3,IF(Tablica4[[#This Row],[Uk. Ispit]]&gt;=50,2,"ROK"))))),"")</f>
        <v/>
      </c>
      <c r="X36" s="20"/>
      <c r="Y36" s="20"/>
      <c r="Z36" s="20"/>
      <c r="AA36" s="20"/>
      <c r="AB36" s="20"/>
      <c r="AC36" s="20"/>
      <c r="AD36" s="21"/>
      <c r="AF36"/>
    </row>
    <row r="37" spans="1:32">
      <c r="A37" s="25" t="s">
        <v>194</v>
      </c>
      <c r="B37" s="25" t="s">
        <v>195</v>
      </c>
      <c r="C37" s="25" t="s">
        <v>196</v>
      </c>
      <c r="D37" s="25" t="s">
        <v>197</v>
      </c>
      <c r="E37" s="12" t="s">
        <v>198</v>
      </c>
      <c r="F37" s="3">
        <v>5.665</v>
      </c>
      <c r="G37" s="19">
        <v>6</v>
      </c>
      <c r="H37" s="20">
        <v>5.3</v>
      </c>
      <c r="I37" s="19">
        <v>11.5</v>
      </c>
      <c r="J37" s="19">
        <v>8</v>
      </c>
      <c r="K37" s="19"/>
      <c r="L37" s="2">
        <v>4.5</v>
      </c>
      <c r="M37" s="19"/>
      <c r="N37" s="20">
        <f>Zalaganje!P37</f>
        <v>0</v>
      </c>
      <c r="O37" s="20">
        <f>Tablica4[[#This Row],[1.DZ]]+Tablica4[[#This Row],[2.DZ]]+Tablica4[[#This Row],[3.DZ]]+Tablica4[[#This Row],[4.DZ]]</f>
        <v>19.664999999999999</v>
      </c>
      <c r="P37" s="19">
        <f>Tablica4[[#This Row],[1.blic]]+Tablica4[[#This Row],[2.blic]]</f>
        <v>9.8000000000000007</v>
      </c>
      <c r="Q37" s="20">
        <f>Tablica4[[#This Row],[MI]]+Tablica4[[#This Row],[ZI]]+Tablica4[[#This Row],[DZ Uk.]]+Tablica4[[#This Row],[Blicevi]]+Tablica4[[#This Row],[Zalaganje]]</f>
        <v>40.965000000000003</v>
      </c>
      <c r="R37" s="20" t="b">
        <f>IF(Tablica4[[#This Row],[MI]]&gt;=10,Tablica4[[#This Row],[ZI]]&gt;=12.5)</f>
        <v>0</v>
      </c>
      <c r="S37" s="19" t="b">
        <f>AND(Tablica4[[#This Row],[DZ Uk.]]&gt;=15,Tablica4[[#This Row],[Blicevi]]&gt;=10)</f>
        <v>0</v>
      </c>
      <c r="T37" s="19">
        <f>IF(NOT(Tablica4[[#This Row],[PRAGOVI]]),1,IF(NOT(Tablica4[[#This Row],[PRAGOVI MI_ZI]]),"ROK",IF(Tablica4[[#This Row],[UKUPNO]]&gt;=80,5,IF(Tablica4[[#This Row],[UKUPNO]]&gt;=70,4,IF(Tablica4[[#This Row],[UKUPNO]]&gt;=60,3,IF(Tablica4[[#This Row],[UKUPNO]]&gt;=50,2,"ROK"))))))</f>
        <v>1</v>
      </c>
      <c r="U37" s="20"/>
      <c r="V37" s="20">
        <f>Tablica4[[#This Row],[Ispit]]+Tablica4[[#This Row],[Blicevi]]+Tablica4[[#This Row],[DZ Uk.]]+Tablica4[[#This Row],[Zalaganje]]</f>
        <v>29.465</v>
      </c>
      <c r="W37" s="21" t="str">
        <f>IF(Tablica4[[#This Row],[OCJENA]]="ROK",IF(NOT(Tablica4[[#This Row],[PRAGOVI]]),1,IF(Tablica4[[#This Row],[Uk. Ispit]]&gt;=80,5,IF(Tablica4[[#This Row],[Uk. Ispit]]&gt;=70,4,IF(Tablica4[[#This Row],[Uk. Ispit]]&gt;=60,3,IF(Tablica4[[#This Row],[Uk. Ispit]]&gt;=50,2,"ROK"))))),"")</f>
        <v/>
      </c>
      <c r="X37" s="20"/>
      <c r="Y37" s="20"/>
      <c r="Z37" s="20"/>
      <c r="AA37" s="20"/>
      <c r="AB37" s="20"/>
      <c r="AC37" s="20"/>
      <c r="AD37" s="21"/>
      <c r="AF37"/>
    </row>
    <row r="38" spans="1:32">
      <c r="A38" s="25" t="s">
        <v>199</v>
      </c>
      <c r="B38" s="25" t="s">
        <v>200</v>
      </c>
      <c r="C38" s="25" t="s">
        <v>201</v>
      </c>
      <c r="D38" s="25" t="s">
        <v>58</v>
      </c>
      <c r="E38" s="12" t="s">
        <v>59</v>
      </c>
      <c r="F38" s="3">
        <v>5.5</v>
      </c>
      <c r="G38" s="19">
        <v>5.4</v>
      </c>
      <c r="H38" s="20">
        <v>6.4</v>
      </c>
      <c r="I38" s="19">
        <v>12.5</v>
      </c>
      <c r="J38" s="19">
        <v>6</v>
      </c>
      <c r="K38" s="19"/>
      <c r="L38" s="2">
        <v>7.9</v>
      </c>
      <c r="M38" s="19"/>
      <c r="N38" s="20">
        <f>Zalaganje!P38</f>
        <v>0.7</v>
      </c>
      <c r="O38" s="20">
        <f>Tablica4[[#This Row],[1.DZ]]+Tablica4[[#This Row],[2.DZ]]+Tablica4[[#This Row],[3.DZ]]+Tablica4[[#This Row],[4.DZ]]</f>
        <v>16.899999999999999</v>
      </c>
      <c r="P38" s="19">
        <f>Tablica4[[#This Row],[1.blic]]+Tablica4[[#This Row],[2.blic]]</f>
        <v>14.3</v>
      </c>
      <c r="Q38" s="20">
        <f>Tablica4[[#This Row],[MI]]+Tablica4[[#This Row],[ZI]]+Tablica4[[#This Row],[DZ Uk.]]+Tablica4[[#This Row],[Blicevi]]+Tablica4[[#This Row],[Zalaganje]]</f>
        <v>44.400000000000006</v>
      </c>
      <c r="R38" s="20" t="b">
        <f>IF(Tablica4[[#This Row],[MI]]&gt;=10,Tablica4[[#This Row],[ZI]]&gt;=12.5)</f>
        <v>0</v>
      </c>
      <c r="S38" s="19" t="b">
        <f>AND(Tablica4[[#This Row],[DZ Uk.]]&gt;=15,Tablica4[[#This Row],[Blicevi]]&gt;=10)</f>
        <v>1</v>
      </c>
      <c r="T38" s="19" t="str">
        <f>IF(NOT(Tablica4[[#This Row],[PRAGOVI]]),1,IF(NOT(Tablica4[[#This Row],[PRAGOVI MI_ZI]]),"ROK",IF(Tablica4[[#This Row],[UKUPNO]]&gt;=80,5,IF(Tablica4[[#This Row],[UKUPNO]]&gt;=70,4,IF(Tablica4[[#This Row],[UKUPNO]]&gt;=60,3,IF(Tablica4[[#This Row],[UKUPNO]]&gt;=50,2,"ROK"))))))</f>
        <v>ROK</v>
      </c>
      <c r="U38" s="20"/>
      <c r="V38" s="20">
        <f>Tablica4[[#This Row],[Ispit]]+Tablica4[[#This Row],[Blicevi]]+Tablica4[[#This Row],[DZ Uk.]]+Tablica4[[#This Row],[Zalaganje]]</f>
        <v>31.9</v>
      </c>
      <c r="W38" s="21" t="str">
        <f>IF(Tablica4[[#This Row],[OCJENA]]="ROK",IF(NOT(Tablica4[[#This Row],[PRAGOVI]]),1,IF(Tablica4[[#This Row],[Uk. Ispit]]&gt;=80,5,IF(Tablica4[[#This Row],[Uk. Ispit]]&gt;=70,4,IF(Tablica4[[#This Row],[Uk. Ispit]]&gt;=60,3,IF(Tablica4[[#This Row],[Uk. Ispit]]&gt;=50,2,"ROK"))))),"")</f>
        <v>ROK</v>
      </c>
      <c r="X38" s="20"/>
      <c r="Y38" s="20"/>
      <c r="Z38" s="20"/>
      <c r="AA38" s="20"/>
      <c r="AB38" s="20"/>
      <c r="AC38" s="20"/>
      <c r="AD38" s="21"/>
      <c r="AF38"/>
    </row>
    <row r="39" spans="1:32">
      <c r="A39" s="25" t="s">
        <v>202</v>
      </c>
      <c r="B39" s="25" t="s">
        <v>203</v>
      </c>
      <c r="C39" s="25" t="s">
        <v>204</v>
      </c>
      <c r="D39" s="25" t="s">
        <v>132</v>
      </c>
      <c r="E39" s="12" t="s">
        <v>133</v>
      </c>
      <c r="F39" s="3">
        <v>6.33</v>
      </c>
      <c r="G39" s="19">
        <v>5.13</v>
      </c>
      <c r="H39" s="20">
        <v>6.4</v>
      </c>
      <c r="I39" s="19">
        <v>13</v>
      </c>
      <c r="J39" s="19">
        <v>4.5</v>
      </c>
      <c r="K39" s="19"/>
      <c r="L39" s="2">
        <v>3.4</v>
      </c>
      <c r="M39" s="19"/>
      <c r="N39" s="20">
        <f>Zalaganje!P39</f>
        <v>0</v>
      </c>
      <c r="O39" s="20">
        <f>Tablica4[[#This Row],[1.DZ]]+Tablica4[[#This Row],[2.DZ]]+Tablica4[[#This Row],[3.DZ]]+Tablica4[[#This Row],[4.DZ]]</f>
        <v>15.96</v>
      </c>
      <c r="P39" s="19">
        <f>Tablica4[[#This Row],[1.blic]]+Tablica4[[#This Row],[2.blic]]</f>
        <v>9.8000000000000007</v>
      </c>
      <c r="Q39" s="20">
        <f>Tablica4[[#This Row],[MI]]+Tablica4[[#This Row],[ZI]]+Tablica4[[#This Row],[DZ Uk.]]+Tablica4[[#This Row],[Blicevi]]+Tablica4[[#This Row],[Zalaganje]]</f>
        <v>38.760000000000005</v>
      </c>
      <c r="R39" s="20" t="b">
        <f>IF(Tablica4[[#This Row],[MI]]&gt;=10,Tablica4[[#This Row],[ZI]]&gt;=12.5)</f>
        <v>0</v>
      </c>
      <c r="S39" s="19" t="b">
        <f>AND(Tablica4[[#This Row],[DZ Uk.]]&gt;=15,Tablica4[[#This Row],[Blicevi]]&gt;=10)</f>
        <v>0</v>
      </c>
      <c r="T39" s="19">
        <f>IF(NOT(Tablica4[[#This Row],[PRAGOVI]]),1,IF(NOT(Tablica4[[#This Row],[PRAGOVI MI_ZI]]),"ROK",IF(Tablica4[[#This Row],[UKUPNO]]&gt;=80,5,IF(Tablica4[[#This Row],[UKUPNO]]&gt;=70,4,IF(Tablica4[[#This Row],[UKUPNO]]&gt;=60,3,IF(Tablica4[[#This Row],[UKUPNO]]&gt;=50,2,"ROK"))))))</f>
        <v>1</v>
      </c>
      <c r="U39" s="20"/>
      <c r="V39" s="20">
        <f>Tablica4[[#This Row],[Ispit]]+Tablica4[[#This Row],[Blicevi]]+Tablica4[[#This Row],[DZ Uk.]]+Tablica4[[#This Row],[Zalaganje]]</f>
        <v>25.76</v>
      </c>
      <c r="W39" s="21" t="str">
        <f>IF(Tablica4[[#This Row],[OCJENA]]="ROK",IF(NOT(Tablica4[[#This Row],[PRAGOVI]]),1,IF(Tablica4[[#This Row],[Uk. Ispit]]&gt;=80,5,IF(Tablica4[[#This Row],[Uk. Ispit]]&gt;=70,4,IF(Tablica4[[#This Row],[Uk. Ispit]]&gt;=60,3,IF(Tablica4[[#This Row],[Uk. Ispit]]&gt;=50,2,"ROK"))))),"")</f>
        <v/>
      </c>
      <c r="X39" s="20"/>
      <c r="Y39" s="20"/>
      <c r="Z39" s="20"/>
      <c r="AA39" s="20"/>
      <c r="AB39" s="20"/>
      <c r="AC39" s="20"/>
      <c r="AD39" s="21"/>
      <c r="AF39"/>
    </row>
    <row r="40" spans="1:32">
      <c r="A40" s="25" t="s">
        <v>205</v>
      </c>
      <c r="B40" s="25" t="s">
        <v>206</v>
      </c>
      <c r="C40" s="25" t="s">
        <v>207</v>
      </c>
      <c r="D40" s="25" t="s">
        <v>208</v>
      </c>
      <c r="E40" s="12" t="s">
        <v>209</v>
      </c>
      <c r="F40" s="1">
        <v>8</v>
      </c>
      <c r="G40" s="3">
        <v>4.8</v>
      </c>
      <c r="H40" s="20">
        <v>3.8</v>
      </c>
      <c r="I40" s="19">
        <v>9</v>
      </c>
      <c r="J40" s="19">
        <v>6.5</v>
      </c>
      <c r="K40" s="19"/>
      <c r="L40" s="2"/>
      <c r="M40" s="19"/>
      <c r="N40" s="20">
        <f>Zalaganje!P40</f>
        <v>0</v>
      </c>
      <c r="O40" s="20">
        <f>Tablica4[[#This Row],[1.DZ]]+Tablica4[[#This Row],[2.DZ]]+Tablica4[[#This Row],[3.DZ]]+Tablica4[[#This Row],[4.DZ]]</f>
        <v>19.3</v>
      </c>
      <c r="P40" s="19">
        <f>Tablica4[[#This Row],[1.blic]]+Tablica4[[#This Row],[2.blic]]</f>
        <v>3.8</v>
      </c>
      <c r="Q40" s="20">
        <f>Tablica4[[#This Row],[MI]]+Tablica4[[#This Row],[ZI]]+Tablica4[[#This Row],[DZ Uk.]]+Tablica4[[#This Row],[Blicevi]]+Tablica4[[#This Row],[Zalaganje]]</f>
        <v>32.1</v>
      </c>
      <c r="R40" s="20" t="b">
        <f>IF(Tablica4[[#This Row],[MI]]&gt;=10,Tablica4[[#This Row],[ZI]]&gt;=12.5)</f>
        <v>0</v>
      </c>
      <c r="S40" s="19" t="b">
        <f>AND(Tablica4[[#This Row],[DZ Uk.]]&gt;=15,Tablica4[[#This Row],[Blicevi]]&gt;=10)</f>
        <v>0</v>
      </c>
      <c r="T40" s="19">
        <f>IF(NOT(Tablica4[[#This Row],[PRAGOVI]]),1,IF(NOT(Tablica4[[#This Row],[PRAGOVI MI_ZI]]),"ROK",IF(Tablica4[[#This Row],[UKUPNO]]&gt;=80,5,IF(Tablica4[[#This Row],[UKUPNO]]&gt;=70,4,IF(Tablica4[[#This Row],[UKUPNO]]&gt;=60,3,IF(Tablica4[[#This Row],[UKUPNO]]&gt;=50,2,"ROK"))))))</f>
        <v>1</v>
      </c>
      <c r="U40" s="20"/>
      <c r="V40" s="20">
        <f>Tablica4[[#This Row],[Ispit]]+Tablica4[[#This Row],[Blicevi]]+Tablica4[[#This Row],[DZ Uk.]]+Tablica4[[#This Row],[Zalaganje]]</f>
        <v>23.1</v>
      </c>
      <c r="W40" s="21" t="str">
        <f>IF(Tablica4[[#This Row],[OCJENA]]="ROK",IF(NOT(Tablica4[[#This Row],[PRAGOVI]]),1,IF(Tablica4[[#This Row],[Uk. Ispit]]&gt;=80,5,IF(Tablica4[[#This Row],[Uk. Ispit]]&gt;=70,4,IF(Tablica4[[#This Row],[Uk. Ispit]]&gt;=60,3,IF(Tablica4[[#This Row],[Uk. Ispit]]&gt;=50,2,"ROK"))))),"")</f>
        <v/>
      </c>
      <c r="X40" s="20"/>
      <c r="Y40" s="20"/>
      <c r="Z40" s="20"/>
      <c r="AA40" s="20"/>
      <c r="AB40" s="20"/>
      <c r="AC40" s="20"/>
      <c r="AD40" s="21"/>
      <c r="AF40"/>
    </row>
    <row r="41" spans="1:32">
      <c r="A41" s="25" t="s">
        <v>210</v>
      </c>
      <c r="B41" s="25" t="s">
        <v>211</v>
      </c>
      <c r="C41" s="25" t="s">
        <v>126</v>
      </c>
      <c r="D41" s="25" t="s">
        <v>212</v>
      </c>
      <c r="E41" s="12" t="s">
        <v>213</v>
      </c>
      <c r="F41" s="19">
        <v>7</v>
      </c>
      <c r="G41" s="3">
        <v>5.25</v>
      </c>
      <c r="H41" s="20">
        <v>9.4</v>
      </c>
      <c r="I41" s="19">
        <v>14.5</v>
      </c>
      <c r="J41" s="19">
        <v>10</v>
      </c>
      <c r="K41" s="19"/>
      <c r="L41" s="2">
        <v>9.5</v>
      </c>
      <c r="M41" s="19"/>
      <c r="N41" s="20">
        <f>Zalaganje!P41</f>
        <v>0</v>
      </c>
      <c r="O41" s="20">
        <f>Tablica4[[#This Row],[1.DZ]]+Tablica4[[#This Row],[2.DZ]]+Tablica4[[#This Row],[3.DZ]]+Tablica4[[#This Row],[4.DZ]]</f>
        <v>22.25</v>
      </c>
      <c r="P41" s="19">
        <f>Tablica4[[#This Row],[1.blic]]+Tablica4[[#This Row],[2.blic]]</f>
        <v>18.899999999999999</v>
      </c>
      <c r="Q41" s="20">
        <f>Tablica4[[#This Row],[MI]]+Tablica4[[#This Row],[ZI]]+Tablica4[[#This Row],[DZ Uk.]]+Tablica4[[#This Row],[Blicevi]]+Tablica4[[#This Row],[Zalaganje]]</f>
        <v>55.65</v>
      </c>
      <c r="R41" s="20" t="b">
        <f>IF(Tablica4[[#This Row],[MI]]&gt;=10,Tablica4[[#This Row],[ZI]]&gt;=12.5)</f>
        <v>0</v>
      </c>
      <c r="S41" s="19" t="b">
        <f>AND(Tablica4[[#This Row],[DZ Uk.]]&gt;=15,Tablica4[[#This Row],[Blicevi]]&gt;=10)</f>
        <v>1</v>
      </c>
      <c r="T41" s="19" t="str">
        <f>IF(NOT(Tablica4[[#This Row],[PRAGOVI]]),1,IF(NOT(Tablica4[[#This Row],[PRAGOVI MI_ZI]]),"ROK",IF(Tablica4[[#This Row],[UKUPNO]]&gt;=80,5,IF(Tablica4[[#This Row],[UKUPNO]]&gt;=70,4,IF(Tablica4[[#This Row],[UKUPNO]]&gt;=60,3,IF(Tablica4[[#This Row],[UKUPNO]]&gt;=50,2,"ROK"))))))</f>
        <v>ROK</v>
      </c>
      <c r="U41" s="20"/>
      <c r="V41" s="20">
        <f>Tablica4[[#This Row],[Ispit]]+Tablica4[[#This Row],[Blicevi]]+Tablica4[[#This Row],[DZ Uk.]]+Tablica4[[#This Row],[Zalaganje]]</f>
        <v>41.15</v>
      </c>
      <c r="W41" s="21" t="str">
        <f>IF(Tablica4[[#This Row],[OCJENA]]="ROK",IF(NOT(Tablica4[[#This Row],[PRAGOVI]]),1,IF(Tablica4[[#This Row],[Uk. Ispit]]&gt;=80,5,IF(Tablica4[[#This Row],[Uk. Ispit]]&gt;=70,4,IF(Tablica4[[#This Row],[Uk. Ispit]]&gt;=60,3,IF(Tablica4[[#This Row],[Uk. Ispit]]&gt;=50,2,"ROK"))))),"")</f>
        <v>ROK</v>
      </c>
      <c r="X41" s="20"/>
      <c r="Y41" s="20"/>
      <c r="Z41" s="20"/>
      <c r="AA41" s="20"/>
      <c r="AB41" s="20"/>
      <c r="AC41" s="20"/>
      <c r="AD41" s="21"/>
      <c r="AF41"/>
    </row>
    <row r="42" spans="1:32">
      <c r="A42" s="25" t="s">
        <v>214</v>
      </c>
      <c r="B42" s="25" t="s">
        <v>215</v>
      </c>
      <c r="C42" s="25" t="s">
        <v>216</v>
      </c>
      <c r="D42" s="25" t="s">
        <v>212</v>
      </c>
      <c r="E42" s="12" t="s">
        <v>213</v>
      </c>
      <c r="F42" s="19">
        <v>7</v>
      </c>
      <c r="G42" s="3">
        <v>5.25</v>
      </c>
      <c r="H42" s="20">
        <v>6.6</v>
      </c>
      <c r="I42" s="19">
        <v>14.5</v>
      </c>
      <c r="J42" s="19">
        <v>10</v>
      </c>
      <c r="K42" s="19"/>
      <c r="L42" s="2">
        <v>7.4</v>
      </c>
      <c r="M42" s="19"/>
      <c r="N42" s="20">
        <f>Zalaganje!P42</f>
        <v>0.7</v>
      </c>
      <c r="O42" s="20">
        <f>Tablica4[[#This Row],[1.DZ]]+Tablica4[[#This Row],[2.DZ]]+Tablica4[[#This Row],[3.DZ]]+Tablica4[[#This Row],[4.DZ]]</f>
        <v>22.25</v>
      </c>
      <c r="P42" s="19">
        <f>Tablica4[[#This Row],[1.blic]]+Tablica4[[#This Row],[2.blic]]</f>
        <v>14</v>
      </c>
      <c r="Q42" s="20">
        <f>Tablica4[[#This Row],[MI]]+Tablica4[[#This Row],[ZI]]+Tablica4[[#This Row],[DZ Uk.]]+Tablica4[[#This Row],[Blicevi]]+Tablica4[[#This Row],[Zalaganje]]</f>
        <v>51.45</v>
      </c>
      <c r="R42" s="20" t="b">
        <f>IF(Tablica4[[#This Row],[MI]]&gt;=10,Tablica4[[#This Row],[ZI]]&gt;=12.5)</f>
        <v>0</v>
      </c>
      <c r="S42" s="19" t="b">
        <f>AND(Tablica4[[#This Row],[DZ Uk.]]&gt;=15,Tablica4[[#This Row],[Blicevi]]&gt;=10)</f>
        <v>1</v>
      </c>
      <c r="T42" s="19" t="str">
        <f>IF(NOT(Tablica4[[#This Row],[PRAGOVI]]),1,IF(NOT(Tablica4[[#This Row],[PRAGOVI MI_ZI]]),"ROK",IF(Tablica4[[#This Row],[UKUPNO]]&gt;=80,5,IF(Tablica4[[#This Row],[UKUPNO]]&gt;=70,4,IF(Tablica4[[#This Row],[UKUPNO]]&gt;=60,3,IF(Tablica4[[#This Row],[UKUPNO]]&gt;=50,2,"ROK"))))))</f>
        <v>ROK</v>
      </c>
      <c r="U42" s="20"/>
      <c r="V42" s="20">
        <f>Tablica4[[#This Row],[Ispit]]+Tablica4[[#This Row],[Blicevi]]+Tablica4[[#This Row],[DZ Uk.]]+Tablica4[[#This Row],[Zalaganje]]</f>
        <v>36.950000000000003</v>
      </c>
      <c r="W42" s="21" t="str">
        <f>IF(Tablica4[[#This Row],[OCJENA]]="ROK",IF(NOT(Tablica4[[#This Row],[PRAGOVI]]),1,IF(Tablica4[[#This Row],[Uk. Ispit]]&gt;=80,5,IF(Tablica4[[#This Row],[Uk. Ispit]]&gt;=70,4,IF(Tablica4[[#This Row],[Uk. Ispit]]&gt;=60,3,IF(Tablica4[[#This Row],[Uk. Ispit]]&gt;=50,2,"ROK"))))),"")</f>
        <v>ROK</v>
      </c>
      <c r="X42" s="20"/>
      <c r="Y42" s="20"/>
      <c r="Z42" s="20"/>
      <c r="AA42" s="20"/>
      <c r="AB42" s="20"/>
      <c r="AC42" s="20"/>
      <c r="AD42" s="21"/>
      <c r="AF42"/>
    </row>
    <row r="43" spans="1:32">
      <c r="A43" s="25" t="s">
        <v>217</v>
      </c>
      <c r="B43" s="25" t="s">
        <v>218</v>
      </c>
      <c r="C43" s="25" t="s">
        <v>219</v>
      </c>
      <c r="D43" s="25" t="s">
        <v>68</v>
      </c>
      <c r="E43" s="12" t="s">
        <v>69</v>
      </c>
      <c r="F43" s="3">
        <v>4.75</v>
      </c>
      <c r="G43" s="19">
        <v>5.65</v>
      </c>
      <c r="H43" s="20">
        <v>8.1999999999999993</v>
      </c>
      <c r="I43" s="19">
        <v>14.5</v>
      </c>
      <c r="J43" s="19">
        <v>7</v>
      </c>
      <c r="K43" s="19"/>
      <c r="L43" s="2">
        <v>8</v>
      </c>
      <c r="M43" s="19"/>
      <c r="N43" s="20">
        <f>Zalaganje!P43</f>
        <v>0</v>
      </c>
      <c r="O43" s="20">
        <f>Tablica4[[#This Row],[1.DZ]]+Tablica4[[#This Row],[2.DZ]]+Tablica4[[#This Row],[3.DZ]]+Tablica4[[#This Row],[4.DZ]]</f>
        <v>17.399999999999999</v>
      </c>
      <c r="P43" s="19">
        <f>Tablica4[[#This Row],[1.blic]]+Tablica4[[#This Row],[2.blic]]</f>
        <v>16.2</v>
      </c>
      <c r="Q43" s="20">
        <f>Tablica4[[#This Row],[MI]]+Tablica4[[#This Row],[ZI]]+Tablica4[[#This Row],[DZ Uk.]]+Tablica4[[#This Row],[Blicevi]]+Tablica4[[#This Row],[Zalaganje]]</f>
        <v>48.099999999999994</v>
      </c>
      <c r="R43" s="20" t="b">
        <f>IF(Tablica4[[#This Row],[MI]]&gt;=10,Tablica4[[#This Row],[ZI]]&gt;=12.5)</f>
        <v>0</v>
      </c>
      <c r="S43" s="19" t="b">
        <f>AND(Tablica4[[#This Row],[DZ Uk.]]&gt;=15,Tablica4[[#This Row],[Blicevi]]&gt;=10)</f>
        <v>1</v>
      </c>
      <c r="T43" s="19" t="str">
        <f>IF(NOT(Tablica4[[#This Row],[PRAGOVI]]),1,IF(NOT(Tablica4[[#This Row],[PRAGOVI MI_ZI]]),"ROK",IF(Tablica4[[#This Row],[UKUPNO]]&gt;=80,5,IF(Tablica4[[#This Row],[UKUPNO]]&gt;=70,4,IF(Tablica4[[#This Row],[UKUPNO]]&gt;=60,3,IF(Tablica4[[#This Row],[UKUPNO]]&gt;=50,2,"ROK"))))))</f>
        <v>ROK</v>
      </c>
      <c r="U43" s="20"/>
      <c r="V43" s="20">
        <f>Tablica4[[#This Row],[Ispit]]+Tablica4[[#This Row],[Blicevi]]+Tablica4[[#This Row],[DZ Uk.]]+Tablica4[[#This Row],[Zalaganje]]</f>
        <v>33.599999999999994</v>
      </c>
      <c r="W43" s="21" t="str">
        <f>IF(Tablica4[[#This Row],[OCJENA]]="ROK",IF(NOT(Tablica4[[#This Row],[PRAGOVI]]),1,IF(Tablica4[[#This Row],[Uk. Ispit]]&gt;=80,5,IF(Tablica4[[#This Row],[Uk. Ispit]]&gt;=70,4,IF(Tablica4[[#This Row],[Uk. Ispit]]&gt;=60,3,IF(Tablica4[[#This Row],[Uk. Ispit]]&gt;=50,2,"ROK"))))),"")</f>
        <v>ROK</v>
      </c>
      <c r="X43" s="20"/>
      <c r="Y43" s="20"/>
      <c r="Z43" s="20"/>
      <c r="AA43" s="20"/>
      <c r="AB43" s="20"/>
      <c r="AC43" s="20"/>
      <c r="AD43" s="21"/>
      <c r="AF43"/>
    </row>
    <row r="44" spans="1:32">
      <c r="A44" s="25" t="s">
        <v>220</v>
      </c>
      <c r="B44" s="25" t="s">
        <v>221</v>
      </c>
      <c r="C44" s="25" t="s">
        <v>222</v>
      </c>
      <c r="D44" s="25" t="s">
        <v>170</v>
      </c>
      <c r="E44" s="12" t="s">
        <v>171</v>
      </c>
      <c r="F44" s="3">
        <v>5.64</v>
      </c>
      <c r="G44" s="19">
        <v>5.25</v>
      </c>
      <c r="H44" s="20">
        <v>7</v>
      </c>
      <c r="I44" s="19">
        <v>14</v>
      </c>
      <c r="J44" s="19">
        <v>10</v>
      </c>
      <c r="K44" s="19">
        <v>5</v>
      </c>
      <c r="L44" s="2">
        <v>8.1999999999999993</v>
      </c>
      <c r="M44" s="19"/>
      <c r="N44" s="20">
        <f>Zalaganje!P44</f>
        <v>4.7</v>
      </c>
      <c r="O44" s="20">
        <f>Tablica4[[#This Row],[1.DZ]]+Tablica4[[#This Row],[2.DZ]]+Tablica4[[#This Row],[3.DZ]]+Tablica4[[#This Row],[4.DZ]]</f>
        <v>25.89</v>
      </c>
      <c r="P44" s="19">
        <f>Tablica4[[#This Row],[1.blic]]+Tablica4[[#This Row],[2.blic]]</f>
        <v>15.2</v>
      </c>
      <c r="Q44" s="20">
        <f>Tablica4[[#This Row],[MI]]+Tablica4[[#This Row],[ZI]]+Tablica4[[#This Row],[DZ Uk.]]+Tablica4[[#This Row],[Blicevi]]+Tablica4[[#This Row],[Zalaganje]]</f>
        <v>59.790000000000006</v>
      </c>
      <c r="R44" s="20" t="b">
        <f>IF(Tablica4[[#This Row],[MI]]&gt;=10,Tablica4[[#This Row],[ZI]]&gt;=12.5)</f>
        <v>0</v>
      </c>
      <c r="S44" s="19" t="b">
        <f>AND(Tablica4[[#This Row],[DZ Uk.]]&gt;=15,Tablica4[[#This Row],[Blicevi]]&gt;=10)</f>
        <v>1</v>
      </c>
      <c r="T44" s="19" t="str">
        <f>IF(NOT(Tablica4[[#This Row],[PRAGOVI]]),1,IF(NOT(Tablica4[[#This Row],[PRAGOVI MI_ZI]]),"ROK",IF(Tablica4[[#This Row],[UKUPNO]]&gt;=80,5,IF(Tablica4[[#This Row],[UKUPNO]]&gt;=70,4,IF(Tablica4[[#This Row],[UKUPNO]]&gt;=60,3,IF(Tablica4[[#This Row],[UKUPNO]]&gt;=50,2,"ROK"))))))</f>
        <v>ROK</v>
      </c>
      <c r="U44" s="20"/>
      <c r="V44" s="20">
        <f>Tablica4[[#This Row],[Ispit]]+Tablica4[[#This Row],[Blicevi]]+Tablica4[[#This Row],[DZ Uk.]]+Tablica4[[#This Row],[Zalaganje]]</f>
        <v>45.790000000000006</v>
      </c>
      <c r="W44" s="21" t="str">
        <f>IF(Tablica4[[#This Row],[OCJENA]]="ROK",IF(NOT(Tablica4[[#This Row],[PRAGOVI]]),1,IF(Tablica4[[#This Row],[Uk. Ispit]]&gt;=80,5,IF(Tablica4[[#This Row],[Uk. Ispit]]&gt;=70,4,IF(Tablica4[[#This Row],[Uk. Ispit]]&gt;=60,3,IF(Tablica4[[#This Row],[Uk. Ispit]]&gt;=50,2,"ROK"))))),"")</f>
        <v>ROK</v>
      </c>
      <c r="X44" s="20"/>
      <c r="Y44" s="20"/>
      <c r="Z44" s="20"/>
      <c r="AA44" s="20"/>
      <c r="AB44" s="20"/>
      <c r="AC44" s="20"/>
      <c r="AD44" s="21"/>
      <c r="AF44"/>
    </row>
    <row r="45" spans="1:32">
      <c r="A45" s="25" t="s">
        <v>223</v>
      </c>
      <c r="B45" s="25" t="s">
        <v>224</v>
      </c>
      <c r="C45" s="25" t="s">
        <v>67</v>
      </c>
      <c r="D45" s="25" t="s">
        <v>225</v>
      </c>
      <c r="E45" s="12" t="s">
        <v>226</v>
      </c>
      <c r="F45" s="19">
        <v>7</v>
      </c>
      <c r="G45" s="3">
        <v>4.5</v>
      </c>
      <c r="H45" s="20">
        <v>8.1999999999999993</v>
      </c>
      <c r="I45" s="19">
        <v>15</v>
      </c>
      <c r="J45" s="19">
        <v>4.5</v>
      </c>
      <c r="K45" s="19"/>
      <c r="L45" s="2">
        <v>6.8</v>
      </c>
      <c r="M45" s="19"/>
      <c r="N45" s="20">
        <f>Zalaganje!P45</f>
        <v>4</v>
      </c>
      <c r="O45" s="20">
        <f>Tablica4[[#This Row],[1.DZ]]+Tablica4[[#This Row],[2.DZ]]+Tablica4[[#This Row],[3.DZ]]+Tablica4[[#This Row],[4.DZ]]</f>
        <v>16</v>
      </c>
      <c r="P45" s="19">
        <f>Tablica4[[#This Row],[1.blic]]+Tablica4[[#This Row],[2.blic]]</f>
        <v>15</v>
      </c>
      <c r="Q45" s="20">
        <f>Tablica4[[#This Row],[MI]]+Tablica4[[#This Row],[ZI]]+Tablica4[[#This Row],[DZ Uk.]]+Tablica4[[#This Row],[Blicevi]]+Tablica4[[#This Row],[Zalaganje]]</f>
        <v>50</v>
      </c>
      <c r="R45" s="20" t="b">
        <f>IF(Tablica4[[#This Row],[MI]]&gt;=10,Tablica4[[#This Row],[ZI]]&gt;=12.5)</f>
        <v>0</v>
      </c>
      <c r="S45" s="19" t="b">
        <f>AND(Tablica4[[#This Row],[DZ Uk.]]&gt;=15,Tablica4[[#This Row],[Blicevi]]&gt;=10)</f>
        <v>1</v>
      </c>
      <c r="T45" s="19" t="str">
        <f>IF(NOT(Tablica4[[#This Row],[PRAGOVI]]),1,IF(NOT(Tablica4[[#This Row],[PRAGOVI MI_ZI]]),"ROK",IF(Tablica4[[#This Row],[UKUPNO]]&gt;=80,5,IF(Tablica4[[#This Row],[UKUPNO]]&gt;=70,4,IF(Tablica4[[#This Row],[UKUPNO]]&gt;=60,3,IF(Tablica4[[#This Row],[UKUPNO]]&gt;=50,2,"ROK"))))))</f>
        <v>ROK</v>
      </c>
      <c r="U45" s="20"/>
      <c r="V45" s="20">
        <f>Tablica4[[#This Row],[Ispit]]+Tablica4[[#This Row],[Blicevi]]+Tablica4[[#This Row],[DZ Uk.]]+Tablica4[[#This Row],[Zalaganje]]</f>
        <v>35</v>
      </c>
      <c r="W45" s="21" t="str">
        <f>IF(Tablica4[[#This Row],[OCJENA]]="ROK",IF(NOT(Tablica4[[#This Row],[PRAGOVI]]),1,IF(Tablica4[[#This Row],[Uk. Ispit]]&gt;=80,5,IF(Tablica4[[#This Row],[Uk. Ispit]]&gt;=70,4,IF(Tablica4[[#This Row],[Uk. Ispit]]&gt;=60,3,IF(Tablica4[[#This Row],[Uk. Ispit]]&gt;=50,2,"ROK"))))),"")</f>
        <v>ROK</v>
      </c>
      <c r="X45" s="20"/>
      <c r="Y45" s="20"/>
      <c r="Z45" s="20"/>
      <c r="AA45" s="20"/>
      <c r="AB45" s="20"/>
      <c r="AC45" s="20"/>
      <c r="AD45" s="21"/>
      <c r="AF45"/>
    </row>
    <row r="46" spans="1:32">
      <c r="A46" s="25" t="s">
        <v>227</v>
      </c>
      <c r="B46" s="25" t="s">
        <v>228</v>
      </c>
      <c r="C46" s="25" t="s">
        <v>32</v>
      </c>
      <c r="D46" s="25" t="s">
        <v>146</v>
      </c>
      <c r="E46" s="12" t="s">
        <v>147</v>
      </c>
      <c r="F46" s="3">
        <v>2.44</v>
      </c>
      <c r="G46" s="19">
        <v>4.75</v>
      </c>
      <c r="H46" s="20">
        <v>7</v>
      </c>
      <c r="I46" s="19"/>
      <c r="J46" s="19">
        <v>8</v>
      </c>
      <c r="K46" s="19"/>
      <c r="L46" s="17">
        <v>3</v>
      </c>
      <c r="M46" s="19"/>
      <c r="N46" s="20">
        <f>Zalaganje!P46</f>
        <v>1</v>
      </c>
      <c r="O46" s="20">
        <f>Tablica4[[#This Row],[1.DZ]]+Tablica4[[#This Row],[2.DZ]]+Tablica4[[#This Row],[3.DZ]]+Tablica4[[#This Row],[4.DZ]]</f>
        <v>15.19</v>
      </c>
      <c r="P46" s="19">
        <f>Tablica4[[#This Row],[1.blic]]+Tablica4[[#This Row],[2.blic]]</f>
        <v>10</v>
      </c>
      <c r="Q46" s="20">
        <f>Tablica4[[#This Row],[MI]]+Tablica4[[#This Row],[ZI]]+Tablica4[[#This Row],[DZ Uk.]]+Tablica4[[#This Row],[Blicevi]]+Tablica4[[#This Row],[Zalaganje]]</f>
        <v>26.189999999999998</v>
      </c>
      <c r="R46" s="20" t="b">
        <f>IF(Tablica4[[#This Row],[MI]]&gt;=10,Tablica4[[#This Row],[ZI]]&gt;=12.5)</f>
        <v>0</v>
      </c>
      <c r="S46" s="19" t="b">
        <f>AND(Tablica4[[#This Row],[DZ Uk.]]&gt;=15,Tablica4[[#This Row],[Blicevi]]&gt;=10)</f>
        <v>1</v>
      </c>
      <c r="T46" s="19" t="str">
        <f>IF(NOT(Tablica4[[#This Row],[PRAGOVI]]),1,IF(NOT(Tablica4[[#This Row],[PRAGOVI MI_ZI]]),"ROK",IF(Tablica4[[#This Row],[UKUPNO]]&gt;=80,5,IF(Tablica4[[#This Row],[UKUPNO]]&gt;=70,4,IF(Tablica4[[#This Row],[UKUPNO]]&gt;=60,3,IF(Tablica4[[#This Row],[UKUPNO]]&gt;=50,2,"ROK"))))))</f>
        <v>ROK</v>
      </c>
      <c r="U46" s="20"/>
      <c r="V46" s="20">
        <f>Tablica4[[#This Row],[Ispit]]+Tablica4[[#This Row],[Blicevi]]+Tablica4[[#This Row],[DZ Uk.]]+Tablica4[[#This Row],[Zalaganje]]</f>
        <v>26.189999999999998</v>
      </c>
      <c r="W46" s="21" t="str">
        <f>IF(Tablica4[[#This Row],[OCJENA]]="ROK",IF(NOT(Tablica4[[#This Row],[PRAGOVI]]),1,IF(Tablica4[[#This Row],[Uk. Ispit]]&gt;=80,5,IF(Tablica4[[#This Row],[Uk. Ispit]]&gt;=70,4,IF(Tablica4[[#This Row],[Uk. Ispit]]&gt;=60,3,IF(Tablica4[[#This Row],[Uk. Ispit]]&gt;=50,2,"ROK"))))),"")</f>
        <v>ROK</v>
      </c>
      <c r="X46" s="20"/>
      <c r="Y46" s="20"/>
      <c r="Z46" s="20"/>
      <c r="AA46" s="20"/>
      <c r="AB46" s="20"/>
      <c r="AC46" s="20"/>
      <c r="AD46" s="21"/>
      <c r="AF46"/>
    </row>
    <row r="47" spans="1:32">
      <c r="A47" s="25" t="s">
        <v>229</v>
      </c>
      <c r="B47" s="25" t="s">
        <v>230</v>
      </c>
      <c r="C47" s="25" t="s">
        <v>231</v>
      </c>
      <c r="D47" s="25" t="s">
        <v>232</v>
      </c>
      <c r="E47" s="12" t="s">
        <v>233</v>
      </c>
      <c r="F47" s="1">
        <v>6.5</v>
      </c>
      <c r="G47" s="3">
        <v>4.25</v>
      </c>
      <c r="H47" s="20">
        <v>7.3</v>
      </c>
      <c r="I47" s="19">
        <v>5.5</v>
      </c>
      <c r="J47" s="19">
        <v>6.5</v>
      </c>
      <c r="K47" s="19"/>
      <c r="L47" s="17">
        <v>7</v>
      </c>
      <c r="M47" s="19"/>
      <c r="N47" s="20">
        <f>Zalaganje!P47</f>
        <v>0.3</v>
      </c>
      <c r="O47" s="20">
        <f>Tablica4[[#This Row],[1.DZ]]+Tablica4[[#This Row],[2.DZ]]+Tablica4[[#This Row],[3.DZ]]+Tablica4[[#This Row],[4.DZ]]</f>
        <v>17.25</v>
      </c>
      <c r="P47" s="19">
        <f>Tablica4[[#This Row],[1.blic]]+Tablica4[[#This Row],[2.blic]]</f>
        <v>14.3</v>
      </c>
      <c r="Q47" s="20">
        <f>Tablica4[[#This Row],[MI]]+Tablica4[[#This Row],[ZI]]+Tablica4[[#This Row],[DZ Uk.]]+Tablica4[[#This Row],[Blicevi]]+Tablica4[[#This Row],[Zalaganje]]</f>
        <v>37.349999999999994</v>
      </c>
      <c r="R47" s="20" t="b">
        <f>IF(Tablica4[[#This Row],[MI]]&gt;=10,Tablica4[[#This Row],[ZI]]&gt;=12.5)</f>
        <v>0</v>
      </c>
      <c r="S47" s="19" t="b">
        <f>AND(Tablica4[[#This Row],[DZ Uk.]]&gt;=15,Tablica4[[#This Row],[Blicevi]]&gt;=10)</f>
        <v>1</v>
      </c>
      <c r="T47" s="19" t="str">
        <f>IF(NOT(Tablica4[[#This Row],[PRAGOVI]]),1,IF(NOT(Tablica4[[#This Row],[PRAGOVI MI_ZI]]),"ROK",IF(Tablica4[[#This Row],[UKUPNO]]&gt;=80,5,IF(Tablica4[[#This Row],[UKUPNO]]&gt;=70,4,IF(Tablica4[[#This Row],[UKUPNO]]&gt;=60,3,IF(Tablica4[[#This Row],[UKUPNO]]&gt;=50,2,"ROK"))))))</f>
        <v>ROK</v>
      </c>
      <c r="U47" s="20"/>
      <c r="V47" s="20">
        <f>Tablica4[[#This Row],[Ispit]]+Tablica4[[#This Row],[Blicevi]]+Tablica4[[#This Row],[DZ Uk.]]+Tablica4[[#This Row],[Zalaganje]]</f>
        <v>31.85</v>
      </c>
      <c r="W47" s="21" t="str">
        <f>IF(Tablica4[[#This Row],[OCJENA]]="ROK",IF(NOT(Tablica4[[#This Row],[PRAGOVI]]),1,IF(Tablica4[[#This Row],[Uk. Ispit]]&gt;=80,5,IF(Tablica4[[#This Row],[Uk. Ispit]]&gt;=70,4,IF(Tablica4[[#This Row],[Uk. Ispit]]&gt;=60,3,IF(Tablica4[[#This Row],[Uk. Ispit]]&gt;=50,2,"ROK"))))),"")</f>
        <v>ROK</v>
      </c>
      <c r="X47" s="20"/>
      <c r="Y47" s="20"/>
      <c r="Z47" s="20"/>
      <c r="AA47" s="20"/>
      <c r="AB47" s="20"/>
      <c r="AC47" s="20"/>
      <c r="AD47" s="21"/>
      <c r="AF47"/>
    </row>
    <row r="48" spans="1:32">
      <c r="A48" s="25" t="s">
        <v>234</v>
      </c>
      <c r="B48" s="25" t="s">
        <v>235</v>
      </c>
      <c r="C48" s="25" t="s">
        <v>236</v>
      </c>
      <c r="D48" s="25" t="s">
        <v>225</v>
      </c>
      <c r="E48" s="12" t="s">
        <v>226</v>
      </c>
      <c r="F48" s="19">
        <v>7</v>
      </c>
      <c r="G48" s="3">
        <v>4.5</v>
      </c>
      <c r="H48" s="20">
        <v>7.1</v>
      </c>
      <c r="I48" s="19">
        <v>14.5</v>
      </c>
      <c r="J48" s="19">
        <v>4.5</v>
      </c>
      <c r="K48" s="19"/>
      <c r="L48" s="17">
        <v>5.3</v>
      </c>
      <c r="M48" s="19"/>
      <c r="N48" s="20">
        <f>Zalaganje!P48</f>
        <v>1.7</v>
      </c>
      <c r="O48" s="20">
        <f>Tablica4[[#This Row],[1.DZ]]+Tablica4[[#This Row],[2.DZ]]+Tablica4[[#This Row],[3.DZ]]+Tablica4[[#This Row],[4.DZ]]</f>
        <v>16</v>
      </c>
      <c r="P48" s="19">
        <f>Tablica4[[#This Row],[1.blic]]+Tablica4[[#This Row],[2.blic]]</f>
        <v>12.399999999999999</v>
      </c>
      <c r="Q48" s="20">
        <f>Tablica4[[#This Row],[MI]]+Tablica4[[#This Row],[ZI]]+Tablica4[[#This Row],[DZ Uk.]]+Tablica4[[#This Row],[Blicevi]]+Tablica4[[#This Row],[Zalaganje]]</f>
        <v>44.6</v>
      </c>
      <c r="R48" s="20" t="b">
        <f>IF(Tablica4[[#This Row],[MI]]&gt;=10,Tablica4[[#This Row],[ZI]]&gt;=12.5)</f>
        <v>0</v>
      </c>
      <c r="S48" s="19" t="b">
        <f>AND(Tablica4[[#This Row],[DZ Uk.]]&gt;=15,Tablica4[[#This Row],[Blicevi]]&gt;=10)</f>
        <v>1</v>
      </c>
      <c r="T48" s="19" t="str">
        <f>IF(NOT(Tablica4[[#This Row],[PRAGOVI]]),1,IF(NOT(Tablica4[[#This Row],[PRAGOVI MI_ZI]]),"ROK",IF(Tablica4[[#This Row],[UKUPNO]]&gt;=80,5,IF(Tablica4[[#This Row],[UKUPNO]]&gt;=70,4,IF(Tablica4[[#This Row],[UKUPNO]]&gt;=60,3,IF(Tablica4[[#This Row],[UKUPNO]]&gt;=50,2,"ROK"))))))</f>
        <v>ROK</v>
      </c>
      <c r="U48" s="20"/>
      <c r="V48" s="20">
        <f>Tablica4[[#This Row],[Ispit]]+Tablica4[[#This Row],[Blicevi]]+Tablica4[[#This Row],[DZ Uk.]]+Tablica4[[#This Row],[Zalaganje]]</f>
        <v>30.099999999999998</v>
      </c>
      <c r="W48" s="21" t="str">
        <f>IF(Tablica4[[#This Row],[OCJENA]]="ROK",IF(NOT(Tablica4[[#This Row],[PRAGOVI]]),1,IF(Tablica4[[#This Row],[Uk. Ispit]]&gt;=80,5,IF(Tablica4[[#This Row],[Uk. Ispit]]&gt;=70,4,IF(Tablica4[[#This Row],[Uk. Ispit]]&gt;=60,3,IF(Tablica4[[#This Row],[Uk. Ispit]]&gt;=50,2,"ROK"))))),"")</f>
        <v>ROK</v>
      </c>
      <c r="X48" s="20"/>
      <c r="Y48" s="20"/>
      <c r="Z48" s="20"/>
      <c r="AA48" s="20"/>
      <c r="AB48" s="20"/>
      <c r="AC48" s="20"/>
      <c r="AD48" s="21"/>
      <c r="AF48"/>
    </row>
    <row r="49" spans="1:32">
      <c r="A49" s="25" t="s">
        <v>237</v>
      </c>
      <c r="B49" s="25" t="s">
        <v>238</v>
      </c>
      <c r="C49" s="25" t="s">
        <v>131</v>
      </c>
      <c r="D49" s="25" t="s">
        <v>239</v>
      </c>
      <c r="E49" s="12" t="s">
        <v>240</v>
      </c>
      <c r="F49" s="1">
        <v>4.75</v>
      </c>
      <c r="G49" s="3">
        <v>4.5</v>
      </c>
      <c r="H49" s="20">
        <v>4</v>
      </c>
      <c r="I49" s="19">
        <v>12</v>
      </c>
      <c r="J49" s="19">
        <v>2</v>
      </c>
      <c r="K49" s="19">
        <v>3.75</v>
      </c>
      <c r="L49" s="17">
        <v>2.5</v>
      </c>
      <c r="M49" s="19"/>
      <c r="N49" s="20">
        <f>Zalaganje!P49</f>
        <v>0.3</v>
      </c>
      <c r="O49" s="20">
        <f>Tablica4[[#This Row],[1.DZ]]+Tablica4[[#This Row],[2.DZ]]+Tablica4[[#This Row],[3.DZ]]+Tablica4[[#This Row],[4.DZ]]</f>
        <v>15</v>
      </c>
      <c r="P49" s="19">
        <f>Tablica4[[#This Row],[1.blic]]+Tablica4[[#This Row],[2.blic]]</f>
        <v>6.5</v>
      </c>
      <c r="Q49" s="20">
        <f>Tablica4[[#This Row],[MI]]+Tablica4[[#This Row],[ZI]]+Tablica4[[#This Row],[DZ Uk.]]+Tablica4[[#This Row],[Blicevi]]+Tablica4[[#This Row],[Zalaganje]]</f>
        <v>33.799999999999997</v>
      </c>
      <c r="R49" s="20" t="b">
        <f>IF(Tablica4[[#This Row],[MI]]&gt;=10,Tablica4[[#This Row],[ZI]]&gt;=12.5)</f>
        <v>0</v>
      </c>
      <c r="S49" s="19" t="b">
        <f>AND(Tablica4[[#This Row],[DZ Uk.]]&gt;=15,Tablica4[[#This Row],[Blicevi]]&gt;=10)</f>
        <v>0</v>
      </c>
      <c r="T49" s="19">
        <f>IF(NOT(Tablica4[[#This Row],[PRAGOVI]]),1,IF(NOT(Tablica4[[#This Row],[PRAGOVI MI_ZI]]),"ROK",IF(Tablica4[[#This Row],[UKUPNO]]&gt;=80,5,IF(Tablica4[[#This Row],[UKUPNO]]&gt;=70,4,IF(Tablica4[[#This Row],[UKUPNO]]&gt;=60,3,IF(Tablica4[[#This Row],[UKUPNO]]&gt;=50,2,"ROK"))))))</f>
        <v>1</v>
      </c>
      <c r="U49" s="20"/>
      <c r="V49" s="20">
        <f>Tablica4[[#This Row],[Ispit]]+Tablica4[[#This Row],[Blicevi]]+Tablica4[[#This Row],[DZ Uk.]]+Tablica4[[#This Row],[Zalaganje]]</f>
        <v>21.8</v>
      </c>
      <c r="W49" s="21" t="str">
        <f>IF(Tablica4[[#This Row],[OCJENA]]="ROK",IF(NOT(Tablica4[[#This Row],[PRAGOVI]]),1,IF(Tablica4[[#This Row],[Uk. Ispit]]&gt;=80,5,IF(Tablica4[[#This Row],[Uk. Ispit]]&gt;=70,4,IF(Tablica4[[#This Row],[Uk. Ispit]]&gt;=60,3,IF(Tablica4[[#This Row],[Uk. Ispit]]&gt;=50,2,"ROK"))))),"")</f>
        <v/>
      </c>
      <c r="X49" s="20"/>
      <c r="Y49" s="20"/>
      <c r="Z49" s="20"/>
      <c r="AA49" s="20"/>
      <c r="AB49" s="20"/>
      <c r="AC49" s="20"/>
      <c r="AD49" s="21"/>
      <c r="AF49"/>
    </row>
    <row r="50" spans="1:32">
      <c r="A50" s="25" t="s">
        <v>241</v>
      </c>
      <c r="B50" s="25" t="s">
        <v>242</v>
      </c>
      <c r="C50" s="25" t="s">
        <v>113</v>
      </c>
      <c r="D50" s="25" t="s">
        <v>243</v>
      </c>
      <c r="E50" s="12" t="s">
        <v>244</v>
      </c>
      <c r="F50" s="3">
        <v>4.25</v>
      </c>
      <c r="G50" s="19">
        <v>5.25</v>
      </c>
      <c r="H50" s="20">
        <v>5.6</v>
      </c>
      <c r="I50" s="19">
        <v>10</v>
      </c>
      <c r="J50" s="19"/>
      <c r="K50" s="19"/>
      <c r="L50" s="17"/>
      <c r="M50" s="19"/>
      <c r="N50" s="20">
        <f>Zalaganje!P50</f>
        <v>0.3</v>
      </c>
      <c r="O50" s="20">
        <f>Tablica4[[#This Row],[1.DZ]]+Tablica4[[#This Row],[2.DZ]]+Tablica4[[#This Row],[3.DZ]]+Tablica4[[#This Row],[4.DZ]]</f>
        <v>9.5</v>
      </c>
      <c r="P50" s="19">
        <f>Tablica4[[#This Row],[1.blic]]+Tablica4[[#This Row],[2.blic]]</f>
        <v>5.6</v>
      </c>
      <c r="Q50" s="20">
        <f>Tablica4[[#This Row],[MI]]+Tablica4[[#This Row],[ZI]]+Tablica4[[#This Row],[DZ Uk.]]+Tablica4[[#This Row],[Blicevi]]+Tablica4[[#This Row],[Zalaganje]]</f>
        <v>25.400000000000002</v>
      </c>
      <c r="R50" s="20" t="b">
        <f>IF(Tablica4[[#This Row],[MI]]&gt;=10,Tablica4[[#This Row],[ZI]]&gt;=12.5)</f>
        <v>0</v>
      </c>
      <c r="S50" s="19" t="b">
        <f>AND(Tablica4[[#This Row],[DZ Uk.]]&gt;=15,Tablica4[[#This Row],[Blicevi]]&gt;=10)</f>
        <v>0</v>
      </c>
      <c r="T50" s="19">
        <f>IF(NOT(Tablica4[[#This Row],[PRAGOVI]]),1,IF(NOT(Tablica4[[#This Row],[PRAGOVI MI_ZI]]),"ROK",IF(Tablica4[[#This Row],[UKUPNO]]&gt;=80,5,IF(Tablica4[[#This Row],[UKUPNO]]&gt;=70,4,IF(Tablica4[[#This Row],[UKUPNO]]&gt;=60,3,IF(Tablica4[[#This Row],[UKUPNO]]&gt;=50,2,"ROK"))))))</f>
        <v>1</v>
      </c>
      <c r="U50" s="20"/>
      <c r="V50" s="20">
        <f>Tablica4[[#This Row],[Ispit]]+Tablica4[[#This Row],[Blicevi]]+Tablica4[[#This Row],[DZ Uk.]]+Tablica4[[#This Row],[Zalaganje]]</f>
        <v>15.4</v>
      </c>
      <c r="W50" s="21" t="str">
        <f>IF(Tablica4[[#This Row],[OCJENA]]="ROK",IF(NOT(Tablica4[[#This Row],[PRAGOVI]]),1,IF(Tablica4[[#This Row],[Uk. Ispit]]&gt;=80,5,IF(Tablica4[[#This Row],[Uk. Ispit]]&gt;=70,4,IF(Tablica4[[#This Row],[Uk. Ispit]]&gt;=60,3,IF(Tablica4[[#This Row],[Uk. Ispit]]&gt;=50,2,"ROK"))))),"")</f>
        <v/>
      </c>
      <c r="X50" s="20"/>
      <c r="Y50" s="20"/>
      <c r="Z50" s="20"/>
      <c r="AA50" s="20"/>
      <c r="AB50" s="20"/>
      <c r="AC50" s="20"/>
      <c r="AD50" s="21"/>
      <c r="AF50"/>
    </row>
    <row r="51" spans="1:32">
      <c r="A51" s="25" t="s">
        <v>245</v>
      </c>
      <c r="B51" s="25" t="s">
        <v>246</v>
      </c>
      <c r="C51" s="25" t="s">
        <v>141</v>
      </c>
      <c r="D51" s="25" t="s">
        <v>247</v>
      </c>
      <c r="E51" s="12" t="s">
        <v>248</v>
      </c>
      <c r="F51" s="3">
        <v>2.5</v>
      </c>
      <c r="G51" s="19">
        <v>5.2</v>
      </c>
      <c r="H51" s="20">
        <v>6.4</v>
      </c>
      <c r="I51" s="19">
        <v>10</v>
      </c>
      <c r="J51" s="19">
        <v>6.5</v>
      </c>
      <c r="K51" s="19">
        <v>3.5</v>
      </c>
      <c r="L51" s="17">
        <v>4.72</v>
      </c>
      <c r="M51" s="19"/>
      <c r="N51" s="20">
        <f>Zalaganje!P51</f>
        <v>2.7</v>
      </c>
      <c r="O51" s="20">
        <f>Tablica4[[#This Row],[1.DZ]]+Tablica4[[#This Row],[2.DZ]]+Tablica4[[#This Row],[3.DZ]]+Tablica4[[#This Row],[4.DZ]]</f>
        <v>17.7</v>
      </c>
      <c r="P51" s="19">
        <f>Tablica4[[#This Row],[1.blic]]+Tablica4[[#This Row],[2.blic]]</f>
        <v>11.120000000000001</v>
      </c>
      <c r="Q51" s="20">
        <f>Tablica4[[#This Row],[MI]]+Tablica4[[#This Row],[ZI]]+Tablica4[[#This Row],[DZ Uk.]]+Tablica4[[#This Row],[Blicevi]]+Tablica4[[#This Row],[Zalaganje]]</f>
        <v>41.52</v>
      </c>
      <c r="R51" s="20" t="b">
        <f>IF(Tablica4[[#This Row],[MI]]&gt;=10,Tablica4[[#This Row],[ZI]]&gt;=12.5)</f>
        <v>0</v>
      </c>
      <c r="S51" s="19" t="b">
        <f>AND(Tablica4[[#This Row],[DZ Uk.]]&gt;=15,Tablica4[[#This Row],[Blicevi]]&gt;=10)</f>
        <v>1</v>
      </c>
      <c r="T51" s="19" t="str">
        <f>IF(NOT(Tablica4[[#This Row],[PRAGOVI]]),1,IF(NOT(Tablica4[[#This Row],[PRAGOVI MI_ZI]]),"ROK",IF(Tablica4[[#This Row],[UKUPNO]]&gt;=80,5,IF(Tablica4[[#This Row],[UKUPNO]]&gt;=70,4,IF(Tablica4[[#This Row],[UKUPNO]]&gt;=60,3,IF(Tablica4[[#This Row],[UKUPNO]]&gt;=50,2,"ROK"))))))</f>
        <v>ROK</v>
      </c>
      <c r="U51" s="20"/>
      <c r="V51" s="20">
        <f>Tablica4[[#This Row],[Ispit]]+Tablica4[[#This Row],[Blicevi]]+Tablica4[[#This Row],[DZ Uk.]]+Tablica4[[#This Row],[Zalaganje]]</f>
        <v>31.52</v>
      </c>
      <c r="W51" s="21" t="str">
        <f>IF(Tablica4[[#This Row],[OCJENA]]="ROK",IF(NOT(Tablica4[[#This Row],[PRAGOVI]]),1,IF(Tablica4[[#This Row],[Uk. Ispit]]&gt;=80,5,IF(Tablica4[[#This Row],[Uk. Ispit]]&gt;=70,4,IF(Tablica4[[#This Row],[Uk. Ispit]]&gt;=60,3,IF(Tablica4[[#This Row],[Uk. Ispit]]&gt;=50,2,"ROK"))))),"")</f>
        <v>ROK</v>
      </c>
      <c r="X51" s="20"/>
      <c r="Y51" s="20"/>
      <c r="Z51" s="20"/>
      <c r="AA51" s="20"/>
      <c r="AB51" s="20"/>
      <c r="AC51" s="20"/>
      <c r="AD51" s="21"/>
      <c r="AF51"/>
    </row>
    <row r="52" spans="1:32">
      <c r="A52" s="25" t="s">
        <v>249</v>
      </c>
      <c r="B52" s="25" t="s">
        <v>250</v>
      </c>
      <c r="C52" s="25" t="s">
        <v>222</v>
      </c>
      <c r="D52" s="25" t="s">
        <v>247</v>
      </c>
      <c r="E52" s="12" t="s">
        <v>248</v>
      </c>
      <c r="F52" s="3">
        <v>2.5</v>
      </c>
      <c r="G52" s="19">
        <v>5.2</v>
      </c>
      <c r="H52" s="20">
        <v>5.9</v>
      </c>
      <c r="I52" s="19">
        <v>8</v>
      </c>
      <c r="J52" s="19">
        <v>6.5</v>
      </c>
      <c r="K52" s="19">
        <v>3.5</v>
      </c>
      <c r="L52" s="17">
        <v>4.8</v>
      </c>
      <c r="M52" s="19"/>
      <c r="N52" s="20">
        <f>Zalaganje!P52</f>
        <v>3.3</v>
      </c>
      <c r="O52" s="20">
        <f>Tablica4[[#This Row],[1.DZ]]+Tablica4[[#This Row],[2.DZ]]+Tablica4[[#This Row],[3.DZ]]+Tablica4[[#This Row],[4.DZ]]</f>
        <v>17.7</v>
      </c>
      <c r="P52" s="19">
        <f>Tablica4[[#This Row],[1.blic]]+Tablica4[[#This Row],[2.blic]]</f>
        <v>10.7</v>
      </c>
      <c r="Q52" s="20">
        <f>Tablica4[[#This Row],[MI]]+Tablica4[[#This Row],[ZI]]+Tablica4[[#This Row],[DZ Uk.]]+Tablica4[[#This Row],[Blicevi]]+Tablica4[[#This Row],[Zalaganje]]</f>
        <v>39.699999999999996</v>
      </c>
      <c r="R52" s="20" t="b">
        <f>IF(Tablica4[[#This Row],[MI]]&gt;=10,Tablica4[[#This Row],[ZI]]&gt;=12.5)</f>
        <v>0</v>
      </c>
      <c r="S52" s="19" t="b">
        <f>AND(Tablica4[[#This Row],[DZ Uk.]]&gt;=15,Tablica4[[#This Row],[Blicevi]]&gt;=10)</f>
        <v>1</v>
      </c>
      <c r="T52" s="19" t="str">
        <f>IF(NOT(Tablica4[[#This Row],[PRAGOVI]]),1,IF(NOT(Tablica4[[#This Row],[PRAGOVI MI_ZI]]),"ROK",IF(Tablica4[[#This Row],[UKUPNO]]&gt;=80,5,IF(Tablica4[[#This Row],[UKUPNO]]&gt;=70,4,IF(Tablica4[[#This Row],[UKUPNO]]&gt;=60,3,IF(Tablica4[[#This Row],[UKUPNO]]&gt;=50,2,"ROK"))))))</f>
        <v>ROK</v>
      </c>
      <c r="U52" s="20"/>
      <c r="V52" s="20">
        <f>Tablica4[[#This Row],[Ispit]]+Tablica4[[#This Row],[Blicevi]]+Tablica4[[#This Row],[DZ Uk.]]+Tablica4[[#This Row],[Zalaganje]]</f>
        <v>31.7</v>
      </c>
      <c r="W52" s="21" t="str">
        <f>IF(Tablica4[[#This Row],[OCJENA]]="ROK",IF(NOT(Tablica4[[#This Row],[PRAGOVI]]),1,IF(Tablica4[[#This Row],[Uk. Ispit]]&gt;=80,5,IF(Tablica4[[#This Row],[Uk. Ispit]]&gt;=70,4,IF(Tablica4[[#This Row],[Uk. Ispit]]&gt;=60,3,IF(Tablica4[[#This Row],[Uk. Ispit]]&gt;=50,2,"ROK"))))),"")</f>
        <v>ROK</v>
      </c>
      <c r="X52" s="20"/>
      <c r="Y52" s="20"/>
      <c r="Z52" s="20"/>
      <c r="AA52" s="20"/>
      <c r="AB52" s="20"/>
      <c r="AC52" s="20"/>
      <c r="AD52" s="21"/>
      <c r="AE52" s="6"/>
      <c r="AF52"/>
    </row>
    <row r="53" spans="1:32">
      <c r="A53" s="25" t="s">
        <v>251</v>
      </c>
      <c r="B53" s="25" t="s">
        <v>252</v>
      </c>
      <c r="C53" s="25" t="s">
        <v>253</v>
      </c>
      <c r="D53" s="25" t="s">
        <v>254</v>
      </c>
      <c r="E53" s="12" t="s">
        <v>255</v>
      </c>
      <c r="F53" s="19">
        <v>4</v>
      </c>
      <c r="G53" s="3">
        <v>3.25</v>
      </c>
      <c r="H53" s="20">
        <v>6.3</v>
      </c>
      <c r="I53" s="19">
        <v>9</v>
      </c>
      <c r="J53" s="19">
        <v>0</v>
      </c>
      <c r="K53" s="19"/>
      <c r="L53" s="17"/>
      <c r="M53" s="19"/>
      <c r="N53" s="20">
        <f>Zalaganje!P53</f>
        <v>0.3</v>
      </c>
      <c r="O53" s="20">
        <f>Tablica4[[#This Row],[1.DZ]]+Tablica4[[#This Row],[2.DZ]]+Tablica4[[#This Row],[3.DZ]]+Tablica4[[#This Row],[4.DZ]]</f>
        <v>7.25</v>
      </c>
      <c r="P53" s="19">
        <f>Tablica4[[#This Row],[1.blic]]+Tablica4[[#This Row],[2.blic]]</f>
        <v>6.3</v>
      </c>
      <c r="Q53" s="20">
        <f>Tablica4[[#This Row],[MI]]+Tablica4[[#This Row],[ZI]]+Tablica4[[#This Row],[DZ Uk.]]+Tablica4[[#This Row],[Blicevi]]+Tablica4[[#This Row],[Zalaganje]]</f>
        <v>22.85</v>
      </c>
      <c r="R53" s="20" t="b">
        <f>IF(Tablica4[[#This Row],[MI]]&gt;=10,Tablica4[[#This Row],[ZI]]&gt;=12.5)</f>
        <v>0</v>
      </c>
      <c r="S53" s="19" t="b">
        <f>AND(Tablica4[[#This Row],[DZ Uk.]]&gt;=15,Tablica4[[#This Row],[Blicevi]]&gt;=10)</f>
        <v>0</v>
      </c>
      <c r="T53" s="19">
        <f>IF(NOT(Tablica4[[#This Row],[PRAGOVI]]),1,IF(NOT(Tablica4[[#This Row],[PRAGOVI MI_ZI]]),"ROK",IF(Tablica4[[#This Row],[UKUPNO]]&gt;=80,5,IF(Tablica4[[#This Row],[UKUPNO]]&gt;=70,4,IF(Tablica4[[#This Row],[UKUPNO]]&gt;=60,3,IF(Tablica4[[#This Row],[UKUPNO]]&gt;=50,2,"ROK"))))))</f>
        <v>1</v>
      </c>
      <c r="U53" s="20"/>
      <c r="V53" s="20">
        <f>Tablica4[[#This Row],[Ispit]]+Tablica4[[#This Row],[Blicevi]]+Tablica4[[#This Row],[DZ Uk.]]+Tablica4[[#This Row],[Zalaganje]]</f>
        <v>13.850000000000001</v>
      </c>
      <c r="W53" s="21" t="str">
        <f>IF(Tablica4[[#This Row],[OCJENA]]="ROK",IF(NOT(Tablica4[[#This Row],[PRAGOVI]]),1,IF(Tablica4[[#This Row],[Uk. Ispit]]&gt;=80,5,IF(Tablica4[[#This Row],[Uk. Ispit]]&gt;=70,4,IF(Tablica4[[#This Row],[Uk. Ispit]]&gt;=60,3,IF(Tablica4[[#This Row],[Uk. Ispit]]&gt;=50,2,"ROK"))))),"")</f>
        <v/>
      </c>
      <c r="X53" s="20"/>
      <c r="Y53" s="20"/>
      <c r="Z53" s="20"/>
      <c r="AA53" s="20"/>
      <c r="AB53" s="20"/>
      <c r="AC53" s="20"/>
      <c r="AD53" s="21"/>
      <c r="AE53" s="6"/>
      <c r="AF53"/>
    </row>
    <row r="54" spans="1:32">
      <c r="A54" s="25" t="s">
        <v>256</v>
      </c>
      <c r="B54" s="25" t="s">
        <v>252</v>
      </c>
      <c r="C54" s="25" t="s">
        <v>257</v>
      </c>
      <c r="D54" s="25" t="s">
        <v>258</v>
      </c>
      <c r="E54" s="12" t="s">
        <v>259</v>
      </c>
      <c r="F54" s="35">
        <v>7.25</v>
      </c>
      <c r="G54" s="16">
        <v>5.9</v>
      </c>
      <c r="H54" s="20">
        <v>4.5</v>
      </c>
      <c r="I54" s="19">
        <v>16.5</v>
      </c>
      <c r="J54" s="19">
        <v>2.5</v>
      </c>
      <c r="K54" s="19"/>
      <c r="L54" s="17">
        <v>5.4</v>
      </c>
      <c r="M54" s="19"/>
      <c r="N54" s="20">
        <f>Zalaganje!P54</f>
        <v>2</v>
      </c>
      <c r="O54" s="20">
        <f>Tablica4[[#This Row],[1.DZ]]+Tablica4[[#This Row],[2.DZ]]+Tablica4[[#This Row],[3.DZ]]+Tablica4[[#This Row],[4.DZ]]</f>
        <v>15.65</v>
      </c>
      <c r="P54" s="19">
        <f>Tablica4[[#This Row],[1.blic]]+Tablica4[[#This Row],[2.blic]]</f>
        <v>9.9</v>
      </c>
      <c r="Q54" s="20">
        <f>Tablica4[[#This Row],[MI]]+Tablica4[[#This Row],[ZI]]+Tablica4[[#This Row],[DZ Uk.]]+Tablica4[[#This Row],[Blicevi]]+Tablica4[[#This Row],[Zalaganje]]</f>
        <v>44.05</v>
      </c>
      <c r="R54" s="20" t="b">
        <f>IF(Tablica4[[#This Row],[MI]]&gt;=10,Tablica4[[#This Row],[ZI]]&gt;=12.5)</f>
        <v>0</v>
      </c>
      <c r="S54" s="19" t="b">
        <f>AND(Tablica4[[#This Row],[DZ Uk.]]&gt;=15,Tablica4[[#This Row],[Blicevi]]&gt;=10)</f>
        <v>0</v>
      </c>
      <c r="T54" s="19">
        <f>IF(NOT(Tablica4[[#This Row],[PRAGOVI]]),1,IF(NOT(Tablica4[[#This Row],[PRAGOVI MI_ZI]]),"ROK",IF(Tablica4[[#This Row],[UKUPNO]]&gt;=80,5,IF(Tablica4[[#This Row],[UKUPNO]]&gt;=70,4,IF(Tablica4[[#This Row],[UKUPNO]]&gt;=60,3,IF(Tablica4[[#This Row],[UKUPNO]]&gt;=50,2,"ROK"))))))</f>
        <v>1</v>
      </c>
      <c r="U54" s="20"/>
      <c r="V54" s="20">
        <f>Tablica4[[#This Row],[Ispit]]+Tablica4[[#This Row],[Blicevi]]+Tablica4[[#This Row],[DZ Uk.]]+Tablica4[[#This Row],[Zalaganje]]</f>
        <v>27.55</v>
      </c>
      <c r="W54" s="21" t="str">
        <f>IF(Tablica4[[#This Row],[OCJENA]]="ROK",IF(NOT(Tablica4[[#This Row],[PRAGOVI]]),1,IF(Tablica4[[#This Row],[Uk. Ispit]]&gt;=80,5,IF(Tablica4[[#This Row],[Uk. Ispit]]&gt;=70,4,IF(Tablica4[[#This Row],[Uk. Ispit]]&gt;=60,3,IF(Tablica4[[#This Row],[Uk. Ispit]]&gt;=50,2,"ROK"))))),"")</f>
        <v/>
      </c>
      <c r="X54" s="20"/>
      <c r="Y54" s="20"/>
      <c r="Z54" s="20"/>
      <c r="AA54" s="20"/>
      <c r="AB54" s="20"/>
      <c r="AC54" s="20"/>
      <c r="AD54" s="21"/>
    </row>
    <row r="55" spans="1:32">
      <c r="A55" s="25" t="s">
        <v>260</v>
      </c>
      <c r="B55" s="25" t="s">
        <v>261</v>
      </c>
      <c r="C55" s="25" t="s">
        <v>262</v>
      </c>
      <c r="D55" s="25" t="s">
        <v>263</v>
      </c>
      <c r="E55" s="12" t="s">
        <v>264</v>
      </c>
      <c r="F55" s="3">
        <v>6.6749999999999998</v>
      </c>
      <c r="G55" s="19">
        <v>5.5</v>
      </c>
      <c r="H55" s="20">
        <v>6.1</v>
      </c>
      <c r="I55" s="19">
        <v>13</v>
      </c>
      <c r="J55" s="16">
        <v>8</v>
      </c>
      <c r="K55" s="19"/>
      <c r="L55" s="17">
        <v>7.4</v>
      </c>
      <c r="M55" s="19"/>
      <c r="N55" s="20">
        <f>Zalaganje!P55</f>
        <v>4.3</v>
      </c>
      <c r="O55" s="20">
        <f>Tablica4[[#This Row],[1.DZ]]+Tablica4[[#This Row],[2.DZ]]+Tablica4[[#This Row],[3.DZ]]+Tablica4[[#This Row],[4.DZ]]</f>
        <v>20.175000000000001</v>
      </c>
      <c r="P55" s="19">
        <f>Tablica4[[#This Row],[1.blic]]+Tablica4[[#This Row],[2.blic]]</f>
        <v>13.5</v>
      </c>
      <c r="Q55" s="20">
        <f>Tablica4[[#This Row],[MI]]+Tablica4[[#This Row],[ZI]]+Tablica4[[#This Row],[DZ Uk.]]+Tablica4[[#This Row],[Blicevi]]+Tablica4[[#This Row],[Zalaganje]]</f>
        <v>50.974999999999994</v>
      </c>
      <c r="R55" s="20" t="b">
        <f>IF(Tablica4[[#This Row],[MI]]&gt;=10,Tablica4[[#This Row],[ZI]]&gt;=12.5)</f>
        <v>0</v>
      </c>
      <c r="S55" s="19" t="b">
        <f>AND(Tablica4[[#This Row],[DZ Uk.]]&gt;=15,Tablica4[[#This Row],[Blicevi]]&gt;=10)</f>
        <v>1</v>
      </c>
      <c r="T55" s="19" t="str">
        <f>IF(NOT(Tablica4[[#This Row],[PRAGOVI]]),1,IF(NOT(Tablica4[[#This Row],[PRAGOVI MI_ZI]]),"ROK",IF(Tablica4[[#This Row],[UKUPNO]]&gt;=80,5,IF(Tablica4[[#This Row],[UKUPNO]]&gt;=70,4,IF(Tablica4[[#This Row],[UKUPNO]]&gt;=60,3,IF(Tablica4[[#This Row],[UKUPNO]]&gt;=50,2,"ROK"))))))</f>
        <v>ROK</v>
      </c>
      <c r="U55" s="20"/>
      <c r="V55" s="20">
        <f>Tablica4[[#This Row],[Ispit]]+Tablica4[[#This Row],[Blicevi]]+Tablica4[[#This Row],[DZ Uk.]]+Tablica4[[#This Row],[Zalaganje]]</f>
        <v>37.974999999999994</v>
      </c>
      <c r="W55" s="21" t="str">
        <f>IF(Tablica4[[#This Row],[OCJENA]]="ROK",IF(NOT(Tablica4[[#This Row],[PRAGOVI]]),1,IF(Tablica4[[#This Row],[Uk. Ispit]]&gt;=80,5,IF(Tablica4[[#This Row],[Uk. Ispit]]&gt;=70,4,IF(Tablica4[[#This Row],[Uk. Ispit]]&gt;=60,3,IF(Tablica4[[#This Row],[Uk. Ispit]]&gt;=50,2,"ROK"))))),"")</f>
        <v>ROK</v>
      </c>
      <c r="X55" s="20"/>
      <c r="Y55" s="20"/>
      <c r="Z55" s="20"/>
      <c r="AA55" s="20"/>
      <c r="AB55" s="20"/>
      <c r="AC55" s="20"/>
      <c r="AD55" s="21"/>
    </row>
    <row r="56" spans="1:32">
      <c r="A56" s="25" t="s">
        <v>265</v>
      </c>
      <c r="B56" s="25" t="s">
        <v>266</v>
      </c>
      <c r="C56" s="25" t="s">
        <v>267</v>
      </c>
      <c r="D56" s="25" t="s">
        <v>268</v>
      </c>
      <c r="E56" s="12" t="s">
        <v>269</v>
      </c>
      <c r="F56" s="3">
        <v>6.75</v>
      </c>
      <c r="G56" s="19">
        <v>5.75</v>
      </c>
      <c r="H56" s="20">
        <v>6</v>
      </c>
      <c r="I56" s="19">
        <v>11.5</v>
      </c>
      <c r="J56" s="19">
        <v>7</v>
      </c>
      <c r="K56" s="19"/>
      <c r="L56" s="17">
        <v>5.3</v>
      </c>
      <c r="M56" s="19"/>
      <c r="N56" s="20">
        <f>Zalaganje!P56</f>
        <v>0.7</v>
      </c>
      <c r="O56" s="20">
        <f>Tablica4[[#This Row],[1.DZ]]+Tablica4[[#This Row],[2.DZ]]+Tablica4[[#This Row],[3.DZ]]+Tablica4[[#This Row],[4.DZ]]</f>
        <v>19.5</v>
      </c>
      <c r="P56" s="19">
        <f>Tablica4[[#This Row],[1.blic]]+Tablica4[[#This Row],[2.blic]]</f>
        <v>11.3</v>
      </c>
      <c r="Q56" s="20">
        <f>Tablica4[[#This Row],[MI]]+Tablica4[[#This Row],[ZI]]+Tablica4[[#This Row],[DZ Uk.]]+Tablica4[[#This Row],[Blicevi]]+Tablica4[[#This Row],[Zalaganje]]</f>
        <v>43</v>
      </c>
      <c r="R56" s="20" t="b">
        <f>IF(Tablica4[[#This Row],[MI]]&gt;=10,Tablica4[[#This Row],[ZI]]&gt;=12.5)</f>
        <v>0</v>
      </c>
      <c r="S56" s="19" t="b">
        <f>AND(Tablica4[[#This Row],[DZ Uk.]]&gt;=15,Tablica4[[#This Row],[Blicevi]]&gt;=10)</f>
        <v>1</v>
      </c>
      <c r="T56" s="19" t="str">
        <f>IF(NOT(Tablica4[[#This Row],[PRAGOVI]]),1,IF(NOT(Tablica4[[#This Row],[PRAGOVI MI_ZI]]),"ROK",IF(Tablica4[[#This Row],[UKUPNO]]&gt;=80,5,IF(Tablica4[[#This Row],[UKUPNO]]&gt;=70,4,IF(Tablica4[[#This Row],[UKUPNO]]&gt;=60,3,IF(Tablica4[[#This Row],[UKUPNO]]&gt;=50,2,"ROK"))))))</f>
        <v>ROK</v>
      </c>
      <c r="U56" s="20"/>
      <c r="V56" s="20">
        <f>Tablica4[[#This Row],[Ispit]]+Tablica4[[#This Row],[Blicevi]]+Tablica4[[#This Row],[DZ Uk.]]+Tablica4[[#This Row],[Zalaganje]]</f>
        <v>31.5</v>
      </c>
      <c r="W56" s="21" t="str">
        <f>IF(Tablica4[[#This Row],[OCJENA]]="ROK",IF(NOT(Tablica4[[#This Row],[PRAGOVI]]),1,IF(Tablica4[[#This Row],[Uk. Ispit]]&gt;=80,5,IF(Tablica4[[#This Row],[Uk. Ispit]]&gt;=70,4,IF(Tablica4[[#This Row],[Uk. Ispit]]&gt;=60,3,IF(Tablica4[[#This Row],[Uk. Ispit]]&gt;=50,2,"ROK"))))),"")</f>
        <v>ROK</v>
      </c>
      <c r="X56" s="20"/>
      <c r="Y56" s="20"/>
      <c r="Z56" s="20"/>
      <c r="AA56" s="20"/>
      <c r="AB56" s="20"/>
      <c r="AC56" s="20"/>
      <c r="AD56" s="21"/>
    </row>
    <row r="57" spans="1:32">
      <c r="A57" s="25" t="s">
        <v>270</v>
      </c>
      <c r="B57" s="25" t="s">
        <v>271</v>
      </c>
      <c r="C57" s="25" t="s">
        <v>231</v>
      </c>
      <c r="D57" s="25" t="s">
        <v>123</v>
      </c>
      <c r="E57" s="12" t="s">
        <v>123</v>
      </c>
      <c r="F57" s="19"/>
      <c r="G57" s="19"/>
      <c r="H57" s="20"/>
      <c r="I57" s="19"/>
      <c r="J57" s="19"/>
      <c r="K57" s="19"/>
      <c r="L57" s="17"/>
      <c r="M57" s="19"/>
      <c r="N57" s="20">
        <f>Zalaganje!P57</f>
        <v>0.3</v>
      </c>
      <c r="O57" s="20">
        <f>Tablica4[[#This Row],[1.DZ]]+Tablica4[[#This Row],[2.DZ]]+Tablica4[[#This Row],[3.DZ]]+Tablica4[[#This Row],[4.DZ]]</f>
        <v>0</v>
      </c>
      <c r="P57" s="19">
        <f>Tablica4[[#This Row],[1.blic]]+Tablica4[[#This Row],[2.blic]]</f>
        <v>0</v>
      </c>
      <c r="Q57" s="20">
        <f>Tablica4[[#This Row],[MI]]+Tablica4[[#This Row],[ZI]]+Tablica4[[#This Row],[DZ Uk.]]+Tablica4[[#This Row],[Blicevi]]+Tablica4[[#This Row],[Zalaganje]]</f>
        <v>0.3</v>
      </c>
      <c r="R57" s="20" t="b">
        <f>IF(Tablica4[[#This Row],[MI]]&gt;=10,Tablica4[[#This Row],[ZI]]&gt;=12.5)</f>
        <v>0</v>
      </c>
      <c r="S57" s="19" t="b">
        <f>AND(Tablica4[[#This Row],[DZ Uk.]]&gt;=15,Tablica4[[#This Row],[Blicevi]]&gt;=10)</f>
        <v>0</v>
      </c>
      <c r="T57" s="19">
        <f>IF(NOT(Tablica4[[#This Row],[PRAGOVI]]),1,IF(NOT(Tablica4[[#This Row],[PRAGOVI MI_ZI]]),"ROK",IF(Tablica4[[#This Row],[UKUPNO]]&gt;=80,5,IF(Tablica4[[#This Row],[UKUPNO]]&gt;=70,4,IF(Tablica4[[#This Row],[UKUPNO]]&gt;=60,3,IF(Tablica4[[#This Row],[UKUPNO]]&gt;=50,2,"ROK"))))))</f>
        <v>1</v>
      </c>
      <c r="U57" s="20"/>
      <c r="V57" s="20">
        <f>Tablica4[[#This Row],[Ispit]]+Tablica4[[#This Row],[Blicevi]]+Tablica4[[#This Row],[DZ Uk.]]+Tablica4[[#This Row],[Zalaganje]]</f>
        <v>0.3</v>
      </c>
      <c r="W57" s="21" t="str">
        <f>IF(Tablica4[[#This Row],[OCJENA]]="ROK",IF(NOT(Tablica4[[#This Row],[PRAGOVI]]),1,IF(Tablica4[[#This Row],[Uk. Ispit]]&gt;=80,5,IF(Tablica4[[#This Row],[Uk. Ispit]]&gt;=70,4,IF(Tablica4[[#This Row],[Uk. Ispit]]&gt;=60,3,IF(Tablica4[[#This Row],[Uk. Ispit]]&gt;=50,2,"ROK"))))),"")</f>
        <v/>
      </c>
      <c r="X57" s="20"/>
      <c r="Y57" s="20"/>
      <c r="Z57" s="20"/>
      <c r="AA57" s="20"/>
      <c r="AB57" s="20"/>
      <c r="AC57" s="20"/>
      <c r="AD57" s="21"/>
    </row>
    <row r="58" spans="1:32">
      <c r="A58" s="26" t="s">
        <v>272</v>
      </c>
      <c r="B58" s="25" t="s">
        <v>273</v>
      </c>
      <c r="C58" s="25" t="s">
        <v>274</v>
      </c>
      <c r="D58" s="25" t="s">
        <v>275</v>
      </c>
      <c r="E58" s="12" t="s">
        <v>276</v>
      </c>
      <c r="F58" s="1">
        <v>7.5</v>
      </c>
      <c r="G58" s="3">
        <v>4.5</v>
      </c>
      <c r="H58" s="17">
        <v>6.1</v>
      </c>
      <c r="I58" s="16">
        <v>10</v>
      </c>
      <c r="J58" s="16">
        <v>3</v>
      </c>
      <c r="K58" s="16"/>
      <c r="L58" s="17">
        <v>6.9</v>
      </c>
      <c r="M58" s="16"/>
      <c r="N58" s="20">
        <f>Zalaganje!P58</f>
        <v>2.2999999999999998</v>
      </c>
      <c r="O58" s="17">
        <f>Tablica4[[#This Row],[1.DZ]]+Tablica4[[#This Row],[2.DZ]]+Tablica4[[#This Row],[3.DZ]]+Tablica4[[#This Row],[4.DZ]]</f>
        <v>15</v>
      </c>
      <c r="P58" s="19">
        <f>Tablica4[[#This Row],[1.blic]]+Tablica4[[#This Row],[2.blic]]</f>
        <v>13</v>
      </c>
      <c r="Q58" s="17">
        <f>Tablica4[[#This Row],[MI]]+Tablica4[[#This Row],[ZI]]+Tablica4[[#This Row],[DZ Uk.]]+Tablica4[[#This Row],[Blicevi]]+Tablica4[[#This Row],[Zalaganje]]</f>
        <v>40.299999999999997</v>
      </c>
      <c r="R58" s="17" t="b">
        <f>IF(Tablica4[[#This Row],[MI]]&gt;=10,Tablica4[[#This Row],[ZI]]&gt;=12.5)</f>
        <v>0</v>
      </c>
      <c r="S58" s="16" t="b">
        <f>AND(Tablica4[[#This Row],[DZ Uk.]]&gt;=15,Tablica4[[#This Row],[Blicevi]]&gt;=10)</f>
        <v>1</v>
      </c>
      <c r="T58" s="16" t="str">
        <f>IF(NOT(Tablica4[[#This Row],[PRAGOVI]]),1,IF(NOT(Tablica4[[#This Row],[PRAGOVI MI_ZI]]),"ROK",IF(Tablica4[[#This Row],[UKUPNO]]&gt;=80,5,IF(Tablica4[[#This Row],[UKUPNO]]&gt;=70,4,IF(Tablica4[[#This Row],[UKUPNO]]&gt;=60,3,IF(Tablica4[[#This Row],[UKUPNO]]&gt;=50,2,"ROK"))))))</f>
        <v>ROK</v>
      </c>
      <c r="U58" s="17"/>
      <c r="V58" s="17">
        <f>Tablica4[[#This Row],[Ispit]]+Tablica4[[#This Row],[Blicevi]]+Tablica4[[#This Row],[DZ Uk.]]+Tablica4[[#This Row],[Zalaganje]]</f>
        <v>30.3</v>
      </c>
      <c r="W58" s="18" t="str">
        <f>IF(Tablica4[[#This Row],[OCJENA]]="ROK",IF(NOT(Tablica4[[#This Row],[PRAGOVI]]),1,IF(Tablica4[[#This Row],[Uk. Ispit]]&gt;=80,5,IF(Tablica4[[#This Row],[Uk. Ispit]]&gt;=70,4,IF(Tablica4[[#This Row],[Uk. Ispit]]&gt;=60,3,IF(Tablica4[[#This Row],[Uk. Ispit]]&gt;=50,2,"ROK"))))),"")</f>
        <v>ROK</v>
      </c>
      <c r="X58" s="17"/>
      <c r="Y58" s="17"/>
      <c r="Z58" s="17"/>
      <c r="AA58" s="17"/>
      <c r="AB58" s="17"/>
      <c r="AC58" s="17"/>
      <c r="AD58" s="18"/>
    </row>
    <row r="59" spans="1:32">
      <c r="A59" s="25" t="s">
        <v>277</v>
      </c>
      <c r="B59" s="25" t="s">
        <v>278</v>
      </c>
      <c r="C59" s="25" t="s">
        <v>279</v>
      </c>
      <c r="D59" s="25" t="s">
        <v>187</v>
      </c>
      <c r="E59" s="12" t="s">
        <v>188</v>
      </c>
      <c r="F59" s="1">
        <v>5.25</v>
      </c>
      <c r="G59" s="3">
        <v>3.75</v>
      </c>
      <c r="H59" s="20">
        <v>5.0999999999999996</v>
      </c>
      <c r="I59" s="19">
        <v>10</v>
      </c>
      <c r="J59" s="19">
        <v>5.5</v>
      </c>
      <c r="K59" s="19">
        <v>0.5</v>
      </c>
      <c r="L59" s="17">
        <v>6.8</v>
      </c>
      <c r="M59" s="19"/>
      <c r="N59" s="20">
        <f>Zalaganje!P59</f>
        <v>1</v>
      </c>
      <c r="O59" s="20">
        <f>Tablica4[[#This Row],[1.DZ]]+Tablica4[[#This Row],[2.DZ]]+Tablica4[[#This Row],[3.DZ]]+Tablica4[[#This Row],[4.DZ]]</f>
        <v>15</v>
      </c>
      <c r="P59" s="19">
        <f>Tablica4[[#This Row],[1.blic]]+Tablica4[[#This Row],[2.blic]]</f>
        <v>11.899999999999999</v>
      </c>
      <c r="Q59" s="20">
        <f>Tablica4[[#This Row],[MI]]+Tablica4[[#This Row],[ZI]]+Tablica4[[#This Row],[DZ Uk.]]+Tablica4[[#This Row],[Blicevi]]+Tablica4[[#This Row],[Zalaganje]]</f>
        <v>37.9</v>
      </c>
      <c r="R59" s="20" t="b">
        <f>IF(Tablica4[[#This Row],[MI]]&gt;=10,Tablica4[[#This Row],[ZI]]&gt;=12.5)</f>
        <v>0</v>
      </c>
      <c r="S59" s="19" t="b">
        <f>AND(Tablica4[[#This Row],[DZ Uk.]]&gt;=15,Tablica4[[#This Row],[Blicevi]]&gt;=10)</f>
        <v>1</v>
      </c>
      <c r="T59" s="19" t="str">
        <f>IF(NOT(Tablica4[[#This Row],[PRAGOVI]]),1,IF(NOT(Tablica4[[#This Row],[PRAGOVI MI_ZI]]),"ROK",IF(Tablica4[[#This Row],[UKUPNO]]&gt;=80,5,IF(Tablica4[[#This Row],[UKUPNO]]&gt;=70,4,IF(Tablica4[[#This Row],[UKUPNO]]&gt;=60,3,IF(Tablica4[[#This Row],[UKUPNO]]&gt;=50,2,"ROK"))))))</f>
        <v>ROK</v>
      </c>
      <c r="U59" s="20"/>
      <c r="V59" s="20">
        <f>Tablica4[[#This Row],[Ispit]]+Tablica4[[#This Row],[Blicevi]]+Tablica4[[#This Row],[DZ Uk.]]+Tablica4[[#This Row],[Zalaganje]]</f>
        <v>27.9</v>
      </c>
      <c r="W59" s="21" t="str">
        <f>IF(Tablica4[[#This Row],[OCJENA]]="ROK",IF(NOT(Tablica4[[#This Row],[PRAGOVI]]),1,IF(Tablica4[[#This Row],[Uk. Ispit]]&gt;=80,5,IF(Tablica4[[#This Row],[Uk. Ispit]]&gt;=70,4,IF(Tablica4[[#This Row],[Uk. Ispit]]&gt;=60,3,IF(Tablica4[[#This Row],[Uk. Ispit]]&gt;=50,2,"ROK"))))),"")</f>
        <v>ROK</v>
      </c>
      <c r="X59" s="20"/>
      <c r="Y59" s="20"/>
      <c r="Z59" s="20"/>
      <c r="AA59" s="20"/>
      <c r="AB59" s="20"/>
      <c r="AC59" s="20"/>
      <c r="AD59" s="21"/>
    </row>
    <row r="60" spans="1:32">
      <c r="A60" s="25" t="s">
        <v>280</v>
      </c>
      <c r="B60" s="25" t="s">
        <v>281</v>
      </c>
      <c r="C60" s="25" t="s">
        <v>62</v>
      </c>
      <c r="D60" s="25" t="s">
        <v>73</v>
      </c>
      <c r="E60" s="12" t="s">
        <v>74</v>
      </c>
      <c r="F60" s="19">
        <v>7.25</v>
      </c>
      <c r="G60" s="3">
        <v>4.5</v>
      </c>
      <c r="H60" s="17">
        <v>8.1999999999999993</v>
      </c>
      <c r="I60" s="16">
        <v>15</v>
      </c>
      <c r="J60" s="19">
        <v>10</v>
      </c>
      <c r="K60" s="16"/>
      <c r="L60" s="17">
        <v>5.2</v>
      </c>
      <c r="M60" s="16"/>
      <c r="N60" s="20">
        <f>Zalaganje!P60</f>
        <v>0.3</v>
      </c>
      <c r="O60" s="17">
        <f>Tablica4[[#This Row],[1.DZ]]+Tablica4[[#This Row],[2.DZ]]+Tablica4[[#This Row],[3.DZ]]+Tablica4[[#This Row],[4.DZ]]</f>
        <v>21.75</v>
      </c>
      <c r="P60" s="19">
        <f>Tablica4[[#This Row],[1.blic]]+Tablica4[[#This Row],[2.blic]]</f>
        <v>13.399999999999999</v>
      </c>
      <c r="Q60" s="17">
        <f>Tablica4[[#This Row],[MI]]+Tablica4[[#This Row],[ZI]]+Tablica4[[#This Row],[DZ Uk.]]+Tablica4[[#This Row],[Blicevi]]+Tablica4[[#This Row],[Zalaganje]]</f>
        <v>50.449999999999996</v>
      </c>
      <c r="R60" s="17" t="b">
        <f>IF(Tablica4[[#This Row],[MI]]&gt;=10,Tablica4[[#This Row],[ZI]]&gt;=12.5)</f>
        <v>0</v>
      </c>
      <c r="S60" s="16" t="b">
        <f>AND(Tablica4[[#This Row],[DZ Uk.]]&gt;=15,Tablica4[[#This Row],[Blicevi]]&gt;=10)</f>
        <v>1</v>
      </c>
      <c r="T60" s="16" t="str">
        <f>IF(NOT(Tablica4[[#This Row],[PRAGOVI]]),1,IF(NOT(Tablica4[[#This Row],[PRAGOVI MI_ZI]]),"ROK",IF(Tablica4[[#This Row],[UKUPNO]]&gt;=80,5,IF(Tablica4[[#This Row],[UKUPNO]]&gt;=70,4,IF(Tablica4[[#This Row],[UKUPNO]]&gt;=60,3,IF(Tablica4[[#This Row],[UKUPNO]]&gt;=50,2,"ROK"))))))</f>
        <v>ROK</v>
      </c>
      <c r="U60" s="17"/>
      <c r="V60" s="17">
        <f>Tablica4[[#This Row],[Ispit]]+Tablica4[[#This Row],[Blicevi]]+Tablica4[[#This Row],[DZ Uk.]]+Tablica4[[#This Row],[Zalaganje]]</f>
        <v>35.449999999999996</v>
      </c>
      <c r="W60" s="18" t="str">
        <f>IF(Tablica4[[#This Row],[OCJENA]]="ROK",IF(NOT(Tablica4[[#This Row],[PRAGOVI]]),1,IF(Tablica4[[#This Row],[Uk. Ispit]]&gt;=80,5,IF(Tablica4[[#This Row],[Uk. Ispit]]&gt;=70,4,IF(Tablica4[[#This Row],[Uk. Ispit]]&gt;=60,3,IF(Tablica4[[#This Row],[Uk. Ispit]]&gt;=50,2,"ROK"))))),"")</f>
        <v>ROK</v>
      </c>
      <c r="X60" s="17"/>
      <c r="Y60" s="17"/>
      <c r="Z60" s="17"/>
      <c r="AA60" s="17"/>
      <c r="AB60" s="17"/>
      <c r="AC60" s="17"/>
      <c r="AD60" s="18"/>
    </row>
    <row r="61" spans="1:32">
      <c r="A61" s="25" t="s">
        <v>282</v>
      </c>
      <c r="B61" s="25" t="s">
        <v>283</v>
      </c>
      <c r="C61" s="25" t="s">
        <v>284</v>
      </c>
      <c r="D61" s="25" t="s">
        <v>285</v>
      </c>
      <c r="E61" s="12" t="s">
        <v>286</v>
      </c>
      <c r="F61" s="3">
        <v>6.101</v>
      </c>
      <c r="G61" s="16">
        <v>4.5</v>
      </c>
      <c r="H61" s="17">
        <v>5</v>
      </c>
      <c r="I61" s="16">
        <v>4</v>
      </c>
      <c r="J61" s="16">
        <v>7.5</v>
      </c>
      <c r="K61" s="16">
        <v>5</v>
      </c>
      <c r="L61" s="17">
        <v>5.6</v>
      </c>
      <c r="M61" s="16"/>
      <c r="N61" s="20">
        <f>Zalaganje!P61</f>
        <v>0.7</v>
      </c>
      <c r="O61" s="17">
        <f>Tablica4[[#This Row],[1.DZ]]+Tablica4[[#This Row],[2.DZ]]+Tablica4[[#This Row],[3.DZ]]+Tablica4[[#This Row],[4.DZ]]</f>
        <v>23.100999999999999</v>
      </c>
      <c r="P61" s="19">
        <f>Tablica4[[#This Row],[1.blic]]+Tablica4[[#This Row],[2.blic]]</f>
        <v>10.6</v>
      </c>
      <c r="Q61" s="17">
        <f>Tablica4[[#This Row],[MI]]+Tablica4[[#This Row],[ZI]]+Tablica4[[#This Row],[DZ Uk.]]+Tablica4[[#This Row],[Blicevi]]+Tablica4[[#This Row],[Zalaganje]]</f>
        <v>38.401000000000003</v>
      </c>
      <c r="R61" s="17" t="b">
        <f>IF(Tablica4[[#This Row],[MI]]&gt;=10,Tablica4[[#This Row],[ZI]]&gt;=12.5)</f>
        <v>0</v>
      </c>
      <c r="S61" s="16" t="b">
        <f>AND(Tablica4[[#This Row],[DZ Uk.]]&gt;=15,Tablica4[[#This Row],[Blicevi]]&gt;=10)</f>
        <v>1</v>
      </c>
      <c r="T61" s="16" t="str">
        <f>IF(NOT(Tablica4[[#This Row],[PRAGOVI]]),1,IF(NOT(Tablica4[[#This Row],[PRAGOVI MI_ZI]]),"ROK",IF(Tablica4[[#This Row],[UKUPNO]]&gt;=80,5,IF(Tablica4[[#This Row],[UKUPNO]]&gt;=70,4,IF(Tablica4[[#This Row],[UKUPNO]]&gt;=60,3,IF(Tablica4[[#This Row],[UKUPNO]]&gt;=50,2,"ROK"))))))</f>
        <v>ROK</v>
      </c>
      <c r="U61" s="17"/>
      <c r="V61" s="17">
        <f>Tablica4[[#This Row],[Ispit]]+Tablica4[[#This Row],[Blicevi]]+Tablica4[[#This Row],[DZ Uk.]]+Tablica4[[#This Row],[Zalaganje]]</f>
        <v>34.401000000000003</v>
      </c>
      <c r="W61" s="18" t="str">
        <f>IF(Tablica4[[#This Row],[OCJENA]]="ROK",IF(NOT(Tablica4[[#This Row],[PRAGOVI]]),1,IF(Tablica4[[#This Row],[Uk. Ispit]]&gt;=80,5,IF(Tablica4[[#This Row],[Uk. Ispit]]&gt;=70,4,IF(Tablica4[[#This Row],[Uk. Ispit]]&gt;=60,3,IF(Tablica4[[#This Row],[Uk. Ispit]]&gt;=50,2,"ROK"))))),"")</f>
        <v>ROK</v>
      </c>
      <c r="X61" s="17"/>
      <c r="Y61" s="17"/>
      <c r="Z61" s="17"/>
      <c r="AA61" s="17"/>
      <c r="AB61" s="17"/>
      <c r="AC61" s="17"/>
      <c r="AD61" s="18"/>
    </row>
    <row r="62" spans="1:32">
      <c r="A62" s="25" t="s">
        <v>287</v>
      </c>
      <c r="B62" s="25" t="s">
        <v>288</v>
      </c>
      <c r="C62" s="25" t="s">
        <v>191</v>
      </c>
      <c r="D62" s="25" t="s">
        <v>192</v>
      </c>
      <c r="E62" s="12" t="s">
        <v>193</v>
      </c>
      <c r="F62" s="16">
        <v>6.25</v>
      </c>
      <c r="G62" s="3">
        <v>3.5</v>
      </c>
      <c r="H62" s="17">
        <v>7</v>
      </c>
      <c r="I62" s="16">
        <v>8.5</v>
      </c>
      <c r="J62" s="16"/>
      <c r="K62" s="16"/>
      <c r="L62" s="17"/>
      <c r="M62" s="16"/>
      <c r="N62" s="20">
        <f>Zalaganje!P62</f>
        <v>0</v>
      </c>
      <c r="O62" s="17">
        <f>Tablica4[[#This Row],[1.DZ]]+Tablica4[[#This Row],[2.DZ]]+Tablica4[[#This Row],[3.DZ]]+Tablica4[[#This Row],[4.DZ]]</f>
        <v>9.75</v>
      </c>
      <c r="P62" s="19">
        <f>Tablica4[[#This Row],[1.blic]]+Tablica4[[#This Row],[2.blic]]</f>
        <v>7</v>
      </c>
      <c r="Q62" s="17">
        <f>Tablica4[[#This Row],[MI]]+Tablica4[[#This Row],[ZI]]+Tablica4[[#This Row],[DZ Uk.]]+Tablica4[[#This Row],[Blicevi]]+Tablica4[[#This Row],[Zalaganje]]</f>
        <v>25.25</v>
      </c>
      <c r="R62" s="17" t="b">
        <f>IF(Tablica4[[#This Row],[MI]]&gt;=10,Tablica4[[#This Row],[ZI]]&gt;=12.5)</f>
        <v>0</v>
      </c>
      <c r="S62" s="16" t="b">
        <f>AND(Tablica4[[#This Row],[DZ Uk.]]&gt;=15,Tablica4[[#This Row],[Blicevi]]&gt;=10)</f>
        <v>0</v>
      </c>
      <c r="T62" s="16">
        <f>IF(NOT(Tablica4[[#This Row],[PRAGOVI]]),1,IF(NOT(Tablica4[[#This Row],[PRAGOVI MI_ZI]]),"ROK",IF(Tablica4[[#This Row],[UKUPNO]]&gt;=80,5,IF(Tablica4[[#This Row],[UKUPNO]]&gt;=70,4,IF(Tablica4[[#This Row],[UKUPNO]]&gt;=60,3,IF(Tablica4[[#This Row],[UKUPNO]]&gt;=50,2,"ROK"))))))</f>
        <v>1</v>
      </c>
      <c r="U62" s="17"/>
      <c r="V62" s="17">
        <f>Tablica4[[#This Row],[Ispit]]+Tablica4[[#This Row],[Blicevi]]+Tablica4[[#This Row],[DZ Uk.]]+Tablica4[[#This Row],[Zalaganje]]</f>
        <v>16.75</v>
      </c>
      <c r="W62" s="18" t="str">
        <f>IF(Tablica4[[#This Row],[OCJENA]]="ROK",IF(NOT(Tablica4[[#This Row],[PRAGOVI]]),1,IF(Tablica4[[#This Row],[Uk. Ispit]]&gt;=80,5,IF(Tablica4[[#This Row],[Uk. Ispit]]&gt;=70,4,IF(Tablica4[[#This Row],[Uk. Ispit]]&gt;=60,3,IF(Tablica4[[#This Row],[Uk. Ispit]]&gt;=50,2,"ROK"))))),"")</f>
        <v/>
      </c>
      <c r="X62" s="17"/>
      <c r="Y62" s="17"/>
      <c r="Z62" s="17"/>
      <c r="AA62" s="17"/>
      <c r="AB62" s="17"/>
      <c r="AC62" s="17"/>
      <c r="AD62" s="18"/>
    </row>
    <row r="63" spans="1:32">
      <c r="A63" s="25" t="s">
        <v>289</v>
      </c>
      <c r="B63" s="25" t="s">
        <v>290</v>
      </c>
      <c r="C63" s="25" t="s">
        <v>291</v>
      </c>
      <c r="D63" s="25" t="s">
        <v>137</v>
      </c>
      <c r="E63" s="12" t="s">
        <v>138</v>
      </c>
      <c r="F63" s="3">
        <v>6.5</v>
      </c>
      <c r="G63" s="19">
        <v>4.13</v>
      </c>
      <c r="H63" s="17">
        <v>5.8</v>
      </c>
      <c r="I63" s="16">
        <v>15</v>
      </c>
      <c r="J63" s="16">
        <v>4</v>
      </c>
      <c r="K63" s="16">
        <v>0.5</v>
      </c>
      <c r="L63" s="17">
        <v>4.8</v>
      </c>
      <c r="M63" s="16"/>
      <c r="N63" s="20">
        <f>Zalaganje!P63</f>
        <v>2.2999999999999998</v>
      </c>
      <c r="O63" s="17">
        <f>Tablica4[[#This Row],[1.DZ]]+Tablica4[[#This Row],[2.DZ]]+Tablica4[[#This Row],[3.DZ]]+Tablica4[[#This Row],[4.DZ]]</f>
        <v>15.129999999999999</v>
      </c>
      <c r="P63" s="19">
        <f>Tablica4[[#This Row],[1.blic]]+Tablica4[[#This Row],[2.blic]]</f>
        <v>10.6</v>
      </c>
      <c r="Q63" s="17">
        <f>Tablica4[[#This Row],[MI]]+Tablica4[[#This Row],[ZI]]+Tablica4[[#This Row],[DZ Uk.]]+Tablica4[[#This Row],[Blicevi]]+Tablica4[[#This Row],[Zalaganje]]</f>
        <v>43.029999999999994</v>
      </c>
      <c r="R63" s="17" t="b">
        <f>IF(Tablica4[[#This Row],[MI]]&gt;=10,Tablica4[[#This Row],[ZI]]&gt;=12.5)</f>
        <v>0</v>
      </c>
      <c r="S63" s="16" t="b">
        <f>AND(Tablica4[[#This Row],[DZ Uk.]]&gt;=15,Tablica4[[#This Row],[Blicevi]]&gt;=10)</f>
        <v>1</v>
      </c>
      <c r="T63" s="16" t="str">
        <f>IF(NOT(Tablica4[[#This Row],[PRAGOVI]]),1,IF(NOT(Tablica4[[#This Row],[PRAGOVI MI_ZI]]),"ROK",IF(Tablica4[[#This Row],[UKUPNO]]&gt;=80,5,IF(Tablica4[[#This Row],[UKUPNO]]&gt;=70,4,IF(Tablica4[[#This Row],[UKUPNO]]&gt;=60,3,IF(Tablica4[[#This Row],[UKUPNO]]&gt;=50,2,"ROK"))))))</f>
        <v>ROK</v>
      </c>
      <c r="U63" s="17"/>
      <c r="V63" s="17">
        <f>Tablica4[[#This Row],[Ispit]]+Tablica4[[#This Row],[Blicevi]]+Tablica4[[#This Row],[DZ Uk.]]+Tablica4[[#This Row],[Zalaganje]]</f>
        <v>28.029999999999998</v>
      </c>
      <c r="W63" s="18" t="str">
        <f>IF(Tablica4[[#This Row],[OCJENA]]="ROK",IF(NOT(Tablica4[[#This Row],[PRAGOVI]]),1,IF(Tablica4[[#This Row],[Uk. Ispit]]&gt;=80,5,IF(Tablica4[[#This Row],[Uk. Ispit]]&gt;=70,4,IF(Tablica4[[#This Row],[Uk. Ispit]]&gt;=60,3,IF(Tablica4[[#This Row],[Uk. Ispit]]&gt;=50,2,"ROK"))))),"")</f>
        <v>ROK</v>
      </c>
      <c r="X63" s="17"/>
      <c r="Y63" s="17"/>
      <c r="Z63" s="17"/>
      <c r="AA63" s="17"/>
      <c r="AB63" s="17"/>
      <c r="AC63" s="17"/>
      <c r="AD63" s="18"/>
    </row>
    <row r="64" spans="1:32">
      <c r="A64" s="25" t="s">
        <v>292</v>
      </c>
      <c r="B64" s="25" t="s">
        <v>293</v>
      </c>
      <c r="C64" s="25" t="s">
        <v>32</v>
      </c>
      <c r="D64" s="25" t="s">
        <v>86</v>
      </c>
      <c r="E64" s="12" t="s">
        <v>87</v>
      </c>
      <c r="F64" s="16">
        <v>7.25</v>
      </c>
      <c r="G64" s="3">
        <v>4.75</v>
      </c>
      <c r="H64" s="17">
        <v>5.2</v>
      </c>
      <c r="I64" s="16">
        <v>12.5</v>
      </c>
      <c r="J64" s="16">
        <v>4.5</v>
      </c>
      <c r="K64" s="16"/>
      <c r="L64" s="17">
        <v>4.8</v>
      </c>
      <c r="M64" s="16"/>
      <c r="N64" s="20">
        <f>Zalaganje!P64</f>
        <v>0.7</v>
      </c>
      <c r="O64" s="17">
        <f>Tablica4[[#This Row],[1.DZ]]+Tablica4[[#This Row],[2.DZ]]+Tablica4[[#This Row],[3.DZ]]+Tablica4[[#This Row],[4.DZ]]</f>
        <v>16.5</v>
      </c>
      <c r="P64" s="19">
        <f>Tablica4[[#This Row],[1.blic]]+Tablica4[[#This Row],[2.blic]]</f>
        <v>10</v>
      </c>
      <c r="Q64" s="17">
        <f>Tablica4[[#This Row],[MI]]+Tablica4[[#This Row],[ZI]]+Tablica4[[#This Row],[DZ Uk.]]+Tablica4[[#This Row],[Blicevi]]+Tablica4[[#This Row],[Zalaganje]]</f>
        <v>39.700000000000003</v>
      </c>
      <c r="R64" s="17" t="b">
        <f>IF(Tablica4[[#This Row],[MI]]&gt;=10,Tablica4[[#This Row],[ZI]]&gt;=12.5)</f>
        <v>0</v>
      </c>
      <c r="S64" s="16" t="b">
        <f>AND(Tablica4[[#This Row],[DZ Uk.]]&gt;=15,Tablica4[[#This Row],[Blicevi]]&gt;=10)</f>
        <v>1</v>
      </c>
      <c r="T64" s="16" t="str">
        <f>IF(NOT(Tablica4[[#This Row],[PRAGOVI]]),1,IF(NOT(Tablica4[[#This Row],[PRAGOVI MI_ZI]]),"ROK",IF(Tablica4[[#This Row],[UKUPNO]]&gt;=80,5,IF(Tablica4[[#This Row],[UKUPNO]]&gt;=70,4,IF(Tablica4[[#This Row],[UKUPNO]]&gt;=60,3,IF(Tablica4[[#This Row],[UKUPNO]]&gt;=50,2,"ROK"))))))</f>
        <v>ROK</v>
      </c>
      <c r="U64" s="17"/>
      <c r="V64" s="17">
        <f>Tablica4[[#This Row],[Ispit]]+Tablica4[[#This Row],[Blicevi]]+Tablica4[[#This Row],[DZ Uk.]]+Tablica4[[#This Row],[Zalaganje]]</f>
        <v>27.2</v>
      </c>
      <c r="W64" s="18" t="str">
        <f>IF(Tablica4[[#This Row],[OCJENA]]="ROK",IF(NOT(Tablica4[[#This Row],[PRAGOVI]]),1,IF(Tablica4[[#This Row],[Uk. Ispit]]&gt;=80,5,IF(Tablica4[[#This Row],[Uk. Ispit]]&gt;=70,4,IF(Tablica4[[#This Row],[Uk. Ispit]]&gt;=60,3,IF(Tablica4[[#This Row],[Uk. Ispit]]&gt;=50,2,"ROK"))))),"")</f>
        <v>ROK</v>
      </c>
      <c r="X64" s="17"/>
      <c r="Y64" s="17"/>
      <c r="Z64" s="17"/>
      <c r="AA64" s="17"/>
      <c r="AB64" s="17"/>
      <c r="AC64" s="17"/>
      <c r="AD64" s="18"/>
    </row>
    <row r="65" spans="1:30">
      <c r="A65" s="25" t="s">
        <v>294</v>
      </c>
      <c r="B65" s="25" t="s">
        <v>295</v>
      </c>
      <c r="C65" s="25" t="s">
        <v>296</v>
      </c>
      <c r="D65" s="25" t="s">
        <v>297</v>
      </c>
      <c r="E65" s="12" t="s">
        <v>298</v>
      </c>
      <c r="F65" s="16">
        <v>7.5</v>
      </c>
      <c r="G65" s="3">
        <v>5.5</v>
      </c>
      <c r="H65" s="17">
        <v>5.5</v>
      </c>
      <c r="I65" s="16">
        <v>8.5</v>
      </c>
      <c r="J65" s="16">
        <v>3</v>
      </c>
      <c r="K65" s="16"/>
      <c r="L65" s="17">
        <v>5.32</v>
      </c>
      <c r="M65" s="16"/>
      <c r="N65" s="20">
        <f>Zalaganje!P65</f>
        <v>0.3</v>
      </c>
      <c r="O65" s="17">
        <f>Tablica4[[#This Row],[1.DZ]]+Tablica4[[#This Row],[2.DZ]]+Tablica4[[#This Row],[3.DZ]]+Tablica4[[#This Row],[4.DZ]]</f>
        <v>16</v>
      </c>
      <c r="P65" s="19">
        <f>Tablica4[[#This Row],[1.blic]]+Tablica4[[#This Row],[2.blic]]</f>
        <v>10.82</v>
      </c>
      <c r="Q65" s="17">
        <f>Tablica4[[#This Row],[MI]]+Tablica4[[#This Row],[ZI]]+Tablica4[[#This Row],[DZ Uk.]]+Tablica4[[#This Row],[Blicevi]]+Tablica4[[#This Row],[Zalaganje]]</f>
        <v>35.619999999999997</v>
      </c>
      <c r="R65" s="17" t="b">
        <f>IF(Tablica4[[#This Row],[MI]]&gt;=10,Tablica4[[#This Row],[ZI]]&gt;=12.5)</f>
        <v>0</v>
      </c>
      <c r="S65" s="16" t="b">
        <f>AND(Tablica4[[#This Row],[DZ Uk.]]&gt;=15,Tablica4[[#This Row],[Blicevi]]&gt;=10)</f>
        <v>1</v>
      </c>
      <c r="T65" s="16" t="str">
        <f>IF(NOT(Tablica4[[#This Row],[PRAGOVI]]),1,IF(NOT(Tablica4[[#This Row],[PRAGOVI MI_ZI]]),"ROK",IF(Tablica4[[#This Row],[UKUPNO]]&gt;=80,5,IF(Tablica4[[#This Row],[UKUPNO]]&gt;=70,4,IF(Tablica4[[#This Row],[UKUPNO]]&gt;=60,3,IF(Tablica4[[#This Row],[UKUPNO]]&gt;=50,2,"ROK"))))))</f>
        <v>ROK</v>
      </c>
      <c r="U65" s="17"/>
      <c r="V65" s="17">
        <f>Tablica4[[#This Row],[Ispit]]+Tablica4[[#This Row],[Blicevi]]+Tablica4[[#This Row],[DZ Uk.]]+Tablica4[[#This Row],[Zalaganje]]</f>
        <v>27.12</v>
      </c>
      <c r="W65" s="18" t="str">
        <f>IF(Tablica4[[#This Row],[OCJENA]]="ROK",IF(NOT(Tablica4[[#This Row],[PRAGOVI]]),1,IF(Tablica4[[#This Row],[Uk. Ispit]]&gt;=80,5,IF(Tablica4[[#This Row],[Uk. Ispit]]&gt;=70,4,IF(Tablica4[[#This Row],[Uk. Ispit]]&gt;=60,3,IF(Tablica4[[#This Row],[Uk. Ispit]]&gt;=50,2,"ROK"))))),"")</f>
        <v>ROK</v>
      </c>
      <c r="X65" s="17"/>
      <c r="Y65" s="17"/>
      <c r="Z65" s="17"/>
      <c r="AA65" s="17"/>
      <c r="AB65" s="17"/>
      <c r="AC65" s="17"/>
      <c r="AD65" s="18"/>
    </row>
    <row r="66" spans="1:30">
      <c r="A66" s="25" t="s">
        <v>299</v>
      </c>
      <c r="B66" s="25" t="s">
        <v>300</v>
      </c>
      <c r="C66" s="25" t="s">
        <v>301</v>
      </c>
      <c r="D66" s="25" t="s">
        <v>302</v>
      </c>
      <c r="E66" s="12" t="s">
        <v>303</v>
      </c>
      <c r="F66" s="3">
        <v>4.83</v>
      </c>
      <c r="G66" s="16">
        <v>3.78</v>
      </c>
      <c r="H66" s="17">
        <v>5.7</v>
      </c>
      <c r="I66" s="16">
        <v>11</v>
      </c>
      <c r="J66" s="16">
        <v>7</v>
      </c>
      <c r="K66" s="16">
        <v>1</v>
      </c>
      <c r="L66" s="17">
        <v>4.4000000000000004</v>
      </c>
      <c r="M66" s="16"/>
      <c r="N66" s="20">
        <f>Zalaganje!P66</f>
        <v>0</v>
      </c>
      <c r="O66" s="17">
        <f>Tablica4[[#This Row],[1.DZ]]+Tablica4[[#This Row],[2.DZ]]+Tablica4[[#This Row],[3.DZ]]+Tablica4[[#This Row],[4.DZ]]</f>
        <v>16.61</v>
      </c>
      <c r="P66" s="19">
        <f>Tablica4[[#This Row],[1.blic]]+Tablica4[[#This Row],[2.blic]]</f>
        <v>10.100000000000001</v>
      </c>
      <c r="Q66" s="17">
        <f>Tablica4[[#This Row],[MI]]+Tablica4[[#This Row],[ZI]]+Tablica4[[#This Row],[DZ Uk.]]+Tablica4[[#This Row],[Blicevi]]+Tablica4[[#This Row],[Zalaganje]]</f>
        <v>37.71</v>
      </c>
      <c r="R66" s="17" t="b">
        <f>IF(Tablica4[[#This Row],[MI]]&gt;=10,Tablica4[[#This Row],[ZI]]&gt;=12.5)</f>
        <v>0</v>
      </c>
      <c r="S66" s="16" t="b">
        <f>AND(Tablica4[[#This Row],[DZ Uk.]]&gt;=15,Tablica4[[#This Row],[Blicevi]]&gt;=10)</f>
        <v>1</v>
      </c>
      <c r="T66" s="16" t="str">
        <f>IF(NOT(Tablica4[[#This Row],[PRAGOVI]]),1,IF(NOT(Tablica4[[#This Row],[PRAGOVI MI_ZI]]),"ROK",IF(Tablica4[[#This Row],[UKUPNO]]&gt;=80,5,IF(Tablica4[[#This Row],[UKUPNO]]&gt;=70,4,IF(Tablica4[[#This Row],[UKUPNO]]&gt;=60,3,IF(Tablica4[[#This Row],[UKUPNO]]&gt;=50,2,"ROK"))))))</f>
        <v>ROK</v>
      </c>
      <c r="U66" s="17"/>
      <c r="V66" s="17">
        <f>Tablica4[[#This Row],[Ispit]]+Tablica4[[#This Row],[Blicevi]]+Tablica4[[#This Row],[DZ Uk.]]+Tablica4[[#This Row],[Zalaganje]]</f>
        <v>26.71</v>
      </c>
      <c r="W66" s="18" t="str">
        <f>IF(Tablica4[[#This Row],[OCJENA]]="ROK",IF(NOT(Tablica4[[#This Row],[PRAGOVI]]),1,IF(Tablica4[[#This Row],[Uk. Ispit]]&gt;=80,5,IF(Tablica4[[#This Row],[Uk. Ispit]]&gt;=70,4,IF(Tablica4[[#This Row],[Uk. Ispit]]&gt;=60,3,IF(Tablica4[[#This Row],[Uk. Ispit]]&gt;=50,2,"ROK"))))),"")</f>
        <v>ROK</v>
      </c>
      <c r="X66" s="17"/>
      <c r="Y66" s="17"/>
      <c r="Z66" s="17"/>
      <c r="AA66" s="17"/>
      <c r="AB66" s="17"/>
      <c r="AC66" s="17"/>
      <c r="AD66" s="18"/>
    </row>
    <row r="67" spans="1:30">
      <c r="A67" s="25" t="s">
        <v>304</v>
      </c>
      <c r="B67" s="25" t="s">
        <v>305</v>
      </c>
      <c r="C67" s="25" t="s">
        <v>306</v>
      </c>
      <c r="D67" s="25" t="s">
        <v>101</v>
      </c>
      <c r="E67" s="12" t="s">
        <v>102</v>
      </c>
      <c r="F67" s="3">
        <v>4.875</v>
      </c>
      <c r="G67" s="16">
        <v>4</v>
      </c>
      <c r="H67" s="17">
        <v>5.7</v>
      </c>
      <c r="I67" s="16">
        <v>13</v>
      </c>
      <c r="J67" s="16">
        <v>6</v>
      </c>
      <c r="K67" s="16">
        <v>0.5</v>
      </c>
      <c r="L67" s="17">
        <v>7.8</v>
      </c>
      <c r="M67" s="16"/>
      <c r="N67" s="20">
        <f>Zalaganje!P67</f>
        <v>0</v>
      </c>
      <c r="O67" s="17">
        <f>Tablica4[[#This Row],[1.DZ]]+Tablica4[[#This Row],[2.DZ]]+Tablica4[[#This Row],[3.DZ]]+Tablica4[[#This Row],[4.DZ]]</f>
        <v>15.375</v>
      </c>
      <c r="P67" s="19">
        <f>Tablica4[[#This Row],[1.blic]]+Tablica4[[#This Row],[2.blic]]</f>
        <v>13.5</v>
      </c>
      <c r="Q67" s="17">
        <f>Tablica4[[#This Row],[MI]]+Tablica4[[#This Row],[ZI]]+Tablica4[[#This Row],[DZ Uk.]]+Tablica4[[#This Row],[Blicevi]]+Tablica4[[#This Row],[Zalaganje]]</f>
        <v>41.875</v>
      </c>
      <c r="R67" s="17" t="b">
        <f>IF(Tablica4[[#This Row],[MI]]&gt;=10,Tablica4[[#This Row],[ZI]]&gt;=12.5)</f>
        <v>0</v>
      </c>
      <c r="S67" s="16" t="b">
        <f>AND(Tablica4[[#This Row],[DZ Uk.]]&gt;=15,Tablica4[[#This Row],[Blicevi]]&gt;=10)</f>
        <v>1</v>
      </c>
      <c r="T67" s="16" t="str">
        <f>IF(NOT(Tablica4[[#This Row],[PRAGOVI]]),1,IF(NOT(Tablica4[[#This Row],[PRAGOVI MI_ZI]]),"ROK",IF(Tablica4[[#This Row],[UKUPNO]]&gt;=80,5,IF(Tablica4[[#This Row],[UKUPNO]]&gt;=70,4,IF(Tablica4[[#This Row],[UKUPNO]]&gt;=60,3,IF(Tablica4[[#This Row],[UKUPNO]]&gt;=50,2,"ROK"))))))</f>
        <v>ROK</v>
      </c>
      <c r="U67" s="17"/>
      <c r="V67" s="17">
        <f>Tablica4[[#This Row],[Ispit]]+Tablica4[[#This Row],[Blicevi]]+Tablica4[[#This Row],[DZ Uk.]]+Tablica4[[#This Row],[Zalaganje]]</f>
        <v>28.875</v>
      </c>
      <c r="W67" s="18" t="str">
        <f>IF(Tablica4[[#This Row],[OCJENA]]="ROK",IF(NOT(Tablica4[[#This Row],[PRAGOVI]]),1,IF(Tablica4[[#This Row],[Uk. Ispit]]&gt;=80,5,IF(Tablica4[[#This Row],[Uk. Ispit]]&gt;=70,4,IF(Tablica4[[#This Row],[Uk. Ispit]]&gt;=60,3,IF(Tablica4[[#This Row],[Uk. Ispit]]&gt;=50,2,"ROK"))))),"")</f>
        <v>ROK</v>
      </c>
      <c r="X67" s="17"/>
      <c r="Y67" s="17"/>
      <c r="Z67" s="17"/>
      <c r="AA67" s="17"/>
      <c r="AB67" s="17"/>
      <c r="AC67" s="17"/>
      <c r="AD67" s="18"/>
    </row>
    <row r="68" spans="1:30">
      <c r="A68" s="25" t="s">
        <v>307</v>
      </c>
      <c r="B68" s="25" t="s">
        <v>308</v>
      </c>
      <c r="C68" s="25" t="s">
        <v>309</v>
      </c>
      <c r="D68" s="25" t="s">
        <v>123</v>
      </c>
      <c r="E68" s="12" t="s">
        <v>123</v>
      </c>
      <c r="F68" s="16"/>
      <c r="G68" s="16"/>
      <c r="H68" s="17"/>
      <c r="I68" s="16">
        <v>0</v>
      </c>
      <c r="J68" s="16"/>
      <c r="K68" s="16"/>
      <c r="L68" s="17"/>
      <c r="M68" s="16"/>
      <c r="N68" s="20">
        <f>Zalaganje!P68</f>
        <v>0</v>
      </c>
      <c r="O68" s="17">
        <f>Tablica4[[#This Row],[1.DZ]]+Tablica4[[#This Row],[2.DZ]]+Tablica4[[#This Row],[3.DZ]]+Tablica4[[#This Row],[4.DZ]]</f>
        <v>0</v>
      </c>
      <c r="P68" s="19">
        <f>Tablica4[[#This Row],[1.blic]]+Tablica4[[#This Row],[2.blic]]</f>
        <v>0</v>
      </c>
      <c r="Q68" s="17">
        <f>Tablica4[[#This Row],[MI]]+Tablica4[[#This Row],[ZI]]+Tablica4[[#This Row],[DZ Uk.]]+Tablica4[[#This Row],[Blicevi]]+Tablica4[[#This Row],[Zalaganje]]</f>
        <v>0</v>
      </c>
      <c r="R68" s="17" t="b">
        <f>IF(Tablica4[[#This Row],[MI]]&gt;=10,Tablica4[[#This Row],[ZI]]&gt;=12.5)</f>
        <v>0</v>
      </c>
      <c r="S68" s="16" t="b">
        <f>AND(Tablica4[[#This Row],[DZ Uk.]]&gt;=15,Tablica4[[#This Row],[Blicevi]]&gt;=10)</f>
        <v>0</v>
      </c>
      <c r="T68" s="16">
        <f>IF(NOT(Tablica4[[#This Row],[PRAGOVI]]),1,IF(NOT(Tablica4[[#This Row],[PRAGOVI MI_ZI]]),"ROK",IF(Tablica4[[#This Row],[UKUPNO]]&gt;=80,5,IF(Tablica4[[#This Row],[UKUPNO]]&gt;=70,4,IF(Tablica4[[#This Row],[UKUPNO]]&gt;=60,3,IF(Tablica4[[#This Row],[UKUPNO]]&gt;=50,2,"ROK"))))))</f>
        <v>1</v>
      </c>
      <c r="U68" s="17"/>
      <c r="V68" s="17">
        <f>Tablica4[[#This Row],[Ispit]]+Tablica4[[#This Row],[Blicevi]]+Tablica4[[#This Row],[DZ Uk.]]+Tablica4[[#This Row],[Zalaganje]]</f>
        <v>0</v>
      </c>
      <c r="W68" s="18" t="str">
        <f>IF(Tablica4[[#This Row],[OCJENA]]="ROK",IF(NOT(Tablica4[[#This Row],[PRAGOVI]]),1,IF(Tablica4[[#This Row],[Uk. Ispit]]&gt;=80,5,IF(Tablica4[[#This Row],[Uk. Ispit]]&gt;=70,4,IF(Tablica4[[#This Row],[Uk. Ispit]]&gt;=60,3,IF(Tablica4[[#This Row],[Uk. Ispit]]&gt;=50,2,"ROK"))))),"")</f>
        <v/>
      </c>
      <c r="X68" s="17"/>
      <c r="Y68" s="17"/>
      <c r="Z68" s="17"/>
      <c r="AA68" s="17"/>
      <c r="AB68" s="17"/>
      <c r="AC68" s="17"/>
      <c r="AD68" s="18"/>
    </row>
    <row r="69" spans="1:30">
      <c r="A69" s="25" t="s">
        <v>310</v>
      </c>
      <c r="B69" s="25" t="s">
        <v>311</v>
      </c>
      <c r="C69" s="25" t="s">
        <v>126</v>
      </c>
      <c r="D69" s="25" t="s">
        <v>118</v>
      </c>
      <c r="E69" s="12" t="s">
        <v>119</v>
      </c>
      <c r="F69" s="3">
        <v>4.75</v>
      </c>
      <c r="G69" s="16">
        <v>5.4</v>
      </c>
      <c r="H69" s="17">
        <v>4.9000000000000004</v>
      </c>
      <c r="I69" s="16">
        <v>10</v>
      </c>
      <c r="J69" s="16">
        <v>8</v>
      </c>
      <c r="K69" s="16"/>
      <c r="L69" s="17">
        <v>5</v>
      </c>
      <c r="M69" s="16"/>
      <c r="N69" s="20">
        <f>Zalaganje!P69</f>
        <v>0.7</v>
      </c>
      <c r="O69" s="17">
        <f>Tablica4[[#This Row],[1.DZ]]+Tablica4[[#This Row],[2.DZ]]+Tablica4[[#This Row],[3.DZ]]+Tablica4[[#This Row],[4.DZ]]</f>
        <v>18.149999999999999</v>
      </c>
      <c r="P69" s="19">
        <f>Tablica4[[#This Row],[1.blic]]+Tablica4[[#This Row],[2.blic]]</f>
        <v>9.9</v>
      </c>
      <c r="Q69" s="17">
        <f>Tablica4[[#This Row],[MI]]+Tablica4[[#This Row],[ZI]]+Tablica4[[#This Row],[DZ Uk.]]+Tablica4[[#This Row],[Blicevi]]+Tablica4[[#This Row],[Zalaganje]]</f>
        <v>38.75</v>
      </c>
      <c r="R69" s="17" t="b">
        <f>IF(Tablica4[[#This Row],[MI]]&gt;=10,Tablica4[[#This Row],[ZI]]&gt;=12.5)</f>
        <v>0</v>
      </c>
      <c r="S69" s="16" t="b">
        <f>AND(Tablica4[[#This Row],[DZ Uk.]]&gt;=15,Tablica4[[#This Row],[Blicevi]]&gt;=10)</f>
        <v>0</v>
      </c>
      <c r="T69" s="16">
        <f>IF(NOT(Tablica4[[#This Row],[PRAGOVI]]),1,IF(NOT(Tablica4[[#This Row],[PRAGOVI MI_ZI]]),"ROK",IF(Tablica4[[#This Row],[UKUPNO]]&gt;=80,5,IF(Tablica4[[#This Row],[UKUPNO]]&gt;=70,4,IF(Tablica4[[#This Row],[UKUPNO]]&gt;=60,3,IF(Tablica4[[#This Row],[UKUPNO]]&gt;=50,2,"ROK"))))))</f>
        <v>1</v>
      </c>
      <c r="U69" s="17"/>
      <c r="V69" s="17">
        <f>Tablica4[[#This Row],[Ispit]]+Tablica4[[#This Row],[Blicevi]]+Tablica4[[#This Row],[DZ Uk.]]+Tablica4[[#This Row],[Zalaganje]]</f>
        <v>28.749999999999996</v>
      </c>
      <c r="W69" s="18" t="str">
        <f>IF(Tablica4[[#This Row],[OCJENA]]="ROK",IF(NOT(Tablica4[[#This Row],[PRAGOVI]]),1,IF(Tablica4[[#This Row],[Uk. Ispit]]&gt;=80,5,IF(Tablica4[[#This Row],[Uk. Ispit]]&gt;=70,4,IF(Tablica4[[#This Row],[Uk. Ispit]]&gt;=60,3,IF(Tablica4[[#This Row],[Uk. Ispit]]&gt;=50,2,"ROK"))))),"")</f>
        <v/>
      </c>
      <c r="X69" s="17"/>
      <c r="Y69" s="17"/>
      <c r="Z69" s="17"/>
      <c r="AA69" s="17"/>
      <c r="AB69" s="17"/>
      <c r="AC69" s="17"/>
      <c r="AD69" s="18"/>
    </row>
    <row r="70" spans="1:30">
      <c r="A70" s="25" t="s">
        <v>312</v>
      </c>
      <c r="B70" s="25" t="s">
        <v>313</v>
      </c>
      <c r="C70" s="25" t="s">
        <v>314</v>
      </c>
      <c r="D70" s="25" t="s">
        <v>302</v>
      </c>
      <c r="E70" s="12" t="s">
        <v>303</v>
      </c>
      <c r="F70" s="3">
        <v>4.83</v>
      </c>
      <c r="G70" s="16">
        <v>3.78</v>
      </c>
      <c r="H70" s="17">
        <v>4.9000000000000004</v>
      </c>
      <c r="I70" s="16">
        <v>7</v>
      </c>
      <c r="J70" s="16">
        <v>7</v>
      </c>
      <c r="K70" s="16">
        <v>1</v>
      </c>
      <c r="L70" s="17">
        <v>6.4</v>
      </c>
      <c r="M70" s="16"/>
      <c r="N70" s="20">
        <f>Zalaganje!P70</f>
        <v>0.3</v>
      </c>
      <c r="O70" s="17">
        <f>Tablica4[[#This Row],[1.DZ]]+Tablica4[[#This Row],[2.DZ]]+Tablica4[[#This Row],[3.DZ]]+Tablica4[[#This Row],[4.DZ]]</f>
        <v>16.61</v>
      </c>
      <c r="P70" s="19">
        <f>Tablica4[[#This Row],[1.blic]]+Tablica4[[#This Row],[2.blic]]</f>
        <v>11.3</v>
      </c>
      <c r="Q70" s="17">
        <f>Tablica4[[#This Row],[MI]]+Tablica4[[#This Row],[ZI]]+Tablica4[[#This Row],[DZ Uk.]]+Tablica4[[#This Row],[Blicevi]]+Tablica4[[#This Row],[Zalaganje]]</f>
        <v>35.209999999999994</v>
      </c>
      <c r="R70" s="17" t="b">
        <f>IF(Tablica4[[#This Row],[MI]]&gt;=10,Tablica4[[#This Row],[ZI]]&gt;=12.5)</f>
        <v>0</v>
      </c>
      <c r="S70" s="16" t="b">
        <f>AND(Tablica4[[#This Row],[DZ Uk.]]&gt;=15,Tablica4[[#This Row],[Blicevi]]&gt;=10)</f>
        <v>1</v>
      </c>
      <c r="T70" s="16" t="str">
        <f>IF(NOT(Tablica4[[#This Row],[PRAGOVI]]),1,IF(NOT(Tablica4[[#This Row],[PRAGOVI MI_ZI]]),"ROK",IF(Tablica4[[#This Row],[UKUPNO]]&gt;=80,5,IF(Tablica4[[#This Row],[UKUPNO]]&gt;=70,4,IF(Tablica4[[#This Row],[UKUPNO]]&gt;=60,3,IF(Tablica4[[#This Row],[UKUPNO]]&gt;=50,2,"ROK"))))))</f>
        <v>ROK</v>
      </c>
      <c r="U70" s="17"/>
      <c r="V70" s="17">
        <f>Tablica4[[#This Row],[Ispit]]+Tablica4[[#This Row],[Blicevi]]+Tablica4[[#This Row],[DZ Uk.]]+Tablica4[[#This Row],[Zalaganje]]</f>
        <v>28.21</v>
      </c>
      <c r="W70" s="18" t="str">
        <f>IF(Tablica4[[#This Row],[OCJENA]]="ROK",IF(NOT(Tablica4[[#This Row],[PRAGOVI]]),1,IF(Tablica4[[#This Row],[Uk. Ispit]]&gt;=80,5,IF(Tablica4[[#This Row],[Uk. Ispit]]&gt;=70,4,IF(Tablica4[[#This Row],[Uk. Ispit]]&gt;=60,3,IF(Tablica4[[#This Row],[Uk. Ispit]]&gt;=50,2,"ROK"))))),"")</f>
        <v>ROK</v>
      </c>
      <c r="X70" s="17"/>
      <c r="Y70" s="17"/>
      <c r="Z70" s="17"/>
      <c r="AA70" s="17"/>
      <c r="AB70" s="17"/>
      <c r="AC70" s="17"/>
      <c r="AD70" s="18"/>
    </row>
    <row r="71" spans="1:30">
      <c r="A71" s="25" t="s">
        <v>315</v>
      </c>
      <c r="B71" s="25" t="s">
        <v>316</v>
      </c>
      <c r="C71" s="25" t="s">
        <v>204</v>
      </c>
      <c r="D71" s="25" t="s">
        <v>142</v>
      </c>
      <c r="E71" s="12" t="s">
        <v>143</v>
      </c>
      <c r="F71" s="19">
        <v>9</v>
      </c>
      <c r="G71" s="3">
        <v>4.5</v>
      </c>
      <c r="H71" s="17">
        <v>4.0999999999999996</v>
      </c>
      <c r="I71" s="16">
        <v>13.5</v>
      </c>
      <c r="J71" s="16">
        <v>7</v>
      </c>
      <c r="K71" s="16"/>
      <c r="L71" s="17">
        <v>6.8</v>
      </c>
      <c r="M71" s="16"/>
      <c r="N71" s="20">
        <f>Zalaganje!P71</f>
        <v>0</v>
      </c>
      <c r="O71" s="17">
        <f>Tablica4[[#This Row],[1.DZ]]+Tablica4[[#This Row],[2.DZ]]+Tablica4[[#This Row],[3.DZ]]+Tablica4[[#This Row],[4.DZ]]</f>
        <v>20.5</v>
      </c>
      <c r="P71" s="19">
        <f>Tablica4[[#This Row],[1.blic]]+Tablica4[[#This Row],[2.blic]]</f>
        <v>10.899999999999999</v>
      </c>
      <c r="Q71" s="17">
        <f>Tablica4[[#This Row],[MI]]+Tablica4[[#This Row],[ZI]]+Tablica4[[#This Row],[DZ Uk.]]+Tablica4[[#This Row],[Blicevi]]+Tablica4[[#This Row],[Zalaganje]]</f>
        <v>44.9</v>
      </c>
      <c r="R71" s="17" t="b">
        <f>IF(Tablica4[[#This Row],[MI]]&gt;=10,Tablica4[[#This Row],[ZI]]&gt;=12.5)</f>
        <v>0</v>
      </c>
      <c r="S71" s="16" t="b">
        <f>AND(Tablica4[[#This Row],[DZ Uk.]]&gt;=15,Tablica4[[#This Row],[Blicevi]]&gt;=10)</f>
        <v>1</v>
      </c>
      <c r="T71" s="16" t="str">
        <f>IF(NOT(Tablica4[[#This Row],[PRAGOVI]]),1,IF(NOT(Tablica4[[#This Row],[PRAGOVI MI_ZI]]),"ROK",IF(Tablica4[[#This Row],[UKUPNO]]&gt;=80,5,IF(Tablica4[[#This Row],[UKUPNO]]&gt;=70,4,IF(Tablica4[[#This Row],[UKUPNO]]&gt;=60,3,IF(Tablica4[[#This Row],[UKUPNO]]&gt;=50,2,"ROK"))))))</f>
        <v>ROK</v>
      </c>
      <c r="U71" s="17"/>
      <c r="V71" s="17">
        <f>Tablica4[[#This Row],[Ispit]]+Tablica4[[#This Row],[Blicevi]]+Tablica4[[#This Row],[DZ Uk.]]+Tablica4[[#This Row],[Zalaganje]]</f>
        <v>31.4</v>
      </c>
      <c r="W71" s="18" t="str">
        <f>IF(Tablica4[[#This Row],[OCJENA]]="ROK",IF(NOT(Tablica4[[#This Row],[PRAGOVI]]),1,IF(Tablica4[[#This Row],[Uk. Ispit]]&gt;=80,5,IF(Tablica4[[#This Row],[Uk. Ispit]]&gt;=70,4,IF(Tablica4[[#This Row],[Uk. Ispit]]&gt;=60,3,IF(Tablica4[[#This Row],[Uk. Ispit]]&gt;=50,2,"ROK"))))),"")</f>
        <v>ROK</v>
      </c>
      <c r="X71" s="17"/>
      <c r="Y71" s="17"/>
      <c r="Z71" s="17"/>
      <c r="AA71" s="17"/>
      <c r="AB71" s="17"/>
      <c r="AC71" s="17"/>
      <c r="AD71" s="18"/>
    </row>
    <row r="72" spans="1:30">
      <c r="A72" s="25" t="s">
        <v>317</v>
      </c>
      <c r="B72" s="25" t="s">
        <v>318</v>
      </c>
      <c r="C72" s="25" t="s">
        <v>319</v>
      </c>
      <c r="D72" s="25" t="s">
        <v>106</v>
      </c>
      <c r="E72" s="12" t="s">
        <v>107</v>
      </c>
      <c r="F72" s="3">
        <v>4.75</v>
      </c>
      <c r="G72" s="16">
        <v>1.75</v>
      </c>
      <c r="H72" s="17">
        <v>6.4</v>
      </c>
      <c r="I72" s="16">
        <v>13</v>
      </c>
      <c r="J72" s="19"/>
      <c r="K72" s="16"/>
      <c r="L72" s="17"/>
      <c r="M72" s="16"/>
      <c r="N72" s="20">
        <f>Zalaganje!P72</f>
        <v>1.3</v>
      </c>
      <c r="O72" s="17">
        <f>Tablica4[[#This Row],[1.DZ]]+Tablica4[[#This Row],[2.DZ]]+Tablica4[[#This Row],[3.DZ]]+Tablica4[[#This Row],[4.DZ]]</f>
        <v>6.5</v>
      </c>
      <c r="P72" s="19">
        <f>Tablica4[[#This Row],[1.blic]]+Tablica4[[#This Row],[2.blic]]</f>
        <v>6.4</v>
      </c>
      <c r="Q72" s="17">
        <f>Tablica4[[#This Row],[MI]]+Tablica4[[#This Row],[ZI]]+Tablica4[[#This Row],[DZ Uk.]]+Tablica4[[#This Row],[Blicevi]]+Tablica4[[#This Row],[Zalaganje]]</f>
        <v>27.2</v>
      </c>
      <c r="R72" s="17" t="b">
        <f>IF(Tablica4[[#This Row],[MI]]&gt;=10,Tablica4[[#This Row],[ZI]]&gt;=12.5)</f>
        <v>0</v>
      </c>
      <c r="S72" s="16" t="b">
        <f>AND(Tablica4[[#This Row],[DZ Uk.]]&gt;=15,Tablica4[[#This Row],[Blicevi]]&gt;=10)</f>
        <v>0</v>
      </c>
      <c r="T72" s="16">
        <f>IF(NOT(Tablica4[[#This Row],[PRAGOVI]]),1,IF(NOT(Tablica4[[#This Row],[PRAGOVI MI_ZI]]),"ROK",IF(Tablica4[[#This Row],[UKUPNO]]&gt;=80,5,IF(Tablica4[[#This Row],[UKUPNO]]&gt;=70,4,IF(Tablica4[[#This Row],[UKUPNO]]&gt;=60,3,IF(Tablica4[[#This Row],[UKUPNO]]&gt;=50,2,"ROK"))))))</f>
        <v>1</v>
      </c>
      <c r="U72" s="17"/>
      <c r="V72" s="17">
        <f>Tablica4[[#This Row],[Ispit]]+Tablica4[[#This Row],[Blicevi]]+Tablica4[[#This Row],[DZ Uk.]]+Tablica4[[#This Row],[Zalaganje]]</f>
        <v>14.200000000000001</v>
      </c>
      <c r="W72" s="18" t="str">
        <f>IF(Tablica4[[#This Row],[OCJENA]]="ROK",IF(NOT(Tablica4[[#This Row],[PRAGOVI]]),1,IF(Tablica4[[#This Row],[Uk. Ispit]]&gt;=80,5,IF(Tablica4[[#This Row],[Uk. Ispit]]&gt;=70,4,IF(Tablica4[[#This Row],[Uk. Ispit]]&gt;=60,3,IF(Tablica4[[#This Row],[Uk. Ispit]]&gt;=50,2,"ROK"))))),"")</f>
        <v/>
      </c>
      <c r="X72" s="17"/>
      <c r="Y72" s="17"/>
      <c r="Z72" s="17"/>
      <c r="AA72" s="17"/>
      <c r="AB72" s="17"/>
      <c r="AC72" s="17"/>
      <c r="AD72" s="18"/>
    </row>
    <row r="73" spans="1:30">
      <c r="A73" s="25" t="s">
        <v>320</v>
      </c>
      <c r="B73" s="25" t="s">
        <v>321</v>
      </c>
      <c r="C73" s="25" t="s">
        <v>322</v>
      </c>
      <c r="D73" s="25" t="s">
        <v>183</v>
      </c>
      <c r="E73" s="12" t="s">
        <v>184</v>
      </c>
      <c r="F73" s="3">
        <v>5.25</v>
      </c>
      <c r="G73" s="16">
        <v>3.25</v>
      </c>
      <c r="H73" s="17">
        <v>6.7</v>
      </c>
      <c r="I73" s="16">
        <v>12.5</v>
      </c>
      <c r="J73" s="16">
        <v>3</v>
      </c>
      <c r="K73" s="16">
        <v>5</v>
      </c>
      <c r="L73" s="17">
        <v>4.5999999999999996</v>
      </c>
      <c r="M73" s="16"/>
      <c r="N73" s="20">
        <f>Zalaganje!P73</f>
        <v>0</v>
      </c>
      <c r="O73" s="17">
        <f>Tablica4[[#This Row],[1.DZ]]+Tablica4[[#This Row],[2.DZ]]+Tablica4[[#This Row],[3.DZ]]+Tablica4[[#This Row],[4.DZ]]</f>
        <v>16.5</v>
      </c>
      <c r="P73" s="19">
        <f>Tablica4[[#This Row],[1.blic]]+Tablica4[[#This Row],[2.blic]]</f>
        <v>11.3</v>
      </c>
      <c r="Q73" s="17">
        <f>Tablica4[[#This Row],[MI]]+Tablica4[[#This Row],[ZI]]+Tablica4[[#This Row],[DZ Uk.]]+Tablica4[[#This Row],[Blicevi]]+Tablica4[[#This Row],[Zalaganje]]</f>
        <v>40.299999999999997</v>
      </c>
      <c r="R73" s="17" t="b">
        <f>IF(Tablica4[[#This Row],[MI]]&gt;=10,Tablica4[[#This Row],[ZI]]&gt;=12.5)</f>
        <v>0</v>
      </c>
      <c r="S73" s="16" t="b">
        <f>AND(Tablica4[[#This Row],[DZ Uk.]]&gt;=15,Tablica4[[#This Row],[Blicevi]]&gt;=10)</f>
        <v>1</v>
      </c>
      <c r="T73" s="16" t="str">
        <f>IF(NOT(Tablica4[[#This Row],[PRAGOVI]]),1,IF(NOT(Tablica4[[#This Row],[PRAGOVI MI_ZI]]),"ROK",IF(Tablica4[[#This Row],[UKUPNO]]&gt;=80,5,IF(Tablica4[[#This Row],[UKUPNO]]&gt;=70,4,IF(Tablica4[[#This Row],[UKUPNO]]&gt;=60,3,IF(Tablica4[[#This Row],[UKUPNO]]&gt;=50,2,"ROK"))))))</f>
        <v>ROK</v>
      </c>
      <c r="U73" s="17"/>
      <c r="V73" s="17">
        <f>Tablica4[[#This Row],[Ispit]]+Tablica4[[#This Row],[Blicevi]]+Tablica4[[#This Row],[DZ Uk.]]+Tablica4[[#This Row],[Zalaganje]]</f>
        <v>27.8</v>
      </c>
      <c r="W73" s="18" t="str">
        <f>IF(Tablica4[[#This Row],[OCJENA]]="ROK",IF(NOT(Tablica4[[#This Row],[PRAGOVI]]),1,IF(Tablica4[[#This Row],[Uk. Ispit]]&gt;=80,5,IF(Tablica4[[#This Row],[Uk. Ispit]]&gt;=70,4,IF(Tablica4[[#This Row],[Uk. Ispit]]&gt;=60,3,IF(Tablica4[[#This Row],[Uk. Ispit]]&gt;=50,2,"ROK"))))),"")</f>
        <v>ROK</v>
      </c>
      <c r="X73" s="17"/>
      <c r="Y73" s="17"/>
      <c r="Z73" s="17"/>
      <c r="AA73" s="17"/>
      <c r="AB73" s="17"/>
      <c r="AC73" s="17"/>
      <c r="AD73" s="18"/>
    </row>
    <row r="74" spans="1:30">
      <c r="A74" s="25" t="s">
        <v>323</v>
      </c>
      <c r="B74" s="25" t="s">
        <v>324</v>
      </c>
      <c r="C74" s="25" t="s">
        <v>325</v>
      </c>
      <c r="D74" s="25" t="s">
        <v>326</v>
      </c>
      <c r="E74" s="12" t="s">
        <v>327</v>
      </c>
      <c r="F74" s="1">
        <v>7.5</v>
      </c>
      <c r="G74" s="3">
        <v>4.75</v>
      </c>
      <c r="H74" s="17">
        <v>9.4</v>
      </c>
      <c r="I74" s="16">
        <v>18</v>
      </c>
      <c r="J74" s="16">
        <v>6</v>
      </c>
      <c r="K74" s="16"/>
      <c r="L74" s="17">
        <v>6.06</v>
      </c>
      <c r="M74" s="16"/>
      <c r="N74" s="20">
        <f>Zalaganje!P74</f>
        <v>0.3</v>
      </c>
      <c r="O74" s="17">
        <f>Tablica4[[#This Row],[1.DZ]]+Tablica4[[#This Row],[2.DZ]]+Tablica4[[#This Row],[3.DZ]]+Tablica4[[#This Row],[4.DZ]]</f>
        <v>18.25</v>
      </c>
      <c r="P74" s="19">
        <f>Tablica4[[#This Row],[1.blic]]+Tablica4[[#This Row],[2.blic]]</f>
        <v>15.46</v>
      </c>
      <c r="Q74" s="17">
        <f>Tablica4[[#This Row],[MI]]+Tablica4[[#This Row],[ZI]]+Tablica4[[#This Row],[DZ Uk.]]+Tablica4[[#This Row],[Blicevi]]+Tablica4[[#This Row],[Zalaganje]]</f>
        <v>52.01</v>
      </c>
      <c r="R74" s="17" t="b">
        <f>IF(Tablica4[[#This Row],[MI]]&gt;=10,Tablica4[[#This Row],[ZI]]&gt;=12.5)</f>
        <v>0</v>
      </c>
      <c r="S74" s="16" t="b">
        <f>AND(Tablica4[[#This Row],[DZ Uk.]]&gt;=15,Tablica4[[#This Row],[Blicevi]]&gt;=10)</f>
        <v>1</v>
      </c>
      <c r="T74" s="16" t="str">
        <f>IF(NOT(Tablica4[[#This Row],[PRAGOVI]]),1,IF(NOT(Tablica4[[#This Row],[PRAGOVI MI_ZI]]),"ROK",IF(Tablica4[[#This Row],[UKUPNO]]&gt;=80,5,IF(Tablica4[[#This Row],[UKUPNO]]&gt;=70,4,IF(Tablica4[[#This Row],[UKUPNO]]&gt;=60,3,IF(Tablica4[[#This Row],[UKUPNO]]&gt;=50,2,"ROK"))))))</f>
        <v>ROK</v>
      </c>
      <c r="U74" s="17"/>
      <c r="V74" s="17">
        <f>Tablica4[[#This Row],[Ispit]]+Tablica4[[#This Row],[Blicevi]]+Tablica4[[#This Row],[DZ Uk.]]+Tablica4[[#This Row],[Zalaganje]]</f>
        <v>34.01</v>
      </c>
      <c r="W74" s="18" t="str">
        <f>IF(Tablica4[[#This Row],[OCJENA]]="ROK",IF(NOT(Tablica4[[#This Row],[PRAGOVI]]),1,IF(Tablica4[[#This Row],[Uk. Ispit]]&gt;=80,5,IF(Tablica4[[#This Row],[Uk. Ispit]]&gt;=70,4,IF(Tablica4[[#This Row],[Uk. Ispit]]&gt;=60,3,IF(Tablica4[[#This Row],[Uk. Ispit]]&gt;=50,2,"ROK"))))),"")</f>
        <v>ROK</v>
      </c>
      <c r="X74" s="17"/>
      <c r="Y74" s="17"/>
      <c r="Z74" s="17"/>
      <c r="AA74" s="17"/>
      <c r="AB74" s="17"/>
      <c r="AC74" s="17"/>
      <c r="AD74" s="18"/>
    </row>
    <row r="75" spans="1:30">
      <c r="A75" s="25" t="s">
        <v>328</v>
      </c>
      <c r="B75" s="25" t="s">
        <v>329</v>
      </c>
      <c r="C75" s="25" t="s">
        <v>204</v>
      </c>
      <c r="D75" s="25" t="s">
        <v>174</v>
      </c>
      <c r="E75" s="12" t="s">
        <v>175</v>
      </c>
      <c r="F75" s="3">
        <v>3.5</v>
      </c>
      <c r="G75" s="16">
        <v>4.5</v>
      </c>
      <c r="H75" s="17">
        <v>3.4</v>
      </c>
      <c r="I75" s="16">
        <v>16</v>
      </c>
      <c r="J75" s="16">
        <v>4.5</v>
      </c>
      <c r="K75" s="16">
        <v>5</v>
      </c>
      <c r="L75" s="17">
        <v>8.4</v>
      </c>
      <c r="M75" s="16"/>
      <c r="N75" s="20">
        <f>Zalaganje!P75</f>
        <v>0</v>
      </c>
      <c r="O75" s="17">
        <f>Tablica4[[#This Row],[1.DZ]]+Tablica4[[#This Row],[2.DZ]]+Tablica4[[#This Row],[3.DZ]]+Tablica4[[#This Row],[4.DZ]]</f>
        <v>17.5</v>
      </c>
      <c r="P75" s="19">
        <f>Tablica4[[#This Row],[1.blic]]+Tablica4[[#This Row],[2.blic]]</f>
        <v>11.8</v>
      </c>
      <c r="Q75" s="17">
        <f>Tablica4[[#This Row],[MI]]+Tablica4[[#This Row],[ZI]]+Tablica4[[#This Row],[DZ Uk.]]+Tablica4[[#This Row],[Blicevi]]+Tablica4[[#This Row],[Zalaganje]]</f>
        <v>45.3</v>
      </c>
      <c r="R75" s="17" t="b">
        <f>IF(Tablica4[[#This Row],[MI]]&gt;=10,Tablica4[[#This Row],[ZI]]&gt;=12.5)</f>
        <v>0</v>
      </c>
      <c r="S75" s="16" t="b">
        <f>AND(Tablica4[[#This Row],[DZ Uk.]]&gt;=15,Tablica4[[#This Row],[Blicevi]]&gt;=10)</f>
        <v>1</v>
      </c>
      <c r="T75" s="16" t="str">
        <f>IF(NOT(Tablica4[[#This Row],[PRAGOVI]]),1,IF(NOT(Tablica4[[#This Row],[PRAGOVI MI_ZI]]),"ROK",IF(Tablica4[[#This Row],[UKUPNO]]&gt;=80,5,IF(Tablica4[[#This Row],[UKUPNO]]&gt;=70,4,IF(Tablica4[[#This Row],[UKUPNO]]&gt;=60,3,IF(Tablica4[[#This Row],[UKUPNO]]&gt;=50,2,"ROK"))))))</f>
        <v>ROK</v>
      </c>
      <c r="U75" s="17"/>
      <c r="V75" s="17">
        <f>Tablica4[[#This Row],[Ispit]]+Tablica4[[#This Row],[Blicevi]]+Tablica4[[#This Row],[DZ Uk.]]+Tablica4[[#This Row],[Zalaganje]]</f>
        <v>29.3</v>
      </c>
      <c r="W75" s="18" t="str">
        <f>IF(Tablica4[[#This Row],[OCJENA]]="ROK",IF(NOT(Tablica4[[#This Row],[PRAGOVI]]),1,IF(Tablica4[[#This Row],[Uk. Ispit]]&gt;=80,5,IF(Tablica4[[#This Row],[Uk. Ispit]]&gt;=70,4,IF(Tablica4[[#This Row],[Uk. Ispit]]&gt;=60,3,IF(Tablica4[[#This Row],[Uk. Ispit]]&gt;=50,2,"ROK"))))),"")</f>
        <v>ROK</v>
      </c>
      <c r="X75" s="17"/>
      <c r="Y75" s="17"/>
      <c r="Z75" s="17"/>
      <c r="AA75" s="17"/>
      <c r="AB75" s="17"/>
      <c r="AC75" s="17"/>
      <c r="AD75" s="18"/>
    </row>
    <row r="76" spans="1:30">
      <c r="A76" s="25" t="s">
        <v>330</v>
      </c>
      <c r="B76" s="25" t="s">
        <v>331</v>
      </c>
      <c r="C76" s="25" t="s">
        <v>164</v>
      </c>
      <c r="D76" s="25" t="s">
        <v>91</v>
      </c>
      <c r="E76" s="12" t="s">
        <v>92</v>
      </c>
      <c r="F76" s="19">
        <v>7</v>
      </c>
      <c r="G76" s="3">
        <v>1.5</v>
      </c>
      <c r="H76" s="20">
        <v>8.1999999999999993</v>
      </c>
      <c r="I76" s="19">
        <v>13</v>
      </c>
      <c r="J76" s="19">
        <v>9</v>
      </c>
      <c r="K76" s="19">
        <v>4</v>
      </c>
      <c r="L76" s="17">
        <v>5.7</v>
      </c>
      <c r="M76" s="19"/>
      <c r="N76" s="20">
        <f>Zalaganje!P76</f>
        <v>0.3</v>
      </c>
      <c r="O76" s="20">
        <f>Tablica4[[#This Row],[1.DZ]]+Tablica4[[#This Row],[2.DZ]]+Tablica4[[#This Row],[3.DZ]]+Tablica4[[#This Row],[4.DZ]]</f>
        <v>21.5</v>
      </c>
      <c r="P76" s="19">
        <f>Tablica4[[#This Row],[1.blic]]+Tablica4[[#This Row],[2.blic]]</f>
        <v>13.899999999999999</v>
      </c>
      <c r="Q76" s="20">
        <f>Tablica4[[#This Row],[MI]]+Tablica4[[#This Row],[ZI]]+Tablica4[[#This Row],[DZ Uk.]]+Tablica4[[#This Row],[Blicevi]]+Tablica4[[#This Row],[Zalaganje]]</f>
        <v>48.699999999999996</v>
      </c>
      <c r="R76" s="20" t="b">
        <f>IF(Tablica4[[#This Row],[MI]]&gt;=10,Tablica4[[#This Row],[ZI]]&gt;=12.5)</f>
        <v>0</v>
      </c>
      <c r="S76" s="19" t="b">
        <f>AND(Tablica4[[#This Row],[DZ Uk.]]&gt;=15,Tablica4[[#This Row],[Blicevi]]&gt;=10)</f>
        <v>1</v>
      </c>
      <c r="T76" s="19" t="str">
        <f>IF(NOT(Tablica4[[#This Row],[PRAGOVI]]),1,IF(NOT(Tablica4[[#This Row],[PRAGOVI MI_ZI]]),"ROK",IF(Tablica4[[#This Row],[UKUPNO]]&gt;=80,5,IF(Tablica4[[#This Row],[UKUPNO]]&gt;=70,4,IF(Tablica4[[#This Row],[UKUPNO]]&gt;=60,3,IF(Tablica4[[#This Row],[UKUPNO]]&gt;=50,2,"ROK"))))))</f>
        <v>ROK</v>
      </c>
      <c r="U76" s="20"/>
      <c r="V76" s="20">
        <f>Tablica4[[#This Row],[Ispit]]+Tablica4[[#This Row],[Blicevi]]+Tablica4[[#This Row],[DZ Uk.]]+Tablica4[[#This Row],[Zalaganje]]</f>
        <v>35.699999999999996</v>
      </c>
      <c r="W76" s="21" t="str">
        <f>IF(Tablica4[[#This Row],[OCJENA]]="ROK",IF(NOT(Tablica4[[#This Row],[PRAGOVI]]),1,IF(Tablica4[[#This Row],[Uk. Ispit]]&gt;=80,5,IF(Tablica4[[#This Row],[Uk. Ispit]]&gt;=70,4,IF(Tablica4[[#This Row],[Uk. Ispit]]&gt;=60,3,IF(Tablica4[[#This Row],[Uk. Ispit]]&gt;=50,2,"ROK"))))),"")</f>
        <v>ROK</v>
      </c>
      <c r="X76" s="20"/>
      <c r="Y76" s="20"/>
      <c r="Z76" s="20"/>
      <c r="AA76" s="20"/>
      <c r="AB76" s="20"/>
      <c r="AC76" s="20"/>
      <c r="AD76" s="21"/>
    </row>
    <row r="77" spans="1:30">
      <c r="A77" s="25" t="s">
        <v>332</v>
      </c>
      <c r="B77" s="25" t="s">
        <v>333</v>
      </c>
      <c r="C77" s="25" t="s">
        <v>334</v>
      </c>
      <c r="D77" s="25" t="s">
        <v>335</v>
      </c>
      <c r="E77" s="12" t="s">
        <v>336</v>
      </c>
      <c r="F77" s="1">
        <v>6.5</v>
      </c>
      <c r="G77" s="3">
        <v>4.75</v>
      </c>
      <c r="H77" s="20">
        <v>4.8</v>
      </c>
      <c r="I77" s="19">
        <v>10.5</v>
      </c>
      <c r="J77" s="19">
        <v>7</v>
      </c>
      <c r="K77" s="19">
        <v>5</v>
      </c>
      <c r="L77" s="17">
        <v>6.7</v>
      </c>
      <c r="M77" s="19"/>
      <c r="N77" s="20">
        <f>Zalaganje!P77</f>
        <v>0</v>
      </c>
      <c r="O77" s="20">
        <f>Tablica4[[#This Row],[1.DZ]]+Tablica4[[#This Row],[2.DZ]]+Tablica4[[#This Row],[3.DZ]]+Tablica4[[#This Row],[4.DZ]]</f>
        <v>23.25</v>
      </c>
      <c r="P77" s="19">
        <f>Tablica4[[#This Row],[1.blic]]+Tablica4[[#This Row],[2.blic]]</f>
        <v>11.5</v>
      </c>
      <c r="Q77" s="20">
        <f>Tablica4[[#This Row],[MI]]+Tablica4[[#This Row],[ZI]]+Tablica4[[#This Row],[DZ Uk.]]+Tablica4[[#This Row],[Blicevi]]+Tablica4[[#This Row],[Zalaganje]]</f>
        <v>45.25</v>
      </c>
      <c r="R77" s="20" t="b">
        <f>IF(Tablica4[[#This Row],[MI]]&gt;=10,Tablica4[[#This Row],[ZI]]&gt;=12.5)</f>
        <v>0</v>
      </c>
      <c r="S77" s="19" t="b">
        <f>AND(Tablica4[[#This Row],[DZ Uk.]]&gt;=15,Tablica4[[#This Row],[Blicevi]]&gt;=10)</f>
        <v>1</v>
      </c>
      <c r="T77" s="19" t="str">
        <f>IF(NOT(Tablica4[[#This Row],[PRAGOVI]]),1,IF(NOT(Tablica4[[#This Row],[PRAGOVI MI_ZI]]),"ROK",IF(Tablica4[[#This Row],[UKUPNO]]&gt;=80,5,IF(Tablica4[[#This Row],[UKUPNO]]&gt;=70,4,IF(Tablica4[[#This Row],[UKUPNO]]&gt;=60,3,IF(Tablica4[[#This Row],[UKUPNO]]&gt;=50,2,"ROK"))))))</f>
        <v>ROK</v>
      </c>
      <c r="U77" s="20"/>
      <c r="V77" s="20">
        <f>Tablica4[[#This Row],[Ispit]]+Tablica4[[#This Row],[Blicevi]]+Tablica4[[#This Row],[DZ Uk.]]+Tablica4[[#This Row],[Zalaganje]]</f>
        <v>34.75</v>
      </c>
      <c r="W77" s="21" t="str">
        <f>IF(Tablica4[[#This Row],[OCJENA]]="ROK",IF(NOT(Tablica4[[#This Row],[PRAGOVI]]),1,IF(Tablica4[[#This Row],[Uk. Ispit]]&gt;=80,5,IF(Tablica4[[#This Row],[Uk. Ispit]]&gt;=70,4,IF(Tablica4[[#This Row],[Uk. Ispit]]&gt;=60,3,IF(Tablica4[[#This Row],[Uk. Ispit]]&gt;=50,2,"ROK"))))),"")</f>
        <v>ROK</v>
      </c>
      <c r="X77" s="20"/>
      <c r="Y77" s="20"/>
      <c r="Z77" s="20"/>
      <c r="AA77" s="20"/>
      <c r="AB77" s="20"/>
      <c r="AC77" s="20"/>
      <c r="AD77" s="21"/>
    </row>
    <row r="78" spans="1:30">
      <c r="A78" s="25" t="s">
        <v>337</v>
      </c>
      <c r="B78" s="25" t="s">
        <v>338</v>
      </c>
      <c r="C78" s="25" t="s">
        <v>32</v>
      </c>
      <c r="D78" s="25" t="s">
        <v>339</v>
      </c>
      <c r="E78" s="12" t="s">
        <v>340</v>
      </c>
      <c r="F78" s="3">
        <v>2.25</v>
      </c>
      <c r="G78" s="19">
        <v>6</v>
      </c>
      <c r="H78" s="20">
        <v>4.5999999999999996</v>
      </c>
      <c r="I78" s="19">
        <v>9</v>
      </c>
      <c r="J78" s="19"/>
      <c r="K78" s="19"/>
      <c r="L78" s="17"/>
      <c r="M78" s="19"/>
      <c r="N78" s="20">
        <f>Zalaganje!P78</f>
        <v>0.7</v>
      </c>
      <c r="O78" s="20">
        <f>Tablica4[[#This Row],[1.DZ]]+Tablica4[[#This Row],[2.DZ]]+Tablica4[[#This Row],[3.DZ]]+Tablica4[[#This Row],[4.DZ]]</f>
        <v>8.25</v>
      </c>
      <c r="P78" s="19">
        <f>Tablica4[[#This Row],[1.blic]]+Tablica4[[#This Row],[2.blic]]</f>
        <v>4.5999999999999996</v>
      </c>
      <c r="Q78" s="20">
        <f>Tablica4[[#This Row],[MI]]+Tablica4[[#This Row],[ZI]]+Tablica4[[#This Row],[DZ Uk.]]+Tablica4[[#This Row],[Blicevi]]+Tablica4[[#This Row],[Zalaganje]]</f>
        <v>22.55</v>
      </c>
      <c r="R78" s="20" t="b">
        <f>IF(Tablica4[[#This Row],[MI]]&gt;=10,Tablica4[[#This Row],[ZI]]&gt;=12.5)</f>
        <v>0</v>
      </c>
      <c r="S78" s="19" t="b">
        <f>AND(Tablica4[[#This Row],[DZ Uk.]]&gt;=15,Tablica4[[#This Row],[Blicevi]]&gt;=10)</f>
        <v>0</v>
      </c>
      <c r="T78" s="19">
        <f>IF(NOT(Tablica4[[#This Row],[PRAGOVI]]),1,IF(NOT(Tablica4[[#This Row],[PRAGOVI MI_ZI]]),"ROK",IF(Tablica4[[#This Row],[UKUPNO]]&gt;=80,5,IF(Tablica4[[#This Row],[UKUPNO]]&gt;=70,4,IF(Tablica4[[#This Row],[UKUPNO]]&gt;=60,3,IF(Tablica4[[#This Row],[UKUPNO]]&gt;=50,2,"ROK"))))))</f>
        <v>1</v>
      </c>
      <c r="U78" s="20"/>
      <c r="V78" s="20">
        <f>Tablica4[[#This Row],[Ispit]]+Tablica4[[#This Row],[Blicevi]]+Tablica4[[#This Row],[DZ Uk.]]+Tablica4[[#This Row],[Zalaganje]]</f>
        <v>13.549999999999999</v>
      </c>
      <c r="W78" s="21" t="str">
        <f>IF(Tablica4[[#This Row],[OCJENA]]="ROK",IF(NOT(Tablica4[[#This Row],[PRAGOVI]]),1,IF(Tablica4[[#This Row],[Uk. Ispit]]&gt;=80,5,IF(Tablica4[[#This Row],[Uk. Ispit]]&gt;=70,4,IF(Tablica4[[#This Row],[Uk. Ispit]]&gt;=60,3,IF(Tablica4[[#This Row],[Uk. Ispit]]&gt;=50,2,"ROK"))))),"")</f>
        <v/>
      </c>
      <c r="X78" s="20"/>
      <c r="Y78" s="20"/>
      <c r="Z78" s="20"/>
      <c r="AA78" s="20"/>
      <c r="AB78" s="20"/>
      <c r="AC78" s="20"/>
      <c r="AD78" s="21"/>
    </row>
    <row r="79" spans="1:30">
      <c r="A79" s="25" t="s">
        <v>341</v>
      </c>
      <c r="B79" s="25" t="s">
        <v>342</v>
      </c>
      <c r="C79" s="25" t="s">
        <v>343</v>
      </c>
      <c r="D79" s="25" t="s">
        <v>33</v>
      </c>
      <c r="E79" s="12" t="s">
        <v>34</v>
      </c>
      <c r="F79" s="19">
        <f>9-0.75-0.5-0.25</f>
        <v>7.5</v>
      </c>
      <c r="G79" s="3">
        <v>4.5</v>
      </c>
      <c r="H79" s="20">
        <v>6.4</v>
      </c>
      <c r="I79" s="19">
        <v>10.5</v>
      </c>
      <c r="J79" s="19">
        <v>10</v>
      </c>
      <c r="K79" s="19"/>
      <c r="L79" s="17">
        <v>4.8</v>
      </c>
      <c r="M79" s="19"/>
      <c r="N79" s="20">
        <f>Zalaganje!P79</f>
        <v>0</v>
      </c>
      <c r="O79" s="20">
        <f>Tablica4[[#This Row],[1.DZ]]+Tablica4[[#This Row],[2.DZ]]+Tablica4[[#This Row],[3.DZ]]+Tablica4[[#This Row],[4.DZ]]</f>
        <v>22</v>
      </c>
      <c r="P79" s="19">
        <f>Tablica4[[#This Row],[1.blic]]+Tablica4[[#This Row],[2.blic]]</f>
        <v>11.2</v>
      </c>
      <c r="Q79" s="20">
        <f>Tablica4[[#This Row],[MI]]+Tablica4[[#This Row],[ZI]]+Tablica4[[#This Row],[DZ Uk.]]+Tablica4[[#This Row],[Blicevi]]+Tablica4[[#This Row],[Zalaganje]]</f>
        <v>43.7</v>
      </c>
      <c r="R79" s="20" t="b">
        <f>IF(Tablica4[[#This Row],[MI]]&gt;=10,Tablica4[[#This Row],[ZI]]&gt;=12.5)</f>
        <v>0</v>
      </c>
      <c r="S79" s="19" t="b">
        <f>AND(Tablica4[[#This Row],[DZ Uk.]]&gt;=15,Tablica4[[#This Row],[Blicevi]]&gt;=10)</f>
        <v>1</v>
      </c>
      <c r="T79" s="19" t="str">
        <f>IF(NOT(Tablica4[[#This Row],[PRAGOVI]]),1,IF(NOT(Tablica4[[#This Row],[PRAGOVI MI_ZI]]),"ROK",IF(Tablica4[[#This Row],[UKUPNO]]&gt;=80,5,IF(Tablica4[[#This Row],[UKUPNO]]&gt;=70,4,IF(Tablica4[[#This Row],[UKUPNO]]&gt;=60,3,IF(Tablica4[[#This Row],[UKUPNO]]&gt;=50,2,"ROK"))))))</f>
        <v>ROK</v>
      </c>
      <c r="U79" s="20"/>
      <c r="V79" s="20">
        <f>Tablica4[[#This Row],[Ispit]]+Tablica4[[#This Row],[Blicevi]]+Tablica4[[#This Row],[DZ Uk.]]+Tablica4[[#This Row],[Zalaganje]]</f>
        <v>33.200000000000003</v>
      </c>
      <c r="W79" s="21" t="str">
        <f>IF(Tablica4[[#This Row],[OCJENA]]="ROK",IF(NOT(Tablica4[[#This Row],[PRAGOVI]]),1,IF(Tablica4[[#This Row],[Uk. Ispit]]&gt;=80,5,IF(Tablica4[[#This Row],[Uk. Ispit]]&gt;=70,4,IF(Tablica4[[#This Row],[Uk. Ispit]]&gt;=60,3,IF(Tablica4[[#This Row],[Uk. Ispit]]&gt;=50,2,"ROK"))))),"")</f>
        <v>ROK</v>
      </c>
      <c r="X79" s="20"/>
      <c r="Y79" s="20"/>
      <c r="Z79" s="20"/>
      <c r="AA79" s="20"/>
      <c r="AB79" s="20"/>
      <c r="AC79" s="20"/>
      <c r="AD79" s="21"/>
    </row>
    <row r="80" spans="1:30">
      <c r="A80" s="25" t="s">
        <v>344</v>
      </c>
      <c r="B80" s="25" t="s">
        <v>345</v>
      </c>
      <c r="C80" s="25" t="s">
        <v>346</v>
      </c>
      <c r="D80" s="33" t="s">
        <v>347</v>
      </c>
      <c r="E80" s="12" t="s">
        <v>348</v>
      </c>
      <c r="F80" s="3">
        <v>8.25</v>
      </c>
      <c r="G80" s="19">
        <v>4.7</v>
      </c>
      <c r="H80" s="20">
        <v>4.9000000000000004</v>
      </c>
      <c r="I80" s="19">
        <v>13</v>
      </c>
      <c r="J80" s="19">
        <v>5</v>
      </c>
      <c r="K80" s="19">
        <v>4</v>
      </c>
      <c r="L80" s="17">
        <v>4.96</v>
      </c>
      <c r="M80" s="19"/>
      <c r="N80" s="20">
        <f>Zalaganje!P80</f>
        <v>3.7</v>
      </c>
      <c r="O80" s="20">
        <f>Tablica4[[#This Row],[1.DZ]]+Tablica4[[#This Row],[2.DZ]]+Tablica4[[#This Row],[3.DZ]]+Tablica4[[#This Row],[4.DZ]]</f>
        <v>21.95</v>
      </c>
      <c r="P80" s="19">
        <f>Tablica4[[#This Row],[1.blic]]+Tablica4[[#This Row],[2.blic]]</f>
        <v>9.86</v>
      </c>
      <c r="Q80" s="20">
        <f>Tablica4[[#This Row],[MI]]+Tablica4[[#This Row],[ZI]]+Tablica4[[#This Row],[DZ Uk.]]+Tablica4[[#This Row],[Blicevi]]+Tablica4[[#This Row],[Zalaganje]]</f>
        <v>48.510000000000005</v>
      </c>
      <c r="R80" s="20" t="b">
        <f>IF(Tablica4[[#This Row],[MI]]&gt;=10,Tablica4[[#This Row],[ZI]]&gt;=12.5)</f>
        <v>0</v>
      </c>
      <c r="S80" s="19" t="b">
        <f>AND(Tablica4[[#This Row],[DZ Uk.]]&gt;=15,Tablica4[[#This Row],[Blicevi]]&gt;=10)</f>
        <v>0</v>
      </c>
      <c r="T80" s="19">
        <f>IF(NOT(Tablica4[[#This Row],[PRAGOVI]]),1,IF(NOT(Tablica4[[#This Row],[PRAGOVI MI_ZI]]),"ROK",IF(Tablica4[[#This Row],[UKUPNO]]&gt;=80,5,IF(Tablica4[[#This Row],[UKUPNO]]&gt;=70,4,IF(Tablica4[[#This Row],[UKUPNO]]&gt;=60,3,IF(Tablica4[[#This Row],[UKUPNO]]&gt;=50,2,"ROK"))))))</f>
        <v>1</v>
      </c>
      <c r="U80" s="20"/>
      <c r="V80" s="20">
        <f>Tablica4[[#This Row],[Ispit]]+Tablica4[[#This Row],[Blicevi]]+Tablica4[[#This Row],[DZ Uk.]]+Tablica4[[#This Row],[Zalaganje]]</f>
        <v>35.51</v>
      </c>
      <c r="W80" s="21" t="str">
        <f>IF(Tablica4[[#This Row],[OCJENA]]="ROK",IF(NOT(Tablica4[[#This Row],[PRAGOVI]]),1,IF(Tablica4[[#This Row],[Uk. Ispit]]&gt;=80,5,IF(Tablica4[[#This Row],[Uk. Ispit]]&gt;=70,4,IF(Tablica4[[#This Row],[Uk. Ispit]]&gt;=60,3,IF(Tablica4[[#This Row],[Uk. Ispit]]&gt;=50,2,"ROK"))))),"")</f>
        <v/>
      </c>
      <c r="X80" s="20"/>
      <c r="Y80" s="20"/>
      <c r="Z80" s="20"/>
      <c r="AA80" s="20"/>
      <c r="AB80" s="20"/>
      <c r="AC80" s="20"/>
      <c r="AD80" s="21"/>
    </row>
    <row r="81" spans="1:30">
      <c r="A81" s="25" t="s">
        <v>349</v>
      </c>
      <c r="B81" s="25" t="s">
        <v>350</v>
      </c>
      <c r="C81" s="25" t="s">
        <v>291</v>
      </c>
      <c r="D81" s="25" t="s">
        <v>96</v>
      </c>
      <c r="E81" s="12" t="s">
        <v>97</v>
      </c>
      <c r="F81" s="3">
        <v>5</v>
      </c>
      <c r="G81" s="19">
        <v>5.25</v>
      </c>
      <c r="H81" s="20">
        <v>6</v>
      </c>
      <c r="I81" s="19">
        <v>12.5</v>
      </c>
      <c r="J81" s="19">
        <v>5</v>
      </c>
      <c r="K81" s="19">
        <v>0.5</v>
      </c>
      <c r="L81" s="17">
        <v>3.2</v>
      </c>
      <c r="M81" s="19"/>
      <c r="N81" s="20">
        <f>Zalaganje!P81</f>
        <v>0.3</v>
      </c>
      <c r="O81" s="20">
        <f>Tablica4[[#This Row],[1.DZ]]+Tablica4[[#This Row],[2.DZ]]+Tablica4[[#This Row],[3.DZ]]+Tablica4[[#This Row],[4.DZ]]</f>
        <v>15.75</v>
      </c>
      <c r="P81" s="19">
        <f>Tablica4[[#This Row],[1.blic]]+Tablica4[[#This Row],[2.blic]]</f>
        <v>9.1999999999999993</v>
      </c>
      <c r="Q81" s="20">
        <f>Tablica4[[#This Row],[MI]]+Tablica4[[#This Row],[ZI]]+Tablica4[[#This Row],[DZ Uk.]]+Tablica4[[#This Row],[Blicevi]]+Tablica4[[#This Row],[Zalaganje]]</f>
        <v>37.75</v>
      </c>
      <c r="R81" s="20" t="b">
        <f>IF(Tablica4[[#This Row],[MI]]&gt;=10,Tablica4[[#This Row],[ZI]]&gt;=12.5)</f>
        <v>0</v>
      </c>
      <c r="S81" s="19" t="b">
        <f>AND(Tablica4[[#This Row],[DZ Uk.]]&gt;=15,Tablica4[[#This Row],[Blicevi]]&gt;=10)</f>
        <v>0</v>
      </c>
      <c r="T81" s="19">
        <f>IF(NOT(Tablica4[[#This Row],[PRAGOVI]]),1,IF(NOT(Tablica4[[#This Row],[PRAGOVI MI_ZI]]),"ROK",IF(Tablica4[[#This Row],[UKUPNO]]&gt;=80,5,IF(Tablica4[[#This Row],[UKUPNO]]&gt;=70,4,IF(Tablica4[[#This Row],[UKUPNO]]&gt;=60,3,IF(Tablica4[[#This Row],[UKUPNO]]&gt;=50,2,"ROK"))))))</f>
        <v>1</v>
      </c>
      <c r="U81" s="20"/>
      <c r="V81" s="20">
        <f>Tablica4[[#This Row],[Ispit]]+Tablica4[[#This Row],[Blicevi]]+Tablica4[[#This Row],[DZ Uk.]]+Tablica4[[#This Row],[Zalaganje]]</f>
        <v>25.25</v>
      </c>
      <c r="W81" s="21" t="str">
        <f>IF(Tablica4[[#This Row],[OCJENA]]="ROK",IF(NOT(Tablica4[[#This Row],[PRAGOVI]]),1,IF(Tablica4[[#This Row],[Uk. Ispit]]&gt;=80,5,IF(Tablica4[[#This Row],[Uk. Ispit]]&gt;=70,4,IF(Tablica4[[#This Row],[Uk. Ispit]]&gt;=60,3,IF(Tablica4[[#This Row],[Uk. Ispit]]&gt;=50,2,"ROK"))))),"")</f>
        <v/>
      </c>
      <c r="X81" s="20"/>
      <c r="Y81" s="20"/>
      <c r="Z81" s="20"/>
      <c r="AA81" s="20"/>
      <c r="AB81" s="20"/>
      <c r="AC81" s="20"/>
      <c r="AD81" s="21"/>
    </row>
    <row r="82" spans="1:30">
      <c r="A82" s="25" t="s">
        <v>351</v>
      </c>
      <c r="B82" s="25" t="s">
        <v>352</v>
      </c>
      <c r="C82" s="25" t="s">
        <v>353</v>
      </c>
      <c r="D82" s="25" t="s">
        <v>339</v>
      </c>
      <c r="E82" s="12" t="s">
        <v>340</v>
      </c>
      <c r="F82" s="3">
        <v>2.25</v>
      </c>
      <c r="G82" s="19">
        <v>6</v>
      </c>
      <c r="H82" s="20">
        <v>6.1</v>
      </c>
      <c r="I82" s="19">
        <v>10.5</v>
      </c>
      <c r="J82" s="19"/>
      <c r="K82" s="19"/>
      <c r="L82" s="17"/>
      <c r="M82" s="19"/>
      <c r="N82" s="20">
        <f>Zalaganje!P82</f>
        <v>0.3</v>
      </c>
      <c r="O82" s="20">
        <f>Tablica4[[#This Row],[1.DZ]]+Tablica4[[#This Row],[2.DZ]]+Tablica4[[#This Row],[3.DZ]]+Tablica4[[#This Row],[4.DZ]]</f>
        <v>8.25</v>
      </c>
      <c r="P82" s="19">
        <f>Tablica4[[#This Row],[1.blic]]+Tablica4[[#This Row],[2.blic]]</f>
        <v>6.1</v>
      </c>
      <c r="Q82" s="20">
        <f>Tablica4[[#This Row],[MI]]+Tablica4[[#This Row],[ZI]]+Tablica4[[#This Row],[DZ Uk.]]+Tablica4[[#This Row],[Blicevi]]+Tablica4[[#This Row],[Zalaganje]]</f>
        <v>25.150000000000002</v>
      </c>
      <c r="R82" s="20" t="b">
        <f>IF(Tablica4[[#This Row],[MI]]&gt;=10,Tablica4[[#This Row],[ZI]]&gt;=12.5)</f>
        <v>0</v>
      </c>
      <c r="S82" s="19" t="b">
        <f>AND(Tablica4[[#This Row],[DZ Uk.]]&gt;=15,Tablica4[[#This Row],[Blicevi]]&gt;=10)</f>
        <v>0</v>
      </c>
      <c r="T82" s="19">
        <f>IF(NOT(Tablica4[[#This Row],[PRAGOVI]]),1,IF(NOT(Tablica4[[#This Row],[PRAGOVI MI_ZI]]),"ROK",IF(Tablica4[[#This Row],[UKUPNO]]&gt;=80,5,IF(Tablica4[[#This Row],[UKUPNO]]&gt;=70,4,IF(Tablica4[[#This Row],[UKUPNO]]&gt;=60,3,IF(Tablica4[[#This Row],[UKUPNO]]&gt;=50,2,"ROK"))))))</f>
        <v>1</v>
      </c>
      <c r="U82" s="20"/>
      <c r="V82" s="20">
        <f>Tablica4[[#This Row],[Ispit]]+Tablica4[[#This Row],[Blicevi]]+Tablica4[[#This Row],[DZ Uk.]]+Tablica4[[#This Row],[Zalaganje]]</f>
        <v>14.65</v>
      </c>
      <c r="W82" s="21" t="str">
        <f>IF(Tablica4[[#This Row],[OCJENA]]="ROK",IF(NOT(Tablica4[[#This Row],[PRAGOVI]]),1,IF(Tablica4[[#This Row],[Uk. Ispit]]&gt;=80,5,IF(Tablica4[[#This Row],[Uk. Ispit]]&gt;=70,4,IF(Tablica4[[#This Row],[Uk. Ispit]]&gt;=60,3,IF(Tablica4[[#This Row],[Uk. Ispit]]&gt;=50,2,"ROK"))))),"")</f>
        <v/>
      </c>
      <c r="X82" s="20"/>
      <c r="Y82" s="20"/>
      <c r="Z82" s="20"/>
      <c r="AA82" s="20"/>
      <c r="AB82" s="20"/>
      <c r="AC82" s="20"/>
      <c r="AD82" s="21"/>
    </row>
    <row r="83" spans="1:30">
      <c r="A83" s="25" t="s">
        <v>354</v>
      </c>
      <c r="B83" s="25" t="s">
        <v>355</v>
      </c>
      <c r="C83" s="25" t="s">
        <v>126</v>
      </c>
      <c r="D83" s="25" t="s">
        <v>254</v>
      </c>
      <c r="E83" s="12" t="s">
        <v>255</v>
      </c>
      <c r="F83" s="19">
        <v>4</v>
      </c>
      <c r="G83" s="3">
        <v>3.25</v>
      </c>
      <c r="H83" s="20">
        <v>3</v>
      </c>
      <c r="I83" s="19">
        <v>8.5</v>
      </c>
      <c r="J83" s="19">
        <v>0</v>
      </c>
      <c r="K83" s="19"/>
      <c r="L83" s="17"/>
      <c r="M83" s="19"/>
      <c r="N83" s="20">
        <f>Zalaganje!P83</f>
        <v>0</v>
      </c>
      <c r="O83" s="20">
        <f>Tablica4[[#This Row],[1.DZ]]+Tablica4[[#This Row],[2.DZ]]+Tablica4[[#This Row],[3.DZ]]+Tablica4[[#This Row],[4.DZ]]</f>
        <v>7.25</v>
      </c>
      <c r="P83" s="19">
        <f>Tablica4[[#This Row],[1.blic]]+Tablica4[[#This Row],[2.blic]]</f>
        <v>3</v>
      </c>
      <c r="Q83" s="20">
        <f>Tablica4[[#This Row],[MI]]+Tablica4[[#This Row],[ZI]]+Tablica4[[#This Row],[DZ Uk.]]+Tablica4[[#This Row],[Blicevi]]+Tablica4[[#This Row],[Zalaganje]]</f>
        <v>18.75</v>
      </c>
      <c r="R83" s="20" t="b">
        <f>IF(Tablica4[[#This Row],[MI]]&gt;=10,Tablica4[[#This Row],[ZI]]&gt;=12.5)</f>
        <v>0</v>
      </c>
      <c r="S83" s="19" t="b">
        <f>AND(Tablica4[[#This Row],[DZ Uk.]]&gt;=15,Tablica4[[#This Row],[Blicevi]]&gt;=10)</f>
        <v>0</v>
      </c>
      <c r="T83" s="19">
        <f>IF(NOT(Tablica4[[#This Row],[PRAGOVI]]),1,IF(NOT(Tablica4[[#This Row],[PRAGOVI MI_ZI]]),"ROK",IF(Tablica4[[#This Row],[UKUPNO]]&gt;=80,5,IF(Tablica4[[#This Row],[UKUPNO]]&gt;=70,4,IF(Tablica4[[#This Row],[UKUPNO]]&gt;=60,3,IF(Tablica4[[#This Row],[UKUPNO]]&gt;=50,2,"ROK"))))))</f>
        <v>1</v>
      </c>
      <c r="U83" s="20"/>
      <c r="V83" s="20">
        <f>Tablica4[[#This Row],[Ispit]]+Tablica4[[#This Row],[Blicevi]]+Tablica4[[#This Row],[DZ Uk.]]+Tablica4[[#This Row],[Zalaganje]]</f>
        <v>10.25</v>
      </c>
      <c r="W83" s="21" t="str">
        <f>IF(Tablica4[[#This Row],[OCJENA]]="ROK",IF(NOT(Tablica4[[#This Row],[PRAGOVI]]),1,IF(Tablica4[[#This Row],[Uk. Ispit]]&gt;=80,5,IF(Tablica4[[#This Row],[Uk. Ispit]]&gt;=70,4,IF(Tablica4[[#This Row],[Uk. Ispit]]&gt;=60,3,IF(Tablica4[[#This Row],[Uk. Ispit]]&gt;=50,2,"ROK"))))),"")</f>
        <v/>
      </c>
      <c r="X83" s="20"/>
      <c r="Y83" s="20"/>
      <c r="Z83" s="20"/>
      <c r="AA83" s="20"/>
      <c r="AB83" s="20"/>
      <c r="AC83" s="20"/>
      <c r="AD83" s="21"/>
    </row>
    <row r="84" spans="1:30">
      <c r="A84" s="25" t="s">
        <v>356</v>
      </c>
      <c r="B84" s="25" t="s">
        <v>357</v>
      </c>
      <c r="C84" s="25" t="s">
        <v>207</v>
      </c>
      <c r="D84" s="25" t="s">
        <v>358</v>
      </c>
      <c r="E84" s="12" t="s">
        <v>359</v>
      </c>
      <c r="F84" s="1">
        <v>6</v>
      </c>
      <c r="G84" s="3">
        <v>4.2</v>
      </c>
      <c r="H84" s="17">
        <v>6.7</v>
      </c>
      <c r="I84" s="16">
        <v>9</v>
      </c>
      <c r="J84" s="16">
        <v>7</v>
      </c>
      <c r="K84" s="16"/>
      <c r="L84" s="2">
        <v>6.66</v>
      </c>
      <c r="M84" s="16"/>
      <c r="N84" s="20">
        <f>Zalaganje!P84</f>
        <v>0</v>
      </c>
      <c r="O84" s="17">
        <f>Tablica4[[#This Row],[1.DZ]]+Tablica4[[#This Row],[2.DZ]]+Tablica4[[#This Row],[3.DZ]]+Tablica4[[#This Row],[4.DZ]]</f>
        <v>17.2</v>
      </c>
      <c r="P84" s="19">
        <f>Tablica4[[#This Row],[1.blic]]+Tablica4[[#This Row],[2.blic]]</f>
        <v>13.36</v>
      </c>
      <c r="Q84" s="17">
        <f>Tablica4[[#This Row],[MI]]+Tablica4[[#This Row],[ZI]]+Tablica4[[#This Row],[DZ Uk.]]+Tablica4[[#This Row],[Blicevi]]+Tablica4[[#This Row],[Zalaganje]]</f>
        <v>39.56</v>
      </c>
      <c r="R84" s="17" t="b">
        <f>IF(Tablica4[[#This Row],[MI]]&gt;=10,Tablica4[[#This Row],[ZI]]&gt;=12.5)</f>
        <v>0</v>
      </c>
      <c r="S84" s="16" t="b">
        <f>AND(Tablica4[[#This Row],[DZ Uk.]]&gt;=15,Tablica4[[#This Row],[Blicevi]]&gt;=10)</f>
        <v>1</v>
      </c>
      <c r="T84" s="16" t="str">
        <f>IF(NOT(Tablica4[[#This Row],[PRAGOVI]]),1,IF(NOT(Tablica4[[#This Row],[PRAGOVI MI_ZI]]),"ROK",IF(Tablica4[[#This Row],[UKUPNO]]&gt;=80,5,IF(Tablica4[[#This Row],[UKUPNO]]&gt;=70,4,IF(Tablica4[[#This Row],[UKUPNO]]&gt;=60,3,IF(Tablica4[[#This Row],[UKUPNO]]&gt;=50,2,"ROK"))))))</f>
        <v>ROK</v>
      </c>
      <c r="U84" s="17"/>
      <c r="V84" s="17">
        <f>Tablica4[[#This Row],[Ispit]]+Tablica4[[#This Row],[Blicevi]]+Tablica4[[#This Row],[DZ Uk.]]+Tablica4[[#This Row],[Zalaganje]]</f>
        <v>30.56</v>
      </c>
      <c r="W84" s="18" t="str">
        <f>IF(Tablica4[[#This Row],[OCJENA]]="ROK",IF(NOT(Tablica4[[#This Row],[PRAGOVI]]),1,IF(Tablica4[[#This Row],[Uk. Ispit]]&gt;=80,5,IF(Tablica4[[#This Row],[Uk. Ispit]]&gt;=70,4,IF(Tablica4[[#This Row],[Uk. Ispit]]&gt;=60,3,IF(Tablica4[[#This Row],[Uk. Ispit]]&gt;=50,2,"ROK"))))),"")</f>
        <v>ROK</v>
      </c>
      <c r="X84" s="17"/>
      <c r="Y84" s="17"/>
      <c r="Z84" s="17"/>
      <c r="AA84" s="17"/>
      <c r="AB84" s="17"/>
      <c r="AC84" s="17"/>
      <c r="AD84" s="18"/>
    </row>
    <row r="85" spans="1:30">
      <c r="A85" s="25" t="s">
        <v>360</v>
      </c>
      <c r="B85" s="25" t="s">
        <v>361</v>
      </c>
      <c r="C85" s="25" t="s">
        <v>105</v>
      </c>
      <c r="D85" s="25" t="s">
        <v>362</v>
      </c>
      <c r="E85" s="12" t="s">
        <v>363</v>
      </c>
      <c r="F85" s="3">
        <v>6</v>
      </c>
      <c r="G85" s="16">
        <v>4.75</v>
      </c>
      <c r="H85" s="17">
        <v>6</v>
      </c>
      <c r="I85" s="16">
        <v>12.5</v>
      </c>
      <c r="J85" s="16">
        <v>8</v>
      </c>
      <c r="K85" s="16"/>
      <c r="L85" s="17">
        <v>5.7</v>
      </c>
      <c r="M85" s="16"/>
      <c r="N85" s="32">
        <f>Zalaganje!P85</f>
        <v>0.3</v>
      </c>
      <c r="O85" s="17">
        <f>Tablica4[[#This Row],[1.DZ]]+Tablica4[[#This Row],[2.DZ]]+Tablica4[[#This Row],[3.DZ]]+Tablica4[[#This Row],[4.DZ]]</f>
        <v>18.75</v>
      </c>
      <c r="P85" s="16">
        <f>Tablica4[[#This Row],[1.blic]]+Tablica4[[#This Row],[2.blic]]</f>
        <v>11.7</v>
      </c>
      <c r="Q85" s="17">
        <f>Tablica4[[#This Row],[MI]]+Tablica4[[#This Row],[ZI]]+Tablica4[[#This Row],[DZ Uk.]]+Tablica4[[#This Row],[Blicevi]]+Tablica4[[#This Row],[Zalaganje]]</f>
        <v>43.25</v>
      </c>
      <c r="R85" s="17" t="b">
        <f>IF(Tablica4[[#This Row],[MI]]&gt;=10,Tablica4[[#This Row],[ZI]]&gt;=12.5)</f>
        <v>0</v>
      </c>
      <c r="S85" s="16" t="b">
        <f>AND(Tablica4[[#This Row],[DZ Uk.]]&gt;=15,Tablica4[[#This Row],[Blicevi]]&gt;=10)</f>
        <v>1</v>
      </c>
      <c r="T85" s="16" t="str">
        <f>IF(NOT(Tablica4[[#This Row],[PRAGOVI]]),1,IF(NOT(Tablica4[[#This Row],[PRAGOVI MI_ZI]]),"ROK",IF(Tablica4[[#This Row],[UKUPNO]]&gt;=80,5,IF(Tablica4[[#This Row],[UKUPNO]]&gt;=70,4,IF(Tablica4[[#This Row],[UKUPNO]]&gt;=60,3,IF(Tablica4[[#This Row],[UKUPNO]]&gt;=50,2,"ROK"))))))</f>
        <v>ROK</v>
      </c>
      <c r="U85" s="17"/>
      <c r="V85" s="17">
        <f>Tablica4[[#This Row],[Ispit]]+Tablica4[[#This Row],[Blicevi]]+Tablica4[[#This Row],[DZ Uk.]]+Tablica4[[#This Row],[Zalaganje]]</f>
        <v>30.75</v>
      </c>
      <c r="W85" s="18" t="str">
        <f>IF(Tablica4[[#This Row],[OCJENA]]="ROK",IF(NOT(Tablica4[[#This Row],[PRAGOVI]]),1,IF(Tablica4[[#This Row],[Uk. Ispit]]&gt;=80,5,IF(Tablica4[[#This Row],[Uk. Ispit]]&gt;=70,4,IF(Tablica4[[#This Row],[Uk. Ispit]]&gt;=60,3,IF(Tablica4[[#This Row],[Uk. Ispit]]&gt;=50,2,"ROK"))))),"")</f>
        <v>ROK</v>
      </c>
      <c r="X85" s="17"/>
      <c r="Y85" s="17"/>
      <c r="Z85" s="17"/>
      <c r="AA85" s="17"/>
      <c r="AB85" s="17"/>
      <c r="AC85" s="17"/>
      <c r="AD85" s="18"/>
    </row>
    <row r="86" spans="1:30">
      <c r="A86" s="25" t="s">
        <v>364</v>
      </c>
      <c r="B86" s="25" t="s">
        <v>365</v>
      </c>
      <c r="C86" s="25" t="s">
        <v>334</v>
      </c>
      <c r="D86" s="25" t="s">
        <v>208</v>
      </c>
      <c r="E86" s="12" t="s">
        <v>209</v>
      </c>
      <c r="F86" s="16">
        <v>8</v>
      </c>
      <c r="G86" s="3">
        <v>4.8</v>
      </c>
      <c r="H86" s="17">
        <v>5.2</v>
      </c>
      <c r="I86" s="16">
        <v>14</v>
      </c>
      <c r="J86" s="16">
        <v>6.5</v>
      </c>
      <c r="K86" s="16"/>
      <c r="L86" s="17">
        <v>6.3</v>
      </c>
      <c r="M86" s="16"/>
      <c r="N86" s="32">
        <f>Zalaganje!P86</f>
        <v>0</v>
      </c>
      <c r="O86" s="17">
        <f>Tablica4[[#This Row],[1.DZ]]+Tablica4[[#This Row],[2.DZ]]+Tablica4[[#This Row],[3.DZ]]+Tablica4[[#This Row],[4.DZ]]</f>
        <v>19.3</v>
      </c>
      <c r="P86" s="16">
        <f>Tablica4[[#This Row],[1.blic]]+Tablica4[[#This Row],[2.blic]]</f>
        <v>11.5</v>
      </c>
      <c r="Q86" s="17">
        <f>Tablica4[[#This Row],[MI]]+Tablica4[[#This Row],[ZI]]+Tablica4[[#This Row],[DZ Uk.]]+Tablica4[[#This Row],[Blicevi]]+Tablica4[[#This Row],[Zalaganje]]</f>
        <v>44.8</v>
      </c>
      <c r="R86" s="17" t="b">
        <f>IF(Tablica4[[#This Row],[MI]]&gt;=10,Tablica4[[#This Row],[ZI]]&gt;=12.5)</f>
        <v>0</v>
      </c>
      <c r="S86" s="16" t="b">
        <f>AND(Tablica4[[#This Row],[DZ Uk.]]&gt;=15,Tablica4[[#This Row],[Blicevi]]&gt;=10)</f>
        <v>1</v>
      </c>
      <c r="T86" s="16" t="str">
        <f>IF(NOT(Tablica4[[#This Row],[PRAGOVI]]),1,IF(NOT(Tablica4[[#This Row],[PRAGOVI MI_ZI]]),"ROK",IF(Tablica4[[#This Row],[UKUPNO]]&gt;=80,5,IF(Tablica4[[#This Row],[UKUPNO]]&gt;=70,4,IF(Tablica4[[#This Row],[UKUPNO]]&gt;=60,3,IF(Tablica4[[#This Row],[UKUPNO]]&gt;=50,2,"ROK"))))))</f>
        <v>ROK</v>
      </c>
      <c r="U86" s="17"/>
      <c r="V86" s="17">
        <f>Tablica4[[#This Row],[Ispit]]+Tablica4[[#This Row],[Blicevi]]+Tablica4[[#This Row],[DZ Uk.]]+Tablica4[[#This Row],[Zalaganje]]</f>
        <v>30.8</v>
      </c>
      <c r="W86" s="18" t="str">
        <f>IF(Tablica4[[#This Row],[OCJENA]]="ROK",IF(NOT(Tablica4[[#This Row],[PRAGOVI]]),1,IF(Tablica4[[#This Row],[Uk. Ispit]]&gt;=80,5,IF(Tablica4[[#This Row],[Uk. Ispit]]&gt;=70,4,IF(Tablica4[[#This Row],[Uk. Ispit]]&gt;=60,3,IF(Tablica4[[#This Row],[Uk. Ispit]]&gt;=50,2,"ROK"))))),"")</f>
        <v>ROK</v>
      </c>
      <c r="X86" s="17"/>
      <c r="Y86" s="17"/>
      <c r="Z86" s="17"/>
      <c r="AA86" s="17"/>
      <c r="AB86" s="17"/>
      <c r="AC86" s="17"/>
      <c r="AD86" s="18"/>
    </row>
    <row r="87" spans="1:30">
      <c r="A87" s="25" t="s">
        <v>366</v>
      </c>
      <c r="B87" s="25" t="s">
        <v>367</v>
      </c>
      <c r="C87" s="25" t="s">
        <v>368</v>
      </c>
      <c r="D87" s="25" t="s">
        <v>369</v>
      </c>
      <c r="E87" s="12" t="s">
        <v>370</v>
      </c>
      <c r="F87" s="3">
        <v>4.915</v>
      </c>
      <c r="G87" s="16">
        <v>4.25</v>
      </c>
      <c r="H87" s="17">
        <v>9.4</v>
      </c>
      <c r="I87" s="16">
        <v>16</v>
      </c>
      <c r="J87" s="16">
        <v>6</v>
      </c>
      <c r="K87" s="16">
        <v>3</v>
      </c>
      <c r="L87" s="17">
        <v>8.9</v>
      </c>
      <c r="M87" s="16"/>
      <c r="N87" s="32">
        <f>Zalaganje!P87</f>
        <v>1</v>
      </c>
      <c r="O87" s="17">
        <f>Tablica4[[#This Row],[1.DZ]]+Tablica4[[#This Row],[2.DZ]]+Tablica4[[#This Row],[3.DZ]]+Tablica4[[#This Row],[4.DZ]]</f>
        <v>18.164999999999999</v>
      </c>
      <c r="P87" s="16">
        <f>Tablica4[[#This Row],[1.blic]]+Tablica4[[#This Row],[2.blic]]</f>
        <v>18.3</v>
      </c>
      <c r="Q87" s="17">
        <f>Tablica4[[#This Row],[MI]]+Tablica4[[#This Row],[ZI]]+Tablica4[[#This Row],[DZ Uk.]]+Tablica4[[#This Row],[Blicevi]]+Tablica4[[#This Row],[Zalaganje]]</f>
        <v>53.465000000000003</v>
      </c>
      <c r="R87" s="17" t="b">
        <f>IF(Tablica4[[#This Row],[MI]]&gt;=10,Tablica4[[#This Row],[ZI]]&gt;=12.5)</f>
        <v>0</v>
      </c>
      <c r="S87" s="16" t="b">
        <f>AND(Tablica4[[#This Row],[DZ Uk.]]&gt;=15,Tablica4[[#This Row],[Blicevi]]&gt;=10)</f>
        <v>1</v>
      </c>
      <c r="T87" s="16" t="str">
        <f>IF(NOT(Tablica4[[#This Row],[PRAGOVI]]),1,IF(NOT(Tablica4[[#This Row],[PRAGOVI MI_ZI]]),"ROK",IF(Tablica4[[#This Row],[UKUPNO]]&gt;=80,5,IF(Tablica4[[#This Row],[UKUPNO]]&gt;=70,4,IF(Tablica4[[#This Row],[UKUPNO]]&gt;=60,3,IF(Tablica4[[#This Row],[UKUPNO]]&gt;=50,2,"ROK"))))))</f>
        <v>ROK</v>
      </c>
      <c r="U87" s="17"/>
      <c r="V87" s="17">
        <f>Tablica4[[#This Row],[Ispit]]+Tablica4[[#This Row],[Blicevi]]+Tablica4[[#This Row],[DZ Uk.]]+Tablica4[[#This Row],[Zalaganje]]</f>
        <v>37.465000000000003</v>
      </c>
      <c r="W87" s="18" t="str">
        <f>IF(Tablica4[[#This Row],[OCJENA]]="ROK",IF(NOT(Tablica4[[#This Row],[PRAGOVI]]),1,IF(Tablica4[[#This Row],[Uk. Ispit]]&gt;=80,5,IF(Tablica4[[#This Row],[Uk. Ispit]]&gt;=70,4,IF(Tablica4[[#This Row],[Uk. Ispit]]&gt;=60,3,IF(Tablica4[[#This Row],[Uk. Ispit]]&gt;=50,2,"ROK"))))),"")</f>
        <v>ROK</v>
      </c>
      <c r="X87" s="17"/>
      <c r="Y87" s="17"/>
      <c r="Z87" s="17"/>
      <c r="AA87" s="17"/>
      <c r="AB87" s="17"/>
      <c r="AC87" s="17"/>
      <c r="AD87" s="18"/>
    </row>
    <row r="88" spans="1:30">
      <c r="A88" s="25" t="s">
        <v>371</v>
      </c>
      <c r="B88" s="25" t="s">
        <v>372</v>
      </c>
      <c r="C88" s="25" t="s">
        <v>373</v>
      </c>
      <c r="D88" s="25" t="s">
        <v>374</v>
      </c>
      <c r="E88" s="12" t="s">
        <v>375</v>
      </c>
      <c r="F88" s="3">
        <v>5.25</v>
      </c>
      <c r="G88" s="16">
        <v>5.8</v>
      </c>
      <c r="H88" s="17">
        <v>7.1</v>
      </c>
      <c r="I88" s="16">
        <v>13.5</v>
      </c>
      <c r="J88" s="16">
        <v>8</v>
      </c>
      <c r="K88" s="16"/>
      <c r="L88" s="17">
        <v>7.2</v>
      </c>
      <c r="M88" s="16"/>
      <c r="N88" s="32">
        <f>Zalaganje!P88</f>
        <v>0.3</v>
      </c>
      <c r="O88" s="17">
        <f>Tablica4[[#This Row],[1.DZ]]+Tablica4[[#This Row],[2.DZ]]+Tablica4[[#This Row],[3.DZ]]+Tablica4[[#This Row],[4.DZ]]</f>
        <v>19.05</v>
      </c>
      <c r="P88" s="16">
        <f>Tablica4[[#This Row],[1.blic]]+Tablica4[[#This Row],[2.blic]]</f>
        <v>14.3</v>
      </c>
      <c r="Q88" s="17">
        <f>Tablica4[[#This Row],[MI]]+Tablica4[[#This Row],[ZI]]+Tablica4[[#This Row],[DZ Uk.]]+Tablica4[[#This Row],[Blicevi]]+Tablica4[[#This Row],[Zalaganje]]</f>
        <v>47.149999999999991</v>
      </c>
      <c r="R88" s="17" t="b">
        <f>IF(Tablica4[[#This Row],[MI]]&gt;=10,Tablica4[[#This Row],[ZI]]&gt;=12.5)</f>
        <v>0</v>
      </c>
      <c r="S88" s="16" t="b">
        <f>AND(Tablica4[[#This Row],[DZ Uk.]]&gt;=15,Tablica4[[#This Row],[Blicevi]]&gt;=10)</f>
        <v>1</v>
      </c>
      <c r="T88" s="16" t="str">
        <f>IF(NOT(Tablica4[[#This Row],[PRAGOVI]]),1,IF(NOT(Tablica4[[#This Row],[PRAGOVI MI_ZI]]),"ROK",IF(Tablica4[[#This Row],[UKUPNO]]&gt;=80,5,IF(Tablica4[[#This Row],[UKUPNO]]&gt;=70,4,IF(Tablica4[[#This Row],[UKUPNO]]&gt;=60,3,IF(Tablica4[[#This Row],[UKUPNO]]&gt;=50,2,"ROK"))))))</f>
        <v>ROK</v>
      </c>
      <c r="U88" s="17"/>
      <c r="V88" s="17">
        <f>Tablica4[[#This Row],[Ispit]]+Tablica4[[#This Row],[Blicevi]]+Tablica4[[#This Row],[DZ Uk.]]+Tablica4[[#This Row],[Zalaganje]]</f>
        <v>33.65</v>
      </c>
      <c r="W88" s="18" t="str">
        <f>IF(Tablica4[[#This Row],[OCJENA]]="ROK",IF(NOT(Tablica4[[#This Row],[PRAGOVI]]),1,IF(Tablica4[[#This Row],[Uk. Ispit]]&gt;=80,5,IF(Tablica4[[#This Row],[Uk. Ispit]]&gt;=70,4,IF(Tablica4[[#This Row],[Uk. Ispit]]&gt;=60,3,IF(Tablica4[[#This Row],[Uk. Ispit]]&gt;=50,2,"ROK"))))),"")</f>
        <v>ROK</v>
      </c>
      <c r="X88" s="17"/>
      <c r="Y88" s="17"/>
      <c r="Z88" s="17"/>
      <c r="AA88" s="17"/>
      <c r="AB88" s="17"/>
      <c r="AC88" s="17"/>
      <c r="AD88" s="18"/>
    </row>
    <row r="89" spans="1:30">
      <c r="A89" s="25" t="s">
        <v>376</v>
      </c>
      <c r="B89" s="25" t="s">
        <v>377</v>
      </c>
      <c r="C89" s="25" t="s">
        <v>378</v>
      </c>
      <c r="D89" s="25" t="s">
        <v>263</v>
      </c>
      <c r="E89" s="12" t="s">
        <v>264</v>
      </c>
      <c r="F89" s="3">
        <v>6.6749999999999998</v>
      </c>
      <c r="G89" s="19">
        <v>5.5</v>
      </c>
      <c r="H89" s="17">
        <v>4.0999999999999996</v>
      </c>
      <c r="I89" s="16">
        <v>10.5</v>
      </c>
      <c r="J89" s="16">
        <v>8</v>
      </c>
      <c r="K89" s="16"/>
      <c r="L89" s="17">
        <v>4.9000000000000004</v>
      </c>
      <c r="M89" s="16"/>
      <c r="N89" s="32">
        <f>Zalaganje!P89</f>
        <v>0.3</v>
      </c>
      <c r="O89" s="17">
        <f>Tablica4[[#This Row],[1.DZ]]+Tablica4[[#This Row],[2.DZ]]+Tablica4[[#This Row],[3.DZ]]+Tablica4[[#This Row],[4.DZ]]</f>
        <v>20.175000000000001</v>
      </c>
      <c r="P89" s="16">
        <f>Tablica4[[#This Row],[1.blic]]+Tablica4[[#This Row],[2.blic]]</f>
        <v>9</v>
      </c>
      <c r="Q89" s="17">
        <f>Tablica4[[#This Row],[MI]]+Tablica4[[#This Row],[ZI]]+Tablica4[[#This Row],[DZ Uk.]]+Tablica4[[#This Row],[Blicevi]]+Tablica4[[#This Row],[Zalaganje]]</f>
        <v>39.974999999999994</v>
      </c>
      <c r="R89" s="17" t="b">
        <f>IF(Tablica4[[#This Row],[MI]]&gt;=10,Tablica4[[#This Row],[ZI]]&gt;=12.5)</f>
        <v>0</v>
      </c>
      <c r="S89" s="16" t="b">
        <f>AND(Tablica4[[#This Row],[DZ Uk.]]&gt;=15,Tablica4[[#This Row],[Blicevi]]&gt;=10)</f>
        <v>0</v>
      </c>
      <c r="T89" s="16">
        <f>IF(NOT(Tablica4[[#This Row],[PRAGOVI]]),1,IF(NOT(Tablica4[[#This Row],[PRAGOVI MI_ZI]]),"ROK",IF(Tablica4[[#This Row],[UKUPNO]]&gt;=80,5,IF(Tablica4[[#This Row],[UKUPNO]]&gt;=70,4,IF(Tablica4[[#This Row],[UKUPNO]]&gt;=60,3,IF(Tablica4[[#This Row],[UKUPNO]]&gt;=50,2,"ROK"))))))</f>
        <v>1</v>
      </c>
      <c r="U89" s="17"/>
      <c r="V89" s="17">
        <f>Tablica4[[#This Row],[Ispit]]+Tablica4[[#This Row],[Blicevi]]+Tablica4[[#This Row],[DZ Uk.]]+Tablica4[[#This Row],[Zalaganje]]</f>
        <v>29.475000000000001</v>
      </c>
      <c r="W89" s="18" t="str">
        <f>IF(Tablica4[[#This Row],[OCJENA]]="ROK",IF(NOT(Tablica4[[#This Row],[PRAGOVI]]),1,IF(Tablica4[[#This Row],[Uk. Ispit]]&gt;=80,5,IF(Tablica4[[#This Row],[Uk. Ispit]]&gt;=70,4,IF(Tablica4[[#This Row],[Uk. Ispit]]&gt;=60,3,IF(Tablica4[[#This Row],[Uk. Ispit]]&gt;=50,2,"ROK"))))),"")</f>
        <v/>
      </c>
      <c r="X89" s="17"/>
      <c r="Y89" s="17"/>
      <c r="Z89" s="17"/>
      <c r="AA89" s="17"/>
      <c r="AB89" s="17"/>
      <c r="AC89" s="17"/>
      <c r="AD89" s="18"/>
    </row>
    <row r="90" spans="1:30">
      <c r="A90" s="25" t="s">
        <v>379</v>
      </c>
      <c r="B90" s="25" t="s">
        <v>380</v>
      </c>
      <c r="C90" s="25" t="s">
        <v>381</v>
      </c>
      <c r="D90" s="25" t="s">
        <v>382</v>
      </c>
      <c r="E90" s="12" t="s">
        <v>383</v>
      </c>
      <c r="F90" s="16">
        <v>8.25</v>
      </c>
      <c r="G90" s="3">
        <v>4.5</v>
      </c>
      <c r="H90" s="17">
        <v>6.5</v>
      </c>
      <c r="I90" s="16">
        <v>10.5</v>
      </c>
      <c r="J90" s="16">
        <v>2</v>
      </c>
      <c r="K90" s="16">
        <v>5</v>
      </c>
      <c r="L90" s="17">
        <v>5.6</v>
      </c>
      <c r="M90" s="16"/>
      <c r="N90" s="32">
        <f>Zalaganje!P90</f>
        <v>0.3</v>
      </c>
      <c r="O90" s="17">
        <f>Tablica4[[#This Row],[1.DZ]]+Tablica4[[#This Row],[2.DZ]]+Tablica4[[#This Row],[3.DZ]]+Tablica4[[#This Row],[4.DZ]]</f>
        <v>19.75</v>
      </c>
      <c r="P90" s="16">
        <f>Tablica4[[#This Row],[1.blic]]+Tablica4[[#This Row],[2.blic]]</f>
        <v>12.1</v>
      </c>
      <c r="Q90" s="17">
        <f>Tablica4[[#This Row],[MI]]+Tablica4[[#This Row],[ZI]]+Tablica4[[#This Row],[DZ Uk.]]+Tablica4[[#This Row],[Blicevi]]+Tablica4[[#This Row],[Zalaganje]]</f>
        <v>42.65</v>
      </c>
      <c r="R90" s="17" t="b">
        <f>IF(Tablica4[[#This Row],[MI]]&gt;=10,Tablica4[[#This Row],[ZI]]&gt;=12.5)</f>
        <v>0</v>
      </c>
      <c r="S90" s="16" t="b">
        <f>AND(Tablica4[[#This Row],[DZ Uk.]]&gt;=15,Tablica4[[#This Row],[Blicevi]]&gt;=10)</f>
        <v>1</v>
      </c>
      <c r="T90" s="16" t="str">
        <f>IF(NOT(Tablica4[[#This Row],[PRAGOVI]]),1,IF(NOT(Tablica4[[#This Row],[PRAGOVI MI_ZI]]),"ROK",IF(Tablica4[[#This Row],[UKUPNO]]&gt;=80,5,IF(Tablica4[[#This Row],[UKUPNO]]&gt;=70,4,IF(Tablica4[[#This Row],[UKUPNO]]&gt;=60,3,IF(Tablica4[[#This Row],[UKUPNO]]&gt;=50,2,"ROK"))))))</f>
        <v>ROK</v>
      </c>
      <c r="U90" s="17"/>
      <c r="V90" s="17">
        <f>Tablica4[[#This Row],[Ispit]]+Tablica4[[#This Row],[Blicevi]]+Tablica4[[#This Row],[DZ Uk.]]+Tablica4[[#This Row],[Zalaganje]]</f>
        <v>32.15</v>
      </c>
      <c r="W90" s="18" t="str">
        <f>IF(Tablica4[[#This Row],[OCJENA]]="ROK",IF(NOT(Tablica4[[#This Row],[PRAGOVI]]),1,IF(Tablica4[[#This Row],[Uk. Ispit]]&gt;=80,5,IF(Tablica4[[#This Row],[Uk. Ispit]]&gt;=70,4,IF(Tablica4[[#This Row],[Uk. Ispit]]&gt;=60,3,IF(Tablica4[[#This Row],[Uk. Ispit]]&gt;=50,2,"ROK"))))),"")</f>
        <v>ROK</v>
      </c>
      <c r="X90" s="17"/>
      <c r="Y90" s="17"/>
      <c r="Z90" s="17"/>
      <c r="AA90" s="17"/>
      <c r="AB90" s="17"/>
      <c r="AC90" s="17"/>
      <c r="AD90" s="18"/>
    </row>
    <row r="91" spans="1:30">
      <c r="A91" s="25" t="s">
        <v>384</v>
      </c>
      <c r="B91" s="25" t="s">
        <v>385</v>
      </c>
      <c r="C91" s="25" t="s">
        <v>386</v>
      </c>
      <c r="D91" s="25" t="s">
        <v>197</v>
      </c>
      <c r="E91" s="12" t="s">
        <v>198</v>
      </c>
      <c r="F91" s="3">
        <v>5.665</v>
      </c>
      <c r="G91" s="16">
        <v>6</v>
      </c>
      <c r="H91" s="17">
        <v>6.2</v>
      </c>
      <c r="I91" s="16">
        <v>14</v>
      </c>
      <c r="J91" s="16">
        <v>8</v>
      </c>
      <c r="K91" s="16"/>
      <c r="L91" s="17">
        <v>5.2</v>
      </c>
      <c r="M91" s="16"/>
      <c r="N91" s="32">
        <f>Zalaganje!P91</f>
        <v>0.3</v>
      </c>
      <c r="O91" s="17">
        <f>Tablica4[[#This Row],[1.DZ]]+Tablica4[[#This Row],[2.DZ]]+Tablica4[[#This Row],[3.DZ]]+Tablica4[[#This Row],[4.DZ]]</f>
        <v>19.664999999999999</v>
      </c>
      <c r="P91" s="16">
        <f>Tablica4[[#This Row],[1.blic]]+Tablica4[[#This Row],[2.blic]]</f>
        <v>11.4</v>
      </c>
      <c r="Q91" s="17">
        <f>Tablica4[[#This Row],[MI]]+Tablica4[[#This Row],[ZI]]+Tablica4[[#This Row],[DZ Uk.]]+Tablica4[[#This Row],[Blicevi]]+Tablica4[[#This Row],[Zalaganje]]</f>
        <v>45.364999999999995</v>
      </c>
      <c r="R91" s="17" t="b">
        <f>IF(Tablica4[[#This Row],[MI]]&gt;=10,Tablica4[[#This Row],[ZI]]&gt;=12.5)</f>
        <v>0</v>
      </c>
      <c r="S91" s="16" t="b">
        <f>AND(Tablica4[[#This Row],[DZ Uk.]]&gt;=15,Tablica4[[#This Row],[Blicevi]]&gt;=10)</f>
        <v>1</v>
      </c>
      <c r="T91" s="16" t="str">
        <f>IF(NOT(Tablica4[[#This Row],[PRAGOVI]]),1,IF(NOT(Tablica4[[#This Row],[PRAGOVI MI_ZI]]),"ROK",IF(Tablica4[[#This Row],[UKUPNO]]&gt;=80,5,IF(Tablica4[[#This Row],[UKUPNO]]&gt;=70,4,IF(Tablica4[[#This Row],[UKUPNO]]&gt;=60,3,IF(Tablica4[[#This Row],[UKUPNO]]&gt;=50,2,"ROK"))))))</f>
        <v>ROK</v>
      </c>
      <c r="U91" s="17"/>
      <c r="V91" s="17">
        <f>Tablica4[[#This Row],[Ispit]]+Tablica4[[#This Row],[Blicevi]]+Tablica4[[#This Row],[DZ Uk.]]+Tablica4[[#This Row],[Zalaganje]]</f>
        <v>31.364999999999998</v>
      </c>
      <c r="W91" s="18" t="str">
        <f>IF(Tablica4[[#This Row],[OCJENA]]="ROK",IF(NOT(Tablica4[[#This Row],[PRAGOVI]]),1,IF(Tablica4[[#This Row],[Uk. Ispit]]&gt;=80,5,IF(Tablica4[[#This Row],[Uk. Ispit]]&gt;=70,4,IF(Tablica4[[#This Row],[Uk. Ispit]]&gt;=60,3,IF(Tablica4[[#This Row],[Uk. Ispit]]&gt;=50,2,"ROK"))))),"")</f>
        <v>ROK</v>
      </c>
      <c r="X91" s="17"/>
      <c r="Y91" s="17"/>
      <c r="Z91" s="17"/>
      <c r="AA91" s="17"/>
      <c r="AB91" s="17"/>
      <c r="AC91" s="17"/>
      <c r="AD91" s="18"/>
    </row>
    <row r="92" spans="1:30">
      <c r="A92" s="25" t="s">
        <v>387</v>
      </c>
      <c r="B92" s="25" t="s">
        <v>388</v>
      </c>
      <c r="C92" s="25" t="s">
        <v>389</v>
      </c>
      <c r="D92" s="25" t="s">
        <v>127</v>
      </c>
      <c r="E92" s="12" t="s">
        <v>128</v>
      </c>
      <c r="F92" s="3">
        <v>5</v>
      </c>
      <c r="G92" s="16">
        <v>4</v>
      </c>
      <c r="H92" s="17">
        <v>3.7</v>
      </c>
      <c r="I92" s="16">
        <v>11.5</v>
      </c>
      <c r="J92" s="16">
        <v>7</v>
      </c>
      <c r="K92" s="16"/>
      <c r="L92" s="17">
        <v>2.8</v>
      </c>
      <c r="M92" s="16"/>
      <c r="N92" s="32">
        <f>Zalaganje!P92</f>
        <v>0</v>
      </c>
      <c r="O92" s="17">
        <f>Tablica4[[#This Row],[1.DZ]]+Tablica4[[#This Row],[2.DZ]]+Tablica4[[#This Row],[3.DZ]]+Tablica4[[#This Row],[4.DZ]]</f>
        <v>16</v>
      </c>
      <c r="P92" s="16">
        <f>Tablica4[[#This Row],[1.blic]]+Tablica4[[#This Row],[2.blic]]</f>
        <v>6.5</v>
      </c>
      <c r="Q92" s="17">
        <f>Tablica4[[#This Row],[MI]]+Tablica4[[#This Row],[ZI]]+Tablica4[[#This Row],[DZ Uk.]]+Tablica4[[#This Row],[Blicevi]]+Tablica4[[#This Row],[Zalaganje]]</f>
        <v>34</v>
      </c>
      <c r="R92" s="17" t="b">
        <f>IF(Tablica4[[#This Row],[MI]]&gt;=10,Tablica4[[#This Row],[ZI]]&gt;=12.5)</f>
        <v>0</v>
      </c>
      <c r="S92" s="16" t="b">
        <f>AND(Tablica4[[#This Row],[DZ Uk.]]&gt;=15,Tablica4[[#This Row],[Blicevi]]&gt;=10)</f>
        <v>0</v>
      </c>
      <c r="T92" s="16">
        <f>IF(NOT(Tablica4[[#This Row],[PRAGOVI]]),1,IF(NOT(Tablica4[[#This Row],[PRAGOVI MI_ZI]]),"ROK",IF(Tablica4[[#This Row],[UKUPNO]]&gt;=80,5,IF(Tablica4[[#This Row],[UKUPNO]]&gt;=70,4,IF(Tablica4[[#This Row],[UKUPNO]]&gt;=60,3,IF(Tablica4[[#This Row],[UKUPNO]]&gt;=50,2,"ROK"))))))</f>
        <v>1</v>
      </c>
      <c r="U92" s="17"/>
      <c r="V92" s="17">
        <f>Tablica4[[#This Row],[Ispit]]+Tablica4[[#This Row],[Blicevi]]+Tablica4[[#This Row],[DZ Uk.]]+Tablica4[[#This Row],[Zalaganje]]</f>
        <v>22.5</v>
      </c>
      <c r="W92" s="18" t="str">
        <f>IF(Tablica4[[#This Row],[OCJENA]]="ROK",IF(NOT(Tablica4[[#This Row],[PRAGOVI]]),1,IF(Tablica4[[#This Row],[Uk. Ispit]]&gt;=80,5,IF(Tablica4[[#This Row],[Uk. Ispit]]&gt;=70,4,IF(Tablica4[[#This Row],[Uk. Ispit]]&gt;=60,3,IF(Tablica4[[#This Row],[Uk. Ispit]]&gt;=50,2,"ROK"))))),"")</f>
        <v/>
      </c>
      <c r="X92" s="17"/>
      <c r="Y92" s="17"/>
      <c r="Z92" s="17"/>
      <c r="AA92" s="17"/>
      <c r="AB92" s="17"/>
      <c r="AC92" s="17"/>
      <c r="AD92" s="18"/>
    </row>
    <row r="93" spans="1:30">
      <c r="A93" s="25" t="s">
        <v>390</v>
      </c>
      <c r="B93" s="25" t="s">
        <v>391</v>
      </c>
      <c r="C93" s="25" t="s">
        <v>105</v>
      </c>
      <c r="D93" s="25" t="s">
        <v>392</v>
      </c>
      <c r="E93" s="12" t="s">
        <v>393</v>
      </c>
      <c r="F93" s="16">
        <v>7.25</v>
      </c>
      <c r="G93" s="3">
        <v>4.75</v>
      </c>
      <c r="H93" s="17">
        <v>6.6</v>
      </c>
      <c r="I93" s="16">
        <v>11.5</v>
      </c>
      <c r="J93" s="16">
        <v>7.5</v>
      </c>
      <c r="K93" s="16"/>
      <c r="L93" s="17">
        <v>7.1</v>
      </c>
      <c r="M93" s="16"/>
      <c r="N93" s="32">
        <f>Zalaganje!P93</f>
        <v>3.7</v>
      </c>
      <c r="O93" s="17">
        <f>Tablica4[[#This Row],[1.DZ]]+Tablica4[[#This Row],[2.DZ]]+Tablica4[[#This Row],[3.DZ]]+Tablica4[[#This Row],[4.DZ]]</f>
        <v>19.5</v>
      </c>
      <c r="P93" s="16">
        <f>Tablica4[[#This Row],[1.blic]]+Tablica4[[#This Row],[2.blic]]</f>
        <v>13.7</v>
      </c>
      <c r="Q93" s="17">
        <f>Tablica4[[#This Row],[MI]]+Tablica4[[#This Row],[ZI]]+Tablica4[[#This Row],[DZ Uk.]]+Tablica4[[#This Row],[Blicevi]]+Tablica4[[#This Row],[Zalaganje]]</f>
        <v>48.400000000000006</v>
      </c>
      <c r="R93" s="17" t="b">
        <f>IF(Tablica4[[#This Row],[MI]]&gt;=10,Tablica4[[#This Row],[ZI]]&gt;=12.5)</f>
        <v>0</v>
      </c>
      <c r="S93" s="16" t="b">
        <f>AND(Tablica4[[#This Row],[DZ Uk.]]&gt;=15,Tablica4[[#This Row],[Blicevi]]&gt;=10)</f>
        <v>1</v>
      </c>
      <c r="T93" s="16" t="str">
        <f>IF(NOT(Tablica4[[#This Row],[PRAGOVI]]),1,IF(NOT(Tablica4[[#This Row],[PRAGOVI MI_ZI]]),"ROK",IF(Tablica4[[#This Row],[UKUPNO]]&gt;=80,5,IF(Tablica4[[#This Row],[UKUPNO]]&gt;=70,4,IF(Tablica4[[#This Row],[UKUPNO]]&gt;=60,3,IF(Tablica4[[#This Row],[UKUPNO]]&gt;=50,2,"ROK"))))))</f>
        <v>ROK</v>
      </c>
      <c r="U93" s="17"/>
      <c r="V93" s="17">
        <f>Tablica4[[#This Row],[Ispit]]+Tablica4[[#This Row],[Blicevi]]+Tablica4[[#This Row],[DZ Uk.]]+Tablica4[[#This Row],[Zalaganje]]</f>
        <v>36.900000000000006</v>
      </c>
      <c r="W93" s="18" t="str">
        <f>IF(Tablica4[[#This Row],[OCJENA]]="ROK",IF(NOT(Tablica4[[#This Row],[PRAGOVI]]),1,IF(Tablica4[[#This Row],[Uk. Ispit]]&gt;=80,5,IF(Tablica4[[#This Row],[Uk. Ispit]]&gt;=70,4,IF(Tablica4[[#This Row],[Uk. Ispit]]&gt;=60,3,IF(Tablica4[[#This Row],[Uk. Ispit]]&gt;=50,2,"ROK"))))),"")</f>
        <v>ROK</v>
      </c>
      <c r="X93" s="17"/>
      <c r="Y93" s="17"/>
      <c r="Z93" s="17"/>
      <c r="AA93" s="17"/>
      <c r="AB93" s="17"/>
      <c r="AC93" s="17"/>
      <c r="AD93" s="18"/>
    </row>
    <row r="94" spans="1:30">
      <c r="A94" s="25" t="s">
        <v>394</v>
      </c>
      <c r="B94" s="25" t="s">
        <v>395</v>
      </c>
      <c r="C94" s="25" t="s">
        <v>231</v>
      </c>
      <c r="D94" s="25" t="s">
        <v>179</v>
      </c>
      <c r="E94" s="12" t="s">
        <v>180</v>
      </c>
      <c r="F94" s="3">
        <v>4.38</v>
      </c>
      <c r="G94" s="16">
        <v>5.4</v>
      </c>
      <c r="H94" s="17">
        <v>5.4</v>
      </c>
      <c r="I94" s="16">
        <v>12</v>
      </c>
      <c r="J94" s="16">
        <v>7</v>
      </c>
      <c r="K94" s="16"/>
      <c r="L94" s="17">
        <v>6.36</v>
      </c>
      <c r="M94" s="16"/>
      <c r="N94" s="32">
        <f>Zalaganje!P94</f>
        <v>0</v>
      </c>
      <c r="O94" s="17">
        <f>Tablica4[[#This Row],[1.DZ]]+Tablica4[[#This Row],[2.DZ]]+Tablica4[[#This Row],[3.DZ]]+Tablica4[[#This Row],[4.DZ]]</f>
        <v>16.78</v>
      </c>
      <c r="P94" s="16">
        <f>Tablica4[[#This Row],[1.blic]]+Tablica4[[#This Row],[2.blic]]</f>
        <v>11.760000000000002</v>
      </c>
      <c r="Q94" s="17">
        <f>Tablica4[[#This Row],[MI]]+Tablica4[[#This Row],[ZI]]+Tablica4[[#This Row],[DZ Uk.]]+Tablica4[[#This Row],[Blicevi]]+Tablica4[[#This Row],[Zalaganje]]</f>
        <v>40.540000000000006</v>
      </c>
      <c r="R94" s="17" t="b">
        <f>IF(Tablica4[[#This Row],[MI]]&gt;=10,Tablica4[[#This Row],[ZI]]&gt;=12.5)</f>
        <v>0</v>
      </c>
      <c r="S94" s="16" t="b">
        <f>AND(Tablica4[[#This Row],[DZ Uk.]]&gt;=15,Tablica4[[#This Row],[Blicevi]]&gt;=10)</f>
        <v>1</v>
      </c>
      <c r="T94" s="16" t="str">
        <f>IF(NOT(Tablica4[[#This Row],[PRAGOVI]]),1,IF(NOT(Tablica4[[#This Row],[PRAGOVI MI_ZI]]),"ROK",IF(Tablica4[[#This Row],[UKUPNO]]&gt;=80,5,IF(Tablica4[[#This Row],[UKUPNO]]&gt;=70,4,IF(Tablica4[[#This Row],[UKUPNO]]&gt;=60,3,IF(Tablica4[[#This Row],[UKUPNO]]&gt;=50,2,"ROK"))))))</f>
        <v>ROK</v>
      </c>
      <c r="U94" s="17"/>
      <c r="V94" s="17">
        <f>Tablica4[[#This Row],[Ispit]]+Tablica4[[#This Row],[Blicevi]]+Tablica4[[#This Row],[DZ Uk.]]+Tablica4[[#This Row],[Zalaganje]]</f>
        <v>28.540000000000003</v>
      </c>
      <c r="W94" s="18" t="str">
        <f>IF(Tablica4[[#This Row],[OCJENA]]="ROK",IF(NOT(Tablica4[[#This Row],[PRAGOVI]]),1,IF(Tablica4[[#This Row],[Uk. Ispit]]&gt;=80,5,IF(Tablica4[[#This Row],[Uk. Ispit]]&gt;=70,4,IF(Tablica4[[#This Row],[Uk. Ispit]]&gt;=60,3,IF(Tablica4[[#This Row],[Uk. Ispit]]&gt;=50,2,"ROK"))))),"")</f>
        <v>ROK</v>
      </c>
      <c r="X94" s="17"/>
      <c r="Y94" s="17"/>
      <c r="Z94" s="17"/>
      <c r="AA94" s="17"/>
      <c r="AB94" s="17"/>
      <c r="AC94" s="17"/>
      <c r="AD94" s="18"/>
    </row>
    <row r="95" spans="1:30">
      <c r="A95" s="25" t="s">
        <v>396</v>
      </c>
      <c r="B95" s="25" t="s">
        <v>397</v>
      </c>
      <c r="C95" s="25" t="s">
        <v>398</v>
      </c>
      <c r="D95" s="25" t="s">
        <v>123</v>
      </c>
      <c r="E95" s="12" t="s">
        <v>123</v>
      </c>
      <c r="F95" s="16"/>
      <c r="G95" s="16"/>
      <c r="H95" s="17"/>
      <c r="I95" s="16"/>
      <c r="J95" s="16"/>
      <c r="K95" s="16"/>
      <c r="L95" s="17"/>
      <c r="M95" s="16"/>
      <c r="N95" s="32">
        <f>Zalaganje!P95</f>
        <v>0</v>
      </c>
      <c r="O95" s="17">
        <f>Tablica4[[#This Row],[1.DZ]]+Tablica4[[#This Row],[2.DZ]]+Tablica4[[#This Row],[3.DZ]]+Tablica4[[#This Row],[4.DZ]]</f>
        <v>0</v>
      </c>
      <c r="P95" s="16">
        <f>Tablica4[[#This Row],[1.blic]]+Tablica4[[#This Row],[2.blic]]</f>
        <v>0</v>
      </c>
      <c r="Q95" s="17">
        <f>Tablica4[[#This Row],[MI]]+Tablica4[[#This Row],[ZI]]+Tablica4[[#This Row],[DZ Uk.]]+Tablica4[[#This Row],[Blicevi]]+Tablica4[[#This Row],[Zalaganje]]</f>
        <v>0</v>
      </c>
      <c r="R95" s="17" t="b">
        <f>IF(Tablica4[[#This Row],[MI]]&gt;=10,Tablica4[[#This Row],[ZI]]&gt;=12.5)</f>
        <v>0</v>
      </c>
      <c r="S95" s="16" t="b">
        <f>AND(Tablica4[[#This Row],[DZ Uk.]]&gt;=15,Tablica4[[#This Row],[Blicevi]]&gt;=10)</f>
        <v>0</v>
      </c>
      <c r="T95" s="16">
        <f>IF(NOT(Tablica4[[#This Row],[PRAGOVI]]),1,IF(NOT(Tablica4[[#This Row],[PRAGOVI MI_ZI]]),"ROK",IF(Tablica4[[#This Row],[UKUPNO]]&gt;=80,5,IF(Tablica4[[#This Row],[UKUPNO]]&gt;=70,4,IF(Tablica4[[#This Row],[UKUPNO]]&gt;=60,3,IF(Tablica4[[#This Row],[UKUPNO]]&gt;=50,2,"ROK"))))))</f>
        <v>1</v>
      </c>
      <c r="U95" s="17"/>
      <c r="V95" s="17">
        <f>Tablica4[[#This Row],[Ispit]]+Tablica4[[#This Row],[Blicevi]]+Tablica4[[#This Row],[DZ Uk.]]+Tablica4[[#This Row],[Zalaganje]]</f>
        <v>0</v>
      </c>
      <c r="W95" s="18" t="str">
        <f>IF(Tablica4[[#This Row],[OCJENA]]="ROK",IF(NOT(Tablica4[[#This Row],[PRAGOVI]]),1,IF(Tablica4[[#This Row],[Uk. Ispit]]&gt;=80,5,IF(Tablica4[[#This Row],[Uk. Ispit]]&gt;=70,4,IF(Tablica4[[#This Row],[Uk. Ispit]]&gt;=60,3,IF(Tablica4[[#This Row],[Uk. Ispit]]&gt;=50,2,"ROK"))))),"")</f>
        <v/>
      </c>
      <c r="X95" s="17"/>
      <c r="Y95" s="17"/>
      <c r="Z95" s="17"/>
      <c r="AA95" s="17"/>
      <c r="AB95" s="17"/>
      <c r="AC95" s="17"/>
      <c r="AD95" s="18"/>
    </row>
    <row r="96" spans="1:30">
      <c r="A96" s="25" t="s">
        <v>399</v>
      </c>
      <c r="B96" s="25" t="s">
        <v>400</v>
      </c>
      <c r="C96" s="25" t="s">
        <v>113</v>
      </c>
      <c r="D96" s="25" t="s">
        <v>401</v>
      </c>
      <c r="E96" s="12" t="s">
        <v>402</v>
      </c>
      <c r="F96" s="16">
        <v>6.5</v>
      </c>
      <c r="G96" s="3">
        <v>5</v>
      </c>
      <c r="H96" s="17">
        <v>8.1999999999999993</v>
      </c>
      <c r="I96" s="16">
        <v>13.5</v>
      </c>
      <c r="J96" s="16">
        <v>3.5</v>
      </c>
      <c r="K96" s="16"/>
      <c r="L96" s="17">
        <v>8.8000000000000007</v>
      </c>
      <c r="M96" s="16"/>
      <c r="N96" s="32">
        <f>Zalaganje!P96</f>
        <v>0.3</v>
      </c>
      <c r="O96" s="17">
        <f>Tablica4[[#This Row],[1.DZ]]+Tablica4[[#This Row],[2.DZ]]+Tablica4[[#This Row],[3.DZ]]+Tablica4[[#This Row],[4.DZ]]</f>
        <v>15</v>
      </c>
      <c r="P96" s="16">
        <f>Tablica4[[#This Row],[1.blic]]+Tablica4[[#This Row],[2.blic]]</f>
        <v>17</v>
      </c>
      <c r="Q96" s="17">
        <f>Tablica4[[#This Row],[MI]]+Tablica4[[#This Row],[ZI]]+Tablica4[[#This Row],[DZ Uk.]]+Tablica4[[#This Row],[Blicevi]]+Tablica4[[#This Row],[Zalaganje]]</f>
        <v>45.8</v>
      </c>
      <c r="R96" s="17" t="b">
        <f>IF(Tablica4[[#This Row],[MI]]&gt;=10,Tablica4[[#This Row],[ZI]]&gt;=12.5)</f>
        <v>0</v>
      </c>
      <c r="S96" s="16" t="b">
        <f>AND(Tablica4[[#This Row],[DZ Uk.]]&gt;=15,Tablica4[[#This Row],[Blicevi]]&gt;=10)</f>
        <v>1</v>
      </c>
      <c r="T96" s="16" t="str">
        <f>IF(NOT(Tablica4[[#This Row],[PRAGOVI]]),1,IF(NOT(Tablica4[[#This Row],[PRAGOVI MI_ZI]]),"ROK",IF(Tablica4[[#This Row],[UKUPNO]]&gt;=80,5,IF(Tablica4[[#This Row],[UKUPNO]]&gt;=70,4,IF(Tablica4[[#This Row],[UKUPNO]]&gt;=60,3,IF(Tablica4[[#This Row],[UKUPNO]]&gt;=50,2,"ROK"))))))</f>
        <v>ROK</v>
      </c>
      <c r="U96" s="17"/>
      <c r="V96" s="17">
        <f>Tablica4[[#This Row],[Ispit]]+Tablica4[[#This Row],[Blicevi]]+Tablica4[[#This Row],[DZ Uk.]]+Tablica4[[#This Row],[Zalaganje]]</f>
        <v>32.299999999999997</v>
      </c>
      <c r="W96" s="18" t="str">
        <f>IF(Tablica4[[#This Row],[OCJENA]]="ROK",IF(NOT(Tablica4[[#This Row],[PRAGOVI]]),1,IF(Tablica4[[#This Row],[Uk. Ispit]]&gt;=80,5,IF(Tablica4[[#This Row],[Uk. Ispit]]&gt;=70,4,IF(Tablica4[[#This Row],[Uk. Ispit]]&gt;=60,3,IF(Tablica4[[#This Row],[Uk. Ispit]]&gt;=50,2,"ROK"))))),"")</f>
        <v>ROK</v>
      </c>
      <c r="X96" s="17"/>
      <c r="Y96" s="17"/>
      <c r="Z96" s="17"/>
      <c r="AA96" s="17"/>
      <c r="AB96" s="17"/>
      <c r="AC96" s="17"/>
      <c r="AD96" s="18"/>
    </row>
    <row r="97" spans="1:30">
      <c r="A97" s="25" t="s">
        <v>403</v>
      </c>
      <c r="B97" s="25" t="s">
        <v>404</v>
      </c>
      <c r="C97" s="25" t="s">
        <v>405</v>
      </c>
      <c r="D97" s="25" t="s">
        <v>374</v>
      </c>
      <c r="E97" s="12" t="s">
        <v>375</v>
      </c>
      <c r="F97" s="3">
        <v>5.25</v>
      </c>
      <c r="G97" s="16">
        <v>5.8</v>
      </c>
      <c r="H97" s="17">
        <v>7.3</v>
      </c>
      <c r="I97" s="16">
        <v>16</v>
      </c>
      <c r="J97" s="16">
        <v>8</v>
      </c>
      <c r="K97" s="16"/>
      <c r="L97" s="17">
        <v>9</v>
      </c>
      <c r="M97" s="16"/>
      <c r="N97" s="32">
        <f>Zalaganje!P97</f>
        <v>0.3</v>
      </c>
      <c r="O97" s="17">
        <f>Tablica4[[#This Row],[1.DZ]]+Tablica4[[#This Row],[2.DZ]]+Tablica4[[#This Row],[3.DZ]]+Tablica4[[#This Row],[4.DZ]]</f>
        <v>19.05</v>
      </c>
      <c r="P97" s="16">
        <f>Tablica4[[#This Row],[1.blic]]+Tablica4[[#This Row],[2.blic]]</f>
        <v>16.3</v>
      </c>
      <c r="Q97" s="17">
        <f>Tablica4[[#This Row],[MI]]+Tablica4[[#This Row],[ZI]]+Tablica4[[#This Row],[DZ Uk.]]+Tablica4[[#This Row],[Blicevi]]+Tablica4[[#This Row],[Zalaganje]]</f>
        <v>51.649999999999991</v>
      </c>
      <c r="R97" s="17" t="b">
        <f>IF(Tablica4[[#This Row],[MI]]&gt;=10,Tablica4[[#This Row],[ZI]]&gt;=12.5)</f>
        <v>0</v>
      </c>
      <c r="S97" s="16" t="b">
        <f>AND(Tablica4[[#This Row],[DZ Uk.]]&gt;=15,Tablica4[[#This Row],[Blicevi]]&gt;=10)</f>
        <v>1</v>
      </c>
      <c r="T97" s="16" t="str">
        <f>IF(NOT(Tablica4[[#This Row],[PRAGOVI]]),1,IF(NOT(Tablica4[[#This Row],[PRAGOVI MI_ZI]]),"ROK",IF(Tablica4[[#This Row],[UKUPNO]]&gt;=80,5,IF(Tablica4[[#This Row],[UKUPNO]]&gt;=70,4,IF(Tablica4[[#This Row],[UKUPNO]]&gt;=60,3,IF(Tablica4[[#This Row],[UKUPNO]]&gt;=50,2,"ROK"))))))</f>
        <v>ROK</v>
      </c>
      <c r="U97" s="17"/>
      <c r="V97" s="17">
        <f>Tablica4[[#This Row],[Ispit]]+Tablica4[[#This Row],[Blicevi]]+Tablica4[[#This Row],[DZ Uk.]]+Tablica4[[#This Row],[Zalaganje]]</f>
        <v>35.65</v>
      </c>
      <c r="W97" s="18" t="str">
        <f>IF(Tablica4[[#This Row],[OCJENA]]="ROK",IF(NOT(Tablica4[[#This Row],[PRAGOVI]]),1,IF(Tablica4[[#This Row],[Uk. Ispit]]&gt;=80,5,IF(Tablica4[[#This Row],[Uk. Ispit]]&gt;=70,4,IF(Tablica4[[#This Row],[Uk. Ispit]]&gt;=60,3,IF(Tablica4[[#This Row],[Uk. Ispit]]&gt;=50,2,"ROK"))))),"")</f>
        <v>ROK</v>
      </c>
      <c r="X97" s="17"/>
      <c r="Y97" s="17"/>
      <c r="Z97" s="17"/>
      <c r="AA97" s="17"/>
      <c r="AB97" s="17"/>
      <c r="AC97" s="17"/>
      <c r="AD97" s="18"/>
    </row>
    <row r="98" spans="1:30">
      <c r="A98" s="25" t="s">
        <v>406</v>
      </c>
      <c r="B98" s="25" t="s">
        <v>407</v>
      </c>
      <c r="C98" s="25" t="s">
        <v>178</v>
      </c>
      <c r="D98" s="25" t="s">
        <v>78</v>
      </c>
      <c r="E98" s="12" t="s">
        <v>79</v>
      </c>
      <c r="F98" s="19">
        <v>5.25</v>
      </c>
      <c r="G98" s="3">
        <v>4.75</v>
      </c>
      <c r="H98" s="17">
        <v>8.1999999999999993</v>
      </c>
      <c r="I98" s="16">
        <v>12</v>
      </c>
      <c r="J98" s="16">
        <v>5</v>
      </c>
      <c r="K98" s="16"/>
      <c r="L98" s="17">
        <v>5.4</v>
      </c>
      <c r="M98" s="16"/>
      <c r="N98" s="32">
        <f>Zalaganje!P98</f>
        <v>0.7</v>
      </c>
      <c r="O98" s="17">
        <f>Tablica4[[#This Row],[1.DZ]]+Tablica4[[#This Row],[2.DZ]]+Tablica4[[#This Row],[3.DZ]]+Tablica4[[#This Row],[4.DZ]]</f>
        <v>15</v>
      </c>
      <c r="P98" s="16">
        <f>Tablica4[[#This Row],[1.blic]]+Tablica4[[#This Row],[2.blic]]</f>
        <v>13.6</v>
      </c>
      <c r="Q98" s="17">
        <f>Tablica4[[#This Row],[MI]]+Tablica4[[#This Row],[ZI]]+Tablica4[[#This Row],[DZ Uk.]]+Tablica4[[#This Row],[Blicevi]]+Tablica4[[#This Row],[Zalaganje]]</f>
        <v>41.300000000000004</v>
      </c>
      <c r="R98" s="17" t="b">
        <f>IF(Tablica4[[#This Row],[MI]]&gt;=10,Tablica4[[#This Row],[ZI]]&gt;=12.5)</f>
        <v>0</v>
      </c>
      <c r="S98" s="16" t="b">
        <f>AND(Tablica4[[#This Row],[DZ Uk.]]&gt;=15,Tablica4[[#This Row],[Blicevi]]&gt;=10)</f>
        <v>1</v>
      </c>
      <c r="T98" s="16" t="str">
        <f>IF(NOT(Tablica4[[#This Row],[PRAGOVI]]),1,IF(NOT(Tablica4[[#This Row],[PRAGOVI MI_ZI]]),"ROK",IF(Tablica4[[#This Row],[UKUPNO]]&gt;=80,5,IF(Tablica4[[#This Row],[UKUPNO]]&gt;=70,4,IF(Tablica4[[#This Row],[UKUPNO]]&gt;=60,3,IF(Tablica4[[#This Row],[UKUPNO]]&gt;=50,2,"ROK"))))))</f>
        <v>ROK</v>
      </c>
      <c r="U98" s="17"/>
      <c r="V98" s="17">
        <f>Tablica4[[#This Row],[Ispit]]+Tablica4[[#This Row],[Blicevi]]+Tablica4[[#This Row],[DZ Uk.]]+Tablica4[[#This Row],[Zalaganje]]</f>
        <v>29.3</v>
      </c>
      <c r="W98" s="18" t="str">
        <f>IF(Tablica4[[#This Row],[OCJENA]]="ROK",IF(NOT(Tablica4[[#This Row],[PRAGOVI]]),1,IF(Tablica4[[#This Row],[Uk. Ispit]]&gt;=80,5,IF(Tablica4[[#This Row],[Uk. Ispit]]&gt;=70,4,IF(Tablica4[[#This Row],[Uk. Ispit]]&gt;=60,3,IF(Tablica4[[#This Row],[Uk. Ispit]]&gt;=50,2,"ROK"))))),"")</f>
        <v>ROK</v>
      </c>
      <c r="X98" s="17"/>
      <c r="Y98" s="17"/>
      <c r="Z98" s="17"/>
      <c r="AA98" s="17"/>
      <c r="AB98" s="17"/>
      <c r="AC98" s="17"/>
      <c r="AD98" s="18"/>
    </row>
    <row r="99" spans="1:30">
      <c r="A99" s="25" t="s">
        <v>408</v>
      </c>
      <c r="B99" s="25" t="s">
        <v>409</v>
      </c>
      <c r="C99" s="25" t="s">
        <v>164</v>
      </c>
      <c r="D99" s="25" t="s">
        <v>410</v>
      </c>
      <c r="E99" s="12" t="s">
        <v>411</v>
      </c>
      <c r="F99" s="16">
        <v>7.25</v>
      </c>
      <c r="G99" s="3">
        <v>5.5</v>
      </c>
      <c r="H99" s="17">
        <v>6</v>
      </c>
      <c r="I99" s="16">
        <v>14.5</v>
      </c>
      <c r="J99" s="16">
        <v>3</v>
      </c>
      <c r="K99" s="16"/>
      <c r="L99" s="17">
        <v>5.2</v>
      </c>
      <c r="M99" s="16"/>
      <c r="N99" s="32">
        <f>Zalaganje!P99</f>
        <v>3</v>
      </c>
      <c r="O99" s="17">
        <f>Tablica4[[#This Row],[1.DZ]]+Tablica4[[#This Row],[2.DZ]]+Tablica4[[#This Row],[3.DZ]]+Tablica4[[#This Row],[4.DZ]]</f>
        <v>15.75</v>
      </c>
      <c r="P99" s="16">
        <f>Tablica4[[#This Row],[1.blic]]+Tablica4[[#This Row],[2.blic]]</f>
        <v>11.2</v>
      </c>
      <c r="Q99" s="17">
        <f>Tablica4[[#This Row],[MI]]+Tablica4[[#This Row],[ZI]]+Tablica4[[#This Row],[DZ Uk.]]+Tablica4[[#This Row],[Blicevi]]+Tablica4[[#This Row],[Zalaganje]]</f>
        <v>44.45</v>
      </c>
      <c r="R99" s="17" t="b">
        <f>IF(Tablica4[[#This Row],[MI]]&gt;=10,Tablica4[[#This Row],[ZI]]&gt;=12.5)</f>
        <v>0</v>
      </c>
      <c r="S99" s="16" t="b">
        <f>AND(Tablica4[[#This Row],[DZ Uk.]]&gt;=15,Tablica4[[#This Row],[Blicevi]]&gt;=10)</f>
        <v>1</v>
      </c>
      <c r="T99" s="16" t="str">
        <f>IF(NOT(Tablica4[[#This Row],[PRAGOVI]]),1,IF(NOT(Tablica4[[#This Row],[PRAGOVI MI_ZI]]),"ROK",IF(Tablica4[[#This Row],[UKUPNO]]&gt;=80,5,IF(Tablica4[[#This Row],[UKUPNO]]&gt;=70,4,IF(Tablica4[[#This Row],[UKUPNO]]&gt;=60,3,IF(Tablica4[[#This Row],[UKUPNO]]&gt;=50,2,"ROK"))))))</f>
        <v>ROK</v>
      </c>
      <c r="U99" s="17"/>
      <c r="V99" s="17">
        <f>Tablica4[[#This Row],[Ispit]]+Tablica4[[#This Row],[Blicevi]]+Tablica4[[#This Row],[DZ Uk.]]+Tablica4[[#This Row],[Zalaganje]]</f>
        <v>29.95</v>
      </c>
      <c r="W99" s="18" t="str">
        <f>IF(Tablica4[[#This Row],[OCJENA]]="ROK",IF(NOT(Tablica4[[#This Row],[PRAGOVI]]),1,IF(Tablica4[[#This Row],[Uk. Ispit]]&gt;=80,5,IF(Tablica4[[#This Row],[Uk. Ispit]]&gt;=70,4,IF(Tablica4[[#This Row],[Uk. Ispit]]&gt;=60,3,IF(Tablica4[[#This Row],[Uk. Ispit]]&gt;=50,2,"ROK"))))),"")</f>
        <v>ROK</v>
      </c>
      <c r="X99" s="17"/>
      <c r="Y99" s="17"/>
      <c r="Z99" s="17"/>
      <c r="AA99" s="17"/>
      <c r="AB99" s="17"/>
      <c r="AC99" s="17"/>
      <c r="AD99" s="18"/>
    </row>
    <row r="100" spans="1:30">
      <c r="A100" s="25" t="s">
        <v>412</v>
      </c>
      <c r="B100" s="25" t="s">
        <v>413</v>
      </c>
      <c r="C100" s="25" t="s">
        <v>231</v>
      </c>
      <c r="D100" s="25" t="s">
        <v>414</v>
      </c>
      <c r="E100" s="12" t="s">
        <v>415</v>
      </c>
      <c r="F100" s="16">
        <v>8.25</v>
      </c>
      <c r="G100" s="3">
        <v>5</v>
      </c>
      <c r="H100" s="17">
        <v>3</v>
      </c>
      <c r="I100" s="16">
        <v>10</v>
      </c>
      <c r="J100" s="16">
        <v>6.5</v>
      </c>
      <c r="K100" s="16"/>
      <c r="L100" s="17">
        <v>6.1</v>
      </c>
      <c r="M100" s="16"/>
      <c r="N100" s="32">
        <f>Zalaganje!P100</f>
        <v>3.3</v>
      </c>
      <c r="O100" s="17">
        <f>Tablica4[[#This Row],[1.DZ]]+Tablica4[[#This Row],[2.DZ]]+Tablica4[[#This Row],[3.DZ]]+Tablica4[[#This Row],[4.DZ]]</f>
        <v>19.75</v>
      </c>
      <c r="P100" s="16">
        <f>Tablica4[[#This Row],[1.blic]]+Tablica4[[#This Row],[2.blic]]</f>
        <v>9.1</v>
      </c>
      <c r="Q100" s="17">
        <f>Tablica4[[#This Row],[MI]]+Tablica4[[#This Row],[ZI]]+Tablica4[[#This Row],[DZ Uk.]]+Tablica4[[#This Row],[Blicevi]]+Tablica4[[#This Row],[Zalaganje]]</f>
        <v>42.15</v>
      </c>
      <c r="R100" s="17" t="b">
        <f>IF(Tablica4[[#This Row],[MI]]&gt;=10,Tablica4[[#This Row],[ZI]]&gt;=12.5)</f>
        <v>0</v>
      </c>
      <c r="S100" s="16" t="b">
        <f>AND(Tablica4[[#This Row],[DZ Uk.]]&gt;=15,Tablica4[[#This Row],[Blicevi]]&gt;=10)</f>
        <v>0</v>
      </c>
      <c r="T100" s="16">
        <f>IF(NOT(Tablica4[[#This Row],[PRAGOVI]]),1,IF(NOT(Tablica4[[#This Row],[PRAGOVI MI_ZI]]),"ROK",IF(Tablica4[[#This Row],[UKUPNO]]&gt;=80,5,IF(Tablica4[[#This Row],[UKUPNO]]&gt;=70,4,IF(Tablica4[[#This Row],[UKUPNO]]&gt;=60,3,IF(Tablica4[[#This Row],[UKUPNO]]&gt;=50,2,"ROK"))))))</f>
        <v>1</v>
      </c>
      <c r="U100" s="17"/>
      <c r="V100" s="17">
        <f>Tablica4[[#This Row],[Ispit]]+Tablica4[[#This Row],[Blicevi]]+Tablica4[[#This Row],[DZ Uk.]]+Tablica4[[#This Row],[Zalaganje]]</f>
        <v>32.15</v>
      </c>
      <c r="W100" s="18" t="str">
        <f>IF(Tablica4[[#This Row],[OCJENA]]="ROK",IF(NOT(Tablica4[[#This Row],[PRAGOVI]]),1,IF(Tablica4[[#This Row],[Uk. Ispit]]&gt;=80,5,IF(Tablica4[[#This Row],[Uk. Ispit]]&gt;=70,4,IF(Tablica4[[#This Row],[Uk. Ispit]]&gt;=60,3,IF(Tablica4[[#This Row],[Uk. Ispit]]&gt;=50,2,"ROK"))))),"")</f>
        <v/>
      </c>
      <c r="X100" s="17"/>
      <c r="Y100" s="17"/>
      <c r="Z100" s="17"/>
      <c r="AA100" s="17"/>
      <c r="AB100" s="17"/>
      <c r="AC100" s="17"/>
      <c r="AD100" s="18"/>
    </row>
    <row r="101" spans="1:30">
      <c r="A101" s="25" t="s">
        <v>416</v>
      </c>
      <c r="B101" s="25" t="s">
        <v>417</v>
      </c>
      <c r="C101" s="25" t="s">
        <v>204</v>
      </c>
      <c r="D101" s="25" t="s">
        <v>418</v>
      </c>
      <c r="E101" s="12" t="s">
        <v>419</v>
      </c>
      <c r="F101" s="16">
        <v>6.25</v>
      </c>
      <c r="G101" s="3">
        <v>5.25</v>
      </c>
      <c r="H101" s="17">
        <v>4.9000000000000004</v>
      </c>
      <c r="I101" s="16">
        <v>11.5</v>
      </c>
      <c r="J101" s="16">
        <v>3.5</v>
      </c>
      <c r="K101" s="16"/>
      <c r="L101" s="17">
        <v>4.5999999999999996</v>
      </c>
      <c r="M101" s="16"/>
      <c r="N101" s="32">
        <f>Zalaganje!P101</f>
        <v>0</v>
      </c>
      <c r="O101" s="17">
        <f>Tablica4[[#This Row],[1.DZ]]+Tablica4[[#This Row],[2.DZ]]+Tablica4[[#This Row],[3.DZ]]+Tablica4[[#This Row],[4.DZ]]</f>
        <v>15</v>
      </c>
      <c r="P101" s="16">
        <f>Tablica4[[#This Row],[1.blic]]+Tablica4[[#This Row],[2.blic]]</f>
        <v>9.5</v>
      </c>
      <c r="Q101" s="17">
        <f>Tablica4[[#This Row],[MI]]+Tablica4[[#This Row],[ZI]]+Tablica4[[#This Row],[DZ Uk.]]+Tablica4[[#This Row],[Blicevi]]+Tablica4[[#This Row],[Zalaganje]]</f>
        <v>36</v>
      </c>
      <c r="R101" s="17" t="b">
        <f>IF(Tablica4[[#This Row],[MI]]&gt;=10,Tablica4[[#This Row],[ZI]]&gt;=12.5)</f>
        <v>0</v>
      </c>
      <c r="S101" s="16" t="b">
        <f>AND(Tablica4[[#This Row],[DZ Uk.]]&gt;=15,Tablica4[[#This Row],[Blicevi]]&gt;=10)</f>
        <v>0</v>
      </c>
      <c r="T101" s="16">
        <f>IF(NOT(Tablica4[[#This Row],[PRAGOVI]]),1,IF(NOT(Tablica4[[#This Row],[PRAGOVI MI_ZI]]),"ROK",IF(Tablica4[[#This Row],[UKUPNO]]&gt;=80,5,IF(Tablica4[[#This Row],[UKUPNO]]&gt;=70,4,IF(Tablica4[[#This Row],[UKUPNO]]&gt;=60,3,IF(Tablica4[[#This Row],[UKUPNO]]&gt;=50,2,"ROK"))))))</f>
        <v>1</v>
      </c>
      <c r="U101" s="17"/>
      <c r="V101" s="17">
        <f>Tablica4[[#This Row],[Ispit]]+Tablica4[[#This Row],[Blicevi]]+Tablica4[[#This Row],[DZ Uk.]]+Tablica4[[#This Row],[Zalaganje]]</f>
        <v>24.5</v>
      </c>
      <c r="W101" s="18" t="str">
        <f>IF(Tablica4[[#This Row],[OCJENA]]="ROK",IF(NOT(Tablica4[[#This Row],[PRAGOVI]]),1,IF(Tablica4[[#This Row],[Uk. Ispit]]&gt;=80,5,IF(Tablica4[[#This Row],[Uk. Ispit]]&gt;=70,4,IF(Tablica4[[#This Row],[Uk. Ispit]]&gt;=60,3,IF(Tablica4[[#This Row],[Uk. Ispit]]&gt;=50,2,"ROK"))))),"")</f>
        <v/>
      </c>
      <c r="X101" s="17"/>
      <c r="Y101" s="17"/>
      <c r="Z101" s="17"/>
      <c r="AA101" s="17"/>
      <c r="AB101" s="17"/>
      <c r="AC101" s="17"/>
      <c r="AD101" s="18"/>
    </row>
    <row r="102" spans="1:30">
      <c r="A102" s="25" t="s">
        <v>420</v>
      </c>
      <c r="B102" s="25" t="s">
        <v>421</v>
      </c>
      <c r="C102" s="25" t="s">
        <v>422</v>
      </c>
      <c r="D102" s="25" t="s">
        <v>418</v>
      </c>
      <c r="E102" s="12" t="s">
        <v>419</v>
      </c>
      <c r="F102" s="16">
        <v>6.25</v>
      </c>
      <c r="G102" s="3">
        <v>5.25</v>
      </c>
      <c r="H102" s="17">
        <v>4.4000000000000004</v>
      </c>
      <c r="I102" s="16"/>
      <c r="J102" s="16">
        <v>3.5</v>
      </c>
      <c r="K102" s="16"/>
      <c r="L102" s="17"/>
      <c r="M102" s="16"/>
      <c r="N102" s="32">
        <f>Zalaganje!P102</f>
        <v>0</v>
      </c>
      <c r="O102" s="17">
        <f>Tablica4[[#This Row],[1.DZ]]+Tablica4[[#This Row],[2.DZ]]+Tablica4[[#This Row],[3.DZ]]+Tablica4[[#This Row],[4.DZ]]</f>
        <v>15</v>
      </c>
      <c r="P102" s="16">
        <f>Tablica4[[#This Row],[1.blic]]+Tablica4[[#This Row],[2.blic]]</f>
        <v>4.4000000000000004</v>
      </c>
      <c r="Q102" s="17">
        <f>Tablica4[[#This Row],[MI]]+Tablica4[[#This Row],[ZI]]+Tablica4[[#This Row],[DZ Uk.]]+Tablica4[[#This Row],[Blicevi]]+Tablica4[[#This Row],[Zalaganje]]</f>
        <v>19.399999999999999</v>
      </c>
      <c r="R102" s="17" t="b">
        <f>IF(Tablica4[[#This Row],[MI]]&gt;=10,Tablica4[[#This Row],[ZI]]&gt;=12.5)</f>
        <v>0</v>
      </c>
      <c r="S102" s="16" t="b">
        <f>AND(Tablica4[[#This Row],[DZ Uk.]]&gt;=15,Tablica4[[#This Row],[Blicevi]]&gt;=10)</f>
        <v>0</v>
      </c>
      <c r="T102" s="16">
        <f>IF(NOT(Tablica4[[#This Row],[PRAGOVI]]),1,IF(NOT(Tablica4[[#This Row],[PRAGOVI MI_ZI]]),"ROK",IF(Tablica4[[#This Row],[UKUPNO]]&gt;=80,5,IF(Tablica4[[#This Row],[UKUPNO]]&gt;=70,4,IF(Tablica4[[#This Row],[UKUPNO]]&gt;=60,3,IF(Tablica4[[#This Row],[UKUPNO]]&gt;=50,2,"ROK"))))))</f>
        <v>1</v>
      </c>
      <c r="U102" s="17"/>
      <c r="V102" s="17">
        <f>Tablica4[[#This Row],[Ispit]]+Tablica4[[#This Row],[Blicevi]]+Tablica4[[#This Row],[DZ Uk.]]+Tablica4[[#This Row],[Zalaganje]]</f>
        <v>19.399999999999999</v>
      </c>
      <c r="W102" s="18" t="str">
        <f>IF(Tablica4[[#This Row],[OCJENA]]="ROK",IF(NOT(Tablica4[[#This Row],[PRAGOVI]]),1,IF(Tablica4[[#This Row],[Uk. Ispit]]&gt;=80,5,IF(Tablica4[[#This Row],[Uk. Ispit]]&gt;=70,4,IF(Tablica4[[#This Row],[Uk. Ispit]]&gt;=60,3,IF(Tablica4[[#This Row],[Uk. Ispit]]&gt;=50,2,"ROK"))))),"")</f>
        <v/>
      </c>
      <c r="X102" s="17"/>
      <c r="Y102" s="17"/>
      <c r="Z102" s="17"/>
      <c r="AA102" s="17"/>
      <c r="AB102" s="17"/>
      <c r="AC102" s="17"/>
      <c r="AD102" s="18"/>
    </row>
    <row r="103" spans="1:30">
      <c r="A103" s="25" t="s">
        <v>423</v>
      </c>
      <c r="B103" s="25" t="s">
        <v>424</v>
      </c>
      <c r="C103" s="25" t="s">
        <v>141</v>
      </c>
      <c r="D103" s="25" t="s">
        <v>425</v>
      </c>
      <c r="E103" s="12" t="s">
        <v>426</v>
      </c>
      <c r="F103" s="3">
        <v>6</v>
      </c>
      <c r="G103" s="16">
        <v>4.5</v>
      </c>
      <c r="H103" s="17">
        <v>7</v>
      </c>
      <c r="I103" s="16">
        <v>10.5</v>
      </c>
      <c r="J103" s="16">
        <v>8</v>
      </c>
      <c r="K103" s="16"/>
      <c r="L103" s="17">
        <v>5.2</v>
      </c>
      <c r="M103" s="16"/>
      <c r="N103" s="32">
        <f>Zalaganje!P103</f>
        <v>0.3</v>
      </c>
      <c r="O103" s="17">
        <f>Tablica4[[#This Row],[1.DZ]]+Tablica4[[#This Row],[2.DZ]]+Tablica4[[#This Row],[3.DZ]]+Tablica4[[#This Row],[4.DZ]]</f>
        <v>18.5</v>
      </c>
      <c r="P103" s="16">
        <f>Tablica4[[#This Row],[1.blic]]+Tablica4[[#This Row],[2.blic]]</f>
        <v>12.2</v>
      </c>
      <c r="Q103" s="17">
        <f>Tablica4[[#This Row],[MI]]+Tablica4[[#This Row],[ZI]]+Tablica4[[#This Row],[DZ Uk.]]+Tablica4[[#This Row],[Blicevi]]+Tablica4[[#This Row],[Zalaganje]]</f>
        <v>41.5</v>
      </c>
      <c r="R103" s="17" t="b">
        <f>IF(Tablica4[[#This Row],[MI]]&gt;=10,Tablica4[[#This Row],[ZI]]&gt;=12.5)</f>
        <v>0</v>
      </c>
      <c r="S103" s="16" t="b">
        <f>AND(Tablica4[[#This Row],[DZ Uk.]]&gt;=15,Tablica4[[#This Row],[Blicevi]]&gt;=10)</f>
        <v>1</v>
      </c>
      <c r="T103" s="16" t="str">
        <f>IF(NOT(Tablica4[[#This Row],[PRAGOVI]]),1,IF(NOT(Tablica4[[#This Row],[PRAGOVI MI_ZI]]),"ROK",IF(Tablica4[[#This Row],[UKUPNO]]&gt;=80,5,IF(Tablica4[[#This Row],[UKUPNO]]&gt;=70,4,IF(Tablica4[[#This Row],[UKUPNO]]&gt;=60,3,IF(Tablica4[[#This Row],[UKUPNO]]&gt;=50,2,"ROK"))))))</f>
        <v>ROK</v>
      </c>
      <c r="U103" s="17"/>
      <c r="V103" s="17">
        <f>Tablica4[[#This Row],[Ispit]]+Tablica4[[#This Row],[Blicevi]]+Tablica4[[#This Row],[DZ Uk.]]+Tablica4[[#This Row],[Zalaganje]]</f>
        <v>31</v>
      </c>
      <c r="W103" s="18" t="str">
        <f>IF(Tablica4[[#This Row],[OCJENA]]="ROK",IF(NOT(Tablica4[[#This Row],[PRAGOVI]]),1,IF(Tablica4[[#This Row],[Uk. Ispit]]&gt;=80,5,IF(Tablica4[[#This Row],[Uk. Ispit]]&gt;=70,4,IF(Tablica4[[#This Row],[Uk. Ispit]]&gt;=60,3,IF(Tablica4[[#This Row],[Uk. Ispit]]&gt;=50,2,"ROK"))))),"")</f>
        <v>ROK</v>
      </c>
      <c r="X103" s="17"/>
      <c r="Y103" s="17"/>
      <c r="Z103" s="17"/>
      <c r="AA103" s="17"/>
      <c r="AB103" s="17"/>
      <c r="AC103" s="17"/>
      <c r="AD103" s="18"/>
    </row>
    <row r="104" spans="1:30">
      <c r="A104" s="25" t="s">
        <v>427</v>
      </c>
      <c r="B104" s="25" t="s">
        <v>428</v>
      </c>
      <c r="C104" s="25" t="s">
        <v>62</v>
      </c>
      <c r="D104" s="25" t="s">
        <v>429</v>
      </c>
      <c r="E104" s="12" t="s">
        <v>430</v>
      </c>
      <c r="F104" s="3">
        <v>6.5</v>
      </c>
      <c r="G104" s="16">
        <v>6</v>
      </c>
      <c r="H104" s="17">
        <v>6.5</v>
      </c>
      <c r="I104" s="16">
        <v>13</v>
      </c>
      <c r="J104" s="16">
        <v>10</v>
      </c>
      <c r="K104" s="16"/>
      <c r="L104" s="17">
        <v>9</v>
      </c>
      <c r="M104" s="16"/>
      <c r="N104" s="32">
        <f>Zalaganje!P104</f>
        <v>1</v>
      </c>
      <c r="O104" s="17">
        <f>Tablica4[[#This Row],[1.DZ]]+Tablica4[[#This Row],[2.DZ]]+Tablica4[[#This Row],[3.DZ]]+Tablica4[[#This Row],[4.DZ]]</f>
        <v>22.5</v>
      </c>
      <c r="P104" s="16">
        <f>Tablica4[[#This Row],[1.blic]]+Tablica4[[#This Row],[2.blic]]</f>
        <v>15.5</v>
      </c>
      <c r="Q104" s="17">
        <f>Tablica4[[#This Row],[MI]]+Tablica4[[#This Row],[ZI]]+Tablica4[[#This Row],[DZ Uk.]]+Tablica4[[#This Row],[Blicevi]]+Tablica4[[#This Row],[Zalaganje]]</f>
        <v>52</v>
      </c>
      <c r="R104" s="17" t="b">
        <f>IF(Tablica4[[#This Row],[MI]]&gt;=10,Tablica4[[#This Row],[ZI]]&gt;=12.5)</f>
        <v>0</v>
      </c>
      <c r="S104" s="16" t="b">
        <f>AND(Tablica4[[#This Row],[DZ Uk.]]&gt;=15,Tablica4[[#This Row],[Blicevi]]&gt;=10)</f>
        <v>1</v>
      </c>
      <c r="T104" s="16" t="str">
        <f>IF(NOT(Tablica4[[#This Row],[PRAGOVI]]),1,IF(NOT(Tablica4[[#This Row],[PRAGOVI MI_ZI]]),"ROK",IF(Tablica4[[#This Row],[UKUPNO]]&gt;=80,5,IF(Tablica4[[#This Row],[UKUPNO]]&gt;=70,4,IF(Tablica4[[#This Row],[UKUPNO]]&gt;=60,3,IF(Tablica4[[#This Row],[UKUPNO]]&gt;=50,2,"ROK"))))))</f>
        <v>ROK</v>
      </c>
      <c r="U104" s="17"/>
      <c r="V104" s="17">
        <f>Tablica4[[#This Row],[Ispit]]+Tablica4[[#This Row],[Blicevi]]+Tablica4[[#This Row],[DZ Uk.]]+Tablica4[[#This Row],[Zalaganje]]</f>
        <v>39</v>
      </c>
      <c r="W104" s="18" t="str">
        <f>IF(Tablica4[[#This Row],[OCJENA]]="ROK",IF(NOT(Tablica4[[#This Row],[PRAGOVI]]),1,IF(Tablica4[[#This Row],[Uk. Ispit]]&gt;=80,5,IF(Tablica4[[#This Row],[Uk. Ispit]]&gt;=70,4,IF(Tablica4[[#This Row],[Uk. Ispit]]&gt;=60,3,IF(Tablica4[[#This Row],[Uk. Ispit]]&gt;=50,2,"ROK"))))),"")</f>
        <v>ROK</v>
      </c>
      <c r="X104" s="17"/>
      <c r="Y104" s="17"/>
      <c r="Z104" s="17"/>
      <c r="AA104" s="17"/>
      <c r="AB104" s="17"/>
      <c r="AC104" s="17"/>
      <c r="AD104" s="18"/>
    </row>
    <row r="105" spans="1:30">
      <c r="A105" s="25" t="s">
        <v>431</v>
      </c>
      <c r="B105" s="25" t="s">
        <v>432</v>
      </c>
      <c r="C105" s="25" t="s">
        <v>373</v>
      </c>
      <c r="D105" s="25" t="s">
        <v>38</v>
      </c>
      <c r="E105" s="12" t="s">
        <v>39</v>
      </c>
      <c r="F105" s="3">
        <v>6.75</v>
      </c>
      <c r="G105" s="19">
        <v>5.4</v>
      </c>
      <c r="H105" s="17">
        <v>4</v>
      </c>
      <c r="I105" s="16">
        <v>13.5</v>
      </c>
      <c r="J105" s="16">
        <v>9</v>
      </c>
      <c r="K105" s="16"/>
      <c r="L105" s="17">
        <v>7.2</v>
      </c>
      <c r="M105" s="16"/>
      <c r="N105" s="32">
        <f>Zalaganje!P105</f>
        <v>1.3</v>
      </c>
      <c r="O105" s="17">
        <f>Tablica4[[#This Row],[1.DZ]]+Tablica4[[#This Row],[2.DZ]]+Tablica4[[#This Row],[3.DZ]]+Tablica4[[#This Row],[4.DZ]]</f>
        <v>21.15</v>
      </c>
      <c r="P105" s="16">
        <f>Tablica4[[#This Row],[1.blic]]+Tablica4[[#This Row],[2.blic]]</f>
        <v>11.2</v>
      </c>
      <c r="Q105" s="17">
        <f>Tablica4[[#This Row],[MI]]+Tablica4[[#This Row],[ZI]]+Tablica4[[#This Row],[DZ Uk.]]+Tablica4[[#This Row],[Blicevi]]+Tablica4[[#This Row],[Zalaganje]]</f>
        <v>47.149999999999991</v>
      </c>
      <c r="R105" s="17" t="b">
        <f>IF(Tablica4[[#This Row],[MI]]&gt;=10,Tablica4[[#This Row],[ZI]]&gt;=12.5)</f>
        <v>0</v>
      </c>
      <c r="S105" s="16" t="b">
        <f>AND(Tablica4[[#This Row],[DZ Uk.]]&gt;=15,Tablica4[[#This Row],[Blicevi]]&gt;=10)</f>
        <v>1</v>
      </c>
      <c r="T105" s="16" t="str">
        <f>IF(NOT(Tablica4[[#This Row],[PRAGOVI]]),1,IF(NOT(Tablica4[[#This Row],[PRAGOVI MI_ZI]]),"ROK",IF(Tablica4[[#This Row],[UKUPNO]]&gt;=80,5,IF(Tablica4[[#This Row],[UKUPNO]]&gt;=70,4,IF(Tablica4[[#This Row],[UKUPNO]]&gt;=60,3,IF(Tablica4[[#This Row],[UKUPNO]]&gt;=50,2,"ROK"))))))</f>
        <v>ROK</v>
      </c>
      <c r="U105" s="17"/>
      <c r="V105" s="17">
        <f>Tablica4[[#This Row],[Ispit]]+Tablica4[[#This Row],[Blicevi]]+Tablica4[[#This Row],[DZ Uk.]]+Tablica4[[#This Row],[Zalaganje]]</f>
        <v>33.649999999999991</v>
      </c>
      <c r="W105" s="18" t="str">
        <f>IF(Tablica4[[#This Row],[OCJENA]]="ROK",IF(NOT(Tablica4[[#This Row],[PRAGOVI]]),1,IF(Tablica4[[#This Row],[Uk. Ispit]]&gt;=80,5,IF(Tablica4[[#This Row],[Uk. Ispit]]&gt;=70,4,IF(Tablica4[[#This Row],[Uk. Ispit]]&gt;=60,3,IF(Tablica4[[#This Row],[Uk. Ispit]]&gt;=50,2,"ROK"))))),"")</f>
        <v>ROK</v>
      </c>
      <c r="X105" s="17"/>
      <c r="Y105" s="17"/>
      <c r="Z105" s="17"/>
      <c r="AA105" s="17"/>
      <c r="AB105" s="17"/>
      <c r="AC105" s="17"/>
      <c r="AD105" s="18"/>
    </row>
    <row r="106" spans="1:30">
      <c r="A106" s="25" t="s">
        <v>433</v>
      </c>
      <c r="B106" s="25" t="s">
        <v>434</v>
      </c>
      <c r="C106" s="25" t="s">
        <v>435</v>
      </c>
      <c r="D106" s="25" t="s">
        <v>429</v>
      </c>
      <c r="E106" s="12" t="s">
        <v>430</v>
      </c>
      <c r="F106" s="3">
        <v>6.5</v>
      </c>
      <c r="G106" s="16">
        <v>6</v>
      </c>
      <c r="H106" s="17">
        <v>7</v>
      </c>
      <c r="I106" s="16">
        <v>12</v>
      </c>
      <c r="J106" s="16">
        <v>10</v>
      </c>
      <c r="K106" s="16"/>
      <c r="L106" s="17">
        <v>6.12</v>
      </c>
      <c r="M106" s="16"/>
      <c r="N106" s="32">
        <f>Zalaganje!P106</f>
        <v>0.3</v>
      </c>
      <c r="O106" s="17">
        <f>Tablica4[[#This Row],[1.DZ]]+Tablica4[[#This Row],[2.DZ]]+Tablica4[[#This Row],[3.DZ]]+Tablica4[[#This Row],[4.DZ]]</f>
        <v>22.5</v>
      </c>
      <c r="P106" s="16">
        <f>Tablica4[[#This Row],[1.blic]]+Tablica4[[#This Row],[2.blic]]</f>
        <v>13.120000000000001</v>
      </c>
      <c r="Q106" s="17">
        <f>Tablica4[[#This Row],[MI]]+Tablica4[[#This Row],[ZI]]+Tablica4[[#This Row],[DZ Uk.]]+Tablica4[[#This Row],[Blicevi]]+Tablica4[[#This Row],[Zalaganje]]</f>
        <v>47.92</v>
      </c>
      <c r="R106" s="17" t="b">
        <f>IF(Tablica4[[#This Row],[MI]]&gt;=10,Tablica4[[#This Row],[ZI]]&gt;=12.5)</f>
        <v>0</v>
      </c>
      <c r="S106" s="16" t="b">
        <f>AND(Tablica4[[#This Row],[DZ Uk.]]&gt;=15,Tablica4[[#This Row],[Blicevi]]&gt;=10)</f>
        <v>1</v>
      </c>
      <c r="T106" s="16" t="str">
        <f>IF(NOT(Tablica4[[#This Row],[PRAGOVI]]),1,IF(NOT(Tablica4[[#This Row],[PRAGOVI MI_ZI]]),"ROK",IF(Tablica4[[#This Row],[UKUPNO]]&gt;=80,5,IF(Tablica4[[#This Row],[UKUPNO]]&gt;=70,4,IF(Tablica4[[#This Row],[UKUPNO]]&gt;=60,3,IF(Tablica4[[#This Row],[UKUPNO]]&gt;=50,2,"ROK"))))))</f>
        <v>ROK</v>
      </c>
      <c r="U106" s="17"/>
      <c r="V106" s="17">
        <f>Tablica4[[#This Row],[Ispit]]+Tablica4[[#This Row],[Blicevi]]+Tablica4[[#This Row],[DZ Uk.]]+Tablica4[[#This Row],[Zalaganje]]</f>
        <v>35.92</v>
      </c>
      <c r="W106" s="18" t="str">
        <f>IF(Tablica4[[#This Row],[OCJENA]]="ROK",IF(NOT(Tablica4[[#This Row],[PRAGOVI]]),1,IF(Tablica4[[#This Row],[Uk. Ispit]]&gt;=80,5,IF(Tablica4[[#This Row],[Uk. Ispit]]&gt;=70,4,IF(Tablica4[[#This Row],[Uk. Ispit]]&gt;=60,3,IF(Tablica4[[#This Row],[Uk. Ispit]]&gt;=50,2,"ROK"))))),"")</f>
        <v>ROK</v>
      </c>
      <c r="X106" s="17"/>
      <c r="Y106" s="17"/>
      <c r="Z106" s="17"/>
      <c r="AA106" s="17"/>
      <c r="AB106" s="17"/>
      <c r="AC106" s="17"/>
      <c r="AD106" s="18"/>
    </row>
    <row r="107" spans="1:30">
      <c r="A107" s="25" t="s">
        <v>436</v>
      </c>
      <c r="B107" s="25" t="s">
        <v>437</v>
      </c>
      <c r="C107" s="25" t="s">
        <v>386</v>
      </c>
      <c r="D107" s="25" t="s">
        <v>160</v>
      </c>
      <c r="E107" s="12" t="s">
        <v>161</v>
      </c>
      <c r="F107" s="1">
        <v>7.5</v>
      </c>
      <c r="G107" s="3">
        <v>6</v>
      </c>
      <c r="H107" s="17">
        <v>7</v>
      </c>
      <c r="I107" s="16">
        <v>17.5</v>
      </c>
      <c r="J107" s="16">
        <v>5</v>
      </c>
      <c r="K107" s="16">
        <v>2.5</v>
      </c>
      <c r="L107" s="17">
        <v>5</v>
      </c>
      <c r="M107" s="16"/>
      <c r="N107" s="32">
        <f>Zalaganje!P107</f>
        <v>1.3</v>
      </c>
      <c r="O107" s="17">
        <f>Tablica4[[#This Row],[1.DZ]]+Tablica4[[#This Row],[2.DZ]]+Tablica4[[#This Row],[3.DZ]]+Tablica4[[#This Row],[4.DZ]]</f>
        <v>21</v>
      </c>
      <c r="P107" s="16">
        <f>Tablica4[[#This Row],[1.blic]]+Tablica4[[#This Row],[2.blic]]</f>
        <v>12</v>
      </c>
      <c r="Q107" s="17">
        <f>Tablica4[[#This Row],[MI]]+Tablica4[[#This Row],[ZI]]+Tablica4[[#This Row],[DZ Uk.]]+Tablica4[[#This Row],[Blicevi]]+Tablica4[[#This Row],[Zalaganje]]</f>
        <v>51.8</v>
      </c>
      <c r="R107" s="17" t="b">
        <f>IF(Tablica4[[#This Row],[MI]]&gt;=10,Tablica4[[#This Row],[ZI]]&gt;=12.5)</f>
        <v>0</v>
      </c>
      <c r="S107" s="16" t="b">
        <f>AND(Tablica4[[#This Row],[DZ Uk.]]&gt;=15,Tablica4[[#This Row],[Blicevi]]&gt;=10)</f>
        <v>1</v>
      </c>
      <c r="T107" s="16" t="str">
        <f>IF(NOT(Tablica4[[#This Row],[PRAGOVI]]),1,IF(NOT(Tablica4[[#This Row],[PRAGOVI MI_ZI]]),"ROK",IF(Tablica4[[#This Row],[UKUPNO]]&gt;=80,5,IF(Tablica4[[#This Row],[UKUPNO]]&gt;=70,4,IF(Tablica4[[#This Row],[UKUPNO]]&gt;=60,3,IF(Tablica4[[#This Row],[UKUPNO]]&gt;=50,2,"ROK"))))))</f>
        <v>ROK</v>
      </c>
      <c r="U107" s="17"/>
      <c r="V107" s="17">
        <f>Tablica4[[#This Row],[Ispit]]+Tablica4[[#This Row],[Blicevi]]+Tablica4[[#This Row],[DZ Uk.]]+Tablica4[[#This Row],[Zalaganje]]</f>
        <v>34.299999999999997</v>
      </c>
      <c r="W107" s="18" t="str">
        <f>IF(Tablica4[[#This Row],[OCJENA]]="ROK",IF(NOT(Tablica4[[#This Row],[PRAGOVI]]),1,IF(Tablica4[[#This Row],[Uk. Ispit]]&gt;=80,5,IF(Tablica4[[#This Row],[Uk. Ispit]]&gt;=70,4,IF(Tablica4[[#This Row],[Uk. Ispit]]&gt;=60,3,IF(Tablica4[[#This Row],[Uk. Ispit]]&gt;=50,2,"ROK"))))),"")</f>
        <v>ROK</v>
      </c>
      <c r="X107" s="17"/>
      <c r="Y107" s="17"/>
      <c r="Z107" s="17"/>
      <c r="AA107" s="17"/>
      <c r="AB107" s="17"/>
      <c r="AC107" s="17"/>
      <c r="AD107" s="18"/>
    </row>
    <row r="108" spans="1:30">
      <c r="A108" s="25" t="s">
        <v>438</v>
      </c>
      <c r="B108" s="25" t="s">
        <v>439</v>
      </c>
      <c r="C108" s="25" t="s">
        <v>90</v>
      </c>
      <c r="D108" s="25" t="s">
        <v>392</v>
      </c>
      <c r="E108" s="12" t="s">
        <v>393</v>
      </c>
      <c r="F108" s="16">
        <v>7.25</v>
      </c>
      <c r="G108" s="3">
        <v>4.75</v>
      </c>
      <c r="H108" s="17">
        <v>7.2</v>
      </c>
      <c r="I108" s="16">
        <v>13</v>
      </c>
      <c r="J108" s="16">
        <v>7.5</v>
      </c>
      <c r="K108" s="16"/>
      <c r="L108" s="17">
        <v>5.2</v>
      </c>
      <c r="M108" s="16"/>
      <c r="N108" s="32">
        <f>Zalaganje!P108</f>
        <v>4.3</v>
      </c>
      <c r="O108" s="17">
        <f>Tablica4[[#This Row],[1.DZ]]+Tablica4[[#This Row],[2.DZ]]+Tablica4[[#This Row],[3.DZ]]+Tablica4[[#This Row],[4.DZ]]</f>
        <v>19.5</v>
      </c>
      <c r="P108" s="16">
        <f>Tablica4[[#This Row],[1.blic]]+Tablica4[[#This Row],[2.blic]]</f>
        <v>12.4</v>
      </c>
      <c r="Q108" s="17">
        <f>Tablica4[[#This Row],[MI]]+Tablica4[[#This Row],[ZI]]+Tablica4[[#This Row],[DZ Uk.]]+Tablica4[[#This Row],[Blicevi]]+Tablica4[[#This Row],[Zalaganje]]</f>
        <v>49.199999999999996</v>
      </c>
      <c r="R108" s="17" t="b">
        <f>IF(Tablica4[[#This Row],[MI]]&gt;=10,Tablica4[[#This Row],[ZI]]&gt;=12.5)</f>
        <v>0</v>
      </c>
      <c r="S108" s="16" t="b">
        <f>AND(Tablica4[[#This Row],[DZ Uk.]]&gt;=15,Tablica4[[#This Row],[Blicevi]]&gt;=10)</f>
        <v>1</v>
      </c>
      <c r="T108" s="16" t="str">
        <f>IF(NOT(Tablica4[[#This Row],[PRAGOVI]]),1,IF(NOT(Tablica4[[#This Row],[PRAGOVI MI_ZI]]),"ROK",IF(Tablica4[[#This Row],[UKUPNO]]&gt;=80,5,IF(Tablica4[[#This Row],[UKUPNO]]&gt;=70,4,IF(Tablica4[[#This Row],[UKUPNO]]&gt;=60,3,IF(Tablica4[[#This Row],[UKUPNO]]&gt;=50,2,"ROK"))))))</f>
        <v>ROK</v>
      </c>
      <c r="U108" s="17"/>
      <c r="V108" s="17">
        <f>Tablica4[[#This Row],[Ispit]]+Tablica4[[#This Row],[Blicevi]]+Tablica4[[#This Row],[DZ Uk.]]+Tablica4[[#This Row],[Zalaganje]]</f>
        <v>36.199999999999996</v>
      </c>
      <c r="W108" s="18" t="str">
        <f>IF(Tablica4[[#This Row],[OCJENA]]="ROK",IF(NOT(Tablica4[[#This Row],[PRAGOVI]]),1,IF(Tablica4[[#This Row],[Uk. Ispit]]&gt;=80,5,IF(Tablica4[[#This Row],[Uk. Ispit]]&gt;=70,4,IF(Tablica4[[#This Row],[Uk. Ispit]]&gt;=60,3,IF(Tablica4[[#This Row],[Uk. Ispit]]&gt;=50,2,"ROK"))))),"")</f>
        <v>ROK</v>
      </c>
      <c r="X108" s="17"/>
      <c r="Y108" s="17"/>
      <c r="Z108" s="17"/>
      <c r="AA108" s="17"/>
      <c r="AB108" s="17"/>
      <c r="AC108" s="17"/>
      <c r="AD108" s="18"/>
    </row>
    <row r="109" spans="1:30">
      <c r="A109" s="25" t="s">
        <v>440</v>
      </c>
      <c r="B109" s="25" t="s">
        <v>441</v>
      </c>
      <c r="C109" s="25" t="s">
        <v>274</v>
      </c>
      <c r="D109" s="25" t="s">
        <v>165</v>
      </c>
      <c r="E109" s="12" t="s">
        <v>166</v>
      </c>
      <c r="F109" s="1">
        <v>7.5</v>
      </c>
      <c r="G109" s="3">
        <v>4.25</v>
      </c>
      <c r="H109" s="17">
        <v>3</v>
      </c>
      <c r="I109" s="16">
        <v>11.5</v>
      </c>
      <c r="J109" s="16">
        <v>5.5</v>
      </c>
      <c r="K109" s="16"/>
      <c r="L109" s="17">
        <v>5.6</v>
      </c>
      <c r="M109" s="16"/>
      <c r="N109" s="32">
        <f>Zalaganje!P109</f>
        <v>0.3</v>
      </c>
      <c r="O109" s="17">
        <f>Tablica4[[#This Row],[1.DZ]]+Tablica4[[#This Row],[2.DZ]]+Tablica4[[#This Row],[3.DZ]]+Tablica4[[#This Row],[4.DZ]]</f>
        <v>17.25</v>
      </c>
      <c r="P109" s="16">
        <f>Tablica4[[#This Row],[1.blic]]+Tablica4[[#This Row],[2.blic]]</f>
        <v>8.6</v>
      </c>
      <c r="Q109" s="17">
        <f>Tablica4[[#This Row],[MI]]+Tablica4[[#This Row],[ZI]]+Tablica4[[#This Row],[DZ Uk.]]+Tablica4[[#This Row],[Blicevi]]+Tablica4[[#This Row],[Zalaganje]]</f>
        <v>37.65</v>
      </c>
      <c r="R109" s="17" t="b">
        <f>IF(Tablica4[[#This Row],[MI]]&gt;=10,Tablica4[[#This Row],[ZI]]&gt;=12.5)</f>
        <v>0</v>
      </c>
      <c r="S109" s="16" t="b">
        <f>AND(Tablica4[[#This Row],[DZ Uk.]]&gt;=15,Tablica4[[#This Row],[Blicevi]]&gt;=10)</f>
        <v>0</v>
      </c>
      <c r="T109" s="16">
        <f>IF(NOT(Tablica4[[#This Row],[PRAGOVI]]),1,IF(NOT(Tablica4[[#This Row],[PRAGOVI MI_ZI]]),"ROK",IF(Tablica4[[#This Row],[UKUPNO]]&gt;=80,5,IF(Tablica4[[#This Row],[UKUPNO]]&gt;=70,4,IF(Tablica4[[#This Row],[UKUPNO]]&gt;=60,3,IF(Tablica4[[#This Row],[UKUPNO]]&gt;=50,2,"ROK"))))))</f>
        <v>1</v>
      </c>
      <c r="U109" s="17"/>
      <c r="V109" s="17">
        <f>Tablica4[[#This Row],[Ispit]]+Tablica4[[#This Row],[Blicevi]]+Tablica4[[#This Row],[DZ Uk.]]+Tablica4[[#This Row],[Zalaganje]]</f>
        <v>26.150000000000002</v>
      </c>
      <c r="W109" s="18" t="str">
        <f>IF(Tablica4[[#This Row],[OCJENA]]="ROK",IF(NOT(Tablica4[[#This Row],[PRAGOVI]]),1,IF(Tablica4[[#This Row],[Uk. Ispit]]&gt;=80,5,IF(Tablica4[[#This Row],[Uk. Ispit]]&gt;=70,4,IF(Tablica4[[#This Row],[Uk. Ispit]]&gt;=60,3,IF(Tablica4[[#This Row],[Uk. Ispit]]&gt;=50,2,"ROK"))))),"")</f>
        <v/>
      </c>
      <c r="X109" s="17"/>
      <c r="Y109" s="17"/>
      <c r="Z109" s="17"/>
      <c r="AA109" s="17"/>
      <c r="AB109" s="17"/>
      <c r="AC109" s="17"/>
      <c r="AD109" s="18"/>
    </row>
    <row r="110" spans="1:30">
      <c r="A110" s="25" t="s">
        <v>442</v>
      </c>
      <c r="B110" s="25" t="s">
        <v>443</v>
      </c>
      <c r="C110" s="25" t="s">
        <v>222</v>
      </c>
      <c r="D110" s="25" t="s">
        <v>258</v>
      </c>
      <c r="E110" s="12" t="s">
        <v>259</v>
      </c>
      <c r="F110" s="35">
        <v>7.25</v>
      </c>
      <c r="G110" s="16">
        <v>5.9</v>
      </c>
      <c r="H110" s="17">
        <v>4</v>
      </c>
      <c r="I110" s="16">
        <v>13.5</v>
      </c>
      <c r="J110" s="16">
        <v>2.5</v>
      </c>
      <c r="K110" s="16"/>
      <c r="L110" s="17">
        <v>6</v>
      </c>
      <c r="M110" s="16"/>
      <c r="N110" s="32">
        <f>Zalaganje!P110</f>
        <v>0.3</v>
      </c>
      <c r="O110" s="17">
        <f>Tablica4[[#This Row],[1.DZ]]+Tablica4[[#This Row],[2.DZ]]+Tablica4[[#This Row],[3.DZ]]+Tablica4[[#This Row],[4.DZ]]</f>
        <v>15.65</v>
      </c>
      <c r="P110" s="16">
        <f>Tablica4[[#This Row],[1.blic]]+Tablica4[[#This Row],[2.blic]]</f>
        <v>10</v>
      </c>
      <c r="Q110" s="17">
        <f>Tablica4[[#This Row],[MI]]+Tablica4[[#This Row],[ZI]]+Tablica4[[#This Row],[DZ Uk.]]+Tablica4[[#This Row],[Blicevi]]+Tablica4[[#This Row],[Zalaganje]]</f>
        <v>39.449999999999996</v>
      </c>
      <c r="R110" s="17" t="b">
        <f>IF(Tablica4[[#This Row],[MI]]&gt;=10,Tablica4[[#This Row],[ZI]]&gt;=12.5)</f>
        <v>0</v>
      </c>
      <c r="S110" s="16" t="b">
        <f>AND(Tablica4[[#This Row],[DZ Uk.]]&gt;=15,Tablica4[[#This Row],[Blicevi]]&gt;=10)</f>
        <v>1</v>
      </c>
      <c r="T110" s="16" t="str">
        <f>IF(NOT(Tablica4[[#This Row],[PRAGOVI]]),1,IF(NOT(Tablica4[[#This Row],[PRAGOVI MI_ZI]]),"ROK",IF(Tablica4[[#This Row],[UKUPNO]]&gt;=80,5,IF(Tablica4[[#This Row],[UKUPNO]]&gt;=70,4,IF(Tablica4[[#This Row],[UKUPNO]]&gt;=60,3,IF(Tablica4[[#This Row],[UKUPNO]]&gt;=50,2,"ROK"))))))</f>
        <v>ROK</v>
      </c>
      <c r="U110" s="17"/>
      <c r="V110" s="17">
        <f>Tablica4[[#This Row],[Ispit]]+Tablica4[[#This Row],[Blicevi]]+Tablica4[[#This Row],[DZ Uk.]]+Tablica4[[#This Row],[Zalaganje]]</f>
        <v>25.95</v>
      </c>
      <c r="W110" s="18" t="str">
        <f>IF(Tablica4[[#This Row],[OCJENA]]="ROK",IF(NOT(Tablica4[[#This Row],[PRAGOVI]]),1,IF(Tablica4[[#This Row],[Uk. Ispit]]&gt;=80,5,IF(Tablica4[[#This Row],[Uk. Ispit]]&gt;=70,4,IF(Tablica4[[#This Row],[Uk. Ispit]]&gt;=60,3,IF(Tablica4[[#This Row],[Uk. Ispit]]&gt;=50,2,"ROK"))))),"")</f>
        <v>ROK</v>
      </c>
      <c r="X110" s="17"/>
      <c r="Y110" s="17"/>
      <c r="Z110" s="17"/>
      <c r="AA110" s="17"/>
      <c r="AB110" s="17"/>
      <c r="AC110" s="17"/>
      <c r="AD110" s="18"/>
    </row>
    <row r="111" spans="1:30">
      <c r="A111" s="25" t="s">
        <v>444</v>
      </c>
      <c r="B111" s="25" t="s">
        <v>445</v>
      </c>
      <c r="C111" s="25" t="s">
        <v>446</v>
      </c>
      <c r="D111" s="25" t="s">
        <v>369</v>
      </c>
      <c r="E111" s="12" t="s">
        <v>370</v>
      </c>
      <c r="F111" s="3">
        <v>4.915</v>
      </c>
      <c r="G111" s="16">
        <v>4.25</v>
      </c>
      <c r="H111" s="17">
        <v>4.5999999999999996</v>
      </c>
      <c r="I111" s="16">
        <v>13</v>
      </c>
      <c r="J111" s="16">
        <v>6</v>
      </c>
      <c r="K111" s="16">
        <v>3</v>
      </c>
      <c r="L111" s="17">
        <v>8.4</v>
      </c>
      <c r="M111" s="16"/>
      <c r="N111" s="32">
        <f>Zalaganje!P111</f>
        <v>0.3</v>
      </c>
      <c r="O111" s="17">
        <f>Tablica4[[#This Row],[1.DZ]]+Tablica4[[#This Row],[2.DZ]]+Tablica4[[#This Row],[3.DZ]]+Tablica4[[#This Row],[4.DZ]]</f>
        <v>18.164999999999999</v>
      </c>
      <c r="P111" s="16">
        <f>Tablica4[[#This Row],[1.blic]]+Tablica4[[#This Row],[2.blic]]</f>
        <v>13</v>
      </c>
      <c r="Q111" s="17">
        <f>Tablica4[[#This Row],[MI]]+Tablica4[[#This Row],[ZI]]+Tablica4[[#This Row],[DZ Uk.]]+Tablica4[[#This Row],[Blicevi]]+Tablica4[[#This Row],[Zalaganje]]</f>
        <v>44.464999999999996</v>
      </c>
      <c r="R111" s="17" t="b">
        <f>IF(Tablica4[[#This Row],[MI]]&gt;=10,Tablica4[[#This Row],[ZI]]&gt;=12.5)</f>
        <v>0</v>
      </c>
      <c r="S111" s="16" t="b">
        <f>AND(Tablica4[[#This Row],[DZ Uk.]]&gt;=15,Tablica4[[#This Row],[Blicevi]]&gt;=10)</f>
        <v>1</v>
      </c>
      <c r="T111" s="16" t="str">
        <f>IF(NOT(Tablica4[[#This Row],[PRAGOVI]]),1,IF(NOT(Tablica4[[#This Row],[PRAGOVI MI_ZI]]),"ROK",IF(Tablica4[[#This Row],[UKUPNO]]&gt;=80,5,IF(Tablica4[[#This Row],[UKUPNO]]&gt;=70,4,IF(Tablica4[[#This Row],[UKUPNO]]&gt;=60,3,IF(Tablica4[[#This Row],[UKUPNO]]&gt;=50,2,"ROK"))))))</f>
        <v>ROK</v>
      </c>
      <c r="U111" s="17"/>
      <c r="V111" s="17">
        <f>Tablica4[[#This Row],[Ispit]]+Tablica4[[#This Row],[Blicevi]]+Tablica4[[#This Row],[DZ Uk.]]+Tablica4[[#This Row],[Zalaganje]]</f>
        <v>31.465</v>
      </c>
      <c r="W111" s="18" t="str">
        <f>IF(Tablica4[[#This Row],[OCJENA]]="ROK",IF(NOT(Tablica4[[#This Row],[PRAGOVI]]),1,IF(Tablica4[[#This Row],[Uk. Ispit]]&gt;=80,5,IF(Tablica4[[#This Row],[Uk. Ispit]]&gt;=70,4,IF(Tablica4[[#This Row],[Uk. Ispit]]&gt;=60,3,IF(Tablica4[[#This Row],[Uk. Ispit]]&gt;=50,2,"ROK"))))),"")</f>
        <v>ROK</v>
      </c>
      <c r="X111" s="17"/>
      <c r="Y111" s="17"/>
      <c r="Z111" s="17"/>
      <c r="AA111" s="17"/>
      <c r="AB111" s="17"/>
      <c r="AC111" s="17"/>
      <c r="AD111" s="18"/>
    </row>
    <row r="112" spans="1:30">
      <c r="A112" s="25" t="s">
        <v>447</v>
      </c>
      <c r="B112" s="25" t="s">
        <v>448</v>
      </c>
      <c r="C112" s="25" t="s">
        <v>222</v>
      </c>
      <c r="D112" s="25" t="s">
        <v>123</v>
      </c>
      <c r="E112" s="12" t="s">
        <v>123</v>
      </c>
      <c r="F112" s="16"/>
      <c r="G112" s="16"/>
      <c r="H112" s="17"/>
      <c r="I112" s="16"/>
      <c r="J112" s="16"/>
      <c r="K112" s="16"/>
      <c r="L112" s="17"/>
      <c r="M112" s="16"/>
      <c r="N112" s="32">
        <f>Zalaganje!P112</f>
        <v>0</v>
      </c>
      <c r="O112" s="17">
        <f>Tablica4[[#This Row],[1.DZ]]+Tablica4[[#This Row],[2.DZ]]+Tablica4[[#This Row],[3.DZ]]+Tablica4[[#This Row],[4.DZ]]</f>
        <v>0</v>
      </c>
      <c r="P112" s="16">
        <f>Tablica4[[#This Row],[1.blic]]+Tablica4[[#This Row],[2.blic]]</f>
        <v>0</v>
      </c>
      <c r="Q112" s="17">
        <f>Tablica4[[#This Row],[MI]]+Tablica4[[#This Row],[ZI]]+Tablica4[[#This Row],[DZ Uk.]]+Tablica4[[#This Row],[Blicevi]]+Tablica4[[#This Row],[Zalaganje]]</f>
        <v>0</v>
      </c>
      <c r="R112" s="17" t="b">
        <f>IF(Tablica4[[#This Row],[MI]]&gt;=10,Tablica4[[#This Row],[ZI]]&gt;=12.5)</f>
        <v>0</v>
      </c>
      <c r="S112" s="16" t="b">
        <f>AND(Tablica4[[#This Row],[DZ Uk.]]&gt;=15,Tablica4[[#This Row],[Blicevi]]&gt;=10)</f>
        <v>0</v>
      </c>
      <c r="T112" s="16">
        <f>IF(NOT(Tablica4[[#This Row],[PRAGOVI]]),1,IF(NOT(Tablica4[[#This Row],[PRAGOVI MI_ZI]]),"ROK",IF(Tablica4[[#This Row],[UKUPNO]]&gt;=80,5,IF(Tablica4[[#This Row],[UKUPNO]]&gt;=70,4,IF(Tablica4[[#This Row],[UKUPNO]]&gt;=60,3,IF(Tablica4[[#This Row],[UKUPNO]]&gt;=50,2,"ROK"))))))</f>
        <v>1</v>
      </c>
      <c r="U112" s="17"/>
      <c r="V112" s="17">
        <f>Tablica4[[#This Row],[Ispit]]+Tablica4[[#This Row],[Blicevi]]+Tablica4[[#This Row],[DZ Uk.]]+Tablica4[[#This Row],[Zalaganje]]</f>
        <v>0</v>
      </c>
      <c r="W112" s="18" t="str">
        <f>IF(Tablica4[[#This Row],[OCJENA]]="ROK",IF(NOT(Tablica4[[#This Row],[PRAGOVI]]),1,IF(Tablica4[[#This Row],[Uk. Ispit]]&gt;=80,5,IF(Tablica4[[#This Row],[Uk. Ispit]]&gt;=70,4,IF(Tablica4[[#This Row],[Uk. Ispit]]&gt;=60,3,IF(Tablica4[[#This Row],[Uk. Ispit]]&gt;=50,2,"ROK"))))),"")</f>
        <v/>
      </c>
      <c r="X112" s="17"/>
      <c r="Y112" s="17"/>
      <c r="Z112" s="17"/>
      <c r="AA112" s="17"/>
      <c r="AB112" s="17"/>
      <c r="AC112" s="17"/>
      <c r="AD112" s="18"/>
    </row>
    <row r="113" spans="1:30">
      <c r="A113" s="25" t="s">
        <v>449</v>
      </c>
      <c r="B113" s="25" t="s">
        <v>450</v>
      </c>
      <c r="C113" s="25" t="s">
        <v>373</v>
      </c>
      <c r="D113" s="25" t="s">
        <v>53</v>
      </c>
      <c r="E113" s="12" t="s">
        <v>54</v>
      </c>
      <c r="F113" s="19">
        <v>7</v>
      </c>
      <c r="G113" s="3">
        <v>4.75</v>
      </c>
      <c r="H113" s="17"/>
      <c r="I113" s="16">
        <v>14</v>
      </c>
      <c r="J113" s="16"/>
      <c r="K113" s="16"/>
      <c r="L113" s="17"/>
      <c r="M113" s="16"/>
      <c r="N113" s="32">
        <f>Zalaganje!P113</f>
        <v>0.3</v>
      </c>
      <c r="O113" s="17">
        <f>Tablica4[[#This Row],[1.DZ]]+Tablica4[[#This Row],[2.DZ]]+Tablica4[[#This Row],[3.DZ]]+Tablica4[[#This Row],[4.DZ]]</f>
        <v>11.75</v>
      </c>
      <c r="P113" s="16">
        <f>Tablica4[[#This Row],[1.blic]]+Tablica4[[#This Row],[2.blic]]</f>
        <v>0</v>
      </c>
      <c r="Q113" s="17">
        <f>Tablica4[[#This Row],[MI]]+Tablica4[[#This Row],[ZI]]+Tablica4[[#This Row],[DZ Uk.]]+Tablica4[[#This Row],[Blicevi]]+Tablica4[[#This Row],[Zalaganje]]</f>
        <v>26.05</v>
      </c>
      <c r="R113" s="17" t="b">
        <f>IF(Tablica4[[#This Row],[MI]]&gt;=10,Tablica4[[#This Row],[ZI]]&gt;=12.5)</f>
        <v>0</v>
      </c>
      <c r="S113" s="16" t="b">
        <f>AND(Tablica4[[#This Row],[DZ Uk.]]&gt;=15,Tablica4[[#This Row],[Blicevi]]&gt;=10)</f>
        <v>0</v>
      </c>
      <c r="T113" s="16">
        <f>IF(NOT(Tablica4[[#This Row],[PRAGOVI]]),1,IF(NOT(Tablica4[[#This Row],[PRAGOVI MI_ZI]]),"ROK",IF(Tablica4[[#This Row],[UKUPNO]]&gt;=80,5,IF(Tablica4[[#This Row],[UKUPNO]]&gt;=70,4,IF(Tablica4[[#This Row],[UKUPNO]]&gt;=60,3,IF(Tablica4[[#This Row],[UKUPNO]]&gt;=50,2,"ROK"))))))</f>
        <v>1</v>
      </c>
      <c r="U113" s="17"/>
      <c r="V113" s="17">
        <f>Tablica4[[#This Row],[Ispit]]+Tablica4[[#This Row],[Blicevi]]+Tablica4[[#This Row],[DZ Uk.]]+Tablica4[[#This Row],[Zalaganje]]</f>
        <v>12.05</v>
      </c>
      <c r="W113" s="18" t="str">
        <f>IF(Tablica4[[#This Row],[OCJENA]]="ROK",IF(NOT(Tablica4[[#This Row],[PRAGOVI]]),1,IF(Tablica4[[#This Row],[Uk. Ispit]]&gt;=80,5,IF(Tablica4[[#This Row],[Uk. Ispit]]&gt;=70,4,IF(Tablica4[[#This Row],[Uk. Ispit]]&gt;=60,3,IF(Tablica4[[#This Row],[Uk. Ispit]]&gt;=50,2,"ROK"))))),"")</f>
        <v/>
      </c>
      <c r="X113" s="17"/>
      <c r="Y113" s="17"/>
      <c r="Z113" s="17"/>
      <c r="AA113" s="17"/>
      <c r="AB113" s="17"/>
      <c r="AC113" s="17"/>
      <c r="AD113" s="18"/>
    </row>
    <row r="114" spans="1:30">
      <c r="A114" s="25" t="s">
        <v>451</v>
      </c>
      <c r="B114" s="25" t="s">
        <v>452</v>
      </c>
      <c r="C114" s="25" t="s">
        <v>231</v>
      </c>
      <c r="D114" s="25" t="s">
        <v>114</v>
      </c>
      <c r="E114" s="12" t="s">
        <v>115</v>
      </c>
      <c r="F114" s="19">
        <v>7</v>
      </c>
      <c r="G114" s="3">
        <v>5.75</v>
      </c>
      <c r="H114" s="17">
        <v>6</v>
      </c>
      <c r="I114" s="16">
        <v>13.5</v>
      </c>
      <c r="J114" s="16">
        <v>4.5</v>
      </c>
      <c r="K114" s="16"/>
      <c r="L114" s="17">
        <v>3.62</v>
      </c>
      <c r="M114" s="16"/>
      <c r="N114" s="32">
        <f>Zalaganje!P114</f>
        <v>1</v>
      </c>
      <c r="O114" s="17">
        <f>Tablica4[[#This Row],[1.DZ]]+Tablica4[[#This Row],[2.DZ]]+Tablica4[[#This Row],[3.DZ]]+Tablica4[[#This Row],[4.DZ]]</f>
        <v>17.25</v>
      </c>
      <c r="P114" s="16">
        <f>Tablica4[[#This Row],[1.blic]]+Tablica4[[#This Row],[2.blic]]</f>
        <v>9.620000000000001</v>
      </c>
      <c r="Q114" s="17">
        <f>Tablica4[[#This Row],[MI]]+Tablica4[[#This Row],[ZI]]+Tablica4[[#This Row],[DZ Uk.]]+Tablica4[[#This Row],[Blicevi]]+Tablica4[[#This Row],[Zalaganje]]</f>
        <v>41.370000000000005</v>
      </c>
      <c r="R114" s="17" t="b">
        <f>IF(Tablica4[[#This Row],[MI]]&gt;=10,Tablica4[[#This Row],[ZI]]&gt;=12.5)</f>
        <v>0</v>
      </c>
      <c r="S114" s="16" t="b">
        <f>AND(Tablica4[[#This Row],[DZ Uk.]]&gt;=15,Tablica4[[#This Row],[Blicevi]]&gt;=10)</f>
        <v>0</v>
      </c>
      <c r="T114" s="16">
        <f>IF(NOT(Tablica4[[#This Row],[PRAGOVI]]),1,IF(NOT(Tablica4[[#This Row],[PRAGOVI MI_ZI]]),"ROK",IF(Tablica4[[#This Row],[UKUPNO]]&gt;=80,5,IF(Tablica4[[#This Row],[UKUPNO]]&gt;=70,4,IF(Tablica4[[#This Row],[UKUPNO]]&gt;=60,3,IF(Tablica4[[#This Row],[UKUPNO]]&gt;=50,2,"ROK"))))))</f>
        <v>1</v>
      </c>
      <c r="U114" s="17"/>
      <c r="V114" s="17">
        <f>Tablica4[[#This Row],[Ispit]]+Tablica4[[#This Row],[Blicevi]]+Tablica4[[#This Row],[DZ Uk.]]+Tablica4[[#This Row],[Zalaganje]]</f>
        <v>27.87</v>
      </c>
      <c r="W114" s="18" t="str">
        <f>IF(Tablica4[[#This Row],[OCJENA]]="ROK",IF(NOT(Tablica4[[#This Row],[PRAGOVI]]),1,IF(Tablica4[[#This Row],[Uk. Ispit]]&gt;=80,5,IF(Tablica4[[#This Row],[Uk. Ispit]]&gt;=70,4,IF(Tablica4[[#This Row],[Uk. Ispit]]&gt;=60,3,IF(Tablica4[[#This Row],[Uk. Ispit]]&gt;=50,2,"ROK"))))),"")</f>
        <v/>
      </c>
      <c r="X114" s="17"/>
      <c r="Y114" s="17"/>
      <c r="Z114" s="17"/>
      <c r="AA114" s="17"/>
      <c r="AB114" s="17"/>
      <c r="AC114" s="17"/>
      <c r="AD114" s="18"/>
    </row>
    <row r="115" spans="1:30">
      <c r="A115" s="25" t="s">
        <v>453</v>
      </c>
      <c r="B115" s="25" t="s">
        <v>454</v>
      </c>
      <c r="C115" s="25" t="s">
        <v>455</v>
      </c>
      <c r="D115" s="25" t="s">
        <v>456</v>
      </c>
      <c r="E115" s="12" t="s">
        <v>457</v>
      </c>
      <c r="F115" s="16">
        <v>6.25</v>
      </c>
      <c r="G115" s="3">
        <v>4</v>
      </c>
      <c r="H115" s="17">
        <v>5.8</v>
      </c>
      <c r="I115" s="16">
        <v>10.5</v>
      </c>
      <c r="J115" s="16">
        <v>3</v>
      </c>
      <c r="K115" s="16">
        <v>0</v>
      </c>
      <c r="L115" s="17">
        <v>2.8</v>
      </c>
      <c r="M115" s="16"/>
      <c r="N115" s="32">
        <f>Zalaganje!P115</f>
        <v>2</v>
      </c>
      <c r="O115" s="17">
        <f>Tablica4[[#This Row],[1.DZ]]+Tablica4[[#This Row],[2.DZ]]+Tablica4[[#This Row],[3.DZ]]+Tablica4[[#This Row],[4.DZ]]</f>
        <v>13.25</v>
      </c>
      <c r="P115" s="16">
        <f>Tablica4[[#This Row],[1.blic]]+Tablica4[[#This Row],[2.blic]]</f>
        <v>8.6</v>
      </c>
      <c r="Q115" s="17">
        <f>Tablica4[[#This Row],[MI]]+Tablica4[[#This Row],[ZI]]+Tablica4[[#This Row],[DZ Uk.]]+Tablica4[[#This Row],[Blicevi]]+Tablica4[[#This Row],[Zalaganje]]</f>
        <v>34.35</v>
      </c>
      <c r="R115" s="17" t="b">
        <f>IF(Tablica4[[#This Row],[MI]]&gt;=10,Tablica4[[#This Row],[ZI]]&gt;=12.5)</f>
        <v>0</v>
      </c>
      <c r="S115" s="16" t="b">
        <f>AND(Tablica4[[#This Row],[DZ Uk.]]&gt;=15,Tablica4[[#This Row],[Blicevi]]&gt;=10)</f>
        <v>0</v>
      </c>
      <c r="T115" s="16">
        <f>IF(NOT(Tablica4[[#This Row],[PRAGOVI]]),1,IF(NOT(Tablica4[[#This Row],[PRAGOVI MI_ZI]]),"ROK",IF(Tablica4[[#This Row],[UKUPNO]]&gt;=80,5,IF(Tablica4[[#This Row],[UKUPNO]]&gt;=70,4,IF(Tablica4[[#This Row],[UKUPNO]]&gt;=60,3,IF(Tablica4[[#This Row],[UKUPNO]]&gt;=50,2,"ROK"))))))</f>
        <v>1</v>
      </c>
      <c r="U115" s="17"/>
      <c r="V115" s="17">
        <f>Tablica4[[#This Row],[Ispit]]+Tablica4[[#This Row],[Blicevi]]+Tablica4[[#This Row],[DZ Uk.]]+Tablica4[[#This Row],[Zalaganje]]</f>
        <v>23.85</v>
      </c>
      <c r="W115" s="18" t="str">
        <f>IF(Tablica4[[#This Row],[OCJENA]]="ROK",IF(NOT(Tablica4[[#This Row],[PRAGOVI]]),1,IF(Tablica4[[#This Row],[Uk. Ispit]]&gt;=80,5,IF(Tablica4[[#This Row],[Uk. Ispit]]&gt;=70,4,IF(Tablica4[[#This Row],[Uk. Ispit]]&gt;=60,3,IF(Tablica4[[#This Row],[Uk. Ispit]]&gt;=50,2,"ROK"))))),"")</f>
        <v/>
      </c>
      <c r="X115" s="17"/>
      <c r="Y115" s="17"/>
      <c r="Z115" s="17"/>
      <c r="AA115" s="17"/>
      <c r="AB115" s="17"/>
      <c r="AC115" s="17"/>
      <c r="AD115" s="18"/>
    </row>
    <row r="116" spans="1:30">
      <c r="A116" s="25" t="s">
        <v>458</v>
      </c>
      <c r="B116" s="25" t="s">
        <v>459</v>
      </c>
      <c r="C116" s="25" t="s">
        <v>257</v>
      </c>
      <c r="D116" s="25" t="s">
        <v>460</v>
      </c>
      <c r="E116" s="12" t="s">
        <v>461</v>
      </c>
      <c r="F116" s="16">
        <v>6.75</v>
      </c>
      <c r="G116" s="3">
        <v>4.5</v>
      </c>
      <c r="H116" s="17">
        <v>7</v>
      </c>
      <c r="I116" s="16">
        <v>11</v>
      </c>
      <c r="J116" s="16">
        <v>4.5</v>
      </c>
      <c r="K116" s="16">
        <v>3</v>
      </c>
      <c r="L116" s="17">
        <v>4.2</v>
      </c>
      <c r="M116" s="16"/>
      <c r="N116" s="32">
        <f>Zalaganje!P116</f>
        <v>2</v>
      </c>
      <c r="O116" s="17">
        <f>Tablica4[[#This Row],[1.DZ]]+Tablica4[[#This Row],[2.DZ]]+Tablica4[[#This Row],[3.DZ]]+Tablica4[[#This Row],[4.DZ]]</f>
        <v>18.75</v>
      </c>
      <c r="P116" s="16">
        <f>Tablica4[[#This Row],[1.blic]]+Tablica4[[#This Row],[2.blic]]</f>
        <v>11.2</v>
      </c>
      <c r="Q116" s="17">
        <f>Tablica4[[#This Row],[MI]]+Tablica4[[#This Row],[ZI]]+Tablica4[[#This Row],[DZ Uk.]]+Tablica4[[#This Row],[Blicevi]]+Tablica4[[#This Row],[Zalaganje]]</f>
        <v>42.95</v>
      </c>
      <c r="R116" s="17" t="b">
        <f>IF(Tablica4[[#This Row],[MI]]&gt;=10,Tablica4[[#This Row],[ZI]]&gt;=12.5)</f>
        <v>0</v>
      </c>
      <c r="S116" s="16" t="b">
        <f>AND(Tablica4[[#This Row],[DZ Uk.]]&gt;=15,Tablica4[[#This Row],[Blicevi]]&gt;=10)</f>
        <v>1</v>
      </c>
      <c r="T116" s="16" t="str">
        <f>IF(NOT(Tablica4[[#This Row],[PRAGOVI]]),1,IF(NOT(Tablica4[[#This Row],[PRAGOVI MI_ZI]]),"ROK",IF(Tablica4[[#This Row],[UKUPNO]]&gt;=80,5,IF(Tablica4[[#This Row],[UKUPNO]]&gt;=70,4,IF(Tablica4[[#This Row],[UKUPNO]]&gt;=60,3,IF(Tablica4[[#This Row],[UKUPNO]]&gt;=50,2,"ROK"))))))</f>
        <v>ROK</v>
      </c>
      <c r="U116" s="17"/>
      <c r="V116" s="17">
        <f>Tablica4[[#This Row],[Ispit]]+Tablica4[[#This Row],[Blicevi]]+Tablica4[[#This Row],[DZ Uk.]]+Tablica4[[#This Row],[Zalaganje]]</f>
        <v>31.95</v>
      </c>
      <c r="W116" s="18" t="str">
        <f>IF(Tablica4[[#This Row],[OCJENA]]="ROK",IF(NOT(Tablica4[[#This Row],[PRAGOVI]]),1,IF(Tablica4[[#This Row],[Uk. Ispit]]&gt;=80,5,IF(Tablica4[[#This Row],[Uk. Ispit]]&gt;=70,4,IF(Tablica4[[#This Row],[Uk. Ispit]]&gt;=60,3,IF(Tablica4[[#This Row],[Uk. Ispit]]&gt;=50,2,"ROK"))))),"")</f>
        <v>ROK</v>
      </c>
      <c r="X116" s="17"/>
      <c r="Y116" s="17"/>
      <c r="Z116" s="17"/>
      <c r="AA116" s="17"/>
      <c r="AB116" s="17"/>
      <c r="AC116" s="17"/>
      <c r="AD116" s="18"/>
    </row>
    <row r="117" spans="1:30">
      <c r="A117" s="25" t="s">
        <v>462</v>
      </c>
      <c r="B117" s="25" t="s">
        <v>463</v>
      </c>
      <c r="C117" s="25" t="s">
        <v>464</v>
      </c>
      <c r="D117" s="25" t="s">
        <v>465</v>
      </c>
      <c r="E117" s="12" t="s">
        <v>466</v>
      </c>
      <c r="F117" s="3">
        <v>5.75</v>
      </c>
      <c r="G117" s="16">
        <v>5</v>
      </c>
      <c r="H117" s="17">
        <v>5.3</v>
      </c>
      <c r="I117" s="16">
        <v>12</v>
      </c>
      <c r="J117" s="16">
        <v>9</v>
      </c>
      <c r="K117" s="16"/>
      <c r="L117" s="17">
        <v>4.5999999999999996</v>
      </c>
      <c r="M117" s="16"/>
      <c r="N117" s="32">
        <f>Zalaganje!P117</f>
        <v>0.3</v>
      </c>
      <c r="O117" s="17">
        <f>Tablica4[[#This Row],[1.DZ]]+Tablica4[[#This Row],[2.DZ]]+Tablica4[[#This Row],[3.DZ]]+Tablica4[[#This Row],[4.DZ]]</f>
        <v>19.75</v>
      </c>
      <c r="P117" s="16">
        <f>Tablica4[[#This Row],[1.blic]]+Tablica4[[#This Row],[2.blic]]</f>
        <v>9.8999999999999986</v>
      </c>
      <c r="Q117" s="17">
        <f>Tablica4[[#This Row],[MI]]+Tablica4[[#This Row],[ZI]]+Tablica4[[#This Row],[DZ Uk.]]+Tablica4[[#This Row],[Blicevi]]+Tablica4[[#This Row],[Zalaganje]]</f>
        <v>41.949999999999996</v>
      </c>
      <c r="R117" s="17" t="b">
        <f>IF(Tablica4[[#This Row],[MI]]&gt;=10,Tablica4[[#This Row],[ZI]]&gt;=12.5)</f>
        <v>0</v>
      </c>
      <c r="S117" s="16" t="b">
        <f>AND(Tablica4[[#This Row],[DZ Uk.]]&gt;=15,Tablica4[[#This Row],[Blicevi]]&gt;=10)</f>
        <v>0</v>
      </c>
      <c r="T117" s="16">
        <f>IF(NOT(Tablica4[[#This Row],[PRAGOVI]]),1,IF(NOT(Tablica4[[#This Row],[PRAGOVI MI_ZI]]),"ROK",IF(Tablica4[[#This Row],[UKUPNO]]&gt;=80,5,IF(Tablica4[[#This Row],[UKUPNO]]&gt;=70,4,IF(Tablica4[[#This Row],[UKUPNO]]&gt;=60,3,IF(Tablica4[[#This Row],[UKUPNO]]&gt;=50,2,"ROK"))))))</f>
        <v>1</v>
      </c>
      <c r="U117" s="17"/>
      <c r="V117" s="17">
        <f>Tablica4[[#This Row],[Ispit]]+Tablica4[[#This Row],[Blicevi]]+Tablica4[[#This Row],[DZ Uk.]]+Tablica4[[#This Row],[Zalaganje]]</f>
        <v>29.95</v>
      </c>
      <c r="W117" s="18" t="str">
        <f>IF(Tablica4[[#This Row],[OCJENA]]="ROK",IF(NOT(Tablica4[[#This Row],[PRAGOVI]]),1,IF(Tablica4[[#This Row],[Uk. Ispit]]&gt;=80,5,IF(Tablica4[[#This Row],[Uk. Ispit]]&gt;=70,4,IF(Tablica4[[#This Row],[Uk. Ispit]]&gt;=60,3,IF(Tablica4[[#This Row],[Uk. Ispit]]&gt;=50,2,"ROK"))))),"")</f>
        <v/>
      </c>
      <c r="X117" s="17"/>
      <c r="Y117" s="17"/>
      <c r="Z117" s="17"/>
      <c r="AA117" s="17"/>
      <c r="AB117" s="17"/>
      <c r="AC117" s="17"/>
      <c r="AD117" s="18"/>
    </row>
    <row r="118" spans="1:30">
      <c r="A118" s="25" t="s">
        <v>467</v>
      </c>
      <c r="B118" s="25" t="s">
        <v>468</v>
      </c>
      <c r="C118" s="25" t="s">
        <v>178</v>
      </c>
      <c r="D118" s="25" t="s">
        <v>401</v>
      </c>
      <c r="E118" s="12" t="s">
        <v>402</v>
      </c>
      <c r="F118" s="16">
        <v>6.5</v>
      </c>
      <c r="G118" s="3">
        <v>5</v>
      </c>
      <c r="H118" s="17">
        <v>5.4</v>
      </c>
      <c r="I118" s="16">
        <v>13</v>
      </c>
      <c r="J118" s="16">
        <v>3.5</v>
      </c>
      <c r="K118" s="16"/>
      <c r="L118" s="17">
        <v>7.9</v>
      </c>
      <c r="M118" s="16"/>
      <c r="N118" s="32">
        <f>Zalaganje!P118</f>
        <v>1</v>
      </c>
      <c r="O118" s="17">
        <f>Tablica4[[#This Row],[1.DZ]]+Tablica4[[#This Row],[2.DZ]]+Tablica4[[#This Row],[3.DZ]]+Tablica4[[#This Row],[4.DZ]]</f>
        <v>15</v>
      </c>
      <c r="P118" s="16">
        <f>Tablica4[[#This Row],[1.blic]]+Tablica4[[#This Row],[2.blic]]</f>
        <v>13.3</v>
      </c>
      <c r="Q118" s="17">
        <f>Tablica4[[#This Row],[MI]]+Tablica4[[#This Row],[ZI]]+Tablica4[[#This Row],[DZ Uk.]]+Tablica4[[#This Row],[Blicevi]]+Tablica4[[#This Row],[Zalaganje]]</f>
        <v>42.3</v>
      </c>
      <c r="R118" s="17" t="b">
        <f>IF(Tablica4[[#This Row],[MI]]&gt;=10,Tablica4[[#This Row],[ZI]]&gt;=12.5)</f>
        <v>0</v>
      </c>
      <c r="S118" s="16" t="b">
        <f>AND(Tablica4[[#This Row],[DZ Uk.]]&gt;=15,Tablica4[[#This Row],[Blicevi]]&gt;=10)</f>
        <v>1</v>
      </c>
      <c r="T118" s="16" t="str">
        <f>IF(NOT(Tablica4[[#This Row],[PRAGOVI]]),1,IF(NOT(Tablica4[[#This Row],[PRAGOVI MI_ZI]]),"ROK",IF(Tablica4[[#This Row],[UKUPNO]]&gt;=80,5,IF(Tablica4[[#This Row],[UKUPNO]]&gt;=70,4,IF(Tablica4[[#This Row],[UKUPNO]]&gt;=60,3,IF(Tablica4[[#This Row],[UKUPNO]]&gt;=50,2,"ROK"))))))</f>
        <v>ROK</v>
      </c>
      <c r="U118" s="17"/>
      <c r="V118" s="17">
        <f>Tablica4[[#This Row],[Ispit]]+Tablica4[[#This Row],[Blicevi]]+Tablica4[[#This Row],[DZ Uk.]]+Tablica4[[#This Row],[Zalaganje]]</f>
        <v>29.3</v>
      </c>
      <c r="W118" s="18" t="str">
        <f>IF(Tablica4[[#This Row],[OCJENA]]="ROK",IF(NOT(Tablica4[[#This Row],[PRAGOVI]]),1,IF(Tablica4[[#This Row],[Uk. Ispit]]&gt;=80,5,IF(Tablica4[[#This Row],[Uk. Ispit]]&gt;=70,4,IF(Tablica4[[#This Row],[Uk. Ispit]]&gt;=60,3,IF(Tablica4[[#This Row],[Uk. Ispit]]&gt;=50,2,"ROK"))))),"")</f>
        <v>ROK</v>
      </c>
      <c r="X118" s="17"/>
      <c r="Y118" s="17"/>
      <c r="Z118" s="17"/>
      <c r="AA118" s="17"/>
      <c r="AB118" s="17"/>
      <c r="AC118" s="17"/>
      <c r="AD118" s="18"/>
    </row>
    <row r="119" spans="1:30">
      <c r="A119" s="25" t="s">
        <v>469</v>
      </c>
      <c r="B119" s="25" t="s">
        <v>470</v>
      </c>
      <c r="C119" s="25" t="s">
        <v>95</v>
      </c>
      <c r="D119" s="25" t="s">
        <v>460</v>
      </c>
      <c r="E119" s="12" t="s">
        <v>461</v>
      </c>
      <c r="F119" s="16">
        <v>6.75</v>
      </c>
      <c r="G119" s="3">
        <v>4.5</v>
      </c>
      <c r="H119" s="17">
        <v>4.3</v>
      </c>
      <c r="I119" s="16">
        <v>10</v>
      </c>
      <c r="J119" s="16">
        <v>4.5</v>
      </c>
      <c r="K119" s="16">
        <v>3</v>
      </c>
      <c r="L119" s="17">
        <v>6.1</v>
      </c>
      <c r="M119" s="16"/>
      <c r="N119" s="32">
        <f>Zalaganje!P119</f>
        <v>0</v>
      </c>
      <c r="O119" s="17">
        <f>Tablica4[[#This Row],[1.DZ]]+Tablica4[[#This Row],[2.DZ]]+Tablica4[[#This Row],[3.DZ]]+Tablica4[[#This Row],[4.DZ]]</f>
        <v>18.75</v>
      </c>
      <c r="P119" s="16">
        <f>Tablica4[[#This Row],[1.blic]]+Tablica4[[#This Row],[2.blic]]</f>
        <v>10.399999999999999</v>
      </c>
      <c r="Q119" s="17">
        <f>Tablica4[[#This Row],[MI]]+Tablica4[[#This Row],[ZI]]+Tablica4[[#This Row],[DZ Uk.]]+Tablica4[[#This Row],[Blicevi]]+Tablica4[[#This Row],[Zalaganje]]</f>
        <v>39.15</v>
      </c>
      <c r="R119" s="17" t="b">
        <f>IF(Tablica4[[#This Row],[MI]]&gt;=10,Tablica4[[#This Row],[ZI]]&gt;=12.5)</f>
        <v>0</v>
      </c>
      <c r="S119" s="16" t="b">
        <f>AND(Tablica4[[#This Row],[DZ Uk.]]&gt;=15,Tablica4[[#This Row],[Blicevi]]&gt;=10)</f>
        <v>1</v>
      </c>
      <c r="T119" s="16" t="str">
        <f>IF(NOT(Tablica4[[#This Row],[PRAGOVI]]),1,IF(NOT(Tablica4[[#This Row],[PRAGOVI MI_ZI]]),"ROK",IF(Tablica4[[#This Row],[UKUPNO]]&gt;=80,5,IF(Tablica4[[#This Row],[UKUPNO]]&gt;=70,4,IF(Tablica4[[#This Row],[UKUPNO]]&gt;=60,3,IF(Tablica4[[#This Row],[UKUPNO]]&gt;=50,2,"ROK"))))))</f>
        <v>ROK</v>
      </c>
      <c r="U119" s="17"/>
      <c r="V119" s="17">
        <f>Tablica4[[#This Row],[Ispit]]+Tablica4[[#This Row],[Blicevi]]+Tablica4[[#This Row],[DZ Uk.]]+Tablica4[[#This Row],[Zalaganje]]</f>
        <v>29.15</v>
      </c>
      <c r="W119" s="18" t="str">
        <f>IF(Tablica4[[#This Row],[OCJENA]]="ROK",IF(NOT(Tablica4[[#This Row],[PRAGOVI]]),1,IF(Tablica4[[#This Row],[Uk. Ispit]]&gt;=80,5,IF(Tablica4[[#This Row],[Uk. Ispit]]&gt;=70,4,IF(Tablica4[[#This Row],[Uk. Ispit]]&gt;=60,3,IF(Tablica4[[#This Row],[Uk. Ispit]]&gt;=50,2,"ROK"))))),"")</f>
        <v>ROK</v>
      </c>
      <c r="X119" s="17"/>
      <c r="Y119" s="17"/>
      <c r="Z119" s="17"/>
      <c r="AA119" s="17"/>
      <c r="AB119" s="17"/>
      <c r="AC119" s="17"/>
      <c r="AD119" s="18"/>
    </row>
    <row r="120" spans="1:30">
      <c r="A120" s="25" t="s">
        <v>471</v>
      </c>
      <c r="B120" s="25" t="s">
        <v>472</v>
      </c>
      <c r="C120" s="25" t="s">
        <v>473</v>
      </c>
      <c r="D120" s="25" t="s">
        <v>474</v>
      </c>
      <c r="E120" s="12" t="s">
        <v>475</v>
      </c>
      <c r="F120" s="16">
        <v>6.5</v>
      </c>
      <c r="G120" s="3">
        <v>5.75</v>
      </c>
      <c r="H120" s="17">
        <v>4.2</v>
      </c>
      <c r="I120" s="16">
        <v>13.5</v>
      </c>
      <c r="J120" s="16">
        <v>9</v>
      </c>
      <c r="K120" s="16"/>
      <c r="L120" s="17">
        <v>7.96</v>
      </c>
      <c r="M120" s="16"/>
      <c r="N120" s="32">
        <f>Zalaganje!P120</f>
        <v>0</v>
      </c>
      <c r="O120" s="17">
        <f>Tablica4[[#This Row],[1.DZ]]+Tablica4[[#This Row],[2.DZ]]+Tablica4[[#This Row],[3.DZ]]+Tablica4[[#This Row],[4.DZ]]</f>
        <v>21.25</v>
      </c>
      <c r="P120" s="16">
        <f>Tablica4[[#This Row],[1.blic]]+Tablica4[[#This Row],[2.blic]]</f>
        <v>12.16</v>
      </c>
      <c r="Q120" s="17">
        <f>Tablica4[[#This Row],[MI]]+Tablica4[[#This Row],[ZI]]+Tablica4[[#This Row],[DZ Uk.]]+Tablica4[[#This Row],[Blicevi]]+Tablica4[[#This Row],[Zalaganje]]</f>
        <v>46.91</v>
      </c>
      <c r="R120" s="17" t="b">
        <f>IF(Tablica4[[#This Row],[MI]]&gt;=10,Tablica4[[#This Row],[ZI]]&gt;=12.5)</f>
        <v>0</v>
      </c>
      <c r="S120" s="16" t="b">
        <f>AND(Tablica4[[#This Row],[DZ Uk.]]&gt;=15,Tablica4[[#This Row],[Blicevi]]&gt;=10)</f>
        <v>1</v>
      </c>
      <c r="T120" s="16" t="str">
        <f>IF(NOT(Tablica4[[#This Row],[PRAGOVI]]),1,IF(NOT(Tablica4[[#This Row],[PRAGOVI MI_ZI]]),"ROK",IF(Tablica4[[#This Row],[UKUPNO]]&gt;=80,5,IF(Tablica4[[#This Row],[UKUPNO]]&gt;=70,4,IF(Tablica4[[#This Row],[UKUPNO]]&gt;=60,3,IF(Tablica4[[#This Row],[UKUPNO]]&gt;=50,2,"ROK"))))))</f>
        <v>ROK</v>
      </c>
      <c r="U120" s="17"/>
      <c r="V120" s="17">
        <f>Tablica4[[#This Row],[Ispit]]+Tablica4[[#This Row],[Blicevi]]+Tablica4[[#This Row],[DZ Uk.]]+Tablica4[[#This Row],[Zalaganje]]</f>
        <v>33.409999999999997</v>
      </c>
      <c r="W120" s="18" t="str">
        <f>IF(Tablica4[[#This Row],[OCJENA]]="ROK",IF(NOT(Tablica4[[#This Row],[PRAGOVI]]),1,IF(Tablica4[[#This Row],[Uk. Ispit]]&gt;=80,5,IF(Tablica4[[#This Row],[Uk. Ispit]]&gt;=70,4,IF(Tablica4[[#This Row],[Uk. Ispit]]&gt;=60,3,IF(Tablica4[[#This Row],[Uk. Ispit]]&gt;=50,2,"ROK"))))),"")</f>
        <v>ROK</v>
      </c>
      <c r="X120" s="17"/>
      <c r="Y120" s="17"/>
      <c r="Z120" s="17"/>
      <c r="AA120" s="17"/>
      <c r="AB120" s="17"/>
      <c r="AC120" s="17"/>
      <c r="AD120" s="18"/>
    </row>
    <row r="121" spans="1:30">
      <c r="A121" s="25" t="s">
        <v>476</v>
      </c>
      <c r="B121" s="25" t="s">
        <v>477</v>
      </c>
      <c r="C121" s="25" t="s">
        <v>126</v>
      </c>
      <c r="D121" s="25" t="s">
        <v>465</v>
      </c>
      <c r="E121" s="12" t="s">
        <v>466</v>
      </c>
      <c r="F121" s="3">
        <v>5.75</v>
      </c>
      <c r="G121" s="16">
        <v>5</v>
      </c>
      <c r="H121" s="17">
        <v>5.2</v>
      </c>
      <c r="I121" s="16">
        <v>10</v>
      </c>
      <c r="J121" s="16">
        <v>9</v>
      </c>
      <c r="K121" s="16"/>
      <c r="L121" s="17">
        <v>4.5599999999999996</v>
      </c>
      <c r="M121" s="16"/>
      <c r="N121" s="32">
        <f>Zalaganje!P121</f>
        <v>0.3</v>
      </c>
      <c r="O121" s="17">
        <f>Tablica4[[#This Row],[1.DZ]]+Tablica4[[#This Row],[2.DZ]]+Tablica4[[#This Row],[3.DZ]]+Tablica4[[#This Row],[4.DZ]]</f>
        <v>19.75</v>
      </c>
      <c r="P121" s="16">
        <f>Tablica4[[#This Row],[1.blic]]+Tablica4[[#This Row],[2.blic]]</f>
        <v>9.76</v>
      </c>
      <c r="Q121" s="17">
        <f>Tablica4[[#This Row],[MI]]+Tablica4[[#This Row],[ZI]]+Tablica4[[#This Row],[DZ Uk.]]+Tablica4[[#This Row],[Blicevi]]+Tablica4[[#This Row],[Zalaganje]]</f>
        <v>39.809999999999995</v>
      </c>
      <c r="R121" s="17" t="b">
        <f>IF(Tablica4[[#This Row],[MI]]&gt;=10,Tablica4[[#This Row],[ZI]]&gt;=12.5)</f>
        <v>0</v>
      </c>
      <c r="S121" s="16" t="b">
        <f>AND(Tablica4[[#This Row],[DZ Uk.]]&gt;=15,Tablica4[[#This Row],[Blicevi]]&gt;=10)</f>
        <v>0</v>
      </c>
      <c r="T121" s="16">
        <f>IF(NOT(Tablica4[[#This Row],[PRAGOVI]]),1,IF(NOT(Tablica4[[#This Row],[PRAGOVI MI_ZI]]),"ROK",IF(Tablica4[[#This Row],[UKUPNO]]&gt;=80,5,IF(Tablica4[[#This Row],[UKUPNO]]&gt;=70,4,IF(Tablica4[[#This Row],[UKUPNO]]&gt;=60,3,IF(Tablica4[[#This Row],[UKUPNO]]&gt;=50,2,"ROK"))))))</f>
        <v>1</v>
      </c>
      <c r="U121" s="17"/>
      <c r="V121" s="17">
        <f>Tablica4[[#This Row],[Ispit]]+Tablica4[[#This Row],[Blicevi]]+Tablica4[[#This Row],[DZ Uk.]]+Tablica4[[#This Row],[Zalaganje]]</f>
        <v>29.81</v>
      </c>
      <c r="W121" s="18" t="str">
        <f>IF(Tablica4[[#This Row],[OCJENA]]="ROK",IF(NOT(Tablica4[[#This Row],[PRAGOVI]]),1,IF(Tablica4[[#This Row],[Uk. Ispit]]&gt;=80,5,IF(Tablica4[[#This Row],[Uk. Ispit]]&gt;=70,4,IF(Tablica4[[#This Row],[Uk. Ispit]]&gt;=60,3,IF(Tablica4[[#This Row],[Uk. Ispit]]&gt;=50,2,"ROK"))))),"")</f>
        <v/>
      </c>
      <c r="X121" s="17"/>
      <c r="Y121" s="17"/>
      <c r="Z121" s="17"/>
      <c r="AA121" s="17"/>
      <c r="AB121" s="17"/>
      <c r="AC121" s="17"/>
      <c r="AD121" s="18"/>
    </row>
    <row r="122" spans="1:30">
      <c r="A122" s="25" t="s">
        <v>478</v>
      </c>
      <c r="B122" s="25" t="s">
        <v>479</v>
      </c>
      <c r="C122" s="25" t="s">
        <v>47</v>
      </c>
      <c r="D122" s="25" t="s">
        <v>63</v>
      </c>
      <c r="E122" s="12" t="s">
        <v>64</v>
      </c>
      <c r="F122" s="3">
        <v>9</v>
      </c>
      <c r="G122" s="19">
        <v>2</v>
      </c>
      <c r="H122" s="17"/>
      <c r="I122" s="16">
        <v>0</v>
      </c>
      <c r="J122" s="16">
        <v>0</v>
      </c>
      <c r="K122" s="16"/>
      <c r="L122" s="17"/>
      <c r="M122" s="16"/>
      <c r="N122" s="32">
        <f>Zalaganje!P122</f>
        <v>0</v>
      </c>
      <c r="O122" s="17">
        <f>Tablica4[[#This Row],[1.DZ]]+Tablica4[[#This Row],[2.DZ]]+Tablica4[[#This Row],[3.DZ]]+Tablica4[[#This Row],[4.DZ]]</f>
        <v>11</v>
      </c>
      <c r="P122" s="16">
        <f>Tablica4[[#This Row],[1.blic]]+Tablica4[[#This Row],[2.blic]]</f>
        <v>0</v>
      </c>
      <c r="Q122" s="17">
        <f>Tablica4[[#This Row],[MI]]+Tablica4[[#This Row],[ZI]]+Tablica4[[#This Row],[DZ Uk.]]+Tablica4[[#This Row],[Blicevi]]+Tablica4[[#This Row],[Zalaganje]]</f>
        <v>11</v>
      </c>
      <c r="R122" s="17" t="b">
        <f>IF(Tablica4[[#This Row],[MI]]&gt;=10,Tablica4[[#This Row],[ZI]]&gt;=12.5)</f>
        <v>0</v>
      </c>
      <c r="S122" s="16" t="b">
        <f>AND(Tablica4[[#This Row],[DZ Uk.]]&gt;=15,Tablica4[[#This Row],[Blicevi]]&gt;=10)</f>
        <v>0</v>
      </c>
      <c r="T122" s="16">
        <f>IF(NOT(Tablica4[[#This Row],[PRAGOVI]]),1,IF(NOT(Tablica4[[#This Row],[PRAGOVI MI_ZI]]),"ROK",IF(Tablica4[[#This Row],[UKUPNO]]&gt;=80,5,IF(Tablica4[[#This Row],[UKUPNO]]&gt;=70,4,IF(Tablica4[[#This Row],[UKUPNO]]&gt;=60,3,IF(Tablica4[[#This Row],[UKUPNO]]&gt;=50,2,"ROK"))))))</f>
        <v>1</v>
      </c>
      <c r="U122" s="17"/>
      <c r="V122" s="17">
        <f>Tablica4[[#This Row],[Ispit]]+Tablica4[[#This Row],[Blicevi]]+Tablica4[[#This Row],[DZ Uk.]]+Tablica4[[#This Row],[Zalaganje]]</f>
        <v>11</v>
      </c>
      <c r="W122" s="18" t="str">
        <f>IF(Tablica4[[#This Row],[OCJENA]]="ROK",IF(NOT(Tablica4[[#This Row],[PRAGOVI]]),1,IF(Tablica4[[#This Row],[Uk. Ispit]]&gt;=80,5,IF(Tablica4[[#This Row],[Uk. Ispit]]&gt;=70,4,IF(Tablica4[[#This Row],[Uk. Ispit]]&gt;=60,3,IF(Tablica4[[#This Row],[Uk. Ispit]]&gt;=50,2,"ROK"))))),"")</f>
        <v/>
      </c>
      <c r="X122" s="17"/>
      <c r="Y122" s="17"/>
      <c r="Z122" s="17"/>
      <c r="AA122" s="17"/>
      <c r="AB122" s="17"/>
      <c r="AC122" s="17"/>
      <c r="AD122" s="18"/>
    </row>
    <row r="123" spans="1:30">
      <c r="A123" s="25" t="s">
        <v>480</v>
      </c>
      <c r="B123" s="25" t="s">
        <v>481</v>
      </c>
      <c r="C123" s="25" t="s">
        <v>47</v>
      </c>
      <c r="D123" s="25" t="s">
        <v>151</v>
      </c>
      <c r="E123" s="12" t="s">
        <v>152</v>
      </c>
      <c r="F123" s="3">
        <v>5.5</v>
      </c>
      <c r="G123" s="19">
        <v>4.75</v>
      </c>
      <c r="H123" s="17">
        <v>7</v>
      </c>
      <c r="I123" s="16">
        <v>12.5</v>
      </c>
      <c r="J123" s="16">
        <v>8</v>
      </c>
      <c r="K123" s="16"/>
      <c r="L123" s="17">
        <v>7.4</v>
      </c>
      <c r="M123" s="16"/>
      <c r="N123" s="32">
        <f>Zalaganje!P123</f>
        <v>4.7</v>
      </c>
      <c r="O123" s="17">
        <f>Tablica4[[#This Row],[1.DZ]]+Tablica4[[#This Row],[2.DZ]]+Tablica4[[#This Row],[3.DZ]]+Tablica4[[#This Row],[4.DZ]]</f>
        <v>18.25</v>
      </c>
      <c r="P123" s="16">
        <f>Tablica4[[#This Row],[1.blic]]+Tablica4[[#This Row],[2.blic]]</f>
        <v>14.4</v>
      </c>
      <c r="Q123" s="17">
        <f>Tablica4[[#This Row],[MI]]+Tablica4[[#This Row],[ZI]]+Tablica4[[#This Row],[DZ Uk.]]+Tablica4[[#This Row],[Blicevi]]+Tablica4[[#This Row],[Zalaganje]]</f>
        <v>49.85</v>
      </c>
      <c r="R123" s="17" t="b">
        <f>IF(Tablica4[[#This Row],[MI]]&gt;=10,Tablica4[[#This Row],[ZI]]&gt;=12.5)</f>
        <v>0</v>
      </c>
      <c r="S123" s="16" t="b">
        <f>AND(Tablica4[[#This Row],[DZ Uk.]]&gt;=15,Tablica4[[#This Row],[Blicevi]]&gt;=10)</f>
        <v>1</v>
      </c>
      <c r="T123" s="16" t="str">
        <f>IF(NOT(Tablica4[[#This Row],[PRAGOVI]]),1,IF(NOT(Tablica4[[#This Row],[PRAGOVI MI_ZI]]),"ROK",IF(Tablica4[[#This Row],[UKUPNO]]&gt;=80,5,IF(Tablica4[[#This Row],[UKUPNO]]&gt;=70,4,IF(Tablica4[[#This Row],[UKUPNO]]&gt;=60,3,IF(Tablica4[[#This Row],[UKUPNO]]&gt;=50,2,"ROK"))))))</f>
        <v>ROK</v>
      </c>
      <c r="U123" s="17"/>
      <c r="V123" s="17">
        <f>Tablica4[[#This Row],[Ispit]]+Tablica4[[#This Row],[Blicevi]]+Tablica4[[#This Row],[DZ Uk.]]+Tablica4[[#This Row],[Zalaganje]]</f>
        <v>37.35</v>
      </c>
      <c r="W123" s="18" t="str">
        <f>IF(Tablica4[[#This Row],[OCJENA]]="ROK",IF(NOT(Tablica4[[#This Row],[PRAGOVI]]),1,IF(Tablica4[[#This Row],[Uk. Ispit]]&gt;=80,5,IF(Tablica4[[#This Row],[Uk. Ispit]]&gt;=70,4,IF(Tablica4[[#This Row],[Uk. Ispit]]&gt;=60,3,IF(Tablica4[[#This Row],[Uk. Ispit]]&gt;=50,2,"ROK"))))),"")</f>
        <v>ROK</v>
      </c>
      <c r="X123" s="17"/>
      <c r="Y123" s="17"/>
      <c r="Z123" s="17"/>
      <c r="AA123" s="17"/>
      <c r="AB123" s="17"/>
      <c r="AC123" s="17"/>
      <c r="AD123" s="18"/>
    </row>
    <row r="124" spans="1:30">
      <c r="A124" s="25" t="s">
        <v>482</v>
      </c>
      <c r="B124" s="25" t="s">
        <v>483</v>
      </c>
      <c r="C124" s="25" t="s">
        <v>389</v>
      </c>
      <c r="D124" s="25" t="s">
        <v>414</v>
      </c>
      <c r="E124" s="12" t="s">
        <v>415</v>
      </c>
      <c r="F124" s="16">
        <v>8.25</v>
      </c>
      <c r="G124" s="3">
        <v>5</v>
      </c>
      <c r="H124" s="17">
        <v>5.2</v>
      </c>
      <c r="I124" s="16">
        <v>13.5</v>
      </c>
      <c r="J124" s="16">
        <v>6.5</v>
      </c>
      <c r="K124" s="16"/>
      <c r="L124" s="17">
        <v>7.7</v>
      </c>
      <c r="M124" s="16"/>
      <c r="N124" s="32">
        <f>Zalaganje!P124</f>
        <v>5</v>
      </c>
      <c r="O124" s="17">
        <f>Tablica4[[#This Row],[1.DZ]]+Tablica4[[#This Row],[2.DZ]]+Tablica4[[#This Row],[3.DZ]]+Tablica4[[#This Row],[4.DZ]]</f>
        <v>19.75</v>
      </c>
      <c r="P124" s="16">
        <f>Tablica4[[#This Row],[1.blic]]+Tablica4[[#This Row],[2.blic]]</f>
        <v>12.9</v>
      </c>
      <c r="Q124" s="17">
        <f>Tablica4[[#This Row],[MI]]+Tablica4[[#This Row],[ZI]]+Tablica4[[#This Row],[DZ Uk.]]+Tablica4[[#This Row],[Blicevi]]+Tablica4[[#This Row],[Zalaganje]]</f>
        <v>51.15</v>
      </c>
      <c r="R124" s="17" t="b">
        <f>IF(Tablica4[[#This Row],[MI]]&gt;=10,Tablica4[[#This Row],[ZI]]&gt;=12.5)</f>
        <v>0</v>
      </c>
      <c r="S124" s="16" t="b">
        <f>AND(Tablica4[[#This Row],[DZ Uk.]]&gt;=15,Tablica4[[#This Row],[Blicevi]]&gt;=10)</f>
        <v>1</v>
      </c>
      <c r="T124" s="16" t="str">
        <f>IF(NOT(Tablica4[[#This Row],[PRAGOVI]]),1,IF(NOT(Tablica4[[#This Row],[PRAGOVI MI_ZI]]),"ROK",IF(Tablica4[[#This Row],[UKUPNO]]&gt;=80,5,IF(Tablica4[[#This Row],[UKUPNO]]&gt;=70,4,IF(Tablica4[[#This Row],[UKUPNO]]&gt;=60,3,IF(Tablica4[[#This Row],[UKUPNO]]&gt;=50,2,"ROK"))))))</f>
        <v>ROK</v>
      </c>
      <c r="U124" s="17"/>
      <c r="V124" s="17">
        <f>Tablica4[[#This Row],[Ispit]]+Tablica4[[#This Row],[Blicevi]]+Tablica4[[#This Row],[DZ Uk.]]+Tablica4[[#This Row],[Zalaganje]]</f>
        <v>37.65</v>
      </c>
      <c r="W124" s="18" t="str">
        <f>IF(Tablica4[[#This Row],[OCJENA]]="ROK",IF(NOT(Tablica4[[#This Row],[PRAGOVI]]),1,IF(Tablica4[[#This Row],[Uk. Ispit]]&gt;=80,5,IF(Tablica4[[#This Row],[Uk. Ispit]]&gt;=70,4,IF(Tablica4[[#This Row],[Uk. Ispit]]&gt;=60,3,IF(Tablica4[[#This Row],[Uk. Ispit]]&gt;=50,2,"ROK"))))),"")</f>
        <v>ROK</v>
      </c>
      <c r="X124" s="17"/>
      <c r="Y124" s="17"/>
      <c r="Z124" s="17"/>
      <c r="AA124" s="17"/>
      <c r="AB124" s="17"/>
      <c r="AC124" s="17"/>
      <c r="AD124" s="18"/>
    </row>
    <row r="125" spans="1:30">
      <c r="A125" s="25" t="s">
        <v>484</v>
      </c>
      <c r="B125" s="25" t="s">
        <v>485</v>
      </c>
      <c r="C125" s="25" t="s">
        <v>373</v>
      </c>
      <c r="D125" s="25" t="s">
        <v>232</v>
      </c>
      <c r="E125" s="12" t="s">
        <v>233</v>
      </c>
      <c r="F125" s="16">
        <v>6.5</v>
      </c>
      <c r="G125" s="3">
        <v>4.25</v>
      </c>
      <c r="H125" s="17">
        <v>5.9</v>
      </c>
      <c r="I125" s="16">
        <v>11.5</v>
      </c>
      <c r="J125" s="16">
        <v>6.5</v>
      </c>
      <c r="K125" s="16"/>
      <c r="L125" s="17">
        <v>5.3</v>
      </c>
      <c r="M125" s="16"/>
      <c r="N125" s="32">
        <f>Zalaganje!P125</f>
        <v>0.3</v>
      </c>
      <c r="O125" s="17">
        <f>Tablica4[[#This Row],[1.DZ]]+Tablica4[[#This Row],[2.DZ]]+Tablica4[[#This Row],[3.DZ]]+Tablica4[[#This Row],[4.DZ]]</f>
        <v>17.25</v>
      </c>
      <c r="P125" s="16">
        <f>Tablica4[[#This Row],[1.blic]]+Tablica4[[#This Row],[2.blic]]</f>
        <v>11.2</v>
      </c>
      <c r="Q125" s="17">
        <f>Tablica4[[#This Row],[MI]]+Tablica4[[#This Row],[ZI]]+Tablica4[[#This Row],[DZ Uk.]]+Tablica4[[#This Row],[Blicevi]]+Tablica4[[#This Row],[Zalaganje]]</f>
        <v>40.25</v>
      </c>
      <c r="R125" s="17" t="b">
        <f>IF(Tablica4[[#This Row],[MI]]&gt;=10,Tablica4[[#This Row],[ZI]]&gt;=12.5)</f>
        <v>0</v>
      </c>
      <c r="S125" s="16" t="b">
        <f>AND(Tablica4[[#This Row],[DZ Uk.]]&gt;=15,Tablica4[[#This Row],[Blicevi]]&gt;=10)</f>
        <v>1</v>
      </c>
      <c r="T125" s="16" t="str">
        <f>IF(NOT(Tablica4[[#This Row],[PRAGOVI]]),1,IF(NOT(Tablica4[[#This Row],[PRAGOVI MI_ZI]]),"ROK",IF(Tablica4[[#This Row],[UKUPNO]]&gt;=80,5,IF(Tablica4[[#This Row],[UKUPNO]]&gt;=70,4,IF(Tablica4[[#This Row],[UKUPNO]]&gt;=60,3,IF(Tablica4[[#This Row],[UKUPNO]]&gt;=50,2,"ROK"))))))</f>
        <v>ROK</v>
      </c>
      <c r="U125" s="17"/>
      <c r="V125" s="17">
        <f>Tablica4[[#This Row],[Ispit]]+Tablica4[[#This Row],[Blicevi]]+Tablica4[[#This Row],[DZ Uk.]]+Tablica4[[#This Row],[Zalaganje]]</f>
        <v>28.75</v>
      </c>
      <c r="W125" s="18" t="str">
        <f>IF(Tablica4[[#This Row],[OCJENA]]="ROK",IF(NOT(Tablica4[[#This Row],[PRAGOVI]]),1,IF(Tablica4[[#This Row],[Uk. Ispit]]&gt;=80,5,IF(Tablica4[[#This Row],[Uk. Ispit]]&gt;=70,4,IF(Tablica4[[#This Row],[Uk. Ispit]]&gt;=60,3,IF(Tablica4[[#This Row],[Uk. Ispit]]&gt;=50,2,"ROK"))))),"")</f>
        <v>ROK</v>
      </c>
      <c r="X125" s="17"/>
      <c r="Y125" s="17"/>
      <c r="Z125" s="17"/>
      <c r="AA125" s="17"/>
      <c r="AB125" s="17"/>
      <c r="AC125" s="17"/>
      <c r="AD125" s="18"/>
    </row>
    <row r="126" spans="1:30">
      <c r="A126" s="25" t="s">
        <v>486</v>
      </c>
      <c r="B126" s="25" t="s">
        <v>487</v>
      </c>
      <c r="C126" s="25" t="s">
        <v>164</v>
      </c>
      <c r="D126" s="25" t="s">
        <v>285</v>
      </c>
      <c r="E126" s="12" t="s">
        <v>286</v>
      </c>
      <c r="F126" s="3">
        <v>6.101</v>
      </c>
      <c r="G126" s="16">
        <v>4.5</v>
      </c>
      <c r="H126" s="17">
        <v>4.7</v>
      </c>
      <c r="I126" s="16">
        <v>11.5</v>
      </c>
      <c r="J126" s="16">
        <v>7.5</v>
      </c>
      <c r="K126" s="16">
        <v>5</v>
      </c>
      <c r="L126" s="17">
        <v>4.8</v>
      </c>
      <c r="M126" s="16"/>
      <c r="N126" s="32">
        <f>Zalaganje!P126</f>
        <v>0</v>
      </c>
      <c r="O126" s="17">
        <f>Tablica4[[#This Row],[1.DZ]]+Tablica4[[#This Row],[2.DZ]]+Tablica4[[#This Row],[3.DZ]]+Tablica4[[#This Row],[4.DZ]]</f>
        <v>23.100999999999999</v>
      </c>
      <c r="P126" s="16">
        <f>Tablica4[[#This Row],[1.blic]]+Tablica4[[#This Row],[2.blic]]</f>
        <v>9.5</v>
      </c>
      <c r="Q126" s="17">
        <f>Tablica4[[#This Row],[MI]]+Tablica4[[#This Row],[ZI]]+Tablica4[[#This Row],[DZ Uk.]]+Tablica4[[#This Row],[Blicevi]]+Tablica4[[#This Row],[Zalaganje]]</f>
        <v>44.100999999999999</v>
      </c>
      <c r="R126" s="17" t="b">
        <f>IF(Tablica4[[#This Row],[MI]]&gt;=10,Tablica4[[#This Row],[ZI]]&gt;=12.5)</f>
        <v>0</v>
      </c>
      <c r="S126" s="16" t="b">
        <f>AND(Tablica4[[#This Row],[DZ Uk.]]&gt;=15,Tablica4[[#This Row],[Blicevi]]&gt;=10)</f>
        <v>0</v>
      </c>
      <c r="T126" s="16">
        <f>IF(NOT(Tablica4[[#This Row],[PRAGOVI]]),1,IF(NOT(Tablica4[[#This Row],[PRAGOVI MI_ZI]]),"ROK",IF(Tablica4[[#This Row],[UKUPNO]]&gt;=80,5,IF(Tablica4[[#This Row],[UKUPNO]]&gt;=70,4,IF(Tablica4[[#This Row],[UKUPNO]]&gt;=60,3,IF(Tablica4[[#This Row],[UKUPNO]]&gt;=50,2,"ROK"))))))</f>
        <v>1</v>
      </c>
      <c r="U126" s="17"/>
      <c r="V126" s="17">
        <f>Tablica4[[#This Row],[Ispit]]+Tablica4[[#This Row],[Blicevi]]+Tablica4[[#This Row],[DZ Uk.]]+Tablica4[[#This Row],[Zalaganje]]</f>
        <v>32.600999999999999</v>
      </c>
      <c r="W126" s="18" t="str">
        <f>IF(Tablica4[[#This Row],[OCJENA]]="ROK",IF(NOT(Tablica4[[#This Row],[PRAGOVI]]),1,IF(Tablica4[[#This Row],[Uk. Ispit]]&gt;=80,5,IF(Tablica4[[#This Row],[Uk. Ispit]]&gt;=70,4,IF(Tablica4[[#This Row],[Uk. Ispit]]&gt;=60,3,IF(Tablica4[[#This Row],[Uk. Ispit]]&gt;=50,2,"ROK"))))),"")</f>
        <v/>
      </c>
      <c r="X126" s="17"/>
      <c r="Y126" s="17"/>
      <c r="Z126" s="17"/>
      <c r="AA126" s="17"/>
      <c r="AB126" s="17"/>
      <c r="AC126" s="17"/>
      <c r="AD126" s="18"/>
    </row>
    <row r="127" spans="1:30">
      <c r="A127" s="25" t="s">
        <v>488</v>
      </c>
      <c r="B127" s="25" t="s">
        <v>489</v>
      </c>
      <c r="C127" s="25" t="s">
        <v>67</v>
      </c>
      <c r="D127" s="25" t="s">
        <v>297</v>
      </c>
      <c r="E127" s="12" t="s">
        <v>298</v>
      </c>
      <c r="F127" s="1">
        <v>7.5</v>
      </c>
      <c r="G127" s="3">
        <v>5.5</v>
      </c>
      <c r="H127" s="17">
        <v>6.4</v>
      </c>
      <c r="I127" s="16">
        <v>12</v>
      </c>
      <c r="J127" s="16">
        <v>3</v>
      </c>
      <c r="K127" s="16"/>
      <c r="L127" s="17">
        <v>5.32</v>
      </c>
      <c r="M127" s="16"/>
      <c r="N127" s="32">
        <f>Zalaganje!P127</f>
        <v>0.3</v>
      </c>
      <c r="O127" s="17">
        <f>Tablica4[[#This Row],[1.DZ]]+Tablica4[[#This Row],[2.DZ]]+Tablica4[[#This Row],[3.DZ]]+Tablica4[[#This Row],[4.DZ]]</f>
        <v>16</v>
      </c>
      <c r="P127" s="16">
        <f>Tablica4[[#This Row],[1.blic]]+Tablica4[[#This Row],[2.blic]]</f>
        <v>11.72</v>
      </c>
      <c r="Q127" s="17">
        <f>Tablica4[[#This Row],[MI]]+Tablica4[[#This Row],[ZI]]+Tablica4[[#This Row],[DZ Uk.]]+Tablica4[[#This Row],[Blicevi]]+Tablica4[[#This Row],[Zalaganje]]</f>
        <v>40.019999999999996</v>
      </c>
      <c r="R127" s="17" t="b">
        <f>IF(Tablica4[[#This Row],[MI]]&gt;=10,Tablica4[[#This Row],[ZI]]&gt;=12.5)</f>
        <v>0</v>
      </c>
      <c r="S127" s="16" t="b">
        <f>AND(Tablica4[[#This Row],[DZ Uk.]]&gt;=15,Tablica4[[#This Row],[Blicevi]]&gt;=10)</f>
        <v>1</v>
      </c>
      <c r="T127" s="16" t="str">
        <f>IF(NOT(Tablica4[[#This Row],[PRAGOVI]]),1,IF(NOT(Tablica4[[#This Row],[PRAGOVI MI_ZI]]),"ROK",IF(Tablica4[[#This Row],[UKUPNO]]&gt;=80,5,IF(Tablica4[[#This Row],[UKUPNO]]&gt;=70,4,IF(Tablica4[[#This Row],[UKUPNO]]&gt;=60,3,IF(Tablica4[[#This Row],[UKUPNO]]&gt;=50,2,"ROK"))))))</f>
        <v>ROK</v>
      </c>
      <c r="U127" s="17"/>
      <c r="V127" s="17">
        <f>Tablica4[[#This Row],[Ispit]]+Tablica4[[#This Row],[Blicevi]]+Tablica4[[#This Row],[DZ Uk.]]+Tablica4[[#This Row],[Zalaganje]]</f>
        <v>28.02</v>
      </c>
      <c r="W127" s="18" t="str">
        <f>IF(Tablica4[[#This Row],[OCJENA]]="ROK",IF(NOT(Tablica4[[#This Row],[PRAGOVI]]),1,IF(Tablica4[[#This Row],[Uk. Ispit]]&gt;=80,5,IF(Tablica4[[#This Row],[Uk. Ispit]]&gt;=70,4,IF(Tablica4[[#This Row],[Uk. Ispit]]&gt;=60,3,IF(Tablica4[[#This Row],[Uk. Ispit]]&gt;=50,2,"ROK"))))),"")</f>
        <v>ROK</v>
      </c>
      <c r="X127" s="17"/>
      <c r="Y127" s="17"/>
      <c r="Z127" s="17"/>
      <c r="AA127" s="17"/>
      <c r="AB127" s="17"/>
      <c r="AC127" s="17"/>
      <c r="AD127" s="18"/>
    </row>
    <row r="128" spans="1:30">
      <c r="A128" s="25" t="s">
        <v>490</v>
      </c>
      <c r="B128" s="25" t="s">
        <v>491</v>
      </c>
      <c r="C128" s="25" t="s">
        <v>492</v>
      </c>
      <c r="D128" s="25" t="s">
        <v>326</v>
      </c>
      <c r="E128" s="12" t="s">
        <v>327</v>
      </c>
      <c r="F128" s="16">
        <v>7.5</v>
      </c>
      <c r="G128" s="3">
        <v>4.75</v>
      </c>
      <c r="H128" s="17">
        <v>6.5</v>
      </c>
      <c r="I128" s="16">
        <v>16.5</v>
      </c>
      <c r="J128" s="16">
        <v>6</v>
      </c>
      <c r="K128" s="16"/>
      <c r="L128" s="17">
        <v>7.8</v>
      </c>
      <c r="M128" s="16"/>
      <c r="N128" s="32">
        <f>Zalaganje!P128</f>
        <v>0.3</v>
      </c>
      <c r="O128" s="17">
        <f>Tablica4[[#This Row],[1.DZ]]+Tablica4[[#This Row],[2.DZ]]+Tablica4[[#This Row],[3.DZ]]+Tablica4[[#This Row],[4.DZ]]</f>
        <v>18.25</v>
      </c>
      <c r="P128" s="16">
        <f>Tablica4[[#This Row],[1.blic]]+Tablica4[[#This Row],[2.blic]]</f>
        <v>14.3</v>
      </c>
      <c r="Q128" s="17">
        <f>Tablica4[[#This Row],[MI]]+Tablica4[[#This Row],[ZI]]+Tablica4[[#This Row],[DZ Uk.]]+Tablica4[[#This Row],[Blicevi]]+Tablica4[[#This Row],[Zalaganje]]</f>
        <v>49.349999999999994</v>
      </c>
      <c r="R128" s="17" t="b">
        <f>IF(Tablica4[[#This Row],[MI]]&gt;=10,Tablica4[[#This Row],[ZI]]&gt;=12.5)</f>
        <v>0</v>
      </c>
      <c r="S128" s="16" t="b">
        <f>AND(Tablica4[[#This Row],[DZ Uk.]]&gt;=15,Tablica4[[#This Row],[Blicevi]]&gt;=10)</f>
        <v>1</v>
      </c>
      <c r="T128" s="16" t="str">
        <f>IF(NOT(Tablica4[[#This Row],[PRAGOVI]]),1,IF(NOT(Tablica4[[#This Row],[PRAGOVI MI_ZI]]),"ROK",IF(Tablica4[[#This Row],[UKUPNO]]&gt;=80,5,IF(Tablica4[[#This Row],[UKUPNO]]&gt;=70,4,IF(Tablica4[[#This Row],[UKUPNO]]&gt;=60,3,IF(Tablica4[[#This Row],[UKUPNO]]&gt;=50,2,"ROK"))))))</f>
        <v>ROK</v>
      </c>
      <c r="U128" s="17"/>
      <c r="V128" s="17">
        <f>Tablica4[[#This Row],[Ispit]]+Tablica4[[#This Row],[Blicevi]]+Tablica4[[#This Row],[DZ Uk.]]+Tablica4[[#This Row],[Zalaganje]]</f>
        <v>32.849999999999994</v>
      </c>
      <c r="W128" s="18" t="str">
        <f>IF(Tablica4[[#This Row],[OCJENA]]="ROK",IF(NOT(Tablica4[[#This Row],[PRAGOVI]]),1,IF(Tablica4[[#This Row],[Uk. Ispit]]&gt;=80,5,IF(Tablica4[[#This Row],[Uk. Ispit]]&gt;=70,4,IF(Tablica4[[#This Row],[Uk. Ispit]]&gt;=60,3,IF(Tablica4[[#This Row],[Uk. Ispit]]&gt;=50,2,"ROK"))))),"")</f>
        <v>ROK</v>
      </c>
      <c r="X128" s="17"/>
      <c r="Y128" s="17"/>
      <c r="Z128" s="17"/>
      <c r="AA128" s="17"/>
      <c r="AB128" s="17"/>
      <c r="AC128" s="17"/>
      <c r="AD128" s="18"/>
    </row>
    <row r="129" spans="1:30">
      <c r="A129" s="25" t="s">
        <v>493</v>
      </c>
      <c r="B129" s="25" t="s">
        <v>494</v>
      </c>
      <c r="C129" s="25" t="s">
        <v>131</v>
      </c>
      <c r="D129" s="25" t="s">
        <v>495</v>
      </c>
      <c r="E129" s="12" t="s">
        <v>496</v>
      </c>
      <c r="F129" s="3">
        <v>5.5</v>
      </c>
      <c r="G129" s="16">
        <v>5.75</v>
      </c>
      <c r="H129" s="17">
        <v>3.8</v>
      </c>
      <c r="I129" s="16">
        <v>9.5</v>
      </c>
      <c r="J129" s="16">
        <v>4</v>
      </c>
      <c r="K129" s="16"/>
      <c r="L129" s="17">
        <v>7.4</v>
      </c>
      <c r="M129" s="16"/>
      <c r="N129" s="32">
        <f>Zalaganje!P129</f>
        <v>1.7</v>
      </c>
      <c r="O129" s="17">
        <f>Tablica4[[#This Row],[1.DZ]]+Tablica4[[#This Row],[2.DZ]]+Tablica4[[#This Row],[3.DZ]]+Tablica4[[#This Row],[4.DZ]]</f>
        <v>15.25</v>
      </c>
      <c r="P129" s="16">
        <f>Tablica4[[#This Row],[1.blic]]+Tablica4[[#This Row],[2.blic]]</f>
        <v>11.2</v>
      </c>
      <c r="Q129" s="17">
        <f>Tablica4[[#This Row],[MI]]+Tablica4[[#This Row],[ZI]]+Tablica4[[#This Row],[DZ Uk.]]+Tablica4[[#This Row],[Blicevi]]+Tablica4[[#This Row],[Zalaganje]]</f>
        <v>37.650000000000006</v>
      </c>
      <c r="R129" s="17" t="b">
        <f>IF(Tablica4[[#This Row],[MI]]&gt;=10,Tablica4[[#This Row],[ZI]]&gt;=12.5)</f>
        <v>0</v>
      </c>
      <c r="S129" s="16" t="b">
        <f>AND(Tablica4[[#This Row],[DZ Uk.]]&gt;=15,Tablica4[[#This Row],[Blicevi]]&gt;=10)</f>
        <v>1</v>
      </c>
      <c r="T129" s="16" t="str">
        <f>IF(NOT(Tablica4[[#This Row],[PRAGOVI]]),1,IF(NOT(Tablica4[[#This Row],[PRAGOVI MI_ZI]]),"ROK",IF(Tablica4[[#This Row],[UKUPNO]]&gt;=80,5,IF(Tablica4[[#This Row],[UKUPNO]]&gt;=70,4,IF(Tablica4[[#This Row],[UKUPNO]]&gt;=60,3,IF(Tablica4[[#This Row],[UKUPNO]]&gt;=50,2,"ROK"))))))</f>
        <v>ROK</v>
      </c>
      <c r="U129" s="17"/>
      <c r="V129" s="17">
        <f>Tablica4[[#This Row],[Ispit]]+Tablica4[[#This Row],[Blicevi]]+Tablica4[[#This Row],[DZ Uk.]]+Tablica4[[#This Row],[Zalaganje]]</f>
        <v>28.15</v>
      </c>
      <c r="W129" s="18" t="str">
        <f>IF(Tablica4[[#This Row],[OCJENA]]="ROK",IF(NOT(Tablica4[[#This Row],[PRAGOVI]]),1,IF(Tablica4[[#This Row],[Uk. Ispit]]&gt;=80,5,IF(Tablica4[[#This Row],[Uk. Ispit]]&gt;=70,4,IF(Tablica4[[#This Row],[Uk. Ispit]]&gt;=60,3,IF(Tablica4[[#This Row],[Uk. Ispit]]&gt;=50,2,"ROK"))))),"")</f>
        <v>ROK</v>
      </c>
      <c r="X129" s="17"/>
      <c r="Y129" s="17"/>
      <c r="Z129" s="17"/>
      <c r="AA129" s="17"/>
      <c r="AB129" s="17"/>
      <c r="AC129" s="17"/>
      <c r="AD129" s="18"/>
    </row>
    <row r="130" spans="1:30">
      <c r="A130" s="25" t="s">
        <v>497</v>
      </c>
      <c r="B130" s="25" t="s">
        <v>498</v>
      </c>
      <c r="C130" s="25" t="s">
        <v>389</v>
      </c>
      <c r="D130" s="25" t="s">
        <v>243</v>
      </c>
      <c r="E130" s="12" t="s">
        <v>244</v>
      </c>
      <c r="F130" s="3">
        <v>4.25</v>
      </c>
      <c r="G130" s="19">
        <v>5.25</v>
      </c>
      <c r="H130" s="17">
        <v>5.4</v>
      </c>
      <c r="I130" s="16">
        <v>10</v>
      </c>
      <c r="J130" s="16"/>
      <c r="K130" s="16"/>
      <c r="L130" s="17"/>
      <c r="M130" s="16"/>
      <c r="N130" s="32">
        <f>Zalaganje!P130</f>
        <v>0</v>
      </c>
      <c r="O130" s="17">
        <f>Tablica4[[#This Row],[1.DZ]]+Tablica4[[#This Row],[2.DZ]]+Tablica4[[#This Row],[3.DZ]]+Tablica4[[#This Row],[4.DZ]]</f>
        <v>9.5</v>
      </c>
      <c r="P130" s="16">
        <f>Tablica4[[#This Row],[1.blic]]+Tablica4[[#This Row],[2.blic]]</f>
        <v>5.4</v>
      </c>
      <c r="Q130" s="17">
        <f>Tablica4[[#This Row],[MI]]+Tablica4[[#This Row],[ZI]]+Tablica4[[#This Row],[DZ Uk.]]+Tablica4[[#This Row],[Blicevi]]+Tablica4[[#This Row],[Zalaganje]]</f>
        <v>24.9</v>
      </c>
      <c r="R130" s="17" t="b">
        <f>IF(Tablica4[[#This Row],[MI]]&gt;=10,Tablica4[[#This Row],[ZI]]&gt;=12.5)</f>
        <v>0</v>
      </c>
      <c r="S130" s="16" t="b">
        <f>AND(Tablica4[[#This Row],[DZ Uk.]]&gt;=15,Tablica4[[#This Row],[Blicevi]]&gt;=10)</f>
        <v>0</v>
      </c>
      <c r="T130" s="16">
        <f>IF(NOT(Tablica4[[#This Row],[PRAGOVI]]),1,IF(NOT(Tablica4[[#This Row],[PRAGOVI MI_ZI]]),"ROK",IF(Tablica4[[#This Row],[UKUPNO]]&gt;=80,5,IF(Tablica4[[#This Row],[UKUPNO]]&gt;=70,4,IF(Tablica4[[#This Row],[UKUPNO]]&gt;=60,3,IF(Tablica4[[#This Row],[UKUPNO]]&gt;=50,2,"ROK"))))))</f>
        <v>1</v>
      </c>
      <c r="U130" s="17"/>
      <c r="V130" s="17">
        <f>Tablica4[[#This Row],[Ispit]]+Tablica4[[#This Row],[Blicevi]]+Tablica4[[#This Row],[DZ Uk.]]+Tablica4[[#This Row],[Zalaganje]]</f>
        <v>14.9</v>
      </c>
      <c r="W130" s="18" t="str">
        <f>IF(Tablica4[[#This Row],[OCJENA]]="ROK",IF(NOT(Tablica4[[#This Row],[PRAGOVI]]),1,IF(Tablica4[[#This Row],[Uk. Ispit]]&gt;=80,5,IF(Tablica4[[#This Row],[Uk. Ispit]]&gt;=70,4,IF(Tablica4[[#This Row],[Uk. Ispit]]&gt;=60,3,IF(Tablica4[[#This Row],[Uk. Ispit]]&gt;=50,2,"ROK"))))),"")</f>
        <v/>
      </c>
      <c r="X130" s="17"/>
      <c r="Y130" s="17"/>
      <c r="Z130" s="17"/>
      <c r="AA130" s="17"/>
      <c r="AB130" s="17"/>
      <c r="AC130" s="17"/>
      <c r="AD130" s="18"/>
    </row>
    <row r="131" spans="1:30">
      <c r="A131" s="25" t="s">
        <v>499</v>
      </c>
      <c r="B131" s="25" t="s">
        <v>500</v>
      </c>
      <c r="C131" s="25" t="s">
        <v>222</v>
      </c>
      <c r="D131" s="25" t="s">
        <v>123</v>
      </c>
      <c r="E131" s="12" t="s">
        <v>123</v>
      </c>
      <c r="F131" s="16"/>
      <c r="G131" s="16"/>
      <c r="H131" s="17"/>
      <c r="I131" s="16"/>
      <c r="J131" s="16"/>
      <c r="K131" s="16"/>
      <c r="L131" s="17"/>
      <c r="M131" s="16"/>
      <c r="N131" s="32">
        <f>Zalaganje!P131</f>
        <v>0</v>
      </c>
      <c r="O131" s="17">
        <f>Tablica4[[#This Row],[1.DZ]]+Tablica4[[#This Row],[2.DZ]]+Tablica4[[#This Row],[3.DZ]]+Tablica4[[#This Row],[4.DZ]]</f>
        <v>0</v>
      </c>
      <c r="P131" s="16">
        <f>Tablica4[[#This Row],[1.blic]]+Tablica4[[#This Row],[2.blic]]</f>
        <v>0</v>
      </c>
      <c r="Q131" s="17">
        <f>Tablica4[[#This Row],[MI]]+Tablica4[[#This Row],[ZI]]+Tablica4[[#This Row],[DZ Uk.]]+Tablica4[[#This Row],[Blicevi]]+Tablica4[[#This Row],[Zalaganje]]</f>
        <v>0</v>
      </c>
      <c r="R131" s="17" t="b">
        <f>IF(Tablica4[[#This Row],[MI]]&gt;=10,Tablica4[[#This Row],[ZI]]&gt;=12.5)</f>
        <v>0</v>
      </c>
      <c r="S131" s="16" t="b">
        <f>AND(Tablica4[[#This Row],[DZ Uk.]]&gt;=15,Tablica4[[#This Row],[Blicevi]]&gt;=10)</f>
        <v>0</v>
      </c>
      <c r="T131" s="16">
        <f>IF(NOT(Tablica4[[#This Row],[PRAGOVI]]),1,IF(NOT(Tablica4[[#This Row],[PRAGOVI MI_ZI]]),"ROK",IF(Tablica4[[#This Row],[UKUPNO]]&gt;=80,5,IF(Tablica4[[#This Row],[UKUPNO]]&gt;=70,4,IF(Tablica4[[#This Row],[UKUPNO]]&gt;=60,3,IF(Tablica4[[#This Row],[UKUPNO]]&gt;=50,2,"ROK"))))))</f>
        <v>1</v>
      </c>
      <c r="U131" s="17"/>
      <c r="V131" s="17">
        <f>Tablica4[[#This Row],[Ispit]]+Tablica4[[#This Row],[Blicevi]]+Tablica4[[#This Row],[DZ Uk.]]+Tablica4[[#This Row],[Zalaganje]]</f>
        <v>0</v>
      </c>
      <c r="W131" s="18" t="str">
        <f>IF(Tablica4[[#This Row],[OCJENA]]="ROK",IF(NOT(Tablica4[[#This Row],[PRAGOVI]]),1,IF(Tablica4[[#This Row],[Uk. Ispit]]&gt;=80,5,IF(Tablica4[[#This Row],[Uk. Ispit]]&gt;=70,4,IF(Tablica4[[#This Row],[Uk. Ispit]]&gt;=60,3,IF(Tablica4[[#This Row],[Uk. Ispit]]&gt;=50,2,"ROK"))))),"")</f>
        <v/>
      </c>
      <c r="X131" s="17"/>
      <c r="Y131" s="17"/>
      <c r="Z131" s="17"/>
      <c r="AA131" s="17"/>
      <c r="AB131" s="17"/>
      <c r="AC131" s="17"/>
      <c r="AD131" s="18"/>
    </row>
    <row r="132" spans="1:30">
      <c r="A132" s="25" t="s">
        <v>501</v>
      </c>
      <c r="B132" s="25" t="s">
        <v>502</v>
      </c>
      <c r="C132" s="25" t="s">
        <v>373</v>
      </c>
      <c r="D132" s="25" t="s">
        <v>382</v>
      </c>
      <c r="E132" s="12" t="s">
        <v>383</v>
      </c>
      <c r="F132" s="16">
        <v>8.25</v>
      </c>
      <c r="G132" s="3">
        <v>4.5</v>
      </c>
      <c r="H132" s="17">
        <v>6.5</v>
      </c>
      <c r="I132" s="16">
        <v>8</v>
      </c>
      <c r="J132" s="16">
        <v>2</v>
      </c>
      <c r="K132" s="16">
        <v>5</v>
      </c>
      <c r="L132" s="17">
        <v>6.22</v>
      </c>
      <c r="M132" s="16"/>
      <c r="N132" s="32">
        <f>Zalaganje!P132</f>
        <v>0</v>
      </c>
      <c r="O132" s="17">
        <f>Tablica4[[#This Row],[1.DZ]]+Tablica4[[#This Row],[2.DZ]]+Tablica4[[#This Row],[3.DZ]]+Tablica4[[#This Row],[4.DZ]]</f>
        <v>19.75</v>
      </c>
      <c r="P132" s="16">
        <f>Tablica4[[#This Row],[1.blic]]+Tablica4[[#This Row],[2.blic]]</f>
        <v>12.719999999999999</v>
      </c>
      <c r="Q132" s="17">
        <f>Tablica4[[#This Row],[MI]]+Tablica4[[#This Row],[ZI]]+Tablica4[[#This Row],[DZ Uk.]]+Tablica4[[#This Row],[Blicevi]]+Tablica4[[#This Row],[Zalaganje]]</f>
        <v>40.47</v>
      </c>
      <c r="R132" s="17" t="b">
        <f>IF(Tablica4[[#This Row],[MI]]&gt;=10,Tablica4[[#This Row],[ZI]]&gt;=12.5)</f>
        <v>0</v>
      </c>
      <c r="S132" s="16" t="b">
        <f>AND(Tablica4[[#This Row],[DZ Uk.]]&gt;=15,Tablica4[[#This Row],[Blicevi]]&gt;=10)</f>
        <v>1</v>
      </c>
      <c r="T132" s="16" t="str">
        <f>IF(NOT(Tablica4[[#This Row],[PRAGOVI]]),1,IF(NOT(Tablica4[[#This Row],[PRAGOVI MI_ZI]]),"ROK",IF(Tablica4[[#This Row],[UKUPNO]]&gt;=80,5,IF(Tablica4[[#This Row],[UKUPNO]]&gt;=70,4,IF(Tablica4[[#This Row],[UKUPNO]]&gt;=60,3,IF(Tablica4[[#This Row],[UKUPNO]]&gt;=50,2,"ROK"))))))</f>
        <v>ROK</v>
      </c>
      <c r="U132" s="17"/>
      <c r="V132" s="17">
        <f>Tablica4[[#This Row],[Ispit]]+Tablica4[[#This Row],[Blicevi]]+Tablica4[[#This Row],[DZ Uk.]]+Tablica4[[#This Row],[Zalaganje]]</f>
        <v>32.47</v>
      </c>
      <c r="W132" s="18" t="str">
        <f>IF(Tablica4[[#This Row],[OCJENA]]="ROK",IF(NOT(Tablica4[[#This Row],[PRAGOVI]]),1,IF(Tablica4[[#This Row],[Uk. Ispit]]&gt;=80,5,IF(Tablica4[[#This Row],[Uk. Ispit]]&gt;=70,4,IF(Tablica4[[#This Row],[Uk. Ispit]]&gt;=60,3,IF(Tablica4[[#This Row],[Uk. Ispit]]&gt;=50,2,"ROK"))))),"")</f>
        <v>ROK</v>
      </c>
      <c r="X132" s="17"/>
      <c r="Y132" s="17"/>
      <c r="Z132" s="17"/>
      <c r="AA132" s="17"/>
      <c r="AB132" s="17"/>
      <c r="AC132" s="17"/>
      <c r="AD132" s="18"/>
    </row>
    <row r="133" spans="1:30">
      <c r="A133" s="25" t="s">
        <v>503</v>
      </c>
      <c r="B133" s="25" t="s">
        <v>504</v>
      </c>
      <c r="C133" s="25" t="s">
        <v>373</v>
      </c>
      <c r="D133" s="25" t="s">
        <v>156</v>
      </c>
      <c r="E133" s="12" t="s">
        <v>157</v>
      </c>
      <c r="F133" s="3">
        <v>6.5</v>
      </c>
      <c r="G133" s="16">
        <v>5.65</v>
      </c>
      <c r="H133" s="17">
        <v>8.8000000000000007</v>
      </c>
      <c r="I133" s="16">
        <v>15.5</v>
      </c>
      <c r="J133" s="16">
        <v>9</v>
      </c>
      <c r="K133" s="16"/>
      <c r="L133" s="17">
        <v>8.56</v>
      </c>
      <c r="M133" s="16"/>
      <c r="N133" s="32">
        <f>Zalaganje!P133</f>
        <v>2.2999999999999998</v>
      </c>
      <c r="O133" s="17">
        <f>Tablica4[[#This Row],[1.DZ]]+Tablica4[[#This Row],[2.DZ]]+Tablica4[[#This Row],[3.DZ]]+Tablica4[[#This Row],[4.DZ]]</f>
        <v>21.15</v>
      </c>
      <c r="P133" s="16">
        <f>Tablica4[[#This Row],[1.blic]]+Tablica4[[#This Row],[2.blic]]</f>
        <v>17.36</v>
      </c>
      <c r="Q133" s="17">
        <f>Tablica4[[#This Row],[MI]]+Tablica4[[#This Row],[ZI]]+Tablica4[[#This Row],[DZ Uk.]]+Tablica4[[#This Row],[Blicevi]]+Tablica4[[#This Row],[Zalaganje]]</f>
        <v>56.309999999999995</v>
      </c>
      <c r="R133" s="17" t="b">
        <f>IF(Tablica4[[#This Row],[MI]]&gt;=10,Tablica4[[#This Row],[ZI]]&gt;=12.5)</f>
        <v>0</v>
      </c>
      <c r="S133" s="16" t="b">
        <f>AND(Tablica4[[#This Row],[DZ Uk.]]&gt;=15,Tablica4[[#This Row],[Blicevi]]&gt;=10)</f>
        <v>1</v>
      </c>
      <c r="T133" s="16" t="str">
        <f>IF(NOT(Tablica4[[#This Row],[PRAGOVI]]),1,IF(NOT(Tablica4[[#This Row],[PRAGOVI MI_ZI]]),"ROK",IF(Tablica4[[#This Row],[UKUPNO]]&gt;=80,5,IF(Tablica4[[#This Row],[UKUPNO]]&gt;=70,4,IF(Tablica4[[#This Row],[UKUPNO]]&gt;=60,3,IF(Tablica4[[#This Row],[UKUPNO]]&gt;=50,2,"ROK"))))))</f>
        <v>ROK</v>
      </c>
      <c r="U133" s="17"/>
      <c r="V133" s="17">
        <f>Tablica4[[#This Row],[Ispit]]+Tablica4[[#This Row],[Blicevi]]+Tablica4[[#This Row],[DZ Uk.]]+Tablica4[[#This Row],[Zalaganje]]</f>
        <v>40.809999999999995</v>
      </c>
      <c r="W133" s="18" t="str">
        <f>IF(Tablica4[[#This Row],[OCJENA]]="ROK",IF(NOT(Tablica4[[#This Row],[PRAGOVI]]),1,IF(Tablica4[[#This Row],[Uk. Ispit]]&gt;=80,5,IF(Tablica4[[#This Row],[Uk. Ispit]]&gt;=70,4,IF(Tablica4[[#This Row],[Uk. Ispit]]&gt;=60,3,IF(Tablica4[[#This Row],[Uk. Ispit]]&gt;=50,2,"ROK"))))),"")</f>
        <v>ROK</v>
      </c>
      <c r="X133" s="17"/>
      <c r="Y133" s="17"/>
      <c r="Z133" s="17"/>
      <c r="AA133" s="17"/>
      <c r="AB133" s="17"/>
      <c r="AC133" s="17"/>
      <c r="AD133" s="18"/>
    </row>
    <row r="134" spans="1:30">
      <c r="A134" s="25" t="s">
        <v>505</v>
      </c>
      <c r="B134" s="25" t="s">
        <v>506</v>
      </c>
      <c r="C134" s="25" t="s">
        <v>62</v>
      </c>
      <c r="D134" s="25" t="s">
        <v>268</v>
      </c>
      <c r="E134" s="12" t="s">
        <v>269</v>
      </c>
      <c r="F134" s="3">
        <v>6.75</v>
      </c>
      <c r="G134" s="19">
        <v>5.75</v>
      </c>
      <c r="H134" s="17">
        <v>5.8</v>
      </c>
      <c r="I134" s="16">
        <v>11.5</v>
      </c>
      <c r="J134" s="16">
        <v>7</v>
      </c>
      <c r="K134" s="16"/>
      <c r="L134" s="17">
        <v>6</v>
      </c>
      <c r="M134" s="16"/>
      <c r="N134" s="32">
        <f>Zalaganje!P134</f>
        <v>0</v>
      </c>
      <c r="O134" s="17">
        <f>Tablica4[[#This Row],[1.DZ]]+Tablica4[[#This Row],[2.DZ]]+Tablica4[[#This Row],[3.DZ]]+Tablica4[[#This Row],[4.DZ]]</f>
        <v>19.5</v>
      </c>
      <c r="P134" s="16">
        <f>Tablica4[[#This Row],[1.blic]]+Tablica4[[#This Row],[2.blic]]</f>
        <v>11.8</v>
      </c>
      <c r="Q134" s="17">
        <f>Tablica4[[#This Row],[MI]]+Tablica4[[#This Row],[ZI]]+Tablica4[[#This Row],[DZ Uk.]]+Tablica4[[#This Row],[Blicevi]]+Tablica4[[#This Row],[Zalaganje]]</f>
        <v>42.8</v>
      </c>
      <c r="R134" s="17" t="b">
        <f>IF(Tablica4[[#This Row],[MI]]&gt;=10,Tablica4[[#This Row],[ZI]]&gt;=12.5)</f>
        <v>0</v>
      </c>
      <c r="S134" s="16" t="b">
        <f>AND(Tablica4[[#This Row],[DZ Uk.]]&gt;=15,Tablica4[[#This Row],[Blicevi]]&gt;=10)</f>
        <v>1</v>
      </c>
      <c r="T134" s="16" t="str">
        <f>IF(NOT(Tablica4[[#This Row],[PRAGOVI]]),1,IF(NOT(Tablica4[[#This Row],[PRAGOVI MI_ZI]]),"ROK",IF(Tablica4[[#This Row],[UKUPNO]]&gt;=80,5,IF(Tablica4[[#This Row],[UKUPNO]]&gt;=70,4,IF(Tablica4[[#This Row],[UKUPNO]]&gt;=60,3,IF(Tablica4[[#This Row],[UKUPNO]]&gt;=50,2,"ROK"))))))</f>
        <v>ROK</v>
      </c>
      <c r="U134" s="17"/>
      <c r="V134" s="17">
        <f>Tablica4[[#This Row],[Ispit]]+Tablica4[[#This Row],[Blicevi]]+Tablica4[[#This Row],[DZ Uk.]]+Tablica4[[#This Row],[Zalaganje]]</f>
        <v>31.3</v>
      </c>
      <c r="W134" s="18" t="str">
        <f>IF(Tablica4[[#This Row],[OCJENA]]="ROK",IF(NOT(Tablica4[[#This Row],[PRAGOVI]]),1,IF(Tablica4[[#This Row],[Uk. Ispit]]&gt;=80,5,IF(Tablica4[[#This Row],[Uk. Ispit]]&gt;=70,4,IF(Tablica4[[#This Row],[Uk. Ispit]]&gt;=60,3,IF(Tablica4[[#This Row],[Uk. Ispit]]&gt;=50,2,"ROK"))))),"")</f>
        <v>ROK</v>
      </c>
      <c r="X134" s="17"/>
      <c r="Y134" s="17"/>
      <c r="Z134" s="17"/>
      <c r="AA134" s="17"/>
      <c r="AB134" s="17"/>
      <c r="AC134" s="17"/>
      <c r="AD134" s="18"/>
    </row>
    <row r="135" spans="1:30">
      <c r="A135" s="25" t="s">
        <v>507</v>
      </c>
      <c r="B135" s="25" t="s">
        <v>508</v>
      </c>
      <c r="C135" s="25" t="s">
        <v>67</v>
      </c>
      <c r="D135" s="34" t="s">
        <v>239</v>
      </c>
      <c r="E135" s="12" t="s">
        <v>240</v>
      </c>
      <c r="F135" s="16">
        <v>4.75</v>
      </c>
      <c r="G135" s="3">
        <v>4.5</v>
      </c>
      <c r="H135" s="17">
        <v>2.2000000000000002</v>
      </c>
      <c r="I135" s="16">
        <v>11.5</v>
      </c>
      <c r="J135" s="16">
        <v>2</v>
      </c>
      <c r="K135" s="16">
        <v>3.75</v>
      </c>
      <c r="L135" s="17">
        <v>5.56</v>
      </c>
      <c r="M135" s="16"/>
      <c r="N135" s="32">
        <f>Zalaganje!P135</f>
        <v>0.3</v>
      </c>
      <c r="O135" s="17">
        <f>Tablica4[[#This Row],[1.DZ]]+Tablica4[[#This Row],[2.DZ]]+Tablica4[[#This Row],[3.DZ]]+Tablica4[[#This Row],[4.DZ]]</f>
        <v>15</v>
      </c>
      <c r="P135" s="16">
        <f>Tablica4[[#This Row],[1.blic]]+Tablica4[[#This Row],[2.blic]]</f>
        <v>7.76</v>
      </c>
      <c r="Q135" s="17">
        <f>Tablica4[[#This Row],[MI]]+Tablica4[[#This Row],[ZI]]+Tablica4[[#This Row],[DZ Uk.]]+Tablica4[[#This Row],[Blicevi]]+Tablica4[[#This Row],[Zalaganje]]</f>
        <v>34.559999999999995</v>
      </c>
      <c r="R135" s="17" t="b">
        <f>IF(Tablica4[[#This Row],[MI]]&gt;=10,Tablica4[[#This Row],[ZI]]&gt;=12.5)</f>
        <v>0</v>
      </c>
      <c r="S135" s="16" t="b">
        <f>AND(Tablica4[[#This Row],[DZ Uk.]]&gt;=15,Tablica4[[#This Row],[Blicevi]]&gt;=10)</f>
        <v>0</v>
      </c>
      <c r="T135" s="16">
        <f>IF(NOT(Tablica4[[#This Row],[PRAGOVI]]),1,IF(NOT(Tablica4[[#This Row],[PRAGOVI MI_ZI]]),"ROK",IF(Tablica4[[#This Row],[UKUPNO]]&gt;=80,5,IF(Tablica4[[#This Row],[UKUPNO]]&gt;=70,4,IF(Tablica4[[#This Row],[UKUPNO]]&gt;=60,3,IF(Tablica4[[#This Row],[UKUPNO]]&gt;=50,2,"ROK"))))))</f>
        <v>1</v>
      </c>
      <c r="U135" s="17"/>
      <c r="V135" s="17">
        <f>Tablica4[[#This Row],[Ispit]]+Tablica4[[#This Row],[Blicevi]]+Tablica4[[#This Row],[DZ Uk.]]+Tablica4[[#This Row],[Zalaganje]]</f>
        <v>23.06</v>
      </c>
      <c r="W135" s="18" t="str">
        <f>IF(Tablica4[[#This Row],[OCJENA]]="ROK",IF(NOT(Tablica4[[#This Row],[PRAGOVI]]),1,IF(Tablica4[[#This Row],[Uk. Ispit]]&gt;=80,5,IF(Tablica4[[#This Row],[Uk. Ispit]]&gt;=70,4,IF(Tablica4[[#This Row],[Uk. Ispit]]&gt;=60,3,IF(Tablica4[[#This Row],[Uk. Ispit]]&gt;=50,2,"ROK"))))),"")</f>
        <v/>
      </c>
      <c r="X135" s="17"/>
      <c r="Y135" s="17"/>
      <c r="Z135" s="17"/>
      <c r="AA135" s="17"/>
      <c r="AB135" s="17"/>
      <c r="AC135" s="17"/>
      <c r="AD135" s="18"/>
    </row>
    <row r="136" spans="1:30">
      <c r="A136" s="25" t="s">
        <v>509</v>
      </c>
      <c r="B136" s="25" t="s">
        <v>510</v>
      </c>
      <c r="C136" s="25" t="s">
        <v>511</v>
      </c>
      <c r="D136" s="25" t="s">
        <v>512</v>
      </c>
      <c r="E136" s="12" t="s">
        <v>513</v>
      </c>
      <c r="F136" s="16">
        <v>8.25</v>
      </c>
      <c r="G136" s="3">
        <v>4.75</v>
      </c>
      <c r="H136" s="17">
        <v>7.6</v>
      </c>
      <c r="I136" s="16">
        <v>14</v>
      </c>
      <c r="J136" s="16">
        <v>8</v>
      </c>
      <c r="K136" s="16"/>
      <c r="L136" s="17">
        <v>5.6</v>
      </c>
      <c r="M136" s="16"/>
      <c r="N136" s="32">
        <f>Zalaganje!P136</f>
        <v>2.2999999999999998</v>
      </c>
      <c r="O136" s="17">
        <f>Tablica4[[#This Row],[1.DZ]]+Tablica4[[#This Row],[2.DZ]]+Tablica4[[#This Row],[3.DZ]]+Tablica4[[#This Row],[4.DZ]]</f>
        <v>21</v>
      </c>
      <c r="P136" s="16">
        <f>Tablica4[[#This Row],[1.blic]]+Tablica4[[#This Row],[2.blic]]</f>
        <v>13.2</v>
      </c>
      <c r="Q136" s="17">
        <f>Tablica4[[#This Row],[MI]]+Tablica4[[#This Row],[ZI]]+Tablica4[[#This Row],[DZ Uk.]]+Tablica4[[#This Row],[Blicevi]]+Tablica4[[#This Row],[Zalaganje]]</f>
        <v>50.5</v>
      </c>
      <c r="R136" s="17" t="b">
        <f>IF(Tablica4[[#This Row],[MI]]&gt;=10,Tablica4[[#This Row],[ZI]]&gt;=12.5)</f>
        <v>0</v>
      </c>
      <c r="S136" s="16" t="b">
        <f>AND(Tablica4[[#This Row],[DZ Uk.]]&gt;=15,Tablica4[[#This Row],[Blicevi]]&gt;=10)</f>
        <v>1</v>
      </c>
      <c r="T136" s="16" t="str">
        <f>IF(NOT(Tablica4[[#This Row],[PRAGOVI]]),1,IF(NOT(Tablica4[[#This Row],[PRAGOVI MI_ZI]]),"ROK",IF(Tablica4[[#This Row],[UKUPNO]]&gt;=80,5,IF(Tablica4[[#This Row],[UKUPNO]]&gt;=70,4,IF(Tablica4[[#This Row],[UKUPNO]]&gt;=60,3,IF(Tablica4[[#This Row],[UKUPNO]]&gt;=50,2,"ROK"))))))</f>
        <v>ROK</v>
      </c>
      <c r="U136" s="17"/>
      <c r="V136" s="17">
        <f>Tablica4[[#This Row],[Ispit]]+Tablica4[[#This Row],[Blicevi]]+Tablica4[[#This Row],[DZ Uk.]]+Tablica4[[#This Row],[Zalaganje]]</f>
        <v>36.5</v>
      </c>
      <c r="W136" s="18" t="str">
        <f>IF(Tablica4[[#This Row],[OCJENA]]="ROK",IF(NOT(Tablica4[[#This Row],[PRAGOVI]]),1,IF(Tablica4[[#This Row],[Uk. Ispit]]&gt;=80,5,IF(Tablica4[[#This Row],[Uk. Ispit]]&gt;=70,4,IF(Tablica4[[#This Row],[Uk. Ispit]]&gt;=60,3,IF(Tablica4[[#This Row],[Uk. Ispit]]&gt;=50,2,"ROK"))))),"")</f>
        <v>ROK</v>
      </c>
      <c r="X136" s="17"/>
      <c r="Y136" s="17"/>
      <c r="Z136" s="17"/>
      <c r="AA136" s="17"/>
      <c r="AB136" s="17"/>
      <c r="AC136" s="17"/>
      <c r="AD136" s="18"/>
    </row>
    <row r="137" spans="1:30">
      <c r="A137" s="25" t="s">
        <v>514</v>
      </c>
      <c r="B137" s="25" t="s">
        <v>515</v>
      </c>
      <c r="C137" s="25" t="s">
        <v>105</v>
      </c>
      <c r="D137" s="25" t="s">
        <v>516</v>
      </c>
      <c r="E137" s="12" t="s">
        <v>517</v>
      </c>
      <c r="F137" s="3">
        <v>5.25</v>
      </c>
      <c r="G137" s="16">
        <v>3.75</v>
      </c>
      <c r="H137" s="17">
        <v>7</v>
      </c>
      <c r="I137" s="16">
        <v>10.5</v>
      </c>
      <c r="J137" s="16">
        <v>3.5</v>
      </c>
      <c r="K137" s="16">
        <v>2.5</v>
      </c>
      <c r="L137" s="17">
        <v>7.3</v>
      </c>
      <c r="M137" s="16"/>
      <c r="N137" s="32">
        <f>Zalaganje!P137</f>
        <v>1.3</v>
      </c>
      <c r="O137" s="17">
        <f>Tablica4[[#This Row],[1.DZ]]+Tablica4[[#This Row],[2.DZ]]+Tablica4[[#This Row],[3.DZ]]+Tablica4[[#This Row],[4.DZ]]</f>
        <v>15</v>
      </c>
      <c r="P137" s="16">
        <f>Tablica4[[#This Row],[1.blic]]+Tablica4[[#This Row],[2.blic]]</f>
        <v>14.3</v>
      </c>
      <c r="Q137" s="17">
        <f>Tablica4[[#This Row],[MI]]+Tablica4[[#This Row],[ZI]]+Tablica4[[#This Row],[DZ Uk.]]+Tablica4[[#This Row],[Blicevi]]+Tablica4[[#This Row],[Zalaganje]]</f>
        <v>41.099999999999994</v>
      </c>
      <c r="R137" s="17" t="b">
        <f>IF(Tablica4[[#This Row],[MI]]&gt;=10,Tablica4[[#This Row],[ZI]]&gt;=12.5)</f>
        <v>0</v>
      </c>
      <c r="S137" s="16" t="b">
        <f>AND(Tablica4[[#This Row],[DZ Uk.]]&gt;=15,Tablica4[[#This Row],[Blicevi]]&gt;=10)</f>
        <v>1</v>
      </c>
      <c r="T137" s="16" t="str">
        <f>IF(NOT(Tablica4[[#This Row],[PRAGOVI]]),1,IF(NOT(Tablica4[[#This Row],[PRAGOVI MI_ZI]]),"ROK",IF(Tablica4[[#This Row],[UKUPNO]]&gt;=80,5,IF(Tablica4[[#This Row],[UKUPNO]]&gt;=70,4,IF(Tablica4[[#This Row],[UKUPNO]]&gt;=60,3,IF(Tablica4[[#This Row],[UKUPNO]]&gt;=50,2,"ROK"))))))</f>
        <v>ROK</v>
      </c>
      <c r="U137" s="17"/>
      <c r="V137" s="17">
        <f>Tablica4[[#This Row],[Ispit]]+Tablica4[[#This Row],[Blicevi]]+Tablica4[[#This Row],[DZ Uk.]]+Tablica4[[#This Row],[Zalaganje]]</f>
        <v>30.6</v>
      </c>
      <c r="W137" s="18" t="str">
        <f>IF(Tablica4[[#This Row],[OCJENA]]="ROK",IF(NOT(Tablica4[[#This Row],[PRAGOVI]]),1,IF(Tablica4[[#This Row],[Uk. Ispit]]&gt;=80,5,IF(Tablica4[[#This Row],[Uk. Ispit]]&gt;=70,4,IF(Tablica4[[#This Row],[Uk. Ispit]]&gt;=60,3,IF(Tablica4[[#This Row],[Uk. Ispit]]&gt;=50,2,"ROK"))))),"")</f>
        <v>ROK</v>
      </c>
      <c r="X137" s="17"/>
      <c r="Y137" s="17"/>
      <c r="Z137" s="17"/>
      <c r="AA137" s="17"/>
      <c r="AB137" s="17"/>
      <c r="AC137" s="17"/>
      <c r="AD137" s="18"/>
    </row>
    <row r="138" spans="1:30">
      <c r="A138" s="25" t="s">
        <v>518</v>
      </c>
      <c r="B138" s="25" t="s">
        <v>515</v>
      </c>
      <c r="C138" s="25" t="s">
        <v>32</v>
      </c>
      <c r="D138" s="25" t="s">
        <v>516</v>
      </c>
      <c r="E138" s="12" t="s">
        <v>517</v>
      </c>
      <c r="F138" s="3">
        <v>5.25</v>
      </c>
      <c r="G138" s="16">
        <v>3.75</v>
      </c>
      <c r="H138" s="17">
        <v>6</v>
      </c>
      <c r="I138" s="16">
        <v>8</v>
      </c>
      <c r="J138" s="16">
        <v>3.5</v>
      </c>
      <c r="K138" s="16">
        <v>2.5</v>
      </c>
      <c r="L138" s="17">
        <v>5.16</v>
      </c>
      <c r="M138" s="16"/>
      <c r="N138" s="32">
        <f>Zalaganje!P138</f>
        <v>1.7</v>
      </c>
      <c r="O138" s="17">
        <f>Tablica4[[#This Row],[1.DZ]]+Tablica4[[#This Row],[2.DZ]]+Tablica4[[#This Row],[3.DZ]]+Tablica4[[#This Row],[4.DZ]]</f>
        <v>15</v>
      </c>
      <c r="P138" s="16">
        <f>Tablica4[[#This Row],[1.blic]]+Tablica4[[#This Row],[2.blic]]</f>
        <v>11.16</v>
      </c>
      <c r="Q138" s="17">
        <f>Tablica4[[#This Row],[MI]]+Tablica4[[#This Row],[ZI]]+Tablica4[[#This Row],[DZ Uk.]]+Tablica4[[#This Row],[Blicevi]]+Tablica4[[#This Row],[Zalaganje]]</f>
        <v>35.86</v>
      </c>
      <c r="R138" s="17" t="b">
        <f>IF(Tablica4[[#This Row],[MI]]&gt;=10,Tablica4[[#This Row],[ZI]]&gt;=12.5)</f>
        <v>0</v>
      </c>
      <c r="S138" s="16" t="b">
        <f>AND(Tablica4[[#This Row],[DZ Uk.]]&gt;=15,Tablica4[[#This Row],[Blicevi]]&gt;=10)</f>
        <v>1</v>
      </c>
      <c r="T138" s="16" t="str">
        <f>IF(NOT(Tablica4[[#This Row],[PRAGOVI]]),1,IF(NOT(Tablica4[[#This Row],[PRAGOVI MI_ZI]]),"ROK",IF(Tablica4[[#This Row],[UKUPNO]]&gt;=80,5,IF(Tablica4[[#This Row],[UKUPNO]]&gt;=70,4,IF(Tablica4[[#This Row],[UKUPNO]]&gt;=60,3,IF(Tablica4[[#This Row],[UKUPNO]]&gt;=50,2,"ROK"))))))</f>
        <v>ROK</v>
      </c>
      <c r="U138" s="17"/>
      <c r="V138" s="17">
        <f>Tablica4[[#This Row],[Ispit]]+Tablica4[[#This Row],[Blicevi]]+Tablica4[[#This Row],[DZ Uk.]]+Tablica4[[#This Row],[Zalaganje]]</f>
        <v>27.86</v>
      </c>
      <c r="W138" s="18" t="str">
        <f>IF(Tablica4[[#This Row],[OCJENA]]="ROK",IF(NOT(Tablica4[[#This Row],[PRAGOVI]]),1,IF(Tablica4[[#This Row],[Uk. Ispit]]&gt;=80,5,IF(Tablica4[[#This Row],[Uk. Ispit]]&gt;=70,4,IF(Tablica4[[#This Row],[Uk. Ispit]]&gt;=60,3,IF(Tablica4[[#This Row],[Uk. Ispit]]&gt;=50,2,"ROK"))))),"")</f>
        <v>ROK</v>
      </c>
      <c r="X138" s="17"/>
      <c r="Y138" s="17"/>
      <c r="Z138" s="17"/>
      <c r="AA138" s="17"/>
      <c r="AB138" s="17"/>
      <c r="AC138" s="17"/>
      <c r="AD138" s="18"/>
    </row>
    <row r="139" spans="1:30">
      <c r="A139" s="25" t="s">
        <v>519</v>
      </c>
      <c r="B139" s="25" t="s">
        <v>520</v>
      </c>
      <c r="C139" s="25" t="s">
        <v>521</v>
      </c>
      <c r="D139" s="25" t="s">
        <v>522</v>
      </c>
      <c r="E139" s="12" t="s">
        <v>523</v>
      </c>
      <c r="F139" s="3">
        <v>2.9550000000000001</v>
      </c>
      <c r="G139" s="16">
        <v>4.75</v>
      </c>
      <c r="H139" s="17">
        <v>2.6</v>
      </c>
      <c r="I139" s="16"/>
      <c r="J139" s="16">
        <v>9.5</v>
      </c>
      <c r="K139" s="16"/>
      <c r="L139" s="17">
        <v>5</v>
      </c>
      <c r="M139" s="16"/>
      <c r="N139" s="32">
        <f>Zalaganje!P139</f>
        <v>0.3</v>
      </c>
      <c r="O139" s="17">
        <f>Tablica4[[#This Row],[1.DZ]]+Tablica4[[#This Row],[2.DZ]]+Tablica4[[#This Row],[3.DZ]]+Tablica4[[#This Row],[4.DZ]]</f>
        <v>17.204999999999998</v>
      </c>
      <c r="P139" s="16">
        <f>Tablica4[[#This Row],[1.blic]]+Tablica4[[#This Row],[2.blic]]</f>
        <v>7.6</v>
      </c>
      <c r="Q139" s="17">
        <f>Tablica4[[#This Row],[MI]]+Tablica4[[#This Row],[ZI]]+Tablica4[[#This Row],[DZ Uk.]]+Tablica4[[#This Row],[Blicevi]]+Tablica4[[#This Row],[Zalaganje]]</f>
        <v>25.105</v>
      </c>
      <c r="R139" s="17" t="b">
        <f>IF(Tablica4[[#This Row],[MI]]&gt;=10,Tablica4[[#This Row],[ZI]]&gt;=12.5)</f>
        <v>0</v>
      </c>
      <c r="S139" s="16" t="b">
        <f>AND(Tablica4[[#This Row],[DZ Uk.]]&gt;=15,Tablica4[[#This Row],[Blicevi]]&gt;=10)</f>
        <v>0</v>
      </c>
      <c r="T139" s="16">
        <f>IF(NOT(Tablica4[[#This Row],[PRAGOVI]]),1,IF(NOT(Tablica4[[#This Row],[PRAGOVI MI_ZI]]),"ROK",IF(Tablica4[[#This Row],[UKUPNO]]&gt;=80,5,IF(Tablica4[[#This Row],[UKUPNO]]&gt;=70,4,IF(Tablica4[[#This Row],[UKUPNO]]&gt;=60,3,IF(Tablica4[[#This Row],[UKUPNO]]&gt;=50,2,"ROK"))))))</f>
        <v>1</v>
      </c>
      <c r="U139" s="17"/>
      <c r="V139" s="17">
        <f>Tablica4[[#This Row],[Ispit]]+Tablica4[[#This Row],[Blicevi]]+Tablica4[[#This Row],[DZ Uk.]]+Tablica4[[#This Row],[Zalaganje]]</f>
        <v>25.105</v>
      </c>
      <c r="W139" s="18" t="str">
        <f>IF(Tablica4[[#This Row],[OCJENA]]="ROK",IF(NOT(Tablica4[[#This Row],[PRAGOVI]]),1,IF(Tablica4[[#This Row],[Uk. Ispit]]&gt;=80,5,IF(Tablica4[[#This Row],[Uk. Ispit]]&gt;=70,4,IF(Tablica4[[#This Row],[Uk. Ispit]]&gt;=60,3,IF(Tablica4[[#This Row],[Uk. Ispit]]&gt;=50,2,"ROK"))))),"")</f>
        <v/>
      </c>
      <c r="X139" s="17"/>
      <c r="Y139" s="17"/>
      <c r="Z139" s="17"/>
      <c r="AA139" s="17"/>
      <c r="AB139" s="17"/>
      <c r="AC139" s="17"/>
      <c r="AD139" s="18"/>
    </row>
    <row r="140" spans="1:30">
      <c r="A140" s="25" t="s">
        <v>524</v>
      </c>
      <c r="B140" s="25" t="s">
        <v>525</v>
      </c>
      <c r="C140" s="25" t="s">
        <v>231</v>
      </c>
      <c r="D140" s="25" t="s">
        <v>522</v>
      </c>
      <c r="E140" s="12" t="s">
        <v>523</v>
      </c>
      <c r="F140" s="3">
        <v>2.9550000000000001</v>
      </c>
      <c r="G140" s="16">
        <v>4.75</v>
      </c>
      <c r="H140" s="17">
        <v>5.2</v>
      </c>
      <c r="I140" s="16">
        <v>9.5</v>
      </c>
      <c r="J140" s="16">
        <v>9.5</v>
      </c>
      <c r="K140" s="16"/>
      <c r="L140" s="17">
        <v>5.6</v>
      </c>
      <c r="M140" s="16"/>
      <c r="N140" s="32">
        <f>Zalaganje!P140</f>
        <v>0.3</v>
      </c>
      <c r="O140" s="17">
        <f>Tablica4[[#This Row],[1.DZ]]+Tablica4[[#This Row],[2.DZ]]+Tablica4[[#This Row],[3.DZ]]+Tablica4[[#This Row],[4.DZ]]</f>
        <v>17.204999999999998</v>
      </c>
      <c r="P140" s="16">
        <f>Tablica4[[#This Row],[1.blic]]+Tablica4[[#This Row],[2.blic]]</f>
        <v>10.8</v>
      </c>
      <c r="Q140" s="17">
        <f>Tablica4[[#This Row],[MI]]+Tablica4[[#This Row],[ZI]]+Tablica4[[#This Row],[DZ Uk.]]+Tablica4[[#This Row],[Blicevi]]+Tablica4[[#This Row],[Zalaganje]]</f>
        <v>37.804999999999993</v>
      </c>
      <c r="R140" s="17" t="b">
        <f>IF(Tablica4[[#This Row],[MI]]&gt;=10,Tablica4[[#This Row],[ZI]]&gt;=12.5)</f>
        <v>0</v>
      </c>
      <c r="S140" s="16" t="b">
        <f>AND(Tablica4[[#This Row],[DZ Uk.]]&gt;=15,Tablica4[[#This Row],[Blicevi]]&gt;=10)</f>
        <v>1</v>
      </c>
      <c r="T140" s="16" t="str">
        <f>IF(NOT(Tablica4[[#This Row],[PRAGOVI]]),1,IF(NOT(Tablica4[[#This Row],[PRAGOVI MI_ZI]]),"ROK",IF(Tablica4[[#This Row],[UKUPNO]]&gt;=80,5,IF(Tablica4[[#This Row],[UKUPNO]]&gt;=70,4,IF(Tablica4[[#This Row],[UKUPNO]]&gt;=60,3,IF(Tablica4[[#This Row],[UKUPNO]]&gt;=50,2,"ROK"))))))</f>
        <v>ROK</v>
      </c>
      <c r="U140" s="17"/>
      <c r="V140" s="17">
        <f>Tablica4[[#This Row],[Ispit]]+Tablica4[[#This Row],[Blicevi]]+Tablica4[[#This Row],[DZ Uk.]]+Tablica4[[#This Row],[Zalaganje]]</f>
        <v>28.305</v>
      </c>
      <c r="W140" s="18" t="str">
        <f>IF(Tablica4[[#This Row],[OCJENA]]="ROK",IF(NOT(Tablica4[[#This Row],[PRAGOVI]]),1,IF(Tablica4[[#This Row],[Uk. Ispit]]&gt;=80,5,IF(Tablica4[[#This Row],[Uk. Ispit]]&gt;=70,4,IF(Tablica4[[#This Row],[Uk. Ispit]]&gt;=60,3,IF(Tablica4[[#This Row],[Uk. Ispit]]&gt;=50,2,"ROK"))))),"")</f>
        <v>ROK</v>
      </c>
      <c r="X140" s="17"/>
      <c r="Y140" s="17"/>
      <c r="Z140" s="17"/>
      <c r="AA140" s="17"/>
      <c r="AB140" s="17"/>
      <c r="AC140" s="17"/>
      <c r="AD140" s="18"/>
    </row>
    <row r="141" spans="1:30">
      <c r="A141" s="25" t="s">
        <v>526</v>
      </c>
      <c r="B141" s="25" t="s">
        <v>527</v>
      </c>
      <c r="C141" s="25" t="s">
        <v>222</v>
      </c>
      <c r="D141" s="25" t="s">
        <v>528</v>
      </c>
      <c r="E141" s="12" t="s">
        <v>529</v>
      </c>
      <c r="F141" s="16">
        <v>7.25</v>
      </c>
      <c r="G141" s="3">
        <v>4.5</v>
      </c>
      <c r="H141" s="17">
        <v>5.9</v>
      </c>
      <c r="I141" s="16">
        <v>11.5</v>
      </c>
      <c r="J141" s="16">
        <v>4.5</v>
      </c>
      <c r="K141" s="16"/>
      <c r="L141" s="17">
        <v>4.9000000000000004</v>
      </c>
      <c r="M141" s="16"/>
      <c r="N141" s="32">
        <f>Zalaganje!P141</f>
        <v>0</v>
      </c>
      <c r="O141" s="17">
        <f>Tablica4[[#This Row],[1.DZ]]+Tablica4[[#This Row],[2.DZ]]+Tablica4[[#This Row],[3.DZ]]+Tablica4[[#This Row],[4.DZ]]</f>
        <v>16.25</v>
      </c>
      <c r="P141" s="16">
        <f>Tablica4[[#This Row],[1.blic]]+Tablica4[[#This Row],[2.blic]]</f>
        <v>10.8</v>
      </c>
      <c r="Q141" s="17">
        <f>Tablica4[[#This Row],[MI]]+Tablica4[[#This Row],[ZI]]+Tablica4[[#This Row],[DZ Uk.]]+Tablica4[[#This Row],[Blicevi]]+Tablica4[[#This Row],[Zalaganje]]</f>
        <v>38.549999999999997</v>
      </c>
      <c r="R141" s="17" t="b">
        <f>IF(Tablica4[[#This Row],[MI]]&gt;=10,Tablica4[[#This Row],[ZI]]&gt;=12.5)</f>
        <v>0</v>
      </c>
      <c r="S141" s="16" t="b">
        <f>AND(Tablica4[[#This Row],[DZ Uk.]]&gt;=15,Tablica4[[#This Row],[Blicevi]]&gt;=10)</f>
        <v>1</v>
      </c>
      <c r="T141" s="16" t="str">
        <f>IF(NOT(Tablica4[[#This Row],[PRAGOVI]]),1,IF(NOT(Tablica4[[#This Row],[PRAGOVI MI_ZI]]),"ROK",IF(Tablica4[[#This Row],[UKUPNO]]&gt;=80,5,IF(Tablica4[[#This Row],[UKUPNO]]&gt;=70,4,IF(Tablica4[[#This Row],[UKUPNO]]&gt;=60,3,IF(Tablica4[[#This Row],[UKUPNO]]&gt;=50,2,"ROK"))))))</f>
        <v>ROK</v>
      </c>
      <c r="U141" s="17"/>
      <c r="V141" s="17">
        <f>Tablica4[[#This Row],[Ispit]]+Tablica4[[#This Row],[Blicevi]]+Tablica4[[#This Row],[DZ Uk.]]+Tablica4[[#This Row],[Zalaganje]]</f>
        <v>27.05</v>
      </c>
      <c r="W141" s="18" t="str">
        <f>IF(Tablica4[[#This Row],[OCJENA]]="ROK",IF(NOT(Tablica4[[#This Row],[PRAGOVI]]),1,IF(Tablica4[[#This Row],[Uk. Ispit]]&gt;=80,5,IF(Tablica4[[#This Row],[Uk. Ispit]]&gt;=70,4,IF(Tablica4[[#This Row],[Uk. Ispit]]&gt;=60,3,IF(Tablica4[[#This Row],[Uk. Ispit]]&gt;=50,2,"ROK"))))),"")</f>
        <v>ROK</v>
      </c>
      <c r="X141" s="17"/>
      <c r="Y141" s="17"/>
      <c r="Z141" s="17"/>
      <c r="AA141" s="17"/>
      <c r="AB141" s="17"/>
      <c r="AC141" s="17"/>
      <c r="AD141" s="18"/>
    </row>
    <row r="142" spans="1:30">
      <c r="A142" s="25" t="s">
        <v>530</v>
      </c>
      <c r="B142" s="25" t="s">
        <v>531</v>
      </c>
      <c r="C142" s="25" t="s">
        <v>105</v>
      </c>
      <c r="D142" s="25" t="s">
        <v>474</v>
      </c>
      <c r="E142" s="12" t="s">
        <v>475</v>
      </c>
      <c r="F142" s="16">
        <v>6.5</v>
      </c>
      <c r="G142" s="3">
        <v>5.75</v>
      </c>
      <c r="H142" s="17">
        <v>6.1</v>
      </c>
      <c r="I142" s="16">
        <v>5</v>
      </c>
      <c r="J142" s="16">
        <v>9</v>
      </c>
      <c r="K142" s="16"/>
      <c r="L142" s="17">
        <v>6</v>
      </c>
      <c r="M142" s="16"/>
      <c r="N142" s="32">
        <f>Zalaganje!P142</f>
        <v>0</v>
      </c>
      <c r="O142" s="17">
        <f>Tablica4[[#This Row],[1.DZ]]+Tablica4[[#This Row],[2.DZ]]+Tablica4[[#This Row],[3.DZ]]+Tablica4[[#This Row],[4.DZ]]</f>
        <v>21.25</v>
      </c>
      <c r="P142" s="16">
        <f>Tablica4[[#This Row],[1.blic]]+Tablica4[[#This Row],[2.blic]]</f>
        <v>12.1</v>
      </c>
      <c r="Q142" s="17">
        <f>Tablica4[[#This Row],[MI]]+Tablica4[[#This Row],[ZI]]+Tablica4[[#This Row],[DZ Uk.]]+Tablica4[[#This Row],[Blicevi]]+Tablica4[[#This Row],[Zalaganje]]</f>
        <v>38.35</v>
      </c>
      <c r="R142" s="17" t="b">
        <f>IF(Tablica4[[#This Row],[MI]]&gt;=10,Tablica4[[#This Row],[ZI]]&gt;=12.5)</f>
        <v>0</v>
      </c>
      <c r="S142" s="16" t="b">
        <f>AND(Tablica4[[#This Row],[DZ Uk.]]&gt;=15,Tablica4[[#This Row],[Blicevi]]&gt;=10)</f>
        <v>1</v>
      </c>
      <c r="T142" s="16" t="str">
        <f>IF(NOT(Tablica4[[#This Row],[PRAGOVI]]),1,IF(NOT(Tablica4[[#This Row],[PRAGOVI MI_ZI]]),"ROK",IF(Tablica4[[#This Row],[UKUPNO]]&gt;=80,5,IF(Tablica4[[#This Row],[UKUPNO]]&gt;=70,4,IF(Tablica4[[#This Row],[UKUPNO]]&gt;=60,3,IF(Tablica4[[#This Row],[UKUPNO]]&gt;=50,2,"ROK"))))))</f>
        <v>ROK</v>
      </c>
      <c r="U142" s="17"/>
      <c r="V142" s="17">
        <f>Tablica4[[#This Row],[Ispit]]+Tablica4[[#This Row],[Blicevi]]+Tablica4[[#This Row],[DZ Uk.]]+Tablica4[[#This Row],[Zalaganje]]</f>
        <v>33.35</v>
      </c>
      <c r="W142" s="18" t="str">
        <f>IF(Tablica4[[#This Row],[OCJENA]]="ROK",IF(NOT(Tablica4[[#This Row],[PRAGOVI]]),1,IF(Tablica4[[#This Row],[Uk. Ispit]]&gt;=80,5,IF(Tablica4[[#This Row],[Uk. Ispit]]&gt;=70,4,IF(Tablica4[[#This Row],[Uk. Ispit]]&gt;=60,3,IF(Tablica4[[#This Row],[Uk. Ispit]]&gt;=50,2,"ROK"))))),"")</f>
        <v>ROK</v>
      </c>
      <c r="X142" s="17"/>
      <c r="Y142" s="17"/>
      <c r="Z142" s="17"/>
      <c r="AA142" s="17"/>
      <c r="AB142" s="17"/>
      <c r="AC142" s="17"/>
      <c r="AD142" s="18"/>
    </row>
    <row r="143" spans="1:30">
      <c r="A143" s="25" t="s">
        <v>532</v>
      </c>
      <c r="B143" s="25" t="s">
        <v>533</v>
      </c>
      <c r="C143" s="25" t="s">
        <v>511</v>
      </c>
      <c r="D143" s="25" t="s">
        <v>410</v>
      </c>
      <c r="E143" s="12" t="s">
        <v>411</v>
      </c>
      <c r="F143" s="16">
        <v>7.25</v>
      </c>
      <c r="G143" s="3">
        <v>5.5</v>
      </c>
      <c r="H143" s="17">
        <v>5.8</v>
      </c>
      <c r="I143" s="16">
        <v>13</v>
      </c>
      <c r="J143" s="16">
        <v>3</v>
      </c>
      <c r="K143" s="16"/>
      <c r="L143" s="17">
        <v>4.5999999999999996</v>
      </c>
      <c r="M143" s="16"/>
      <c r="N143" s="32">
        <f>Zalaganje!P143</f>
        <v>0</v>
      </c>
      <c r="O143" s="17">
        <f>Tablica4[[#This Row],[1.DZ]]+Tablica4[[#This Row],[2.DZ]]+Tablica4[[#This Row],[3.DZ]]+Tablica4[[#This Row],[4.DZ]]</f>
        <v>15.75</v>
      </c>
      <c r="P143" s="16">
        <f>Tablica4[[#This Row],[1.blic]]+Tablica4[[#This Row],[2.blic]]</f>
        <v>10.399999999999999</v>
      </c>
      <c r="Q143" s="17">
        <f>Tablica4[[#This Row],[MI]]+Tablica4[[#This Row],[ZI]]+Tablica4[[#This Row],[DZ Uk.]]+Tablica4[[#This Row],[Blicevi]]+Tablica4[[#This Row],[Zalaganje]]</f>
        <v>39.15</v>
      </c>
      <c r="R143" s="17" t="b">
        <f>IF(Tablica4[[#This Row],[MI]]&gt;=10,Tablica4[[#This Row],[ZI]]&gt;=12.5)</f>
        <v>0</v>
      </c>
      <c r="S143" s="16" t="b">
        <f>AND(Tablica4[[#This Row],[DZ Uk.]]&gt;=15,Tablica4[[#This Row],[Blicevi]]&gt;=10)</f>
        <v>1</v>
      </c>
      <c r="T143" s="16" t="str">
        <f>IF(NOT(Tablica4[[#This Row],[PRAGOVI]]),1,IF(NOT(Tablica4[[#This Row],[PRAGOVI MI_ZI]]),"ROK",IF(Tablica4[[#This Row],[UKUPNO]]&gt;=80,5,IF(Tablica4[[#This Row],[UKUPNO]]&gt;=70,4,IF(Tablica4[[#This Row],[UKUPNO]]&gt;=60,3,IF(Tablica4[[#This Row],[UKUPNO]]&gt;=50,2,"ROK"))))))</f>
        <v>ROK</v>
      </c>
      <c r="U143" s="17"/>
      <c r="V143" s="17">
        <f>Tablica4[[#This Row],[Ispit]]+Tablica4[[#This Row],[Blicevi]]+Tablica4[[#This Row],[DZ Uk.]]+Tablica4[[#This Row],[Zalaganje]]</f>
        <v>26.15</v>
      </c>
      <c r="W143" s="18" t="str">
        <f>IF(Tablica4[[#This Row],[OCJENA]]="ROK",IF(NOT(Tablica4[[#This Row],[PRAGOVI]]),1,IF(Tablica4[[#This Row],[Uk. Ispit]]&gt;=80,5,IF(Tablica4[[#This Row],[Uk. Ispit]]&gt;=70,4,IF(Tablica4[[#This Row],[Uk. Ispit]]&gt;=60,3,IF(Tablica4[[#This Row],[Uk. Ispit]]&gt;=50,2,"ROK"))))),"")</f>
        <v>ROK</v>
      </c>
      <c r="X143" s="17"/>
      <c r="Y143" s="17"/>
      <c r="Z143" s="17"/>
      <c r="AA143" s="17"/>
      <c r="AB143" s="17"/>
      <c r="AC143" s="17"/>
      <c r="AD143" s="18"/>
    </row>
    <row r="144" spans="1:30">
      <c r="A144" s="25" t="s">
        <v>534</v>
      </c>
      <c r="B144" s="25" t="s">
        <v>535</v>
      </c>
      <c r="C144" s="25" t="s">
        <v>536</v>
      </c>
      <c r="D144" s="25" t="s">
        <v>528</v>
      </c>
      <c r="E144" s="12" t="s">
        <v>529</v>
      </c>
      <c r="F144" s="16">
        <v>7.25</v>
      </c>
      <c r="G144" s="3">
        <v>4.5</v>
      </c>
      <c r="H144" s="17">
        <v>7</v>
      </c>
      <c r="I144" s="16">
        <v>10</v>
      </c>
      <c r="J144" s="16">
        <v>4.5</v>
      </c>
      <c r="K144" s="16"/>
      <c r="L144" s="17">
        <v>5.2</v>
      </c>
      <c r="M144" s="16"/>
      <c r="N144" s="32">
        <f>Zalaganje!P144</f>
        <v>0</v>
      </c>
      <c r="O144" s="17">
        <f>Tablica4[[#This Row],[1.DZ]]+Tablica4[[#This Row],[2.DZ]]+Tablica4[[#This Row],[3.DZ]]+Tablica4[[#This Row],[4.DZ]]</f>
        <v>16.25</v>
      </c>
      <c r="P144" s="16">
        <f>Tablica4[[#This Row],[1.blic]]+Tablica4[[#This Row],[2.blic]]</f>
        <v>12.2</v>
      </c>
      <c r="Q144" s="17">
        <f>Tablica4[[#This Row],[MI]]+Tablica4[[#This Row],[ZI]]+Tablica4[[#This Row],[DZ Uk.]]+Tablica4[[#This Row],[Blicevi]]+Tablica4[[#This Row],[Zalaganje]]</f>
        <v>38.450000000000003</v>
      </c>
      <c r="R144" s="17" t="b">
        <f>IF(Tablica4[[#This Row],[MI]]&gt;=10,Tablica4[[#This Row],[ZI]]&gt;=12.5)</f>
        <v>0</v>
      </c>
      <c r="S144" s="16" t="b">
        <f>AND(Tablica4[[#This Row],[DZ Uk.]]&gt;=15,Tablica4[[#This Row],[Blicevi]]&gt;=10)</f>
        <v>1</v>
      </c>
      <c r="T144" s="16" t="str">
        <f>IF(NOT(Tablica4[[#This Row],[PRAGOVI]]),1,IF(NOT(Tablica4[[#This Row],[PRAGOVI MI_ZI]]),"ROK",IF(Tablica4[[#This Row],[UKUPNO]]&gt;=80,5,IF(Tablica4[[#This Row],[UKUPNO]]&gt;=70,4,IF(Tablica4[[#This Row],[UKUPNO]]&gt;=60,3,IF(Tablica4[[#This Row],[UKUPNO]]&gt;=50,2,"ROK"))))))</f>
        <v>ROK</v>
      </c>
      <c r="U144" s="17"/>
      <c r="V144" s="17">
        <f>Tablica4[[#This Row],[Ispit]]+Tablica4[[#This Row],[Blicevi]]+Tablica4[[#This Row],[DZ Uk.]]+Tablica4[[#This Row],[Zalaganje]]</f>
        <v>28.45</v>
      </c>
      <c r="W144" s="18" t="str">
        <f>IF(Tablica4[[#This Row],[OCJENA]]="ROK",IF(NOT(Tablica4[[#This Row],[PRAGOVI]]),1,IF(Tablica4[[#This Row],[Uk. Ispit]]&gt;=80,5,IF(Tablica4[[#This Row],[Uk. Ispit]]&gt;=70,4,IF(Tablica4[[#This Row],[Uk. Ispit]]&gt;=60,3,IF(Tablica4[[#This Row],[Uk. Ispit]]&gt;=50,2,"ROK"))))),"")</f>
        <v>ROK</v>
      </c>
      <c r="X144" s="17"/>
      <c r="Y144" s="17"/>
      <c r="Z144" s="17"/>
      <c r="AA144" s="17"/>
      <c r="AB144" s="17"/>
      <c r="AC144" s="17"/>
      <c r="AD144" s="18"/>
    </row>
    <row r="145" spans="1:30">
      <c r="A145" s="25" t="s">
        <v>537</v>
      </c>
      <c r="B145" s="25" t="s">
        <v>538</v>
      </c>
      <c r="C145" s="25" t="s">
        <v>539</v>
      </c>
      <c r="D145" s="25" t="s">
        <v>540</v>
      </c>
      <c r="E145" s="12" t="s">
        <v>541</v>
      </c>
      <c r="F145" s="16">
        <v>6</v>
      </c>
      <c r="G145" s="3">
        <v>3</v>
      </c>
      <c r="H145" s="17">
        <v>5.0999999999999996</v>
      </c>
      <c r="I145" s="16">
        <v>11.5</v>
      </c>
      <c r="J145" s="16"/>
      <c r="K145" s="16"/>
      <c r="L145" s="17"/>
      <c r="M145" s="16"/>
      <c r="N145" s="32">
        <f>Zalaganje!P145</f>
        <v>0.3</v>
      </c>
      <c r="O145" s="17">
        <f>Tablica4[[#This Row],[1.DZ]]+Tablica4[[#This Row],[2.DZ]]+Tablica4[[#This Row],[3.DZ]]+Tablica4[[#This Row],[4.DZ]]</f>
        <v>9</v>
      </c>
      <c r="P145" s="16">
        <f>Tablica4[[#This Row],[1.blic]]+Tablica4[[#This Row],[2.blic]]</f>
        <v>5.0999999999999996</v>
      </c>
      <c r="Q145" s="17">
        <f>Tablica4[[#This Row],[MI]]+Tablica4[[#This Row],[ZI]]+Tablica4[[#This Row],[DZ Uk.]]+Tablica4[[#This Row],[Blicevi]]+Tablica4[[#This Row],[Zalaganje]]</f>
        <v>25.900000000000002</v>
      </c>
      <c r="R145" s="17" t="b">
        <f>IF(Tablica4[[#This Row],[MI]]&gt;=10,Tablica4[[#This Row],[ZI]]&gt;=12.5)</f>
        <v>0</v>
      </c>
      <c r="S145" s="16" t="b">
        <f>AND(Tablica4[[#This Row],[DZ Uk.]]&gt;=15,Tablica4[[#This Row],[Blicevi]]&gt;=10)</f>
        <v>0</v>
      </c>
      <c r="T145" s="16">
        <f>IF(NOT(Tablica4[[#This Row],[PRAGOVI]]),1,IF(NOT(Tablica4[[#This Row],[PRAGOVI MI_ZI]]),"ROK",IF(Tablica4[[#This Row],[UKUPNO]]&gt;=80,5,IF(Tablica4[[#This Row],[UKUPNO]]&gt;=70,4,IF(Tablica4[[#This Row],[UKUPNO]]&gt;=60,3,IF(Tablica4[[#This Row],[UKUPNO]]&gt;=50,2,"ROK"))))))</f>
        <v>1</v>
      </c>
      <c r="U145" s="17"/>
      <c r="V145" s="17">
        <f>Tablica4[[#This Row],[Ispit]]+Tablica4[[#This Row],[Blicevi]]+Tablica4[[#This Row],[DZ Uk.]]+Tablica4[[#This Row],[Zalaganje]]</f>
        <v>14.4</v>
      </c>
      <c r="W145" s="18" t="str">
        <f>IF(Tablica4[[#This Row],[OCJENA]]="ROK",IF(NOT(Tablica4[[#This Row],[PRAGOVI]]),1,IF(Tablica4[[#This Row],[Uk. Ispit]]&gt;=80,5,IF(Tablica4[[#This Row],[Uk. Ispit]]&gt;=70,4,IF(Tablica4[[#This Row],[Uk. Ispit]]&gt;=60,3,IF(Tablica4[[#This Row],[Uk. Ispit]]&gt;=50,2,"ROK"))))),"")</f>
        <v/>
      </c>
      <c r="X145" s="17"/>
      <c r="Y145" s="17"/>
      <c r="Z145" s="17"/>
      <c r="AA145" s="17"/>
      <c r="AB145" s="17"/>
      <c r="AC145" s="17"/>
      <c r="AD145" s="18"/>
    </row>
    <row r="146" spans="1:30">
      <c r="A146" s="25" t="s">
        <v>542</v>
      </c>
      <c r="B146" s="25" t="s">
        <v>543</v>
      </c>
      <c r="C146" s="25" t="s">
        <v>544</v>
      </c>
      <c r="D146" s="25" t="s">
        <v>456</v>
      </c>
      <c r="E146" s="12" t="s">
        <v>457</v>
      </c>
      <c r="F146" s="16">
        <v>6.25</v>
      </c>
      <c r="G146" s="3">
        <v>4</v>
      </c>
      <c r="H146" s="17"/>
      <c r="I146" s="16"/>
      <c r="J146" s="16">
        <v>0</v>
      </c>
      <c r="K146" s="16"/>
      <c r="L146" s="17"/>
      <c r="M146" s="16"/>
      <c r="N146" s="32">
        <f>Zalaganje!P146</f>
        <v>0.3</v>
      </c>
      <c r="O146" s="17">
        <f>Tablica4[[#This Row],[1.DZ]]+Tablica4[[#This Row],[2.DZ]]+Tablica4[[#This Row],[3.DZ]]+Tablica4[[#This Row],[4.DZ]]</f>
        <v>10.25</v>
      </c>
      <c r="P146" s="16">
        <f>Tablica4[[#This Row],[1.blic]]+Tablica4[[#This Row],[2.blic]]</f>
        <v>0</v>
      </c>
      <c r="Q146" s="17">
        <f>Tablica4[[#This Row],[MI]]+Tablica4[[#This Row],[ZI]]+Tablica4[[#This Row],[DZ Uk.]]+Tablica4[[#This Row],[Blicevi]]+Tablica4[[#This Row],[Zalaganje]]</f>
        <v>10.55</v>
      </c>
      <c r="R146" s="17" t="b">
        <f>IF(Tablica4[[#This Row],[MI]]&gt;=10,Tablica4[[#This Row],[ZI]]&gt;=12.5)</f>
        <v>0</v>
      </c>
      <c r="S146" s="16" t="b">
        <f>AND(Tablica4[[#This Row],[DZ Uk.]]&gt;=15,Tablica4[[#This Row],[Blicevi]]&gt;=10)</f>
        <v>0</v>
      </c>
      <c r="T146" s="16">
        <f>IF(NOT(Tablica4[[#This Row],[PRAGOVI]]),1,IF(NOT(Tablica4[[#This Row],[PRAGOVI MI_ZI]]),"ROK",IF(Tablica4[[#This Row],[UKUPNO]]&gt;=80,5,IF(Tablica4[[#This Row],[UKUPNO]]&gt;=70,4,IF(Tablica4[[#This Row],[UKUPNO]]&gt;=60,3,IF(Tablica4[[#This Row],[UKUPNO]]&gt;=50,2,"ROK"))))))</f>
        <v>1</v>
      </c>
      <c r="U146" s="17"/>
      <c r="V146" s="17">
        <f>Tablica4[[#This Row],[Ispit]]+Tablica4[[#This Row],[Blicevi]]+Tablica4[[#This Row],[DZ Uk.]]+Tablica4[[#This Row],[Zalaganje]]</f>
        <v>10.55</v>
      </c>
      <c r="W146" s="18" t="str">
        <f>IF(Tablica4[[#This Row],[OCJENA]]="ROK",IF(NOT(Tablica4[[#This Row],[PRAGOVI]]),1,IF(Tablica4[[#This Row],[Uk. Ispit]]&gt;=80,5,IF(Tablica4[[#This Row],[Uk. Ispit]]&gt;=70,4,IF(Tablica4[[#This Row],[Uk. Ispit]]&gt;=60,3,IF(Tablica4[[#This Row],[Uk. Ispit]]&gt;=50,2,"ROK"))))),"")</f>
        <v/>
      </c>
      <c r="X146" s="17"/>
      <c r="Y146" s="17"/>
      <c r="Z146" s="17"/>
      <c r="AA146" s="17"/>
      <c r="AB146" s="17"/>
      <c r="AC146" s="17"/>
      <c r="AD146" s="18"/>
    </row>
    <row r="147" spans="1:30">
      <c r="A147" s="25" t="s">
        <v>545</v>
      </c>
      <c r="B147" s="25" t="s">
        <v>546</v>
      </c>
      <c r="C147" s="25" t="s">
        <v>131</v>
      </c>
      <c r="D147" s="25" t="s">
        <v>540</v>
      </c>
      <c r="E147" s="12" t="s">
        <v>541</v>
      </c>
      <c r="F147" s="16">
        <v>6</v>
      </c>
      <c r="G147" s="3">
        <v>3</v>
      </c>
      <c r="H147" s="17">
        <v>6.1</v>
      </c>
      <c r="I147" s="16">
        <v>11.5</v>
      </c>
      <c r="J147" s="16"/>
      <c r="K147" s="16"/>
      <c r="L147" s="17"/>
      <c r="M147" s="16"/>
      <c r="N147" s="32">
        <f>Zalaganje!P147</f>
        <v>0.3</v>
      </c>
      <c r="O147" s="17">
        <f>Tablica4[[#This Row],[1.DZ]]+Tablica4[[#This Row],[2.DZ]]+Tablica4[[#This Row],[3.DZ]]+Tablica4[[#This Row],[4.DZ]]</f>
        <v>9</v>
      </c>
      <c r="P147" s="16">
        <f>Tablica4[[#This Row],[1.blic]]+Tablica4[[#This Row],[2.blic]]</f>
        <v>6.1</v>
      </c>
      <c r="Q147" s="17">
        <f>Tablica4[[#This Row],[MI]]+Tablica4[[#This Row],[ZI]]+Tablica4[[#This Row],[DZ Uk.]]+Tablica4[[#This Row],[Blicevi]]+Tablica4[[#This Row],[Zalaganje]]</f>
        <v>26.900000000000002</v>
      </c>
      <c r="R147" s="17" t="b">
        <f>IF(Tablica4[[#This Row],[MI]]&gt;=10,Tablica4[[#This Row],[ZI]]&gt;=12.5)</f>
        <v>0</v>
      </c>
      <c r="S147" s="16" t="b">
        <f>AND(Tablica4[[#This Row],[DZ Uk.]]&gt;=15,Tablica4[[#This Row],[Blicevi]]&gt;=10)</f>
        <v>0</v>
      </c>
      <c r="T147" s="16">
        <f>IF(NOT(Tablica4[[#This Row],[PRAGOVI]]),1,IF(NOT(Tablica4[[#This Row],[PRAGOVI MI_ZI]]),"ROK",IF(Tablica4[[#This Row],[UKUPNO]]&gt;=80,5,IF(Tablica4[[#This Row],[UKUPNO]]&gt;=70,4,IF(Tablica4[[#This Row],[UKUPNO]]&gt;=60,3,IF(Tablica4[[#This Row],[UKUPNO]]&gt;=50,2,"ROK"))))))</f>
        <v>1</v>
      </c>
      <c r="U147" s="17"/>
      <c r="V147" s="17">
        <f>Tablica4[[#This Row],[Ispit]]+Tablica4[[#This Row],[Blicevi]]+Tablica4[[#This Row],[DZ Uk.]]+Tablica4[[#This Row],[Zalaganje]]</f>
        <v>15.4</v>
      </c>
      <c r="W147" s="18" t="str">
        <f>IF(Tablica4[[#This Row],[OCJENA]]="ROK",IF(NOT(Tablica4[[#This Row],[PRAGOVI]]),1,IF(Tablica4[[#This Row],[Uk. Ispit]]&gt;=80,5,IF(Tablica4[[#This Row],[Uk. Ispit]]&gt;=70,4,IF(Tablica4[[#This Row],[Uk. Ispit]]&gt;=60,3,IF(Tablica4[[#This Row],[Uk. Ispit]]&gt;=50,2,"ROK"))))),"")</f>
        <v/>
      </c>
      <c r="X147" s="17"/>
      <c r="Y147" s="17"/>
      <c r="Z147" s="17"/>
      <c r="AA147" s="17"/>
      <c r="AB147" s="17"/>
      <c r="AC147" s="17"/>
      <c r="AD147" s="18"/>
    </row>
    <row r="148" spans="1:30">
      <c r="A148" s="25" t="s">
        <v>547</v>
      </c>
      <c r="B148" s="25" t="s">
        <v>548</v>
      </c>
      <c r="C148" s="25" t="s">
        <v>373</v>
      </c>
      <c r="D148" s="25" t="s">
        <v>425</v>
      </c>
      <c r="E148" s="12" t="s">
        <v>426</v>
      </c>
      <c r="F148" s="3">
        <v>6</v>
      </c>
      <c r="G148" s="16">
        <v>4.5</v>
      </c>
      <c r="H148" s="17">
        <v>9.4</v>
      </c>
      <c r="I148" s="16">
        <v>13</v>
      </c>
      <c r="J148" s="16">
        <v>8</v>
      </c>
      <c r="K148" s="16"/>
      <c r="L148" s="17">
        <v>7.6</v>
      </c>
      <c r="M148" s="16"/>
      <c r="N148" s="32">
        <f>Zalaganje!P148</f>
        <v>2.2999999999999998</v>
      </c>
      <c r="O148" s="17">
        <f>Tablica4[[#This Row],[1.DZ]]+Tablica4[[#This Row],[2.DZ]]+Tablica4[[#This Row],[3.DZ]]+Tablica4[[#This Row],[4.DZ]]</f>
        <v>18.5</v>
      </c>
      <c r="P148" s="16">
        <f>Tablica4[[#This Row],[1.blic]]+Tablica4[[#This Row],[2.blic]]</f>
        <v>17</v>
      </c>
      <c r="Q148" s="17">
        <f>Tablica4[[#This Row],[MI]]+Tablica4[[#This Row],[ZI]]+Tablica4[[#This Row],[DZ Uk.]]+Tablica4[[#This Row],[Blicevi]]+Tablica4[[#This Row],[Zalaganje]]</f>
        <v>50.8</v>
      </c>
      <c r="R148" s="17" t="b">
        <f>IF(Tablica4[[#This Row],[MI]]&gt;=10,Tablica4[[#This Row],[ZI]]&gt;=12.5)</f>
        <v>0</v>
      </c>
      <c r="S148" s="16" t="b">
        <f>AND(Tablica4[[#This Row],[DZ Uk.]]&gt;=15,Tablica4[[#This Row],[Blicevi]]&gt;=10)</f>
        <v>1</v>
      </c>
      <c r="T148" s="16" t="str">
        <f>IF(NOT(Tablica4[[#This Row],[PRAGOVI]]),1,IF(NOT(Tablica4[[#This Row],[PRAGOVI MI_ZI]]),"ROK",IF(Tablica4[[#This Row],[UKUPNO]]&gt;=80,5,IF(Tablica4[[#This Row],[UKUPNO]]&gt;=70,4,IF(Tablica4[[#This Row],[UKUPNO]]&gt;=60,3,IF(Tablica4[[#This Row],[UKUPNO]]&gt;=50,2,"ROK"))))))</f>
        <v>ROK</v>
      </c>
      <c r="U148" s="17"/>
      <c r="V148" s="17">
        <f>Tablica4[[#This Row],[Ispit]]+Tablica4[[#This Row],[Blicevi]]+Tablica4[[#This Row],[DZ Uk.]]+Tablica4[[#This Row],[Zalaganje]]</f>
        <v>37.799999999999997</v>
      </c>
      <c r="W148" s="18" t="str">
        <f>IF(Tablica4[[#This Row],[OCJENA]]="ROK",IF(NOT(Tablica4[[#This Row],[PRAGOVI]]),1,IF(Tablica4[[#This Row],[Uk. Ispit]]&gt;=80,5,IF(Tablica4[[#This Row],[Uk. Ispit]]&gt;=70,4,IF(Tablica4[[#This Row],[Uk. Ispit]]&gt;=60,3,IF(Tablica4[[#This Row],[Uk. Ispit]]&gt;=50,2,"ROK"))))),"")</f>
        <v>ROK</v>
      </c>
      <c r="X148" s="17"/>
      <c r="Y148" s="17"/>
      <c r="Z148" s="17"/>
      <c r="AA148" s="17"/>
      <c r="AB148" s="17"/>
      <c r="AC148" s="17"/>
      <c r="AD148" s="18"/>
    </row>
    <row r="149" spans="1:30">
      <c r="A149" s="25" t="s">
        <v>549</v>
      </c>
      <c r="B149" s="25" t="s">
        <v>550</v>
      </c>
      <c r="C149" s="25" t="s">
        <v>551</v>
      </c>
      <c r="D149" s="25" t="s">
        <v>275</v>
      </c>
      <c r="E149" s="12" t="s">
        <v>276</v>
      </c>
      <c r="F149" s="16">
        <v>7.5</v>
      </c>
      <c r="G149" s="3">
        <v>4.5</v>
      </c>
      <c r="H149" s="17">
        <v>5.4</v>
      </c>
      <c r="I149" s="16">
        <v>13</v>
      </c>
      <c r="J149" s="16">
        <v>3</v>
      </c>
      <c r="K149" s="16"/>
      <c r="L149" s="17">
        <v>5.7</v>
      </c>
      <c r="M149" s="16"/>
      <c r="N149" s="32">
        <f>Zalaganje!P149</f>
        <v>3.7</v>
      </c>
      <c r="O149" s="17">
        <f>Tablica4[[#This Row],[1.DZ]]+Tablica4[[#This Row],[2.DZ]]+Tablica4[[#This Row],[3.DZ]]+Tablica4[[#This Row],[4.DZ]]</f>
        <v>15</v>
      </c>
      <c r="P149" s="16">
        <f>Tablica4[[#This Row],[1.blic]]+Tablica4[[#This Row],[2.blic]]</f>
        <v>11.100000000000001</v>
      </c>
      <c r="Q149" s="17">
        <f>Tablica4[[#This Row],[MI]]+Tablica4[[#This Row],[ZI]]+Tablica4[[#This Row],[DZ Uk.]]+Tablica4[[#This Row],[Blicevi]]+Tablica4[[#This Row],[Zalaganje]]</f>
        <v>42.800000000000004</v>
      </c>
      <c r="R149" s="17" t="b">
        <f>IF(Tablica4[[#This Row],[MI]]&gt;=10,Tablica4[[#This Row],[ZI]]&gt;=12.5)</f>
        <v>0</v>
      </c>
      <c r="S149" s="16" t="b">
        <f>AND(Tablica4[[#This Row],[DZ Uk.]]&gt;=15,Tablica4[[#This Row],[Blicevi]]&gt;=10)</f>
        <v>1</v>
      </c>
      <c r="T149" s="16" t="str">
        <f>IF(NOT(Tablica4[[#This Row],[PRAGOVI]]),1,IF(NOT(Tablica4[[#This Row],[PRAGOVI MI_ZI]]),"ROK",IF(Tablica4[[#This Row],[UKUPNO]]&gt;=80,5,IF(Tablica4[[#This Row],[UKUPNO]]&gt;=70,4,IF(Tablica4[[#This Row],[UKUPNO]]&gt;=60,3,IF(Tablica4[[#This Row],[UKUPNO]]&gt;=50,2,"ROK"))))))</f>
        <v>ROK</v>
      </c>
      <c r="U149" s="17"/>
      <c r="V149" s="17">
        <f>Tablica4[[#This Row],[Ispit]]+Tablica4[[#This Row],[Blicevi]]+Tablica4[[#This Row],[DZ Uk.]]+Tablica4[[#This Row],[Zalaganje]]</f>
        <v>29.8</v>
      </c>
      <c r="W149" s="18" t="str">
        <f>IF(Tablica4[[#This Row],[OCJENA]]="ROK",IF(NOT(Tablica4[[#This Row],[PRAGOVI]]),1,IF(Tablica4[[#This Row],[Uk. Ispit]]&gt;=80,5,IF(Tablica4[[#This Row],[Uk. Ispit]]&gt;=70,4,IF(Tablica4[[#This Row],[Uk. Ispit]]&gt;=60,3,IF(Tablica4[[#This Row],[Uk. Ispit]]&gt;=50,2,"ROK"))))),"")</f>
        <v>ROK</v>
      </c>
      <c r="X149" s="17"/>
      <c r="Y149" s="17"/>
      <c r="Z149" s="17"/>
      <c r="AA149" s="17"/>
      <c r="AB149" s="17"/>
      <c r="AC149" s="17"/>
      <c r="AD149" s="18"/>
    </row>
    <row r="150" spans="1:30">
      <c r="A150" s="25" t="s">
        <v>552</v>
      </c>
      <c r="B150" s="25" t="s">
        <v>553</v>
      </c>
      <c r="C150" s="25" t="s">
        <v>554</v>
      </c>
      <c r="D150" s="25" t="s">
        <v>123</v>
      </c>
      <c r="E150" s="12" t="s">
        <v>123</v>
      </c>
      <c r="F150" s="16"/>
      <c r="G150" s="16"/>
      <c r="H150" s="17"/>
      <c r="I150" s="16"/>
      <c r="J150" s="16"/>
      <c r="K150" s="16"/>
      <c r="L150" s="17"/>
      <c r="M150" s="16"/>
      <c r="N150" s="32">
        <f>Zalaganje!P150</f>
        <v>0</v>
      </c>
      <c r="O150" s="17">
        <f>Tablica4[[#This Row],[1.DZ]]+Tablica4[[#This Row],[2.DZ]]+Tablica4[[#This Row],[3.DZ]]+Tablica4[[#This Row],[4.DZ]]</f>
        <v>0</v>
      </c>
      <c r="P150" s="16">
        <f>Tablica4[[#This Row],[1.blic]]+Tablica4[[#This Row],[2.blic]]</f>
        <v>0</v>
      </c>
      <c r="Q150" s="17">
        <f>Tablica4[[#This Row],[MI]]+Tablica4[[#This Row],[ZI]]+Tablica4[[#This Row],[DZ Uk.]]+Tablica4[[#This Row],[Blicevi]]+Tablica4[[#This Row],[Zalaganje]]</f>
        <v>0</v>
      </c>
      <c r="R150" s="17" t="b">
        <f>IF(Tablica4[[#This Row],[MI]]&gt;=10,Tablica4[[#This Row],[ZI]]&gt;=12.5)</f>
        <v>0</v>
      </c>
      <c r="S150" s="16" t="b">
        <f>AND(Tablica4[[#This Row],[DZ Uk.]]&gt;=15,Tablica4[[#This Row],[Blicevi]]&gt;=10)</f>
        <v>0</v>
      </c>
      <c r="T150" s="16">
        <f>IF(NOT(Tablica4[[#This Row],[PRAGOVI]]),1,IF(NOT(Tablica4[[#This Row],[PRAGOVI MI_ZI]]),"ROK",IF(Tablica4[[#This Row],[UKUPNO]]&gt;=80,5,IF(Tablica4[[#This Row],[UKUPNO]]&gt;=70,4,IF(Tablica4[[#This Row],[UKUPNO]]&gt;=60,3,IF(Tablica4[[#This Row],[UKUPNO]]&gt;=50,2,"ROK"))))))</f>
        <v>1</v>
      </c>
      <c r="U150" s="17"/>
      <c r="V150" s="17">
        <f>Tablica4[[#This Row],[Ispit]]+Tablica4[[#This Row],[Blicevi]]+Tablica4[[#This Row],[DZ Uk.]]+Tablica4[[#This Row],[Zalaganje]]</f>
        <v>0</v>
      </c>
      <c r="W150" s="18" t="str">
        <f>IF(Tablica4[[#This Row],[OCJENA]]="ROK",IF(NOT(Tablica4[[#This Row],[PRAGOVI]]),1,IF(Tablica4[[#This Row],[Uk. Ispit]]&gt;=80,5,IF(Tablica4[[#This Row],[Uk. Ispit]]&gt;=70,4,IF(Tablica4[[#This Row],[Uk. Ispit]]&gt;=60,3,IF(Tablica4[[#This Row],[Uk. Ispit]]&gt;=50,2,"ROK"))))),"")</f>
        <v/>
      </c>
      <c r="X150" s="17"/>
      <c r="Y150" s="17"/>
      <c r="Z150" s="17"/>
      <c r="AA150" s="17"/>
      <c r="AB150" s="17"/>
      <c r="AC150" s="17"/>
      <c r="AD150" s="18"/>
    </row>
    <row r="151" spans="1:30">
      <c r="A151" s="25" t="s">
        <v>555</v>
      </c>
      <c r="B151" s="25" t="s">
        <v>556</v>
      </c>
      <c r="C151" s="25" t="s">
        <v>322</v>
      </c>
      <c r="D151" s="25" t="s">
        <v>358</v>
      </c>
      <c r="E151" s="12" t="s">
        <v>359</v>
      </c>
      <c r="F151" s="16">
        <v>6</v>
      </c>
      <c r="G151" s="3">
        <v>4.2</v>
      </c>
      <c r="H151" s="17">
        <v>8.1999999999999993</v>
      </c>
      <c r="I151" s="16">
        <v>13.5</v>
      </c>
      <c r="J151" s="16">
        <v>7</v>
      </c>
      <c r="K151" s="16"/>
      <c r="L151" s="17">
        <v>3.7</v>
      </c>
      <c r="M151" s="16"/>
      <c r="N151" s="32">
        <f>Zalaganje!P151</f>
        <v>0.3</v>
      </c>
      <c r="O151" s="17">
        <f>Tablica4[[#This Row],[1.DZ]]+Tablica4[[#This Row],[2.DZ]]+Tablica4[[#This Row],[3.DZ]]+Tablica4[[#This Row],[4.DZ]]</f>
        <v>17.2</v>
      </c>
      <c r="P151" s="16">
        <f>Tablica4[[#This Row],[1.blic]]+Tablica4[[#This Row],[2.blic]]</f>
        <v>11.899999999999999</v>
      </c>
      <c r="Q151" s="17">
        <f>Tablica4[[#This Row],[MI]]+Tablica4[[#This Row],[ZI]]+Tablica4[[#This Row],[DZ Uk.]]+Tablica4[[#This Row],[Blicevi]]+Tablica4[[#This Row],[Zalaganje]]</f>
        <v>42.899999999999991</v>
      </c>
      <c r="R151" s="17" t="b">
        <f>IF(Tablica4[[#This Row],[MI]]&gt;=10,Tablica4[[#This Row],[ZI]]&gt;=12.5)</f>
        <v>0</v>
      </c>
      <c r="S151" s="16" t="b">
        <f>AND(Tablica4[[#This Row],[DZ Uk.]]&gt;=15,Tablica4[[#This Row],[Blicevi]]&gt;=10)</f>
        <v>1</v>
      </c>
      <c r="T151" s="16" t="str">
        <f>IF(NOT(Tablica4[[#This Row],[PRAGOVI]]),1,IF(NOT(Tablica4[[#This Row],[PRAGOVI MI_ZI]]),"ROK",IF(Tablica4[[#This Row],[UKUPNO]]&gt;=80,5,IF(Tablica4[[#This Row],[UKUPNO]]&gt;=70,4,IF(Tablica4[[#This Row],[UKUPNO]]&gt;=60,3,IF(Tablica4[[#This Row],[UKUPNO]]&gt;=50,2,"ROK"))))))</f>
        <v>ROK</v>
      </c>
      <c r="U151" s="17"/>
      <c r="V151" s="17">
        <f>Tablica4[[#This Row],[Ispit]]+Tablica4[[#This Row],[Blicevi]]+Tablica4[[#This Row],[DZ Uk.]]+Tablica4[[#This Row],[Zalaganje]]</f>
        <v>29.4</v>
      </c>
      <c r="W151" s="18" t="str">
        <f>IF(Tablica4[[#This Row],[OCJENA]]="ROK",IF(NOT(Tablica4[[#This Row],[PRAGOVI]]),1,IF(Tablica4[[#This Row],[Uk. Ispit]]&gt;=80,5,IF(Tablica4[[#This Row],[Uk. Ispit]]&gt;=70,4,IF(Tablica4[[#This Row],[Uk. Ispit]]&gt;=60,3,IF(Tablica4[[#This Row],[Uk. Ispit]]&gt;=50,2,"ROK"))))),"")</f>
        <v>ROK</v>
      </c>
      <c r="X151" s="17"/>
      <c r="Y151" s="17"/>
      <c r="Z151" s="17"/>
      <c r="AA151" s="17"/>
      <c r="AB151" s="17"/>
      <c r="AC151" s="17"/>
      <c r="AD151" s="18"/>
    </row>
    <row r="152" spans="1:30">
      <c r="A152" s="25" t="s">
        <v>557</v>
      </c>
      <c r="B152" s="25" t="s">
        <v>558</v>
      </c>
      <c r="C152" s="25" t="s">
        <v>559</v>
      </c>
      <c r="D152" s="25" t="s">
        <v>362</v>
      </c>
      <c r="E152" s="12" t="s">
        <v>363</v>
      </c>
      <c r="F152" s="3">
        <v>6</v>
      </c>
      <c r="G152" s="16">
        <v>4.75</v>
      </c>
      <c r="H152" s="17">
        <v>6.1</v>
      </c>
      <c r="I152" s="16">
        <v>11</v>
      </c>
      <c r="J152" s="16">
        <v>8</v>
      </c>
      <c r="K152" s="16"/>
      <c r="L152" s="17">
        <v>4.9000000000000004</v>
      </c>
      <c r="M152" s="16"/>
      <c r="N152" s="32">
        <f>Zalaganje!P152</f>
        <v>0.7</v>
      </c>
      <c r="O152" s="17">
        <f>Tablica4[[#This Row],[1.DZ]]+Tablica4[[#This Row],[2.DZ]]+Tablica4[[#This Row],[3.DZ]]+Tablica4[[#This Row],[4.DZ]]</f>
        <v>18.75</v>
      </c>
      <c r="P152" s="16">
        <f>Tablica4[[#This Row],[1.blic]]+Tablica4[[#This Row],[2.blic]]</f>
        <v>11</v>
      </c>
      <c r="Q152" s="17">
        <f>Tablica4[[#This Row],[MI]]+Tablica4[[#This Row],[ZI]]+Tablica4[[#This Row],[DZ Uk.]]+Tablica4[[#This Row],[Blicevi]]+Tablica4[[#This Row],[Zalaganje]]</f>
        <v>41.45</v>
      </c>
      <c r="R152" s="17" t="b">
        <f>IF(Tablica4[[#This Row],[MI]]&gt;=10,Tablica4[[#This Row],[ZI]]&gt;=12.5)</f>
        <v>0</v>
      </c>
      <c r="S152" s="16" t="b">
        <f>AND(Tablica4[[#This Row],[DZ Uk.]]&gt;=15,Tablica4[[#This Row],[Blicevi]]&gt;=10)</f>
        <v>1</v>
      </c>
      <c r="T152" s="16" t="str">
        <f>IF(NOT(Tablica4[[#This Row],[PRAGOVI]]),1,IF(NOT(Tablica4[[#This Row],[PRAGOVI MI_ZI]]),"ROK",IF(Tablica4[[#This Row],[UKUPNO]]&gt;=80,5,IF(Tablica4[[#This Row],[UKUPNO]]&gt;=70,4,IF(Tablica4[[#This Row],[UKUPNO]]&gt;=60,3,IF(Tablica4[[#This Row],[UKUPNO]]&gt;=50,2,"ROK"))))))</f>
        <v>ROK</v>
      </c>
      <c r="U152" s="17"/>
      <c r="V152" s="17">
        <f>Tablica4[[#This Row],[Ispit]]+Tablica4[[#This Row],[Blicevi]]+Tablica4[[#This Row],[DZ Uk.]]+Tablica4[[#This Row],[Zalaganje]]</f>
        <v>30.45</v>
      </c>
      <c r="W152" s="18" t="str">
        <f>IF(Tablica4[[#This Row],[OCJENA]]="ROK",IF(NOT(Tablica4[[#This Row],[PRAGOVI]]),1,IF(Tablica4[[#This Row],[Uk. Ispit]]&gt;=80,5,IF(Tablica4[[#This Row],[Uk. Ispit]]&gt;=70,4,IF(Tablica4[[#This Row],[Uk. Ispit]]&gt;=60,3,IF(Tablica4[[#This Row],[Uk. Ispit]]&gt;=50,2,"ROK"))))),"")</f>
        <v>ROK</v>
      </c>
      <c r="X152" s="17"/>
      <c r="Y152" s="17"/>
      <c r="Z152" s="17"/>
      <c r="AA152" s="17"/>
      <c r="AB152" s="17"/>
      <c r="AC152" s="17"/>
      <c r="AD152" s="18"/>
    </row>
    <row r="153" spans="1:30">
      <c r="A153" s="25" t="s">
        <v>560</v>
      </c>
      <c r="B153" s="25" t="s">
        <v>561</v>
      </c>
      <c r="C153" s="25" t="s">
        <v>85</v>
      </c>
      <c r="D153" s="25" t="s">
        <v>512</v>
      </c>
      <c r="E153" s="12" t="s">
        <v>513</v>
      </c>
      <c r="F153" s="16">
        <v>8.25</v>
      </c>
      <c r="G153" s="3">
        <v>4.75</v>
      </c>
      <c r="H153" s="17">
        <v>6.1</v>
      </c>
      <c r="I153" s="16"/>
      <c r="J153" s="16">
        <v>8</v>
      </c>
      <c r="K153" s="16"/>
      <c r="L153" s="17">
        <v>6.7</v>
      </c>
      <c r="M153" s="16"/>
      <c r="N153" s="32">
        <f>Zalaganje!P153</f>
        <v>0</v>
      </c>
      <c r="O153" s="17">
        <f>Tablica4[[#This Row],[1.DZ]]+Tablica4[[#This Row],[2.DZ]]+Tablica4[[#This Row],[3.DZ]]+Tablica4[[#This Row],[4.DZ]]</f>
        <v>21</v>
      </c>
      <c r="P153" s="16">
        <f>Tablica4[[#This Row],[1.blic]]+Tablica4[[#This Row],[2.blic]]</f>
        <v>12.8</v>
      </c>
      <c r="Q153" s="17">
        <f>Tablica4[[#This Row],[MI]]+Tablica4[[#This Row],[ZI]]+Tablica4[[#This Row],[DZ Uk.]]+Tablica4[[#This Row],[Blicevi]]+Tablica4[[#This Row],[Zalaganje]]</f>
        <v>33.799999999999997</v>
      </c>
      <c r="R153" s="17" t="b">
        <f>IF(Tablica4[[#This Row],[MI]]&gt;=10,Tablica4[[#This Row],[ZI]]&gt;=12.5)</f>
        <v>0</v>
      </c>
      <c r="S153" s="16" t="b">
        <f>AND(Tablica4[[#This Row],[DZ Uk.]]&gt;=15,Tablica4[[#This Row],[Blicevi]]&gt;=10)</f>
        <v>1</v>
      </c>
      <c r="T153" s="16" t="str">
        <f>IF(NOT(Tablica4[[#This Row],[PRAGOVI]]),1,IF(NOT(Tablica4[[#This Row],[PRAGOVI MI_ZI]]),"ROK",IF(Tablica4[[#This Row],[UKUPNO]]&gt;=80,5,IF(Tablica4[[#This Row],[UKUPNO]]&gt;=70,4,IF(Tablica4[[#This Row],[UKUPNO]]&gt;=60,3,IF(Tablica4[[#This Row],[UKUPNO]]&gt;=50,2,"ROK"))))))</f>
        <v>ROK</v>
      </c>
      <c r="U153" s="17"/>
      <c r="V153" s="17">
        <f>Tablica4[[#This Row],[Ispit]]+Tablica4[[#This Row],[Blicevi]]+Tablica4[[#This Row],[DZ Uk.]]+Tablica4[[#This Row],[Zalaganje]]</f>
        <v>33.799999999999997</v>
      </c>
      <c r="W153" s="18" t="str">
        <f>IF(Tablica4[[#This Row],[OCJENA]]="ROK",IF(NOT(Tablica4[[#This Row],[PRAGOVI]]),1,IF(Tablica4[[#This Row],[Uk. Ispit]]&gt;=80,5,IF(Tablica4[[#This Row],[Uk. Ispit]]&gt;=70,4,IF(Tablica4[[#This Row],[Uk. Ispit]]&gt;=60,3,IF(Tablica4[[#This Row],[Uk. Ispit]]&gt;=50,2,"ROK"))))),"")</f>
        <v>ROK</v>
      </c>
      <c r="X153" s="17"/>
      <c r="Y153" s="17"/>
      <c r="Z153" s="17"/>
      <c r="AA153" s="17"/>
      <c r="AB153" s="17"/>
      <c r="AC153" s="17"/>
      <c r="AD153" s="18"/>
    </row>
    <row r="154" spans="1:30">
      <c r="A154" s="25" t="s">
        <v>562</v>
      </c>
      <c r="B154" s="25" t="s">
        <v>563</v>
      </c>
      <c r="C154" s="25" t="s">
        <v>564</v>
      </c>
      <c r="D154" s="25" t="s">
        <v>495</v>
      </c>
      <c r="E154" s="12" t="s">
        <v>496</v>
      </c>
      <c r="F154" s="3">
        <v>5.5</v>
      </c>
      <c r="G154" s="16">
        <v>5.75</v>
      </c>
      <c r="H154" s="17">
        <v>7.3</v>
      </c>
      <c r="I154" s="16">
        <v>11.5</v>
      </c>
      <c r="J154" s="16">
        <v>4</v>
      </c>
      <c r="K154" s="16"/>
      <c r="L154" s="17">
        <v>8.5</v>
      </c>
      <c r="M154" s="16"/>
      <c r="N154" s="32">
        <f>Zalaganje!P154</f>
        <v>2</v>
      </c>
      <c r="O154" s="17">
        <f>Tablica4[[#This Row],[1.DZ]]+Tablica4[[#This Row],[2.DZ]]+Tablica4[[#This Row],[3.DZ]]+Tablica4[[#This Row],[4.DZ]]</f>
        <v>15.25</v>
      </c>
      <c r="P154" s="16">
        <f>Tablica4[[#This Row],[1.blic]]+Tablica4[[#This Row],[2.blic]]</f>
        <v>15.8</v>
      </c>
      <c r="Q154" s="17">
        <f>Tablica4[[#This Row],[MI]]+Tablica4[[#This Row],[ZI]]+Tablica4[[#This Row],[DZ Uk.]]+Tablica4[[#This Row],[Blicevi]]+Tablica4[[#This Row],[Zalaganje]]</f>
        <v>44.55</v>
      </c>
      <c r="R154" s="17" t="b">
        <f>IF(Tablica4[[#This Row],[MI]]&gt;=10,Tablica4[[#This Row],[ZI]]&gt;=12.5)</f>
        <v>0</v>
      </c>
      <c r="S154" s="16" t="b">
        <f>AND(Tablica4[[#This Row],[DZ Uk.]]&gt;=15,Tablica4[[#This Row],[Blicevi]]&gt;=10)</f>
        <v>1</v>
      </c>
      <c r="T154" s="16" t="str">
        <f>IF(NOT(Tablica4[[#This Row],[PRAGOVI]]),1,IF(NOT(Tablica4[[#This Row],[PRAGOVI MI_ZI]]),"ROK",IF(Tablica4[[#This Row],[UKUPNO]]&gt;=80,5,IF(Tablica4[[#This Row],[UKUPNO]]&gt;=70,4,IF(Tablica4[[#This Row],[UKUPNO]]&gt;=60,3,IF(Tablica4[[#This Row],[UKUPNO]]&gt;=50,2,"ROK"))))))</f>
        <v>ROK</v>
      </c>
      <c r="U154" s="17"/>
      <c r="V154" s="17">
        <f>Tablica4[[#This Row],[Ispit]]+Tablica4[[#This Row],[Blicevi]]+Tablica4[[#This Row],[DZ Uk.]]+Tablica4[[#This Row],[Zalaganje]]</f>
        <v>33.049999999999997</v>
      </c>
      <c r="W154" s="18" t="str">
        <f>IF(Tablica4[[#This Row],[OCJENA]]="ROK",IF(NOT(Tablica4[[#This Row],[PRAGOVI]]),1,IF(Tablica4[[#This Row],[Uk. Ispit]]&gt;=80,5,IF(Tablica4[[#This Row],[Uk. Ispit]]&gt;=70,4,IF(Tablica4[[#This Row],[Uk. Ispit]]&gt;=60,3,IF(Tablica4[[#This Row],[Uk. Ispit]]&gt;=50,2,"ROK"))))),"")</f>
        <v>ROK</v>
      </c>
      <c r="X154" s="17"/>
      <c r="Y154" s="17"/>
      <c r="Z154" s="17"/>
      <c r="AA154" s="17"/>
      <c r="AB154" s="17"/>
      <c r="AC154" s="17"/>
      <c r="AD154" s="18"/>
    </row>
    <row r="155" spans="1:30">
      <c r="A155" s="25" t="s">
        <v>565</v>
      </c>
      <c r="B155" s="25" t="s">
        <v>566</v>
      </c>
      <c r="C155" s="25" t="s">
        <v>296</v>
      </c>
      <c r="D155" s="25" t="s">
        <v>335</v>
      </c>
      <c r="E155" s="12" t="s">
        <v>336</v>
      </c>
      <c r="F155" s="16">
        <v>6.5</v>
      </c>
      <c r="G155" s="3">
        <v>4.75</v>
      </c>
      <c r="H155" s="17">
        <v>5.8</v>
      </c>
      <c r="I155" s="16">
        <v>9</v>
      </c>
      <c r="J155" s="16">
        <v>7</v>
      </c>
      <c r="K155" s="16">
        <v>5</v>
      </c>
      <c r="L155" s="17">
        <v>5</v>
      </c>
      <c r="M155" s="16"/>
      <c r="N155" s="32">
        <f>Zalaganje!P155</f>
        <v>0</v>
      </c>
      <c r="O155" s="17">
        <f>Tablica4[[#This Row],[1.DZ]]+Tablica4[[#This Row],[2.DZ]]+Tablica4[[#This Row],[3.DZ]]+Tablica4[[#This Row],[4.DZ]]</f>
        <v>23.25</v>
      </c>
      <c r="P155" s="16">
        <f>Tablica4[[#This Row],[1.blic]]+Tablica4[[#This Row],[2.blic]]</f>
        <v>10.8</v>
      </c>
      <c r="Q155" s="17">
        <f>Tablica4[[#This Row],[MI]]+Tablica4[[#This Row],[ZI]]+Tablica4[[#This Row],[DZ Uk.]]+Tablica4[[#This Row],[Blicevi]]+Tablica4[[#This Row],[Zalaganje]]</f>
        <v>43.05</v>
      </c>
      <c r="R155" s="17" t="b">
        <f>IF(Tablica4[[#This Row],[MI]]&gt;=10,Tablica4[[#This Row],[ZI]]&gt;=12.5)</f>
        <v>0</v>
      </c>
      <c r="S155" s="16" t="b">
        <f>AND(Tablica4[[#This Row],[DZ Uk.]]&gt;=15,Tablica4[[#This Row],[Blicevi]]&gt;=10)</f>
        <v>1</v>
      </c>
      <c r="T155" s="16" t="str">
        <f>IF(NOT(Tablica4[[#This Row],[PRAGOVI]]),1,IF(NOT(Tablica4[[#This Row],[PRAGOVI MI_ZI]]),"ROK",IF(Tablica4[[#This Row],[UKUPNO]]&gt;=80,5,IF(Tablica4[[#This Row],[UKUPNO]]&gt;=70,4,IF(Tablica4[[#This Row],[UKUPNO]]&gt;=60,3,IF(Tablica4[[#This Row],[UKUPNO]]&gt;=50,2,"ROK"))))))</f>
        <v>ROK</v>
      </c>
      <c r="U155" s="17"/>
      <c r="V155" s="17">
        <f>Tablica4[[#This Row],[Ispit]]+Tablica4[[#This Row],[Blicevi]]+Tablica4[[#This Row],[DZ Uk.]]+Tablica4[[#This Row],[Zalaganje]]</f>
        <v>34.049999999999997</v>
      </c>
      <c r="W155" s="18" t="str">
        <f>IF(Tablica4[[#This Row],[OCJENA]]="ROK",IF(NOT(Tablica4[[#This Row],[PRAGOVI]]),1,IF(Tablica4[[#This Row],[Uk. Ispit]]&gt;=80,5,IF(Tablica4[[#This Row],[Uk. Ispit]]&gt;=70,4,IF(Tablica4[[#This Row],[Uk. Ispit]]&gt;=60,3,IF(Tablica4[[#This Row],[Uk. Ispit]]&gt;=50,2,"ROK"))))),"")</f>
        <v>ROK</v>
      </c>
      <c r="X155" s="17"/>
      <c r="Y155" s="17"/>
      <c r="Z155" s="17"/>
      <c r="AA155" s="17"/>
      <c r="AB155" s="17"/>
      <c r="AC155" s="17"/>
      <c r="AD155" s="18"/>
    </row>
    <row r="156" spans="1:30">
      <c r="A156" s="22"/>
      <c r="B156" s="15"/>
      <c r="C156" s="14"/>
      <c r="D156" s="14"/>
      <c r="E156" s="23"/>
      <c r="F156" s="24">
        <f>AVERAGE(Tablica4[1.DZ])</f>
        <v>6.1147074829931976</v>
      </c>
      <c r="G156" s="24">
        <f>AVERAGE(Tablica4[2.DZ])</f>
        <v>4.708707482993197</v>
      </c>
      <c r="H156" s="24">
        <f>AVERAGE(Tablica4[1.blic])</f>
        <v>5.9802816901408455</v>
      </c>
      <c r="I156" s="17">
        <f>AVERAGE(Tablica4[MI])</f>
        <v>11.901408450704226</v>
      </c>
      <c r="J156" s="17">
        <f>AVERAGE(Tablica4[3.DZ])</f>
        <v>6.1111111111111107</v>
      </c>
      <c r="K156" s="17">
        <f>AVERAGE(Tablica4[4.DZ])</f>
        <v>2.8875000000000002</v>
      </c>
      <c r="L156" s="17">
        <f>AVERAGE(Tablica4[2.blic])</f>
        <v>6.0325000000000006</v>
      </c>
      <c r="M156" s="17" t="e">
        <f>AVERAGE(Tablica4[ZI])</f>
        <v>#DIV/0!</v>
      </c>
      <c r="N156" s="17">
        <f>AVERAGE(Tablica4[Zalaganje])</f>
        <v>0.89870129870129856</v>
      </c>
      <c r="O156" s="17">
        <f>AVERAGE(Tablica4[DZ Uk.])</f>
        <v>16.438584415584412</v>
      </c>
      <c r="P156" s="17">
        <f>AVERAGE(Tablica4[Blicevi])</f>
        <v>10.528311688311685</v>
      </c>
      <c r="Q156" s="17">
        <f>AVERAGE(Tablica4[UKUPNO])</f>
        <v>38.839623376623386</v>
      </c>
      <c r="R156" s="17"/>
      <c r="S156" s="18">
        <f>COUNTIF(Tablica4[PRAGOVI],"DA")</f>
        <v>0</v>
      </c>
      <c r="T156" s="17">
        <f>AVERAGE(Tablica4[OCJENA])</f>
        <v>1</v>
      </c>
      <c r="U156" s="17"/>
      <c r="V156" s="17"/>
      <c r="W156" s="18"/>
      <c r="X156" s="17"/>
      <c r="Y156" s="17"/>
      <c r="Z156" s="17"/>
      <c r="AA156" s="17"/>
      <c r="AB156" s="17"/>
      <c r="AC156" s="17"/>
      <c r="AD156" s="18" t="e">
        <f>SUBTOTAL(101,Tablica4[OCJENA konačna])</f>
        <v>#DIV/0!</v>
      </c>
    </row>
    <row r="157" spans="1:30">
      <c r="B157" s="25"/>
      <c r="C157" s="25"/>
      <c r="D157" s="25"/>
      <c r="E157" s="12"/>
      <c r="F157" s="16"/>
      <c r="G157" s="16"/>
      <c r="I157"/>
      <c r="J157"/>
      <c r="K157"/>
      <c r="L157"/>
      <c r="M157"/>
      <c r="N157"/>
      <c r="O157"/>
      <c r="P157"/>
      <c r="Q157"/>
      <c r="R157"/>
      <c r="S157"/>
      <c r="T157"/>
      <c r="U157" s="17"/>
      <c r="V157" s="17"/>
      <c r="W157" s="18"/>
      <c r="X157" s="17"/>
      <c r="Y157" s="17"/>
      <c r="Z157" s="17"/>
      <c r="AA157" s="17"/>
      <c r="AB157" s="17"/>
      <c r="AC157" s="17"/>
      <c r="AD157" s="18"/>
    </row>
    <row r="158" spans="1:30">
      <c r="A158" s="25"/>
      <c r="B158" s="25"/>
      <c r="C158" s="25"/>
      <c r="D158" s="25"/>
      <c r="E158" s="12"/>
      <c r="F158" s="16"/>
      <c r="G158" s="16"/>
      <c r="I158"/>
      <c r="J158"/>
      <c r="K158"/>
      <c r="L158"/>
      <c r="M158"/>
      <c r="N158"/>
      <c r="O158"/>
      <c r="P158"/>
      <c r="Q158"/>
      <c r="R158"/>
      <c r="S158"/>
      <c r="T158"/>
      <c r="U158" s="17"/>
      <c r="V158" s="17"/>
      <c r="W158" s="18"/>
      <c r="X158" s="17"/>
      <c r="Y158" s="17"/>
      <c r="Z158" s="17"/>
      <c r="AA158" s="17"/>
      <c r="AB158" s="17"/>
      <c r="AC158" s="17"/>
      <c r="AD158" s="18"/>
    </row>
  </sheetData>
  <sortState xmlns:xlrd2="http://schemas.microsoft.com/office/spreadsheetml/2017/richdata2" ref="A2:AC84">
    <sortCondition ref="B2:B84"/>
  </sortState>
  <phoneticPr fontId="8" type="noConversion"/>
  <conditionalFormatting sqref="I2:I155 P2:P155">
    <cfRule type="cellIs" dxfId="69" priority="20" stopIfTrue="1" operator="lessThan">
      <formula>10</formula>
    </cfRule>
  </conditionalFormatting>
  <conditionalFormatting sqref="O2:O155">
    <cfRule type="cellIs" dxfId="68" priority="5" operator="lessThan">
      <formula>15</formula>
    </cfRule>
    <cfRule type="cellIs" dxfId="67" priority="6" operator="lessThan">
      <formula>14.5</formula>
    </cfRule>
    <cfRule type="cellIs" dxfId="66" priority="19" stopIfTrue="1" operator="lessThan">
      <formula>12.5</formula>
    </cfRule>
  </conditionalFormatting>
  <conditionalFormatting sqref="Q2:Q155 S2:S155">
    <cfRule type="cellIs" dxfId="65" priority="17" stopIfTrue="1" operator="lessThan">
      <formula>50</formula>
    </cfRule>
  </conditionalFormatting>
  <conditionalFormatting sqref="M2:M155">
    <cfRule type="cellIs" dxfId="64" priority="7" stopIfTrue="1" operator="lessThan">
      <formula>12.5</formula>
    </cfRule>
  </conditionalFormatting>
  <conditionalFormatting sqref="S2:S155">
    <cfRule type="cellIs" dxfId="63" priority="3" operator="equal">
      <formula>"NE"</formula>
    </cfRule>
  </conditionalFormatting>
  <conditionalFormatting sqref="T2:T155">
    <cfRule type="cellIs" dxfId="62" priority="2" operator="equal">
      <formula>1</formula>
    </cfRule>
  </conditionalFormatting>
  <conditionalFormatting sqref="U2:U155">
    <cfRule type="cellIs" dxfId="61" priority="1" operator="lessThan">
      <formula>22.5</formula>
    </cfRule>
  </conditionalFormatting>
  <pageMargins left="0.7" right="0.7" top="0.75" bottom="0.75" header="0.3" footer="0.3"/>
  <pageSetup paperSize="9"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64"/>
  <sheetViews>
    <sheetView zoomScaleNormal="100" workbookViewId="0">
      <pane ySplit="1" topLeftCell="A2" activePane="bottomLeft" state="frozen"/>
      <selection pane="bottomLeft" activeCell="P2" sqref="P2"/>
    </sheetView>
  </sheetViews>
  <sheetFormatPr defaultRowHeight="15"/>
  <cols>
    <col min="1" max="2" width="16.140625" customWidth="1"/>
    <col min="3" max="3" width="15.42578125" customWidth="1"/>
    <col min="4" max="7" width="9.140625" style="1" bestFit="1" customWidth="1"/>
    <col min="8" max="8" width="9.140625" style="2" bestFit="1" customWidth="1"/>
    <col min="9" max="14" width="10.85546875" style="1" customWidth="1"/>
    <col min="15" max="15" width="17.5703125" style="1" customWidth="1"/>
    <col min="16" max="16" width="9.140625" style="3" customWidth="1"/>
  </cols>
  <sheetData>
    <row r="1" spans="1:16" s="31" customFormat="1">
      <c r="A1" s="28" t="s">
        <v>0</v>
      </c>
      <c r="B1" s="28" t="s">
        <v>2</v>
      </c>
      <c r="C1" s="28" t="s">
        <v>1</v>
      </c>
      <c r="D1" s="29">
        <v>44621</v>
      </c>
      <c r="E1" s="29">
        <f t="shared" ref="E1:H1" si="0">D1+7</f>
        <v>44628</v>
      </c>
      <c r="F1" s="29">
        <f t="shared" si="0"/>
        <v>44635</v>
      </c>
      <c r="G1" s="29">
        <f t="shared" si="0"/>
        <v>44642</v>
      </c>
      <c r="H1" s="29">
        <f t="shared" si="0"/>
        <v>44649</v>
      </c>
      <c r="I1" s="29">
        <v>44656</v>
      </c>
      <c r="J1" s="29">
        <v>44684</v>
      </c>
      <c r="K1" s="29">
        <f>J1+7</f>
        <v>44691</v>
      </c>
      <c r="L1" s="29">
        <f t="shared" ref="L1:N1" si="1">K1+7</f>
        <v>44698</v>
      </c>
      <c r="M1" s="29">
        <f t="shared" si="1"/>
        <v>44705</v>
      </c>
      <c r="N1" s="29">
        <f t="shared" si="1"/>
        <v>44712</v>
      </c>
      <c r="O1" s="28" t="s">
        <v>567</v>
      </c>
      <c r="P1" s="30" t="s">
        <v>568</v>
      </c>
    </row>
    <row r="2" spans="1:16">
      <c r="A2" t="s">
        <v>30</v>
      </c>
      <c r="B2" t="s">
        <v>32</v>
      </c>
      <c r="C2" t="s">
        <v>31</v>
      </c>
      <c r="D2" s="27">
        <v>1</v>
      </c>
      <c r="E2" s="27">
        <v>1</v>
      </c>
      <c r="F2" s="27">
        <v>2</v>
      </c>
      <c r="G2" s="27">
        <v>2</v>
      </c>
      <c r="H2" s="27">
        <v>1</v>
      </c>
      <c r="I2" s="27">
        <v>1</v>
      </c>
      <c r="J2" s="27"/>
      <c r="K2" s="27"/>
      <c r="L2" s="27"/>
      <c r="M2" s="27"/>
      <c r="N2" s="27"/>
      <c r="O2" s="27">
        <f t="shared" ref="O2:O32" si="2">SUM(D2:N2)</f>
        <v>8</v>
      </c>
      <c r="P2" s="37">
        <f>ROUND(5*O2/15,1)</f>
        <v>2.7</v>
      </c>
    </row>
    <row r="3" spans="1:16">
      <c r="A3" t="s">
        <v>35</v>
      </c>
      <c r="B3" t="s">
        <v>37</v>
      </c>
      <c r="C3" t="s">
        <v>36</v>
      </c>
      <c r="D3" s="27"/>
      <c r="E3" s="27">
        <v>1</v>
      </c>
      <c r="F3" s="27"/>
      <c r="G3" s="27">
        <v>2</v>
      </c>
      <c r="H3" s="27"/>
      <c r="I3" s="27">
        <v>1</v>
      </c>
      <c r="J3" s="27"/>
      <c r="K3" s="27">
        <v>1</v>
      </c>
      <c r="L3" s="27"/>
      <c r="M3" s="27"/>
      <c r="N3" s="27"/>
      <c r="O3" s="27">
        <f t="shared" si="2"/>
        <v>5</v>
      </c>
      <c r="P3" s="37">
        <f t="shared" ref="P3:P66" si="3">ROUND(5*O3/15,1)</f>
        <v>1.7</v>
      </c>
    </row>
    <row r="4" spans="1:16">
      <c r="A4" t="s">
        <v>40</v>
      </c>
      <c r="B4" t="s">
        <v>42</v>
      </c>
      <c r="C4" t="s">
        <v>41</v>
      </c>
      <c r="D4" s="27">
        <v>1</v>
      </c>
      <c r="E4" s="27">
        <v>1</v>
      </c>
      <c r="F4" s="27"/>
      <c r="G4" s="27"/>
      <c r="H4" s="27"/>
      <c r="I4" s="27"/>
      <c r="J4" s="27">
        <v>1</v>
      </c>
      <c r="K4" s="27">
        <v>1</v>
      </c>
      <c r="L4" s="27"/>
      <c r="M4" s="27"/>
      <c r="N4" s="27"/>
      <c r="O4" s="27">
        <f t="shared" si="2"/>
        <v>4</v>
      </c>
      <c r="P4" s="37">
        <f t="shared" si="3"/>
        <v>1.3</v>
      </c>
    </row>
    <row r="5" spans="1:16">
      <c r="A5" t="s">
        <v>45</v>
      </c>
      <c r="B5" t="s">
        <v>47</v>
      </c>
      <c r="C5" t="s">
        <v>46</v>
      </c>
      <c r="D5" s="27">
        <v>1</v>
      </c>
      <c r="E5" s="27">
        <v>1</v>
      </c>
      <c r="F5" s="27">
        <v>2</v>
      </c>
      <c r="G5" s="27">
        <v>3</v>
      </c>
      <c r="H5" s="27">
        <v>1</v>
      </c>
      <c r="I5" s="27"/>
      <c r="J5" s="27"/>
      <c r="K5" s="27">
        <v>1</v>
      </c>
      <c r="L5" s="27">
        <v>1</v>
      </c>
      <c r="M5" s="27">
        <v>1</v>
      </c>
      <c r="N5" s="27">
        <v>1</v>
      </c>
      <c r="O5" s="27">
        <f t="shared" si="2"/>
        <v>12</v>
      </c>
      <c r="P5" s="37">
        <f t="shared" si="3"/>
        <v>4</v>
      </c>
    </row>
    <row r="6" spans="1:16">
      <c r="A6" t="s">
        <v>50</v>
      </c>
      <c r="B6" t="s">
        <v>52</v>
      </c>
      <c r="C6" t="s">
        <v>51</v>
      </c>
      <c r="D6" s="27"/>
      <c r="E6" s="27"/>
      <c r="F6" s="27"/>
      <c r="G6" s="27"/>
      <c r="H6" s="27"/>
      <c r="I6" s="27"/>
      <c r="J6" s="27"/>
      <c r="K6" s="27"/>
      <c r="L6" s="27"/>
      <c r="M6" s="27"/>
      <c r="N6" s="27"/>
      <c r="O6" s="27">
        <f t="shared" si="2"/>
        <v>0</v>
      </c>
      <c r="P6" s="37">
        <f t="shared" si="3"/>
        <v>0</v>
      </c>
    </row>
    <row r="7" spans="1:16">
      <c r="A7" t="s">
        <v>55</v>
      </c>
      <c r="B7" t="s">
        <v>57</v>
      </c>
      <c r="C7" t="s">
        <v>56</v>
      </c>
      <c r="D7" s="27">
        <v>1</v>
      </c>
      <c r="E7" s="27"/>
      <c r="F7" s="27"/>
      <c r="G7" s="27"/>
      <c r="H7" s="27"/>
      <c r="I7" s="27"/>
      <c r="J7" s="27"/>
      <c r="K7" s="27"/>
      <c r="L7" s="27"/>
      <c r="M7" s="27"/>
      <c r="N7" s="27"/>
      <c r="O7" s="27">
        <f t="shared" si="2"/>
        <v>1</v>
      </c>
      <c r="P7" s="37">
        <f t="shared" si="3"/>
        <v>0.3</v>
      </c>
    </row>
    <row r="8" spans="1:16">
      <c r="A8" t="s">
        <v>60</v>
      </c>
      <c r="B8" t="s">
        <v>62</v>
      </c>
      <c r="C8" t="s">
        <v>61</v>
      </c>
      <c r="D8" s="27"/>
      <c r="E8" s="27">
        <v>1</v>
      </c>
      <c r="F8" s="27"/>
      <c r="G8" s="27"/>
      <c r="H8" s="27"/>
      <c r="I8" s="27"/>
      <c r="J8" s="27"/>
      <c r="K8" s="27"/>
      <c r="L8" s="27"/>
      <c r="M8" s="27"/>
      <c r="N8" s="27"/>
      <c r="O8" s="27">
        <f t="shared" si="2"/>
        <v>1</v>
      </c>
      <c r="P8" s="37">
        <f t="shared" si="3"/>
        <v>0.3</v>
      </c>
    </row>
    <row r="9" spans="1:16">
      <c r="A9" t="s">
        <v>65</v>
      </c>
      <c r="B9" t="s">
        <v>67</v>
      </c>
      <c r="C9" t="s">
        <v>66</v>
      </c>
      <c r="D9" s="27"/>
      <c r="E9" s="27"/>
      <c r="F9" s="27"/>
      <c r="G9" s="27"/>
      <c r="H9" s="27"/>
      <c r="I9" s="27"/>
      <c r="J9" s="27"/>
      <c r="K9" s="27"/>
      <c r="L9" s="27"/>
      <c r="M9" s="27"/>
      <c r="N9" s="27"/>
      <c r="O9" s="27">
        <f t="shared" si="2"/>
        <v>0</v>
      </c>
      <c r="P9" s="37">
        <f t="shared" si="3"/>
        <v>0</v>
      </c>
    </row>
    <row r="10" spans="1:16">
      <c r="A10" t="s">
        <v>70</v>
      </c>
      <c r="B10" t="s">
        <v>72</v>
      </c>
      <c r="C10" t="s">
        <v>71</v>
      </c>
      <c r="D10" s="27">
        <v>1</v>
      </c>
      <c r="E10" s="27"/>
      <c r="F10" s="27"/>
      <c r="G10" s="27"/>
      <c r="H10" s="27"/>
      <c r="I10" s="27"/>
      <c r="J10" s="27"/>
      <c r="K10" s="27"/>
      <c r="L10" s="27"/>
      <c r="M10" s="27"/>
      <c r="N10" s="27"/>
      <c r="O10" s="27">
        <f t="shared" si="2"/>
        <v>1</v>
      </c>
      <c r="P10" s="37">
        <f t="shared" si="3"/>
        <v>0.3</v>
      </c>
    </row>
    <row r="11" spans="1:16">
      <c r="A11" t="s">
        <v>75</v>
      </c>
      <c r="B11" t="s">
        <v>77</v>
      </c>
      <c r="C11" t="s">
        <v>76</v>
      </c>
      <c r="D11" s="27"/>
      <c r="E11" s="27"/>
      <c r="F11" s="27"/>
      <c r="G11" s="27"/>
      <c r="H11" s="27"/>
      <c r="I11" s="27"/>
      <c r="J11" s="27"/>
      <c r="K11" s="27"/>
      <c r="L11" s="27"/>
      <c r="M11" s="27"/>
      <c r="N11" s="27"/>
      <c r="O11" s="27">
        <f t="shared" si="2"/>
        <v>0</v>
      </c>
      <c r="P11" s="37">
        <f t="shared" si="3"/>
        <v>0</v>
      </c>
    </row>
    <row r="12" spans="1:16">
      <c r="A12" t="s">
        <v>80</v>
      </c>
      <c r="B12" t="s">
        <v>82</v>
      </c>
      <c r="C12" t="s">
        <v>81</v>
      </c>
      <c r="D12" s="27">
        <v>1</v>
      </c>
      <c r="E12" s="27">
        <v>1</v>
      </c>
      <c r="F12" s="27">
        <v>2</v>
      </c>
      <c r="G12" s="27">
        <v>3</v>
      </c>
      <c r="H12" s="27"/>
      <c r="I12" s="27">
        <v>1</v>
      </c>
      <c r="J12" s="27">
        <v>1</v>
      </c>
      <c r="K12" s="27">
        <v>1</v>
      </c>
      <c r="L12" s="27">
        <v>1</v>
      </c>
      <c r="M12" s="27">
        <v>1</v>
      </c>
      <c r="N12" s="27">
        <v>1</v>
      </c>
      <c r="O12" s="27">
        <f t="shared" si="2"/>
        <v>13</v>
      </c>
      <c r="P12" s="37">
        <f t="shared" si="3"/>
        <v>4.3</v>
      </c>
    </row>
    <row r="13" spans="1:16">
      <c r="A13" t="s">
        <v>83</v>
      </c>
      <c r="B13" t="s">
        <v>85</v>
      </c>
      <c r="C13" t="s">
        <v>84</v>
      </c>
      <c r="D13" s="27"/>
      <c r="E13" s="27">
        <v>1</v>
      </c>
      <c r="F13" s="27">
        <v>1</v>
      </c>
      <c r="G13" s="27">
        <v>2</v>
      </c>
      <c r="H13" s="27">
        <v>1</v>
      </c>
      <c r="I13" s="27">
        <v>1</v>
      </c>
      <c r="J13" s="27">
        <v>1</v>
      </c>
      <c r="K13" s="27"/>
      <c r="L13" s="27"/>
      <c r="M13" s="27"/>
      <c r="N13" s="27"/>
      <c r="O13" s="27">
        <f t="shared" si="2"/>
        <v>7</v>
      </c>
      <c r="P13" s="37">
        <f t="shared" si="3"/>
        <v>2.2999999999999998</v>
      </c>
    </row>
    <row r="14" spans="1:16">
      <c r="A14" t="s">
        <v>88</v>
      </c>
      <c r="B14" t="s">
        <v>90</v>
      </c>
      <c r="C14" t="s">
        <v>89</v>
      </c>
      <c r="D14" s="27">
        <v>1</v>
      </c>
      <c r="E14" s="27"/>
      <c r="F14" s="27"/>
      <c r="G14" s="27"/>
      <c r="H14" s="27"/>
      <c r="I14" s="27"/>
      <c r="J14" s="27"/>
      <c r="K14" s="27"/>
      <c r="L14" s="27"/>
      <c r="M14" s="27"/>
      <c r="N14" s="27"/>
      <c r="O14" s="27">
        <f t="shared" si="2"/>
        <v>1</v>
      </c>
      <c r="P14" s="37">
        <f t="shared" si="3"/>
        <v>0.3</v>
      </c>
    </row>
    <row r="15" spans="1:16">
      <c r="A15" t="s">
        <v>93</v>
      </c>
      <c r="B15" t="s">
        <v>95</v>
      </c>
      <c r="C15" t="s">
        <v>94</v>
      </c>
      <c r="D15" s="27">
        <v>1</v>
      </c>
      <c r="E15" s="27"/>
      <c r="F15" s="27">
        <v>1</v>
      </c>
      <c r="G15" s="27">
        <v>1</v>
      </c>
      <c r="H15" s="27">
        <v>1</v>
      </c>
      <c r="I15" s="27">
        <v>1</v>
      </c>
      <c r="J15" s="27">
        <v>1</v>
      </c>
      <c r="K15" s="27">
        <v>1</v>
      </c>
      <c r="L15" s="27">
        <v>1</v>
      </c>
      <c r="M15" s="27">
        <v>1</v>
      </c>
      <c r="N15" s="27">
        <v>1</v>
      </c>
      <c r="O15" s="27">
        <f t="shared" si="2"/>
        <v>10</v>
      </c>
      <c r="P15" s="37">
        <f t="shared" si="3"/>
        <v>3.3</v>
      </c>
    </row>
    <row r="16" spans="1:16">
      <c r="A16" t="s">
        <v>98</v>
      </c>
      <c r="B16" t="s">
        <v>100</v>
      </c>
      <c r="C16" t="s">
        <v>99</v>
      </c>
      <c r="D16" s="27"/>
      <c r="E16" s="27"/>
      <c r="F16" s="27"/>
      <c r="G16" s="27"/>
      <c r="H16" s="27"/>
      <c r="I16" s="27"/>
      <c r="J16" s="27"/>
      <c r="K16" s="27"/>
      <c r="L16" s="27"/>
      <c r="M16" s="27"/>
      <c r="N16" s="27"/>
      <c r="O16" s="27">
        <f t="shared" si="2"/>
        <v>0</v>
      </c>
      <c r="P16" s="37">
        <f t="shared" si="3"/>
        <v>0</v>
      </c>
    </row>
    <row r="17" spans="1:16">
      <c r="A17" t="s">
        <v>103</v>
      </c>
      <c r="B17" t="s">
        <v>105</v>
      </c>
      <c r="C17" t="s">
        <v>104</v>
      </c>
      <c r="D17" s="27"/>
      <c r="E17" s="27"/>
      <c r="F17" s="27"/>
      <c r="G17" s="27"/>
      <c r="H17" s="27"/>
      <c r="I17" s="27"/>
      <c r="J17" s="27"/>
      <c r="K17" s="27"/>
      <c r="L17" s="27"/>
      <c r="M17" s="27"/>
      <c r="N17" s="27"/>
      <c r="O17" s="27">
        <f t="shared" si="2"/>
        <v>0</v>
      </c>
      <c r="P17" s="37">
        <f t="shared" si="3"/>
        <v>0</v>
      </c>
    </row>
    <row r="18" spans="1:16">
      <c r="A18" t="s">
        <v>108</v>
      </c>
      <c r="B18" t="s">
        <v>110</v>
      </c>
      <c r="C18" t="s">
        <v>109</v>
      </c>
      <c r="D18" s="27">
        <v>1</v>
      </c>
      <c r="E18" s="27"/>
      <c r="F18" s="27"/>
      <c r="G18" s="27"/>
      <c r="H18" s="27"/>
      <c r="I18" s="27"/>
      <c r="J18" s="27"/>
      <c r="K18" s="27"/>
      <c r="L18" s="27"/>
      <c r="M18" s="27"/>
      <c r="N18" s="27"/>
      <c r="O18" s="27">
        <f t="shared" si="2"/>
        <v>1</v>
      </c>
      <c r="P18" s="37">
        <f t="shared" si="3"/>
        <v>0.3</v>
      </c>
    </row>
    <row r="19" spans="1:16">
      <c r="A19" t="s">
        <v>111</v>
      </c>
      <c r="B19" t="s">
        <v>113</v>
      </c>
      <c r="C19" t="s">
        <v>112</v>
      </c>
      <c r="D19" s="27">
        <v>1</v>
      </c>
      <c r="E19" s="27">
        <v>1</v>
      </c>
      <c r="F19" s="27">
        <v>1</v>
      </c>
      <c r="G19" s="27"/>
      <c r="H19" s="27">
        <v>1</v>
      </c>
      <c r="I19" s="27">
        <v>1</v>
      </c>
      <c r="J19" s="27"/>
      <c r="K19" s="27">
        <v>1</v>
      </c>
      <c r="L19" s="27"/>
      <c r="M19" s="27"/>
      <c r="N19" s="27"/>
      <c r="O19" s="27">
        <f t="shared" si="2"/>
        <v>6</v>
      </c>
      <c r="P19" s="37">
        <f t="shared" si="3"/>
        <v>2</v>
      </c>
    </row>
    <row r="20" spans="1:16">
      <c r="A20" t="s">
        <v>116</v>
      </c>
      <c r="B20" t="s">
        <v>100</v>
      </c>
      <c r="C20" t="s">
        <v>117</v>
      </c>
      <c r="D20" s="27">
        <v>1</v>
      </c>
      <c r="E20" s="27"/>
      <c r="F20" s="27"/>
      <c r="G20" s="27"/>
      <c r="H20" s="27"/>
      <c r="I20" s="27"/>
      <c r="J20" s="27"/>
      <c r="K20" s="27"/>
      <c r="L20" s="27"/>
      <c r="M20" s="27"/>
      <c r="N20" s="27"/>
      <c r="O20" s="27">
        <f t="shared" si="2"/>
        <v>1</v>
      </c>
      <c r="P20" s="37">
        <f t="shared" si="3"/>
        <v>0.3</v>
      </c>
    </row>
    <row r="21" spans="1:16">
      <c r="A21" t="s">
        <v>120</v>
      </c>
      <c r="B21" t="s">
        <v>122</v>
      </c>
      <c r="C21" t="s">
        <v>121</v>
      </c>
      <c r="D21" s="27"/>
      <c r="E21" s="27"/>
      <c r="F21" s="27"/>
      <c r="G21" s="27"/>
      <c r="H21" s="27"/>
      <c r="I21" s="27"/>
      <c r="J21" s="27"/>
      <c r="K21" s="27"/>
      <c r="L21" s="27"/>
      <c r="M21" s="27"/>
      <c r="N21" s="27"/>
      <c r="O21" s="27">
        <f t="shared" si="2"/>
        <v>0</v>
      </c>
      <c r="P21" s="37">
        <f t="shared" si="3"/>
        <v>0</v>
      </c>
    </row>
    <row r="22" spans="1:16">
      <c r="A22" t="s">
        <v>124</v>
      </c>
      <c r="B22" t="s">
        <v>126</v>
      </c>
      <c r="C22" t="s">
        <v>125</v>
      </c>
      <c r="D22" s="27">
        <v>1</v>
      </c>
      <c r="E22" s="27"/>
      <c r="F22" s="27"/>
      <c r="G22" s="27"/>
      <c r="H22" s="27"/>
      <c r="I22" s="27"/>
      <c r="J22" s="27"/>
      <c r="K22" s="27"/>
      <c r="L22" s="27"/>
      <c r="M22" s="27"/>
      <c r="N22" s="27"/>
      <c r="O22" s="27">
        <f t="shared" si="2"/>
        <v>1</v>
      </c>
      <c r="P22" s="37">
        <f t="shared" si="3"/>
        <v>0.3</v>
      </c>
    </row>
    <row r="23" spans="1:16">
      <c r="A23" t="s">
        <v>129</v>
      </c>
      <c r="B23" t="s">
        <v>131</v>
      </c>
      <c r="C23" t="s">
        <v>130</v>
      </c>
      <c r="D23" s="27"/>
      <c r="E23" s="27"/>
      <c r="F23" s="27"/>
      <c r="G23" s="27"/>
      <c r="H23" s="27"/>
      <c r="I23" s="27"/>
      <c r="J23" s="27"/>
      <c r="K23" s="27"/>
      <c r="L23" s="27"/>
      <c r="M23" s="27"/>
      <c r="N23" s="27"/>
      <c r="O23" s="27">
        <f t="shared" si="2"/>
        <v>0</v>
      </c>
      <c r="P23" s="37">
        <f t="shared" si="3"/>
        <v>0</v>
      </c>
    </row>
    <row r="24" spans="1:16">
      <c r="A24" t="s">
        <v>134</v>
      </c>
      <c r="B24" t="s">
        <v>136</v>
      </c>
      <c r="C24" t="s">
        <v>135</v>
      </c>
      <c r="D24" s="27"/>
      <c r="E24" s="27">
        <v>1</v>
      </c>
      <c r="F24" s="27"/>
      <c r="G24" s="27"/>
      <c r="H24" s="27">
        <v>1</v>
      </c>
      <c r="I24" s="27">
        <v>1</v>
      </c>
      <c r="J24" s="27">
        <v>1</v>
      </c>
      <c r="K24" s="27">
        <v>1</v>
      </c>
      <c r="L24" s="27"/>
      <c r="M24" s="27">
        <v>1</v>
      </c>
      <c r="N24" s="27"/>
      <c r="O24" s="27">
        <f t="shared" si="2"/>
        <v>6</v>
      </c>
      <c r="P24" s="37">
        <f t="shared" si="3"/>
        <v>2</v>
      </c>
    </row>
    <row r="25" spans="1:16">
      <c r="A25" t="s">
        <v>139</v>
      </c>
      <c r="B25" t="s">
        <v>141</v>
      </c>
      <c r="C25" t="s">
        <v>140</v>
      </c>
      <c r="D25" s="27">
        <v>1</v>
      </c>
      <c r="E25" s="27">
        <v>1</v>
      </c>
      <c r="F25" s="27"/>
      <c r="G25" s="27">
        <v>1</v>
      </c>
      <c r="H25" s="27">
        <v>1</v>
      </c>
      <c r="I25" s="27"/>
      <c r="J25" s="27"/>
      <c r="K25" s="27"/>
      <c r="L25" s="27"/>
      <c r="M25" s="27"/>
      <c r="N25" s="27"/>
      <c r="O25" s="27">
        <f t="shared" si="2"/>
        <v>4</v>
      </c>
      <c r="P25" s="37">
        <f t="shared" si="3"/>
        <v>1.3</v>
      </c>
    </row>
    <row r="26" spans="1:16">
      <c r="A26" t="s">
        <v>144</v>
      </c>
      <c r="B26" t="s">
        <v>131</v>
      </c>
      <c r="C26" t="s">
        <v>145</v>
      </c>
      <c r="D26" s="27"/>
      <c r="E26" s="27"/>
      <c r="F26" s="27"/>
      <c r="G26" s="27"/>
      <c r="H26" s="27"/>
      <c r="I26" s="27"/>
      <c r="J26" s="27"/>
      <c r="K26" s="27"/>
      <c r="L26" s="27"/>
      <c r="M26" s="27"/>
      <c r="N26" s="27"/>
      <c r="O26" s="27">
        <f t="shared" si="2"/>
        <v>0</v>
      </c>
      <c r="P26" s="37">
        <f t="shared" si="3"/>
        <v>0</v>
      </c>
    </row>
    <row r="27" spans="1:16">
      <c r="A27" t="s">
        <v>148</v>
      </c>
      <c r="B27" t="s">
        <v>150</v>
      </c>
      <c r="C27" t="s">
        <v>149</v>
      </c>
      <c r="D27" s="27"/>
      <c r="E27" s="27"/>
      <c r="F27" s="27"/>
      <c r="G27" s="27"/>
      <c r="H27" s="27">
        <v>1</v>
      </c>
      <c r="I27" s="27">
        <v>1</v>
      </c>
      <c r="J27" s="27">
        <v>1</v>
      </c>
      <c r="K27" s="27"/>
      <c r="L27" s="27">
        <v>1</v>
      </c>
      <c r="M27" s="27"/>
      <c r="N27" s="27"/>
      <c r="O27" s="27">
        <f t="shared" si="2"/>
        <v>4</v>
      </c>
      <c r="P27" s="37">
        <f t="shared" si="3"/>
        <v>1.3</v>
      </c>
    </row>
    <row r="28" spans="1:16">
      <c r="A28" t="s">
        <v>153</v>
      </c>
      <c r="B28" t="s">
        <v>155</v>
      </c>
      <c r="C28" t="s">
        <v>154</v>
      </c>
      <c r="D28" s="27">
        <v>1</v>
      </c>
      <c r="E28" s="27">
        <v>1</v>
      </c>
      <c r="F28" s="27">
        <v>2</v>
      </c>
      <c r="G28" s="27"/>
      <c r="H28" s="27">
        <v>1</v>
      </c>
      <c r="I28" s="27">
        <v>1</v>
      </c>
      <c r="J28" s="27"/>
      <c r="K28" s="27"/>
      <c r="L28" s="27"/>
      <c r="M28" s="27"/>
      <c r="N28" s="27"/>
      <c r="O28" s="27">
        <f t="shared" si="2"/>
        <v>6</v>
      </c>
      <c r="P28" s="37">
        <f t="shared" si="3"/>
        <v>2</v>
      </c>
    </row>
    <row r="29" spans="1:16">
      <c r="A29" t="s">
        <v>158</v>
      </c>
      <c r="B29" t="s">
        <v>47</v>
      </c>
      <c r="C29" t="s">
        <v>159</v>
      </c>
      <c r="D29" s="27">
        <v>1</v>
      </c>
      <c r="E29" s="27">
        <v>1</v>
      </c>
      <c r="F29" s="27">
        <v>2</v>
      </c>
      <c r="G29" s="27"/>
      <c r="H29" s="27"/>
      <c r="I29" s="27"/>
      <c r="J29" s="27"/>
      <c r="K29" s="27"/>
      <c r="L29" s="27"/>
      <c r="M29" s="27"/>
      <c r="N29" s="27"/>
      <c r="O29" s="27">
        <f t="shared" si="2"/>
        <v>4</v>
      </c>
      <c r="P29" s="37">
        <f t="shared" si="3"/>
        <v>1.3</v>
      </c>
    </row>
    <row r="30" spans="1:16">
      <c r="A30" t="s">
        <v>162</v>
      </c>
      <c r="B30" t="s">
        <v>164</v>
      </c>
      <c r="C30" t="s">
        <v>163</v>
      </c>
      <c r="D30" s="27">
        <v>1</v>
      </c>
      <c r="E30" s="27">
        <v>1</v>
      </c>
      <c r="F30" s="27">
        <v>2</v>
      </c>
      <c r="G30" s="27"/>
      <c r="H30" s="27"/>
      <c r="I30" s="27"/>
      <c r="J30" s="27"/>
      <c r="K30" s="27"/>
      <c r="L30" s="27"/>
      <c r="M30" s="27"/>
      <c r="N30" s="27"/>
      <c r="O30" s="27">
        <f t="shared" si="2"/>
        <v>4</v>
      </c>
      <c r="P30" s="37">
        <f t="shared" si="3"/>
        <v>1.3</v>
      </c>
    </row>
    <row r="31" spans="1:16">
      <c r="A31" t="s">
        <v>167</v>
      </c>
      <c r="B31" t="s">
        <v>169</v>
      </c>
      <c r="C31" t="s">
        <v>168</v>
      </c>
      <c r="D31" s="27"/>
      <c r="E31" s="27"/>
      <c r="F31" s="27"/>
      <c r="G31" s="27"/>
      <c r="H31" s="27"/>
      <c r="I31" s="27"/>
      <c r="J31" s="27"/>
      <c r="K31" s="27"/>
      <c r="L31" s="27"/>
      <c r="M31" s="27"/>
      <c r="N31" s="27"/>
      <c r="O31" s="27">
        <f t="shared" si="2"/>
        <v>0</v>
      </c>
      <c r="P31" s="37">
        <f t="shared" si="3"/>
        <v>0</v>
      </c>
    </row>
    <row r="32" spans="1:16">
      <c r="A32" t="s">
        <v>172</v>
      </c>
      <c r="B32" t="s">
        <v>141</v>
      </c>
      <c r="C32" t="s">
        <v>173</v>
      </c>
      <c r="D32" s="27">
        <v>1</v>
      </c>
      <c r="E32" s="27"/>
      <c r="F32" s="27"/>
      <c r="G32" s="27"/>
      <c r="H32" s="27"/>
      <c r="I32" s="27"/>
      <c r="J32" s="27"/>
      <c r="K32" s="27"/>
      <c r="L32" s="27"/>
      <c r="M32" s="27"/>
      <c r="N32" s="27"/>
      <c r="O32" s="27">
        <f t="shared" si="2"/>
        <v>1</v>
      </c>
      <c r="P32" s="37">
        <f t="shared" si="3"/>
        <v>0.3</v>
      </c>
    </row>
    <row r="33" spans="1:16">
      <c r="A33" t="s">
        <v>176</v>
      </c>
      <c r="B33" t="s">
        <v>178</v>
      </c>
      <c r="C33" t="s">
        <v>177</v>
      </c>
      <c r="D33" s="27">
        <v>1</v>
      </c>
      <c r="E33" s="27">
        <v>1</v>
      </c>
      <c r="F33" s="27">
        <v>2</v>
      </c>
      <c r="G33" s="27"/>
      <c r="H33" s="27"/>
      <c r="I33" s="27"/>
      <c r="J33" s="27"/>
      <c r="K33" s="27"/>
      <c r="L33" s="27"/>
      <c r="M33" s="27"/>
      <c r="N33" s="27"/>
      <c r="O33" s="27">
        <f t="shared" ref="O33:O63" si="4">SUM(D33:N33)</f>
        <v>4</v>
      </c>
      <c r="P33" s="37">
        <f t="shared" si="3"/>
        <v>1.3</v>
      </c>
    </row>
    <row r="34" spans="1:16">
      <c r="A34" t="s">
        <v>181</v>
      </c>
      <c r="B34" t="s">
        <v>85</v>
      </c>
      <c r="C34" t="s">
        <v>182</v>
      </c>
      <c r="D34" s="27">
        <v>1</v>
      </c>
      <c r="E34" s="27"/>
      <c r="F34" s="27"/>
      <c r="G34" s="27"/>
      <c r="H34" s="27"/>
      <c r="I34" s="27"/>
      <c r="J34" s="27"/>
      <c r="K34" s="27"/>
      <c r="L34" s="27"/>
      <c r="M34" s="27"/>
      <c r="N34" s="27"/>
      <c r="O34" s="27">
        <f t="shared" si="4"/>
        <v>1</v>
      </c>
      <c r="P34" s="37">
        <f t="shared" si="3"/>
        <v>0.3</v>
      </c>
    </row>
    <row r="35" spans="1:16">
      <c r="A35" t="s">
        <v>185</v>
      </c>
      <c r="B35" t="s">
        <v>32</v>
      </c>
      <c r="C35" t="s">
        <v>186</v>
      </c>
      <c r="D35" s="27"/>
      <c r="E35" s="27"/>
      <c r="F35" s="27"/>
      <c r="G35" s="27"/>
      <c r="H35" s="27"/>
      <c r="I35" s="27"/>
      <c r="J35" s="27"/>
      <c r="K35" s="27"/>
      <c r="L35" s="27"/>
      <c r="M35" s="27"/>
      <c r="N35" s="27"/>
      <c r="O35" s="27">
        <f t="shared" si="4"/>
        <v>0</v>
      </c>
      <c r="P35" s="37">
        <f t="shared" si="3"/>
        <v>0</v>
      </c>
    </row>
    <row r="36" spans="1:16">
      <c r="A36" t="s">
        <v>189</v>
      </c>
      <c r="B36" t="s">
        <v>191</v>
      </c>
      <c r="C36" t="s">
        <v>190</v>
      </c>
      <c r="D36" s="27"/>
      <c r="E36" s="27"/>
      <c r="F36" s="27"/>
      <c r="G36" s="27"/>
      <c r="H36" s="27"/>
      <c r="I36" s="27"/>
      <c r="J36" s="27"/>
      <c r="K36" s="27"/>
      <c r="L36" s="27"/>
      <c r="M36" s="27"/>
      <c r="N36" s="27"/>
      <c r="O36" s="27">
        <f t="shared" si="4"/>
        <v>0</v>
      </c>
      <c r="P36" s="37">
        <f t="shared" si="3"/>
        <v>0</v>
      </c>
    </row>
    <row r="37" spans="1:16">
      <c r="A37" t="s">
        <v>194</v>
      </c>
      <c r="B37" t="s">
        <v>196</v>
      </c>
      <c r="C37" t="s">
        <v>195</v>
      </c>
      <c r="D37" s="27"/>
      <c r="E37" s="27"/>
      <c r="F37" s="27"/>
      <c r="G37" s="27"/>
      <c r="H37" s="27"/>
      <c r="I37" s="27"/>
      <c r="J37" s="27"/>
      <c r="K37" s="27"/>
      <c r="L37" s="27"/>
      <c r="M37" s="27"/>
      <c r="N37" s="27"/>
      <c r="O37" s="27">
        <f t="shared" si="4"/>
        <v>0</v>
      </c>
      <c r="P37" s="37">
        <f t="shared" si="3"/>
        <v>0</v>
      </c>
    </row>
    <row r="38" spans="1:16">
      <c r="A38" t="s">
        <v>199</v>
      </c>
      <c r="B38" t="s">
        <v>201</v>
      </c>
      <c r="C38" t="s">
        <v>200</v>
      </c>
      <c r="D38" s="27">
        <v>1</v>
      </c>
      <c r="E38" s="27"/>
      <c r="F38" s="27">
        <v>1</v>
      </c>
      <c r="G38" s="27"/>
      <c r="H38" s="27"/>
      <c r="I38" s="27"/>
      <c r="J38" s="27"/>
      <c r="K38" s="27"/>
      <c r="L38" s="27"/>
      <c r="M38" s="27"/>
      <c r="N38" s="27"/>
      <c r="O38" s="27">
        <f t="shared" si="4"/>
        <v>2</v>
      </c>
      <c r="P38" s="37">
        <f t="shared" si="3"/>
        <v>0.7</v>
      </c>
    </row>
    <row r="39" spans="1:16">
      <c r="A39" t="s">
        <v>202</v>
      </c>
      <c r="B39" t="s">
        <v>204</v>
      </c>
      <c r="C39" t="s">
        <v>203</v>
      </c>
      <c r="D39" s="27"/>
      <c r="E39" s="27"/>
      <c r="F39" s="27"/>
      <c r="G39" s="27"/>
      <c r="H39" s="27"/>
      <c r="I39" s="27"/>
      <c r="J39" s="27"/>
      <c r="K39" s="27"/>
      <c r="L39" s="27"/>
      <c r="M39" s="27"/>
      <c r="N39" s="27"/>
      <c r="O39" s="27">
        <f t="shared" si="4"/>
        <v>0</v>
      </c>
      <c r="P39" s="37">
        <f t="shared" si="3"/>
        <v>0</v>
      </c>
    </row>
    <row r="40" spans="1:16">
      <c r="A40" t="s">
        <v>205</v>
      </c>
      <c r="B40" t="s">
        <v>207</v>
      </c>
      <c r="C40" t="s">
        <v>206</v>
      </c>
      <c r="D40" s="27"/>
      <c r="E40" s="27"/>
      <c r="F40" s="27"/>
      <c r="G40" s="27"/>
      <c r="H40" s="27"/>
      <c r="I40" s="27"/>
      <c r="J40" s="27"/>
      <c r="K40" s="27"/>
      <c r="L40" s="27"/>
      <c r="M40" s="27"/>
      <c r="N40" s="27"/>
      <c r="O40" s="27">
        <f t="shared" si="4"/>
        <v>0</v>
      </c>
      <c r="P40" s="37">
        <f t="shared" si="3"/>
        <v>0</v>
      </c>
    </row>
    <row r="41" spans="1:16">
      <c r="A41" t="s">
        <v>210</v>
      </c>
      <c r="B41" t="s">
        <v>126</v>
      </c>
      <c r="C41" t="s">
        <v>211</v>
      </c>
      <c r="D41" s="27"/>
      <c r="E41" s="27"/>
      <c r="F41" s="27"/>
      <c r="G41" s="27"/>
      <c r="H41" s="27"/>
      <c r="I41" s="27"/>
      <c r="J41" s="27"/>
      <c r="K41" s="27"/>
      <c r="L41" s="27"/>
      <c r="M41" s="27"/>
      <c r="N41" s="27"/>
      <c r="O41" s="27">
        <f t="shared" si="4"/>
        <v>0</v>
      </c>
      <c r="P41" s="37">
        <f t="shared" si="3"/>
        <v>0</v>
      </c>
    </row>
    <row r="42" spans="1:16">
      <c r="A42" t="s">
        <v>214</v>
      </c>
      <c r="B42" t="s">
        <v>216</v>
      </c>
      <c r="C42" t="s">
        <v>215</v>
      </c>
      <c r="D42" s="27">
        <v>1</v>
      </c>
      <c r="E42" s="27">
        <v>1</v>
      </c>
      <c r="F42" s="27"/>
      <c r="G42" s="27"/>
      <c r="H42" s="27"/>
      <c r="I42" s="27"/>
      <c r="J42" s="27"/>
      <c r="K42" s="27"/>
      <c r="L42" s="27"/>
      <c r="M42" s="27"/>
      <c r="N42" s="27"/>
      <c r="O42" s="27">
        <f t="shared" si="4"/>
        <v>2</v>
      </c>
      <c r="P42" s="37">
        <f t="shared" si="3"/>
        <v>0.7</v>
      </c>
    </row>
    <row r="43" spans="1:16">
      <c r="A43" t="s">
        <v>217</v>
      </c>
      <c r="B43" t="s">
        <v>219</v>
      </c>
      <c r="C43" t="s">
        <v>218</v>
      </c>
      <c r="D43" s="27"/>
      <c r="E43" s="27"/>
      <c r="F43" s="27"/>
      <c r="G43" s="27"/>
      <c r="H43" s="27"/>
      <c r="I43" s="27"/>
      <c r="J43" s="27"/>
      <c r="K43" s="27"/>
      <c r="L43" s="27"/>
      <c r="M43" s="27"/>
      <c r="N43" s="27"/>
      <c r="O43" s="27">
        <f t="shared" si="4"/>
        <v>0</v>
      </c>
      <c r="P43" s="37">
        <f t="shared" si="3"/>
        <v>0</v>
      </c>
    </row>
    <row r="44" spans="1:16">
      <c r="A44" t="s">
        <v>220</v>
      </c>
      <c r="B44" t="s">
        <v>222</v>
      </c>
      <c r="C44" t="s">
        <v>221</v>
      </c>
      <c r="D44" s="27">
        <v>1</v>
      </c>
      <c r="E44" s="27">
        <v>1</v>
      </c>
      <c r="F44" s="27">
        <v>3</v>
      </c>
      <c r="G44" s="27">
        <v>3</v>
      </c>
      <c r="H44" s="27">
        <v>1</v>
      </c>
      <c r="I44" s="27">
        <v>1</v>
      </c>
      <c r="J44" s="27">
        <v>1</v>
      </c>
      <c r="K44" s="27">
        <v>1</v>
      </c>
      <c r="L44" s="27">
        <v>1</v>
      </c>
      <c r="M44" s="27">
        <v>1</v>
      </c>
      <c r="N44" s="27"/>
      <c r="O44" s="27">
        <f t="shared" si="4"/>
        <v>14</v>
      </c>
      <c r="P44" s="37">
        <f t="shared" si="3"/>
        <v>4.7</v>
      </c>
    </row>
    <row r="45" spans="1:16">
      <c r="A45" t="s">
        <v>223</v>
      </c>
      <c r="B45" t="s">
        <v>67</v>
      </c>
      <c r="C45" t="s">
        <v>224</v>
      </c>
      <c r="D45" s="27">
        <v>1</v>
      </c>
      <c r="E45" s="27">
        <v>1</v>
      </c>
      <c r="F45" s="27">
        <v>2</v>
      </c>
      <c r="G45" s="27">
        <v>3</v>
      </c>
      <c r="H45" s="27">
        <v>1</v>
      </c>
      <c r="I45" s="27">
        <v>1</v>
      </c>
      <c r="J45" s="27">
        <v>1</v>
      </c>
      <c r="K45" s="27">
        <v>1</v>
      </c>
      <c r="L45" s="27"/>
      <c r="M45" s="27">
        <v>1</v>
      </c>
      <c r="N45" s="27"/>
      <c r="O45" s="27">
        <f t="shared" si="4"/>
        <v>12</v>
      </c>
      <c r="P45" s="37">
        <f t="shared" si="3"/>
        <v>4</v>
      </c>
    </row>
    <row r="46" spans="1:16">
      <c r="A46" t="s">
        <v>227</v>
      </c>
      <c r="B46" t="s">
        <v>32</v>
      </c>
      <c r="C46" t="s">
        <v>228</v>
      </c>
      <c r="D46" s="27"/>
      <c r="E46" s="27"/>
      <c r="F46" s="27"/>
      <c r="G46" s="27">
        <v>3</v>
      </c>
      <c r="H46" s="27"/>
      <c r="I46" s="27"/>
      <c r="J46" s="27"/>
      <c r="K46" s="27"/>
      <c r="L46" s="27"/>
      <c r="M46" s="27"/>
      <c r="N46" s="27"/>
      <c r="O46" s="27">
        <f t="shared" si="4"/>
        <v>3</v>
      </c>
      <c r="P46" s="37">
        <f t="shared" si="3"/>
        <v>1</v>
      </c>
    </row>
    <row r="47" spans="1:16">
      <c r="A47" t="s">
        <v>229</v>
      </c>
      <c r="B47" t="s">
        <v>231</v>
      </c>
      <c r="C47" t="s">
        <v>230</v>
      </c>
      <c r="D47" s="27">
        <v>1</v>
      </c>
      <c r="E47" s="27"/>
      <c r="F47" s="27"/>
      <c r="G47" s="27"/>
      <c r="H47" s="27"/>
      <c r="I47" s="27"/>
      <c r="J47" s="27"/>
      <c r="K47" s="27"/>
      <c r="L47" s="27"/>
      <c r="M47" s="27"/>
      <c r="N47" s="27"/>
      <c r="O47" s="27">
        <f t="shared" si="4"/>
        <v>1</v>
      </c>
      <c r="P47" s="37">
        <f t="shared" si="3"/>
        <v>0.3</v>
      </c>
    </row>
    <row r="48" spans="1:16">
      <c r="A48" t="s">
        <v>234</v>
      </c>
      <c r="B48" t="s">
        <v>236</v>
      </c>
      <c r="C48" t="s">
        <v>235</v>
      </c>
      <c r="D48" s="27">
        <v>1</v>
      </c>
      <c r="E48" s="27">
        <v>1</v>
      </c>
      <c r="F48" s="27"/>
      <c r="G48" s="27">
        <v>2</v>
      </c>
      <c r="H48" s="27">
        <v>1</v>
      </c>
      <c r="I48" s="27"/>
      <c r="J48" s="27"/>
      <c r="K48" s="27"/>
      <c r="L48" s="27"/>
      <c r="M48" s="27"/>
      <c r="N48" s="27"/>
      <c r="O48" s="27">
        <f t="shared" si="4"/>
        <v>5</v>
      </c>
      <c r="P48" s="37">
        <f t="shared" si="3"/>
        <v>1.7</v>
      </c>
    </row>
    <row r="49" spans="1:16">
      <c r="A49" t="s">
        <v>237</v>
      </c>
      <c r="B49" t="s">
        <v>131</v>
      </c>
      <c r="C49" t="s">
        <v>238</v>
      </c>
      <c r="D49" s="27">
        <v>1</v>
      </c>
      <c r="E49" s="27"/>
      <c r="F49" s="27"/>
      <c r="G49" s="27"/>
      <c r="H49" s="27"/>
      <c r="I49" s="27"/>
      <c r="J49" s="27"/>
      <c r="K49" s="27"/>
      <c r="L49" s="27"/>
      <c r="M49" s="27"/>
      <c r="N49" s="27"/>
      <c r="O49" s="27">
        <f t="shared" si="4"/>
        <v>1</v>
      </c>
      <c r="P49" s="37">
        <f t="shared" si="3"/>
        <v>0.3</v>
      </c>
    </row>
    <row r="50" spans="1:16">
      <c r="A50" t="s">
        <v>241</v>
      </c>
      <c r="B50" t="s">
        <v>113</v>
      </c>
      <c r="C50" t="s">
        <v>242</v>
      </c>
      <c r="D50" s="27"/>
      <c r="E50" s="27">
        <v>1</v>
      </c>
      <c r="F50" s="27"/>
      <c r="G50" s="27"/>
      <c r="H50" s="27"/>
      <c r="I50" s="27"/>
      <c r="J50" s="27"/>
      <c r="K50" s="27"/>
      <c r="L50" s="27"/>
      <c r="M50" s="27"/>
      <c r="N50" s="27"/>
      <c r="O50" s="27">
        <f t="shared" si="4"/>
        <v>1</v>
      </c>
      <c r="P50" s="37">
        <f t="shared" si="3"/>
        <v>0.3</v>
      </c>
    </row>
    <row r="51" spans="1:16">
      <c r="A51" t="s">
        <v>245</v>
      </c>
      <c r="B51" t="s">
        <v>141</v>
      </c>
      <c r="C51" t="s">
        <v>246</v>
      </c>
      <c r="D51" s="27"/>
      <c r="E51" s="27">
        <v>1</v>
      </c>
      <c r="F51" s="27">
        <v>3</v>
      </c>
      <c r="G51" s="27">
        <v>2</v>
      </c>
      <c r="H51" s="27"/>
      <c r="I51" s="27"/>
      <c r="J51" s="27"/>
      <c r="K51" s="27">
        <v>1</v>
      </c>
      <c r="L51" s="27"/>
      <c r="M51" s="27">
        <v>1</v>
      </c>
      <c r="N51" s="27"/>
      <c r="O51" s="27">
        <f t="shared" si="4"/>
        <v>8</v>
      </c>
      <c r="P51" s="37">
        <f t="shared" si="3"/>
        <v>2.7</v>
      </c>
    </row>
    <row r="52" spans="1:16">
      <c r="A52" t="s">
        <v>249</v>
      </c>
      <c r="B52" t="s">
        <v>222</v>
      </c>
      <c r="C52" t="s">
        <v>250</v>
      </c>
      <c r="D52" s="27">
        <v>1</v>
      </c>
      <c r="E52" s="27"/>
      <c r="F52" s="27">
        <v>2</v>
      </c>
      <c r="G52" s="27"/>
      <c r="H52" s="27">
        <v>1</v>
      </c>
      <c r="I52" s="27">
        <v>1</v>
      </c>
      <c r="J52" s="27">
        <v>1</v>
      </c>
      <c r="K52" s="27">
        <v>1</v>
      </c>
      <c r="L52" s="27">
        <v>1</v>
      </c>
      <c r="M52" s="27">
        <v>1</v>
      </c>
      <c r="N52" s="27">
        <v>1</v>
      </c>
      <c r="O52" s="27">
        <f t="shared" si="4"/>
        <v>10</v>
      </c>
      <c r="P52" s="37">
        <f t="shared" si="3"/>
        <v>3.3</v>
      </c>
    </row>
    <row r="53" spans="1:16">
      <c r="A53" t="s">
        <v>251</v>
      </c>
      <c r="B53" t="s">
        <v>253</v>
      </c>
      <c r="C53" t="s">
        <v>252</v>
      </c>
      <c r="D53" s="27">
        <v>1</v>
      </c>
      <c r="E53" s="27"/>
      <c r="F53" s="27"/>
      <c r="G53" s="27"/>
      <c r="H53" s="27"/>
      <c r="I53" s="27"/>
      <c r="J53" s="27"/>
      <c r="K53" s="27"/>
      <c r="L53" s="27"/>
      <c r="M53" s="27"/>
      <c r="N53" s="27"/>
      <c r="O53" s="27">
        <f t="shared" si="4"/>
        <v>1</v>
      </c>
      <c r="P53" s="37">
        <f t="shared" si="3"/>
        <v>0.3</v>
      </c>
    </row>
    <row r="54" spans="1:16">
      <c r="A54" t="s">
        <v>256</v>
      </c>
      <c r="B54" t="s">
        <v>257</v>
      </c>
      <c r="C54" t="s">
        <v>252</v>
      </c>
      <c r="D54" s="27"/>
      <c r="E54" s="27"/>
      <c r="F54" s="27">
        <v>1</v>
      </c>
      <c r="G54" s="27">
        <v>2</v>
      </c>
      <c r="H54" s="27">
        <v>1</v>
      </c>
      <c r="I54" s="27">
        <v>1</v>
      </c>
      <c r="J54" s="27"/>
      <c r="K54" s="27">
        <v>1</v>
      </c>
      <c r="L54" s="27"/>
      <c r="M54" s="27"/>
      <c r="N54" s="27"/>
      <c r="O54" s="27">
        <f t="shared" si="4"/>
        <v>6</v>
      </c>
      <c r="P54" s="37">
        <f t="shared" si="3"/>
        <v>2</v>
      </c>
    </row>
    <row r="55" spans="1:16">
      <c r="A55" t="s">
        <v>260</v>
      </c>
      <c r="B55" t="s">
        <v>262</v>
      </c>
      <c r="C55" t="s">
        <v>261</v>
      </c>
      <c r="D55" s="27">
        <v>1</v>
      </c>
      <c r="E55" s="27">
        <v>1</v>
      </c>
      <c r="F55" s="27">
        <v>2</v>
      </c>
      <c r="G55" s="27">
        <v>3</v>
      </c>
      <c r="H55" s="27">
        <v>1</v>
      </c>
      <c r="I55" s="27">
        <v>1</v>
      </c>
      <c r="J55" s="27">
        <v>1</v>
      </c>
      <c r="K55" s="27">
        <v>1</v>
      </c>
      <c r="L55" s="27">
        <v>1</v>
      </c>
      <c r="M55" s="27">
        <v>1</v>
      </c>
      <c r="N55" s="27"/>
      <c r="O55" s="27">
        <f t="shared" si="4"/>
        <v>13</v>
      </c>
      <c r="P55" s="37">
        <f t="shared" si="3"/>
        <v>4.3</v>
      </c>
    </row>
    <row r="56" spans="1:16">
      <c r="A56" t="s">
        <v>265</v>
      </c>
      <c r="B56" t="s">
        <v>267</v>
      </c>
      <c r="C56" t="s">
        <v>266</v>
      </c>
      <c r="D56" s="27">
        <v>1</v>
      </c>
      <c r="E56" s="27">
        <v>1</v>
      </c>
      <c r="F56" s="27"/>
      <c r="G56" s="27"/>
      <c r="H56" s="27"/>
      <c r="I56" s="27"/>
      <c r="J56" s="27"/>
      <c r="K56" s="27"/>
      <c r="L56" s="27"/>
      <c r="M56" s="27"/>
      <c r="N56" s="27"/>
      <c r="O56" s="27">
        <f t="shared" si="4"/>
        <v>2</v>
      </c>
      <c r="P56" s="37">
        <f t="shared" si="3"/>
        <v>0.7</v>
      </c>
    </row>
    <row r="57" spans="1:16">
      <c r="A57" t="s">
        <v>270</v>
      </c>
      <c r="B57" t="s">
        <v>231</v>
      </c>
      <c r="C57" t="s">
        <v>271</v>
      </c>
      <c r="D57" s="27">
        <v>1</v>
      </c>
      <c r="E57" s="27"/>
      <c r="F57" s="27"/>
      <c r="G57" s="27"/>
      <c r="H57" s="27"/>
      <c r="I57" s="27"/>
      <c r="J57" s="27"/>
      <c r="K57" s="27"/>
      <c r="L57" s="27"/>
      <c r="M57" s="27"/>
      <c r="N57" s="27"/>
      <c r="O57" s="27">
        <f t="shared" si="4"/>
        <v>1</v>
      </c>
      <c r="P57" s="37">
        <f t="shared" si="3"/>
        <v>0.3</v>
      </c>
    </row>
    <row r="58" spans="1:16">
      <c r="A58" t="s">
        <v>272</v>
      </c>
      <c r="B58" t="s">
        <v>274</v>
      </c>
      <c r="C58" t="s">
        <v>273</v>
      </c>
      <c r="D58" s="27">
        <v>1</v>
      </c>
      <c r="E58" s="27">
        <v>1</v>
      </c>
      <c r="F58" s="27">
        <v>1</v>
      </c>
      <c r="G58" s="27"/>
      <c r="H58" s="27">
        <v>1</v>
      </c>
      <c r="I58" s="27">
        <v>1</v>
      </c>
      <c r="J58" s="27"/>
      <c r="K58" s="27"/>
      <c r="L58" s="27">
        <v>1</v>
      </c>
      <c r="M58" s="27">
        <v>1</v>
      </c>
      <c r="N58" s="27"/>
      <c r="O58" s="27">
        <f t="shared" si="4"/>
        <v>7</v>
      </c>
      <c r="P58" s="37">
        <f t="shared" si="3"/>
        <v>2.2999999999999998</v>
      </c>
    </row>
    <row r="59" spans="1:16">
      <c r="A59" t="s">
        <v>277</v>
      </c>
      <c r="B59" t="s">
        <v>279</v>
      </c>
      <c r="C59" t="s">
        <v>278</v>
      </c>
      <c r="D59" s="27">
        <v>1</v>
      </c>
      <c r="E59" s="27"/>
      <c r="F59" s="27">
        <v>2</v>
      </c>
      <c r="G59" s="27"/>
      <c r="H59" s="27"/>
      <c r="I59" s="27"/>
      <c r="J59" s="27"/>
      <c r="K59" s="27"/>
      <c r="L59" s="27"/>
      <c r="M59" s="27"/>
      <c r="N59" s="27"/>
      <c r="O59" s="27">
        <f t="shared" si="4"/>
        <v>3</v>
      </c>
      <c r="P59" s="37">
        <f t="shared" si="3"/>
        <v>1</v>
      </c>
    </row>
    <row r="60" spans="1:16">
      <c r="A60" t="s">
        <v>280</v>
      </c>
      <c r="B60" t="s">
        <v>62</v>
      </c>
      <c r="C60" t="s">
        <v>281</v>
      </c>
      <c r="D60" s="27">
        <v>1</v>
      </c>
      <c r="E60" s="27"/>
      <c r="F60" s="27"/>
      <c r="G60" s="27"/>
      <c r="H60" s="27"/>
      <c r="I60" s="27"/>
      <c r="J60" s="27"/>
      <c r="K60" s="27"/>
      <c r="L60" s="27"/>
      <c r="M60" s="27"/>
      <c r="N60" s="27"/>
      <c r="O60" s="27">
        <f t="shared" si="4"/>
        <v>1</v>
      </c>
      <c r="P60" s="37">
        <f t="shared" si="3"/>
        <v>0.3</v>
      </c>
    </row>
    <row r="61" spans="1:16">
      <c r="A61" t="s">
        <v>282</v>
      </c>
      <c r="B61" t="s">
        <v>284</v>
      </c>
      <c r="C61" t="s">
        <v>283</v>
      </c>
      <c r="D61" s="27">
        <v>1</v>
      </c>
      <c r="E61" s="27">
        <v>1</v>
      </c>
      <c r="F61" s="27"/>
      <c r="G61" s="27"/>
      <c r="H61" s="27"/>
      <c r="I61" s="27"/>
      <c r="J61" s="27"/>
      <c r="K61" s="27"/>
      <c r="L61" s="27"/>
      <c r="M61" s="27"/>
      <c r="N61" s="27"/>
      <c r="O61" s="27">
        <f t="shared" si="4"/>
        <v>2</v>
      </c>
      <c r="P61" s="37">
        <f t="shared" si="3"/>
        <v>0.7</v>
      </c>
    </row>
    <row r="62" spans="1:16">
      <c r="A62" t="s">
        <v>287</v>
      </c>
      <c r="B62" t="s">
        <v>191</v>
      </c>
      <c r="C62" t="s">
        <v>288</v>
      </c>
      <c r="D62" s="27"/>
      <c r="E62" s="27"/>
      <c r="F62" s="27"/>
      <c r="G62" s="27"/>
      <c r="H62" s="27"/>
      <c r="I62" s="27"/>
      <c r="J62" s="27"/>
      <c r="K62" s="27"/>
      <c r="L62" s="27"/>
      <c r="M62" s="27"/>
      <c r="N62" s="27"/>
      <c r="O62" s="27">
        <f t="shared" si="4"/>
        <v>0</v>
      </c>
      <c r="P62" s="37">
        <f t="shared" si="3"/>
        <v>0</v>
      </c>
    </row>
    <row r="63" spans="1:16">
      <c r="A63" t="s">
        <v>289</v>
      </c>
      <c r="B63" t="s">
        <v>291</v>
      </c>
      <c r="C63" t="s">
        <v>290</v>
      </c>
      <c r="D63" s="27">
        <v>1</v>
      </c>
      <c r="E63" s="27">
        <v>1</v>
      </c>
      <c r="F63" s="27"/>
      <c r="G63" s="27">
        <v>3</v>
      </c>
      <c r="H63" s="27">
        <v>1</v>
      </c>
      <c r="I63" s="27"/>
      <c r="J63" s="27"/>
      <c r="K63" s="27">
        <v>1</v>
      </c>
      <c r="L63" s="27"/>
      <c r="M63" s="27"/>
      <c r="N63" s="27"/>
      <c r="O63" s="27">
        <f t="shared" si="4"/>
        <v>7</v>
      </c>
      <c r="P63" s="37">
        <f t="shared" si="3"/>
        <v>2.2999999999999998</v>
      </c>
    </row>
    <row r="64" spans="1:16">
      <c r="A64" t="s">
        <v>292</v>
      </c>
      <c r="B64" t="s">
        <v>32</v>
      </c>
      <c r="C64" t="s">
        <v>293</v>
      </c>
      <c r="D64" s="27">
        <v>1</v>
      </c>
      <c r="E64" s="27"/>
      <c r="F64" s="27"/>
      <c r="G64" s="27"/>
      <c r="H64" s="27"/>
      <c r="I64" s="27">
        <v>1</v>
      </c>
      <c r="J64" s="27"/>
      <c r="K64" s="27"/>
      <c r="L64" s="27"/>
      <c r="M64" s="27"/>
      <c r="N64" s="27"/>
      <c r="O64" s="27">
        <f t="shared" ref="O64:O126" si="5">SUM(D64:N64)</f>
        <v>2</v>
      </c>
      <c r="P64" s="37">
        <f t="shared" si="3"/>
        <v>0.7</v>
      </c>
    </row>
    <row r="65" spans="1:16">
      <c r="A65" t="s">
        <v>294</v>
      </c>
      <c r="B65" t="s">
        <v>296</v>
      </c>
      <c r="C65" t="s">
        <v>295</v>
      </c>
      <c r="D65" s="27">
        <v>1</v>
      </c>
      <c r="E65" s="27"/>
      <c r="F65" s="27"/>
      <c r="G65" s="27"/>
      <c r="H65" s="27"/>
      <c r="I65" s="27"/>
      <c r="J65" s="27"/>
      <c r="K65" s="27"/>
      <c r="L65" s="27"/>
      <c r="M65" s="27"/>
      <c r="N65" s="27"/>
      <c r="O65" s="27">
        <f t="shared" si="5"/>
        <v>1</v>
      </c>
      <c r="P65" s="37">
        <f t="shared" si="3"/>
        <v>0.3</v>
      </c>
    </row>
    <row r="66" spans="1:16">
      <c r="A66" t="s">
        <v>299</v>
      </c>
      <c r="B66" t="s">
        <v>301</v>
      </c>
      <c r="C66" t="s">
        <v>300</v>
      </c>
      <c r="D66" s="27"/>
      <c r="E66" s="27"/>
      <c r="F66" s="27"/>
      <c r="G66" s="27"/>
      <c r="H66" s="27"/>
      <c r="I66" s="27"/>
      <c r="J66" s="27"/>
      <c r="K66" s="27"/>
      <c r="L66" s="27"/>
      <c r="M66" s="27"/>
      <c r="N66" s="27"/>
      <c r="O66" s="27">
        <f t="shared" si="5"/>
        <v>0</v>
      </c>
      <c r="P66" s="37">
        <f t="shared" si="3"/>
        <v>0</v>
      </c>
    </row>
    <row r="67" spans="1:16">
      <c r="A67" t="s">
        <v>304</v>
      </c>
      <c r="B67" t="s">
        <v>306</v>
      </c>
      <c r="C67" t="s">
        <v>305</v>
      </c>
      <c r="D67" s="27"/>
      <c r="E67" s="27"/>
      <c r="F67" s="27"/>
      <c r="G67" s="27"/>
      <c r="H67" s="27"/>
      <c r="I67" s="27"/>
      <c r="J67" s="27"/>
      <c r="K67" s="27"/>
      <c r="L67" s="27"/>
      <c r="M67" s="27"/>
      <c r="N67" s="27"/>
      <c r="O67" s="27">
        <f t="shared" si="5"/>
        <v>0</v>
      </c>
      <c r="P67" s="37">
        <f t="shared" ref="P67:P130" si="6">ROUND(5*O67/15,1)</f>
        <v>0</v>
      </c>
    </row>
    <row r="68" spans="1:16">
      <c r="A68" t="s">
        <v>307</v>
      </c>
      <c r="B68" t="s">
        <v>309</v>
      </c>
      <c r="C68" t="s">
        <v>308</v>
      </c>
      <c r="D68" s="27"/>
      <c r="E68" s="27"/>
      <c r="F68" s="27"/>
      <c r="G68" s="27"/>
      <c r="H68" s="27"/>
      <c r="I68" s="27"/>
      <c r="J68" s="27"/>
      <c r="K68" s="27"/>
      <c r="L68" s="27"/>
      <c r="M68" s="27"/>
      <c r="N68" s="27"/>
      <c r="O68" s="27">
        <f t="shared" si="5"/>
        <v>0</v>
      </c>
      <c r="P68" s="37">
        <f t="shared" si="6"/>
        <v>0</v>
      </c>
    </row>
    <row r="69" spans="1:16">
      <c r="A69" t="s">
        <v>310</v>
      </c>
      <c r="B69" t="s">
        <v>126</v>
      </c>
      <c r="C69" t="s">
        <v>311</v>
      </c>
      <c r="D69" s="27">
        <v>1</v>
      </c>
      <c r="E69" s="27">
        <v>1</v>
      </c>
      <c r="F69" s="27"/>
      <c r="G69" s="27"/>
      <c r="H69" s="27"/>
      <c r="I69" s="27"/>
      <c r="J69" s="27"/>
      <c r="K69" s="27"/>
      <c r="L69" s="27"/>
      <c r="M69" s="27"/>
      <c r="N69" s="27"/>
      <c r="O69" s="27">
        <f t="shared" si="5"/>
        <v>2</v>
      </c>
      <c r="P69" s="37">
        <f t="shared" si="6"/>
        <v>0.7</v>
      </c>
    </row>
    <row r="70" spans="1:16">
      <c r="A70" t="s">
        <v>312</v>
      </c>
      <c r="B70" t="s">
        <v>314</v>
      </c>
      <c r="C70" t="s">
        <v>313</v>
      </c>
      <c r="D70" s="27">
        <v>1</v>
      </c>
      <c r="E70" s="27"/>
      <c r="F70" s="27"/>
      <c r="G70" s="27"/>
      <c r="H70" s="27"/>
      <c r="I70" s="27"/>
      <c r="J70" s="27"/>
      <c r="K70" s="27"/>
      <c r="L70" s="27"/>
      <c r="M70" s="27"/>
      <c r="N70" s="27"/>
      <c r="O70" s="27">
        <f t="shared" si="5"/>
        <v>1</v>
      </c>
      <c r="P70" s="37">
        <f t="shared" si="6"/>
        <v>0.3</v>
      </c>
    </row>
    <row r="71" spans="1:16">
      <c r="A71" t="s">
        <v>315</v>
      </c>
      <c r="B71" t="s">
        <v>204</v>
      </c>
      <c r="C71" t="s">
        <v>316</v>
      </c>
      <c r="D71" s="27"/>
      <c r="E71" s="27"/>
      <c r="F71" s="27"/>
      <c r="G71" s="27"/>
      <c r="H71" s="27"/>
      <c r="I71" s="27"/>
      <c r="J71" s="27"/>
      <c r="K71" s="27"/>
      <c r="L71" s="27"/>
      <c r="M71" s="27"/>
      <c r="N71" s="27"/>
      <c r="O71" s="27">
        <f t="shared" si="5"/>
        <v>0</v>
      </c>
      <c r="P71" s="37">
        <f t="shared" si="6"/>
        <v>0</v>
      </c>
    </row>
    <row r="72" spans="1:16">
      <c r="A72" t="s">
        <v>317</v>
      </c>
      <c r="B72" t="s">
        <v>319</v>
      </c>
      <c r="C72" t="s">
        <v>318</v>
      </c>
      <c r="D72" s="27">
        <v>1</v>
      </c>
      <c r="E72" s="27"/>
      <c r="F72" s="27">
        <v>1</v>
      </c>
      <c r="G72" s="27"/>
      <c r="H72" s="27"/>
      <c r="I72" s="27">
        <v>1</v>
      </c>
      <c r="J72" s="27">
        <v>1</v>
      </c>
      <c r="K72" s="27"/>
      <c r="L72" s="27"/>
      <c r="M72" s="27"/>
      <c r="N72" s="27"/>
      <c r="O72" s="27">
        <f t="shared" si="5"/>
        <v>4</v>
      </c>
      <c r="P72" s="37">
        <f t="shared" si="6"/>
        <v>1.3</v>
      </c>
    </row>
    <row r="73" spans="1:16">
      <c r="A73" t="s">
        <v>320</v>
      </c>
      <c r="B73" t="s">
        <v>322</v>
      </c>
      <c r="C73" t="s">
        <v>321</v>
      </c>
      <c r="D73" s="27"/>
      <c r="E73" s="27"/>
      <c r="F73" s="27"/>
      <c r="G73" s="27"/>
      <c r="H73" s="27"/>
      <c r="I73" s="27"/>
      <c r="J73" s="27"/>
      <c r="K73" s="27"/>
      <c r="L73" s="27"/>
      <c r="M73" s="27"/>
      <c r="N73" s="27"/>
      <c r="O73" s="27">
        <f t="shared" si="5"/>
        <v>0</v>
      </c>
      <c r="P73" s="37">
        <f t="shared" si="6"/>
        <v>0</v>
      </c>
    </row>
    <row r="74" spans="1:16">
      <c r="A74" t="s">
        <v>323</v>
      </c>
      <c r="B74" t="s">
        <v>325</v>
      </c>
      <c r="C74" t="s">
        <v>324</v>
      </c>
      <c r="D74" s="27">
        <v>1</v>
      </c>
      <c r="E74" s="27"/>
      <c r="F74" s="27"/>
      <c r="G74" s="27"/>
      <c r="H74" s="27"/>
      <c r="I74" s="27"/>
      <c r="J74" s="27"/>
      <c r="K74" s="27"/>
      <c r="L74" s="27"/>
      <c r="M74" s="27"/>
      <c r="N74" s="27"/>
      <c r="O74" s="27">
        <f t="shared" si="5"/>
        <v>1</v>
      </c>
      <c r="P74" s="37">
        <f t="shared" si="6"/>
        <v>0.3</v>
      </c>
    </row>
    <row r="75" spans="1:16">
      <c r="A75" t="s">
        <v>328</v>
      </c>
      <c r="B75" t="s">
        <v>204</v>
      </c>
      <c r="C75" t="s">
        <v>329</v>
      </c>
      <c r="D75" s="27"/>
      <c r="E75" s="27"/>
      <c r="F75" s="27"/>
      <c r="G75" s="27"/>
      <c r="H75" s="27"/>
      <c r="I75" s="27"/>
      <c r="J75" s="27"/>
      <c r="K75" s="27"/>
      <c r="L75" s="27"/>
      <c r="M75" s="27"/>
      <c r="N75" s="27"/>
      <c r="O75" s="27">
        <f t="shared" si="5"/>
        <v>0</v>
      </c>
      <c r="P75" s="37">
        <f t="shared" si="6"/>
        <v>0</v>
      </c>
    </row>
    <row r="76" spans="1:16">
      <c r="A76" t="s">
        <v>330</v>
      </c>
      <c r="B76" t="s">
        <v>164</v>
      </c>
      <c r="C76" t="s">
        <v>331</v>
      </c>
      <c r="D76" s="27">
        <v>1</v>
      </c>
      <c r="E76" s="27"/>
      <c r="F76" s="27"/>
      <c r="G76" s="27"/>
      <c r="H76" s="27"/>
      <c r="I76" s="27"/>
      <c r="J76" s="27"/>
      <c r="K76" s="27"/>
      <c r="L76" s="27"/>
      <c r="M76" s="27"/>
      <c r="N76" s="27"/>
      <c r="O76" s="27">
        <f t="shared" si="5"/>
        <v>1</v>
      </c>
      <c r="P76" s="37">
        <f t="shared" si="6"/>
        <v>0.3</v>
      </c>
    </row>
    <row r="77" spans="1:16">
      <c r="A77" t="s">
        <v>332</v>
      </c>
      <c r="B77" t="s">
        <v>334</v>
      </c>
      <c r="C77" t="s">
        <v>333</v>
      </c>
      <c r="D77" s="27"/>
      <c r="E77" s="27"/>
      <c r="F77" s="27"/>
      <c r="G77" s="27"/>
      <c r="H77" s="27"/>
      <c r="I77" s="27"/>
      <c r="J77" s="27"/>
      <c r="K77" s="27"/>
      <c r="L77" s="27"/>
      <c r="M77" s="27"/>
      <c r="N77" s="27"/>
      <c r="O77" s="27">
        <f t="shared" si="5"/>
        <v>0</v>
      </c>
      <c r="P77" s="37">
        <f t="shared" si="6"/>
        <v>0</v>
      </c>
    </row>
    <row r="78" spans="1:16">
      <c r="A78" t="s">
        <v>337</v>
      </c>
      <c r="B78" t="s">
        <v>32</v>
      </c>
      <c r="C78" t="s">
        <v>338</v>
      </c>
      <c r="D78" s="27">
        <v>1</v>
      </c>
      <c r="E78" s="27"/>
      <c r="F78" s="27"/>
      <c r="G78" s="27"/>
      <c r="H78" s="27"/>
      <c r="I78" s="27"/>
      <c r="J78" s="27">
        <v>1</v>
      </c>
      <c r="K78" s="27"/>
      <c r="L78" s="27"/>
      <c r="M78" s="27"/>
      <c r="N78" s="27"/>
      <c r="O78" s="27">
        <f t="shared" si="5"/>
        <v>2</v>
      </c>
      <c r="P78" s="37">
        <f t="shared" si="6"/>
        <v>0.7</v>
      </c>
    </row>
    <row r="79" spans="1:16">
      <c r="A79" t="s">
        <v>341</v>
      </c>
      <c r="B79" t="s">
        <v>343</v>
      </c>
      <c r="C79" t="s">
        <v>342</v>
      </c>
      <c r="D79" s="27"/>
      <c r="E79" s="27"/>
      <c r="F79" s="27"/>
      <c r="G79" s="27"/>
      <c r="H79" s="27"/>
      <c r="I79" s="27"/>
      <c r="J79" s="27"/>
      <c r="K79" s="27"/>
      <c r="L79" s="27"/>
      <c r="M79" s="27"/>
      <c r="N79" s="27"/>
      <c r="O79" s="27">
        <f t="shared" si="5"/>
        <v>0</v>
      </c>
      <c r="P79" s="37">
        <f t="shared" si="6"/>
        <v>0</v>
      </c>
    </row>
    <row r="80" spans="1:16">
      <c r="A80" t="s">
        <v>344</v>
      </c>
      <c r="B80" t="s">
        <v>346</v>
      </c>
      <c r="C80" t="s">
        <v>345</v>
      </c>
      <c r="D80" s="27"/>
      <c r="E80" s="27">
        <v>1</v>
      </c>
      <c r="F80" s="27">
        <v>2</v>
      </c>
      <c r="G80" s="27">
        <v>3</v>
      </c>
      <c r="H80" s="27">
        <v>1</v>
      </c>
      <c r="I80" s="27">
        <v>1</v>
      </c>
      <c r="J80" s="27"/>
      <c r="K80" s="27"/>
      <c r="L80" s="27">
        <v>1</v>
      </c>
      <c r="M80" s="27">
        <v>1</v>
      </c>
      <c r="N80" s="27">
        <v>1</v>
      </c>
      <c r="O80" s="27">
        <f t="shared" si="5"/>
        <v>11</v>
      </c>
      <c r="P80" s="37">
        <f t="shared" si="6"/>
        <v>3.7</v>
      </c>
    </row>
    <row r="81" spans="1:16">
      <c r="A81" t="s">
        <v>349</v>
      </c>
      <c r="B81" t="s">
        <v>291</v>
      </c>
      <c r="C81" t="s">
        <v>350</v>
      </c>
      <c r="D81" s="27"/>
      <c r="E81" s="27"/>
      <c r="F81" s="27">
        <v>1</v>
      </c>
      <c r="G81" s="27"/>
      <c r="H81" s="27"/>
      <c r="I81" s="27"/>
      <c r="J81" s="27"/>
      <c r="K81" s="27"/>
      <c r="L81" s="27"/>
      <c r="M81" s="27"/>
      <c r="N81" s="27"/>
      <c r="O81" s="27">
        <f t="shared" si="5"/>
        <v>1</v>
      </c>
      <c r="P81" s="37">
        <f t="shared" si="6"/>
        <v>0.3</v>
      </c>
    </row>
    <row r="82" spans="1:16">
      <c r="A82" t="s">
        <v>351</v>
      </c>
      <c r="B82" t="s">
        <v>353</v>
      </c>
      <c r="C82" t="s">
        <v>352</v>
      </c>
      <c r="D82" s="27">
        <v>1</v>
      </c>
      <c r="E82" s="27"/>
      <c r="F82" s="27"/>
      <c r="G82" s="27"/>
      <c r="H82" s="27"/>
      <c r="I82" s="27"/>
      <c r="J82" s="27"/>
      <c r="K82" s="27"/>
      <c r="L82" s="27"/>
      <c r="M82" s="27"/>
      <c r="N82" s="27"/>
      <c r="O82" s="27">
        <f t="shared" si="5"/>
        <v>1</v>
      </c>
      <c r="P82" s="37">
        <f t="shared" si="6"/>
        <v>0.3</v>
      </c>
    </row>
    <row r="83" spans="1:16">
      <c r="A83" t="s">
        <v>354</v>
      </c>
      <c r="B83" t="s">
        <v>126</v>
      </c>
      <c r="C83" t="s">
        <v>355</v>
      </c>
      <c r="D83" s="27"/>
      <c r="E83" s="27"/>
      <c r="F83" s="27"/>
      <c r="G83" s="27"/>
      <c r="H83" s="27"/>
      <c r="I83" s="27"/>
      <c r="J83" s="27"/>
      <c r="K83" s="27"/>
      <c r="L83" s="27"/>
      <c r="M83" s="27"/>
      <c r="N83" s="27"/>
      <c r="O83" s="27">
        <f t="shared" si="5"/>
        <v>0</v>
      </c>
      <c r="P83" s="37">
        <f t="shared" si="6"/>
        <v>0</v>
      </c>
    </row>
    <row r="84" spans="1:16">
      <c r="A84" t="s">
        <v>356</v>
      </c>
      <c r="B84" t="s">
        <v>207</v>
      </c>
      <c r="C84" t="s">
        <v>357</v>
      </c>
      <c r="D84" s="27"/>
      <c r="E84" s="27"/>
      <c r="F84" s="27"/>
      <c r="G84" s="27"/>
      <c r="H84" s="27"/>
      <c r="I84" s="27"/>
      <c r="J84" s="27"/>
      <c r="K84" s="27"/>
      <c r="L84" s="27"/>
      <c r="M84" s="27"/>
      <c r="N84" s="27"/>
      <c r="O84" s="27">
        <f t="shared" si="5"/>
        <v>0</v>
      </c>
      <c r="P84" s="37">
        <f t="shared" si="6"/>
        <v>0</v>
      </c>
    </row>
    <row r="85" spans="1:16">
      <c r="A85" t="s">
        <v>360</v>
      </c>
      <c r="B85" t="s">
        <v>105</v>
      </c>
      <c r="C85" t="s">
        <v>361</v>
      </c>
      <c r="D85" s="27">
        <v>1</v>
      </c>
      <c r="E85" s="27"/>
      <c r="F85" s="27"/>
      <c r="G85" s="27"/>
      <c r="H85" s="27"/>
      <c r="I85" s="27"/>
      <c r="J85" s="27"/>
      <c r="K85" s="27"/>
      <c r="L85" s="27"/>
      <c r="M85" s="27"/>
      <c r="N85" s="27"/>
      <c r="O85" s="27">
        <f t="shared" si="5"/>
        <v>1</v>
      </c>
      <c r="P85" s="37">
        <f t="shared" si="6"/>
        <v>0.3</v>
      </c>
    </row>
    <row r="86" spans="1:16">
      <c r="A86" t="s">
        <v>364</v>
      </c>
      <c r="B86" t="s">
        <v>334</v>
      </c>
      <c r="C86" t="s">
        <v>365</v>
      </c>
      <c r="D86" s="27"/>
      <c r="E86" s="27"/>
      <c r="F86" s="27"/>
      <c r="G86" s="27"/>
      <c r="H86" s="27"/>
      <c r="I86" s="27"/>
      <c r="J86" s="27"/>
      <c r="K86" s="27"/>
      <c r="L86" s="27"/>
      <c r="M86" s="27"/>
      <c r="N86" s="27"/>
      <c r="O86" s="27">
        <f t="shared" si="5"/>
        <v>0</v>
      </c>
      <c r="P86" s="37">
        <f t="shared" si="6"/>
        <v>0</v>
      </c>
    </row>
    <row r="87" spans="1:16">
      <c r="A87" t="s">
        <v>366</v>
      </c>
      <c r="B87" t="s">
        <v>368</v>
      </c>
      <c r="C87" t="s">
        <v>367</v>
      </c>
      <c r="D87" s="27"/>
      <c r="E87" s="27"/>
      <c r="F87" s="27">
        <v>1</v>
      </c>
      <c r="G87" s="27">
        <v>2</v>
      </c>
      <c r="H87" s="27"/>
      <c r="I87" s="27"/>
      <c r="J87" s="27"/>
      <c r="K87" s="27"/>
      <c r="L87" s="27"/>
      <c r="M87" s="27"/>
      <c r="N87" s="27"/>
      <c r="O87" s="27">
        <f t="shared" si="5"/>
        <v>3</v>
      </c>
      <c r="P87" s="37">
        <f t="shared" si="6"/>
        <v>1</v>
      </c>
    </row>
    <row r="88" spans="1:16">
      <c r="A88" t="s">
        <v>371</v>
      </c>
      <c r="B88" t="s">
        <v>373</v>
      </c>
      <c r="C88" t="s">
        <v>372</v>
      </c>
      <c r="D88" s="27">
        <v>1</v>
      </c>
      <c r="E88" s="27"/>
      <c r="F88" s="27"/>
      <c r="G88" s="27"/>
      <c r="H88" s="27"/>
      <c r="I88" s="27"/>
      <c r="J88" s="27"/>
      <c r="K88" s="27"/>
      <c r="L88" s="27"/>
      <c r="M88" s="27"/>
      <c r="N88" s="27"/>
      <c r="O88" s="27">
        <f t="shared" si="5"/>
        <v>1</v>
      </c>
      <c r="P88" s="37">
        <f t="shared" si="6"/>
        <v>0.3</v>
      </c>
    </row>
    <row r="89" spans="1:16">
      <c r="A89" t="s">
        <v>376</v>
      </c>
      <c r="B89" t="s">
        <v>378</v>
      </c>
      <c r="C89" t="s">
        <v>377</v>
      </c>
      <c r="D89" s="27">
        <v>1</v>
      </c>
      <c r="E89" s="27"/>
      <c r="F89" s="27"/>
      <c r="G89" s="27"/>
      <c r="H89" s="27"/>
      <c r="I89" s="27"/>
      <c r="J89" s="27"/>
      <c r="K89" s="27"/>
      <c r="L89" s="27"/>
      <c r="M89" s="27"/>
      <c r="N89" s="27"/>
      <c r="O89" s="27">
        <f t="shared" si="5"/>
        <v>1</v>
      </c>
      <c r="P89" s="37">
        <f t="shared" si="6"/>
        <v>0.3</v>
      </c>
    </row>
    <row r="90" spans="1:16">
      <c r="A90" t="s">
        <v>379</v>
      </c>
      <c r="B90" t="s">
        <v>381</v>
      </c>
      <c r="C90" t="s">
        <v>380</v>
      </c>
      <c r="D90" s="27">
        <v>1</v>
      </c>
      <c r="E90" s="27"/>
      <c r="F90" s="27"/>
      <c r="G90" s="27"/>
      <c r="H90" s="27"/>
      <c r="I90" s="27"/>
      <c r="J90" s="27"/>
      <c r="K90" s="27"/>
      <c r="L90" s="27"/>
      <c r="M90" s="27"/>
      <c r="N90" s="27"/>
      <c r="O90" s="27">
        <f t="shared" si="5"/>
        <v>1</v>
      </c>
      <c r="P90" s="37">
        <f t="shared" si="6"/>
        <v>0.3</v>
      </c>
    </row>
    <row r="91" spans="1:16">
      <c r="A91" t="s">
        <v>384</v>
      </c>
      <c r="B91" t="s">
        <v>386</v>
      </c>
      <c r="C91" t="s">
        <v>385</v>
      </c>
      <c r="D91" s="27">
        <v>1</v>
      </c>
      <c r="E91" s="27"/>
      <c r="F91" s="27"/>
      <c r="G91" s="27"/>
      <c r="H91" s="27"/>
      <c r="I91" s="27"/>
      <c r="J91" s="27"/>
      <c r="K91" s="27"/>
      <c r="L91" s="27"/>
      <c r="M91" s="27"/>
      <c r="N91" s="27"/>
      <c r="O91" s="27">
        <f t="shared" si="5"/>
        <v>1</v>
      </c>
      <c r="P91" s="37">
        <f t="shared" si="6"/>
        <v>0.3</v>
      </c>
    </row>
    <row r="92" spans="1:16">
      <c r="A92" t="s">
        <v>387</v>
      </c>
      <c r="B92" t="s">
        <v>389</v>
      </c>
      <c r="C92" t="s">
        <v>388</v>
      </c>
      <c r="D92" s="27"/>
      <c r="E92" s="27"/>
      <c r="F92" s="27"/>
      <c r="G92" s="27"/>
      <c r="H92" s="27"/>
      <c r="I92" s="27"/>
      <c r="J92" s="27"/>
      <c r="K92" s="27"/>
      <c r="L92" s="27"/>
      <c r="M92" s="27"/>
      <c r="N92" s="27"/>
      <c r="O92" s="27">
        <f t="shared" si="5"/>
        <v>0</v>
      </c>
      <c r="P92" s="37">
        <f t="shared" si="6"/>
        <v>0</v>
      </c>
    </row>
    <row r="93" spans="1:16">
      <c r="A93" t="s">
        <v>390</v>
      </c>
      <c r="B93" t="s">
        <v>105</v>
      </c>
      <c r="C93" t="s">
        <v>391</v>
      </c>
      <c r="D93" s="27">
        <v>1</v>
      </c>
      <c r="E93" s="27">
        <v>1</v>
      </c>
      <c r="F93" s="27">
        <v>2</v>
      </c>
      <c r="G93" s="27">
        <v>1</v>
      </c>
      <c r="H93" s="27">
        <v>1</v>
      </c>
      <c r="I93" s="27">
        <v>1</v>
      </c>
      <c r="J93" s="27">
        <v>1</v>
      </c>
      <c r="K93" s="27">
        <v>1</v>
      </c>
      <c r="L93" s="27">
        <v>1</v>
      </c>
      <c r="M93" s="27">
        <v>1</v>
      </c>
      <c r="N93" s="27"/>
      <c r="O93" s="27">
        <f t="shared" si="5"/>
        <v>11</v>
      </c>
      <c r="P93" s="37">
        <f t="shared" si="6"/>
        <v>3.7</v>
      </c>
    </row>
    <row r="94" spans="1:16">
      <c r="A94" t="s">
        <v>394</v>
      </c>
      <c r="B94" t="s">
        <v>231</v>
      </c>
      <c r="C94" t="s">
        <v>395</v>
      </c>
      <c r="D94" s="27"/>
      <c r="E94" s="27"/>
      <c r="F94" s="27"/>
      <c r="G94" s="27"/>
      <c r="H94" s="27"/>
      <c r="I94" s="27"/>
      <c r="J94" s="27"/>
      <c r="K94" s="27"/>
      <c r="L94" s="27"/>
      <c r="M94" s="27"/>
      <c r="N94" s="27"/>
      <c r="O94" s="27">
        <f t="shared" si="5"/>
        <v>0</v>
      </c>
      <c r="P94" s="37">
        <f t="shared" si="6"/>
        <v>0</v>
      </c>
    </row>
    <row r="95" spans="1:16">
      <c r="A95" t="s">
        <v>396</v>
      </c>
      <c r="B95" t="s">
        <v>398</v>
      </c>
      <c r="C95" t="s">
        <v>397</v>
      </c>
      <c r="D95" s="27"/>
      <c r="E95" s="27"/>
      <c r="F95" s="27"/>
      <c r="G95" s="27"/>
      <c r="H95" s="27"/>
      <c r="I95" s="27"/>
      <c r="J95" s="27"/>
      <c r="K95" s="27"/>
      <c r="L95" s="27"/>
      <c r="M95" s="27"/>
      <c r="N95" s="27"/>
      <c r="O95" s="27">
        <f t="shared" si="5"/>
        <v>0</v>
      </c>
      <c r="P95" s="37">
        <f t="shared" si="6"/>
        <v>0</v>
      </c>
    </row>
    <row r="96" spans="1:16">
      <c r="A96" t="s">
        <v>399</v>
      </c>
      <c r="B96" t="s">
        <v>113</v>
      </c>
      <c r="C96" t="s">
        <v>400</v>
      </c>
      <c r="D96" s="27">
        <v>1</v>
      </c>
      <c r="E96" s="27"/>
      <c r="F96" s="27"/>
      <c r="G96" s="27"/>
      <c r="H96" s="27"/>
      <c r="I96" s="27"/>
      <c r="J96" s="27"/>
      <c r="K96" s="27"/>
      <c r="L96" s="27"/>
      <c r="M96" s="27"/>
      <c r="N96" s="27"/>
      <c r="O96" s="27">
        <f t="shared" si="5"/>
        <v>1</v>
      </c>
      <c r="P96" s="37">
        <f t="shared" si="6"/>
        <v>0.3</v>
      </c>
    </row>
    <row r="97" spans="1:16">
      <c r="A97" t="s">
        <v>403</v>
      </c>
      <c r="B97" t="s">
        <v>405</v>
      </c>
      <c r="C97" t="s">
        <v>404</v>
      </c>
      <c r="D97" s="27">
        <v>1</v>
      </c>
      <c r="E97" s="27"/>
      <c r="F97" s="27"/>
      <c r="G97" s="27"/>
      <c r="H97" s="27"/>
      <c r="I97" s="27"/>
      <c r="J97" s="27"/>
      <c r="K97" s="27"/>
      <c r="L97" s="27"/>
      <c r="M97" s="27"/>
      <c r="N97" s="27"/>
      <c r="O97" s="27">
        <f t="shared" si="5"/>
        <v>1</v>
      </c>
      <c r="P97" s="37">
        <f t="shared" si="6"/>
        <v>0.3</v>
      </c>
    </row>
    <row r="98" spans="1:16">
      <c r="A98" t="s">
        <v>406</v>
      </c>
      <c r="B98" t="s">
        <v>178</v>
      </c>
      <c r="C98" t="s">
        <v>407</v>
      </c>
      <c r="D98" s="27"/>
      <c r="E98" s="27"/>
      <c r="F98" s="27">
        <v>2</v>
      </c>
      <c r="G98" s="27"/>
      <c r="H98" s="27"/>
      <c r="I98" s="27"/>
      <c r="J98" s="27"/>
      <c r="K98" s="27"/>
      <c r="L98" s="27"/>
      <c r="M98" s="27"/>
      <c r="N98" s="27"/>
      <c r="O98" s="27">
        <f t="shared" si="5"/>
        <v>2</v>
      </c>
      <c r="P98" s="37">
        <f t="shared" si="6"/>
        <v>0.7</v>
      </c>
    </row>
    <row r="99" spans="1:16">
      <c r="A99" t="s">
        <v>408</v>
      </c>
      <c r="B99" t="s">
        <v>164</v>
      </c>
      <c r="C99" t="s">
        <v>409</v>
      </c>
      <c r="D99" s="27">
        <v>1</v>
      </c>
      <c r="E99" s="27">
        <v>1</v>
      </c>
      <c r="F99" s="27"/>
      <c r="G99" s="27">
        <v>3</v>
      </c>
      <c r="H99" s="27">
        <v>1</v>
      </c>
      <c r="I99" s="27">
        <v>1</v>
      </c>
      <c r="J99" s="27">
        <v>1</v>
      </c>
      <c r="K99" s="27"/>
      <c r="L99" s="27"/>
      <c r="M99" s="27">
        <v>1</v>
      </c>
      <c r="N99" s="27"/>
      <c r="O99" s="27">
        <f t="shared" si="5"/>
        <v>9</v>
      </c>
      <c r="P99" s="37">
        <f t="shared" si="6"/>
        <v>3</v>
      </c>
    </row>
    <row r="100" spans="1:16">
      <c r="A100" t="s">
        <v>412</v>
      </c>
      <c r="B100" t="s">
        <v>231</v>
      </c>
      <c r="C100" t="s">
        <v>413</v>
      </c>
      <c r="D100" s="27">
        <v>1</v>
      </c>
      <c r="E100" s="27">
        <v>1</v>
      </c>
      <c r="F100" s="27">
        <v>2</v>
      </c>
      <c r="G100" s="27">
        <v>3</v>
      </c>
      <c r="H100" s="27"/>
      <c r="I100" s="27">
        <v>1</v>
      </c>
      <c r="J100" s="27"/>
      <c r="K100" s="27"/>
      <c r="L100" s="27">
        <v>1</v>
      </c>
      <c r="M100" s="27">
        <v>1</v>
      </c>
      <c r="N100" s="27"/>
      <c r="O100" s="27">
        <f t="shared" si="5"/>
        <v>10</v>
      </c>
      <c r="P100" s="37">
        <f t="shared" si="6"/>
        <v>3.3</v>
      </c>
    </row>
    <row r="101" spans="1:16">
      <c r="A101" t="s">
        <v>416</v>
      </c>
      <c r="B101" t="s">
        <v>204</v>
      </c>
      <c r="C101" t="s">
        <v>417</v>
      </c>
      <c r="D101" s="27"/>
      <c r="E101" s="27"/>
      <c r="F101" s="27"/>
      <c r="G101" s="27"/>
      <c r="H101" s="27"/>
      <c r="I101" s="27"/>
      <c r="J101" s="27"/>
      <c r="K101" s="27"/>
      <c r="L101" s="27"/>
      <c r="M101" s="27"/>
      <c r="N101" s="27"/>
      <c r="O101" s="27">
        <f t="shared" si="5"/>
        <v>0</v>
      </c>
      <c r="P101" s="37">
        <f t="shared" si="6"/>
        <v>0</v>
      </c>
    </row>
    <row r="102" spans="1:16">
      <c r="A102" t="s">
        <v>420</v>
      </c>
      <c r="B102" t="s">
        <v>422</v>
      </c>
      <c r="C102" t="s">
        <v>421</v>
      </c>
      <c r="D102" s="27"/>
      <c r="E102" s="27"/>
      <c r="F102" s="27"/>
      <c r="G102" s="27"/>
      <c r="H102" s="27"/>
      <c r="I102" s="27"/>
      <c r="J102" s="27"/>
      <c r="K102" s="27"/>
      <c r="L102" s="27"/>
      <c r="M102" s="27"/>
      <c r="N102" s="27"/>
      <c r="O102" s="27">
        <f t="shared" si="5"/>
        <v>0</v>
      </c>
      <c r="P102" s="37">
        <f t="shared" si="6"/>
        <v>0</v>
      </c>
    </row>
    <row r="103" spans="1:16">
      <c r="A103" t="s">
        <v>423</v>
      </c>
      <c r="B103" t="s">
        <v>141</v>
      </c>
      <c r="C103" t="s">
        <v>424</v>
      </c>
      <c r="D103" s="27"/>
      <c r="E103" s="27">
        <v>1</v>
      </c>
      <c r="F103" s="27"/>
      <c r="G103" s="27"/>
      <c r="H103" s="27"/>
      <c r="I103" s="27"/>
      <c r="J103" s="27"/>
      <c r="K103" s="27"/>
      <c r="L103" s="27"/>
      <c r="M103" s="27"/>
      <c r="N103" s="27"/>
      <c r="O103" s="27">
        <f t="shared" si="5"/>
        <v>1</v>
      </c>
      <c r="P103" s="37">
        <f t="shared" si="6"/>
        <v>0.3</v>
      </c>
    </row>
    <row r="104" spans="1:16">
      <c r="A104" t="s">
        <v>427</v>
      </c>
      <c r="B104" t="s">
        <v>62</v>
      </c>
      <c r="C104" t="s">
        <v>428</v>
      </c>
      <c r="D104" s="27"/>
      <c r="E104" s="27">
        <v>1</v>
      </c>
      <c r="F104" s="27"/>
      <c r="G104" s="27"/>
      <c r="H104" s="27">
        <v>1</v>
      </c>
      <c r="I104" s="27"/>
      <c r="J104" s="27"/>
      <c r="K104" s="27">
        <v>1</v>
      </c>
      <c r="L104" s="27"/>
      <c r="M104" s="27"/>
      <c r="N104" s="27"/>
      <c r="O104" s="27">
        <f t="shared" si="5"/>
        <v>3</v>
      </c>
      <c r="P104" s="37">
        <f t="shared" si="6"/>
        <v>1</v>
      </c>
    </row>
    <row r="105" spans="1:16">
      <c r="A105" t="s">
        <v>431</v>
      </c>
      <c r="B105" t="s">
        <v>373</v>
      </c>
      <c r="C105" t="s">
        <v>432</v>
      </c>
      <c r="D105" s="27">
        <v>1</v>
      </c>
      <c r="E105" s="27"/>
      <c r="F105" s="27"/>
      <c r="G105" s="27">
        <v>2</v>
      </c>
      <c r="H105" s="27"/>
      <c r="I105" s="27">
        <v>1</v>
      </c>
      <c r="J105" s="27"/>
      <c r="K105" s="27"/>
      <c r="L105" s="27"/>
      <c r="M105" s="27"/>
      <c r="N105" s="27"/>
      <c r="O105" s="27">
        <f t="shared" si="5"/>
        <v>4</v>
      </c>
      <c r="P105" s="37">
        <f t="shared" si="6"/>
        <v>1.3</v>
      </c>
    </row>
    <row r="106" spans="1:16">
      <c r="A106" t="s">
        <v>433</v>
      </c>
      <c r="B106" t="s">
        <v>435</v>
      </c>
      <c r="C106" t="s">
        <v>434</v>
      </c>
      <c r="D106" s="27">
        <v>1</v>
      </c>
      <c r="E106" s="27"/>
      <c r="F106" s="27"/>
      <c r="G106" s="27"/>
      <c r="H106" s="27"/>
      <c r="I106" s="27"/>
      <c r="J106" s="27"/>
      <c r="K106" s="27"/>
      <c r="L106" s="27"/>
      <c r="M106" s="27"/>
      <c r="N106" s="27"/>
      <c r="O106" s="27">
        <f t="shared" si="5"/>
        <v>1</v>
      </c>
      <c r="P106" s="37">
        <f t="shared" si="6"/>
        <v>0.3</v>
      </c>
    </row>
    <row r="107" spans="1:16">
      <c r="A107" t="s">
        <v>436</v>
      </c>
      <c r="B107" t="s">
        <v>386</v>
      </c>
      <c r="C107" t="s">
        <v>437</v>
      </c>
      <c r="D107" s="27">
        <v>1</v>
      </c>
      <c r="E107" s="27">
        <v>1</v>
      </c>
      <c r="F107" s="27">
        <v>2</v>
      </c>
      <c r="G107" s="27"/>
      <c r="H107" s="27"/>
      <c r="I107" s="27"/>
      <c r="J107" s="27"/>
      <c r="K107" s="27"/>
      <c r="L107" s="27"/>
      <c r="M107" s="27"/>
      <c r="N107" s="27"/>
      <c r="O107" s="27">
        <f t="shared" si="5"/>
        <v>4</v>
      </c>
      <c r="P107" s="37">
        <f t="shared" si="6"/>
        <v>1.3</v>
      </c>
    </row>
    <row r="108" spans="1:16">
      <c r="A108" t="s">
        <v>438</v>
      </c>
      <c r="B108" t="s">
        <v>90</v>
      </c>
      <c r="C108" t="s">
        <v>439</v>
      </c>
      <c r="D108" s="27">
        <v>1</v>
      </c>
      <c r="E108" s="27">
        <v>1</v>
      </c>
      <c r="F108" s="27">
        <v>3</v>
      </c>
      <c r="G108" s="27">
        <v>2</v>
      </c>
      <c r="H108" s="27">
        <v>1</v>
      </c>
      <c r="I108" s="27"/>
      <c r="J108" s="27">
        <v>1</v>
      </c>
      <c r="K108" s="27">
        <v>1</v>
      </c>
      <c r="L108" s="27">
        <v>1</v>
      </c>
      <c r="M108" s="27">
        <v>1</v>
      </c>
      <c r="N108" s="27">
        <v>1</v>
      </c>
      <c r="O108" s="27">
        <f t="shared" si="5"/>
        <v>13</v>
      </c>
      <c r="P108" s="37">
        <f t="shared" si="6"/>
        <v>4.3</v>
      </c>
    </row>
    <row r="109" spans="1:16">
      <c r="A109" t="s">
        <v>440</v>
      </c>
      <c r="B109" t="s">
        <v>274</v>
      </c>
      <c r="C109" t="s">
        <v>441</v>
      </c>
      <c r="D109" s="27">
        <v>1</v>
      </c>
      <c r="E109" s="27"/>
      <c r="F109" s="27"/>
      <c r="G109" s="27"/>
      <c r="H109" s="27"/>
      <c r="I109" s="27"/>
      <c r="J109" s="27"/>
      <c r="K109" s="27"/>
      <c r="L109" s="27"/>
      <c r="M109" s="27"/>
      <c r="N109" s="27"/>
      <c r="O109" s="27">
        <f t="shared" si="5"/>
        <v>1</v>
      </c>
      <c r="P109" s="37">
        <f t="shared" si="6"/>
        <v>0.3</v>
      </c>
    </row>
    <row r="110" spans="1:16">
      <c r="A110" t="s">
        <v>442</v>
      </c>
      <c r="B110" t="s">
        <v>222</v>
      </c>
      <c r="C110" t="s">
        <v>443</v>
      </c>
      <c r="D110" s="27">
        <v>1</v>
      </c>
      <c r="E110" s="27"/>
      <c r="F110" s="27"/>
      <c r="G110" s="27"/>
      <c r="H110" s="27"/>
      <c r="I110" s="27"/>
      <c r="J110" s="27"/>
      <c r="K110" s="27"/>
      <c r="L110" s="27"/>
      <c r="M110" s="27"/>
      <c r="N110" s="27"/>
      <c r="O110" s="27">
        <f t="shared" si="5"/>
        <v>1</v>
      </c>
      <c r="P110" s="37">
        <f t="shared" si="6"/>
        <v>0.3</v>
      </c>
    </row>
    <row r="111" spans="1:16">
      <c r="A111" t="s">
        <v>444</v>
      </c>
      <c r="B111" t="s">
        <v>446</v>
      </c>
      <c r="C111" t="s">
        <v>445</v>
      </c>
      <c r="D111" s="27">
        <v>1</v>
      </c>
      <c r="E111" s="27"/>
      <c r="F111" s="27"/>
      <c r="G111" s="27"/>
      <c r="H111" s="27"/>
      <c r="I111" s="27"/>
      <c r="J111" s="27"/>
      <c r="K111" s="27"/>
      <c r="L111" s="27"/>
      <c r="M111" s="27"/>
      <c r="N111" s="27"/>
      <c r="O111" s="27">
        <f t="shared" si="5"/>
        <v>1</v>
      </c>
      <c r="P111" s="37">
        <f t="shared" si="6"/>
        <v>0.3</v>
      </c>
    </row>
    <row r="112" spans="1:16">
      <c r="A112" t="s">
        <v>447</v>
      </c>
      <c r="B112" t="s">
        <v>222</v>
      </c>
      <c r="C112" t="s">
        <v>448</v>
      </c>
      <c r="D112" s="27"/>
      <c r="E112" s="27"/>
      <c r="F112" s="27"/>
      <c r="G112" s="27"/>
      <c r="H112" s="27"/>
      <c r="I112" s="27"/>
      <c r="J112" s="27"/>
      <c r="K112" s="27"/>
      <c r="L112" s="27"/>
      <c r="M112" s="27"/>
      <c r="N112" s="27"/>
      <c r="O112" s="27">
        <f t="shared" si="5"/>
        <v>0</v>
      </c>
      <c r="P112" s="37">
        <f t="shared" si="6"/>
        <v>0</v>
      </c>
    </row>
    <row r="113" spans="1:16">
      <c r="A113" t="s">
        <v>449</v>
      </c>
      <c r="B113" t="s">
        <v>373</v>
      </c>
      <c r="C113" t="s">
        <v>450</v>
      </c>
      <c r="D113" s="27">
        <v>1</v>
      </c>
      <c r="E113" s="27"/>
      <c r="F113" s="27"/>
      <c r="G113" s="27"/>
      <c r="H113" s="27"/>
      <c r="I113" s="27"/>
      <c r="J113" s="27"/>
      <c r="K113" s="27"/>
      <c r="L113" s="27"/>
      <c r="M113" s="27"/>
      <c r="N113" s="27"/>
      <c r="O113" s="27">
        <f t="shared" si="5"/>
        <v>1</v>
      </c>
      <c r="P113" s="37">
        <f t="shared" si="6"/>
        <v>0.3</v>
      </c>
    </row>
    <row r="114" spans="1:16">
      <c r="A114" t="s">
        <v>451</v>
      </c>
      <c r="B114" t="s">
        <v>231</v>
      </c>
      <c r="C114" t="s">
        <v>452</v>
      </c>
      <c r="D114" s="27">
        <v>1</v>
      </c>
      <c r="E114" s="27"/>
      <c r="F114" s="27"/>
      <c r="G114" s="27"/>
      <c r="H114" s="27">
        <v>1</v>
      </c>
      <c r="I114" s="27">
        <v>1</v>
      </c>
      <c r="J114" s="27"/>
      <c r="K114" s="27"/>
      <c r="L114" s="27"/>
      <c r="M114" s="27"/>
      <c r="N114" s="27"/>
      <c r="O114" s="27">
        <f t="shared" si="5"/>
        <v>3</v>
      </c>
      <c r="P114" s="37">
        <f t="shared" si="6"/>
        <v>1</v>
      </c>
    </row>
    <row r="115" spans="1:16">
      <c r="A115" t="s">
        <v>453</v>
      </c>
      <c r="B115" t="s">
        <v>455</v>
      </c>
      <c r="C115" t="s">
        <v>454</v>
      </c>
      <c r="D115" s="27">
        <v>1</v>
      </c>
      <c r="E115" s="27">
        <v>1</v>
      </c>
      <c r="F115" s="27">
        <v>2</v>
      </c>
      <c r="G115" s="27">
        <v>2</v>
      </c>
      <c r="H115" s="27"/>
      <c r="I115" s="27"/>
      <c r="J115" s="27"/>
      <c r="K115" s="27"/>
      <c r="L115" s="27"/>
      <c r="M115" s="27"/>
      <c r="N115" s="27"/>
      <c r="O115" s="27">
        <f t="shared" si="5"/>
        <v>6</v>
      </c>
      <c r="P115" s="37">
        <f t="shared" si="6"/>
        <v>2</v>
      </c>
    </row>
    <row r="116" spans="1:16">
      <c r="A116" t="s">
        <v>458</v>
      </c>
      <c r="B116" t="s">
        <v>257</v>
      </c>
      <c r="C116" t="s">
        <v>459</v>
      </c>
      <c r="D116" s="27">
        <v>1</v>
      </c>
      <c r="E116" s="27"/>
      <c r="F116" s="27">
        <v>2</v>
      </c>
      <c r="G116" s="27">
        <v>3</v>
      </c>
      <c r="H116" s="27"/>
      <c r="I116" s="27"/>
      <c r="J116" s="27"/>
      <c r="K116" s="27"/>
      <c r="L116" s="27"/>
      <c r="M116" s="27"/>
      <c r="N116" s="27"/>
      <c r="O116" s="27">
        <f t="shared" si="5"/>
        <v>6</v>
      </c>
      <c r="P116" s="37">
        <f t="shared" si="6"/>
        <v>2</v>
      </c>
    </row>
    <row r="117" spans="1:16">
      <c r="A117" t="s">
        <v>462</v>
      </c>
      <c r="B117" t="s">
        <v>464</v>
      </c>
      <c r="C117" t="s">
        <v>463</v>
      </c>
      <c r="D117" s="27">
        <v>1</v>
      </c>
      <c r="E117" s="27"/>
      <c r="F117" s="27"/>
      <c r="G117" s="27"/>
      <c r="H117" s="27"/>
      <c r="I117" s="27"/>
      <c r="J117" s="27"/>
      <c r="K117" s="27"/>
      <c r="L117" s="27"/>
      <c r="M117" s="27"/>
      <c r="N117" s="27"/>
      <c r="O117" s="27">
        <f t="shared" si="5"/>
        <v>1</v>
      </c>
      <c r="P117" s="37">
        <f t="shared" si="6"/>
        <v>0.3</v>
      </c>
    </row>
    <row r="118" spans="1:16">
      <c r="A118" t="s">
        <v>467</v>
      </c>
      <c r="B118" t="s">
        <v>178</v>
      </c>
      <c r="C118" t="s">
        <v>468</v>
      </c>
      <c r="D118" s="27"/>
      <c r="E118" s="27"/>
      <c r="F118" s="27"/>
      <c r="G118" s="27"/>
      <c r="H118" s="27"/>
      <c r="I118" s="27">
        <v>1</v>
      </c>
      <c r="J118" s="27">
        <v>1</v>
      </c>
      <c r="K118" s="27"/>
      <c r="L118" s="27"/>
      <c r="M118" s="27"/>
      <c r="N118" s="27">
        <v>1</v>
      </c>
      <c r="O118" s="27">
        <f t="shared" si="5"/>
        <v>3</v>
      </c>
      <c r="P118" s="37">
        <f t="shared" si="6"/>
        <v>1</v>
      </c>
    </row>
    <row r="119" spans="1:16">
      <c r="A119" t="s">
        <v>469</v>
      </c>
      <c r="B119" t="s">
        <v>95</v>
      </c>
      <c r="C119" t="s">
        <v>470</v>
      </c>
      <c r="D119" s="27"/>
      <c r="E119" s="27"/>
      <c r="F119" s="27"/>
      <c r="G119" s="27"/>
      <c r="H119" s="27"/>
      <c r="I119" s="27"/>
      <c r="J119" s="27"/>
      <c r="K119" s="27"/>
      <c r="L119" s="27"/>
      <c r="M119" s="27"/>
      <c r="N119" s="27"/>
      <c r="O119" s="27">
        <f t="shared" si="5"/>
        <v>0</v>
      </c>
      <c r="P119" s="37">
        <f t="shared" si="6"/>
        <v>0</v>
      </c>
    </row>
    <row r="120" spans="1:16">
      <c r="A120" t="s">
        <v>471</v>
      </c>
      <c r="B120" t="s">
        <v>473</v>
      </c>
      <c r="C120" t="s">
        <v>472</v>
      </c>
      <c r="D120" s="27"/>
      <c r="E120" s="27"/>
      <c r="F120" s="27"/>
      <c r="G120" s="27"/>
      <c r="H120" s="27"/>
      <c r="I120" s="27"/>
      <c r="J120" s="27"/>
      <c r="K120" s="27"/>
      <c r="L120" s="27"/>
      <c r="M120" s="27"/>
      <c r="N120" s="27"/>
      <c r="O120" s="27">
        <f t="shared" si="5"/>
        <v>0</v>
      </c>
      <c r="P120" s="37">
        <f t="shared" si="6"/>
        <v>0</v>
      </c>
    </row>
    <row r="121" spans="1:16">
      <c r="A121" t="s">
        <v>476</v>
      </c>
      <c r="B121" t="s">
        <v>126</v>
      </c>
      <c r="C121" t="s">
        <v>477</v>
      </c>
      <c r="D121" s="27">
        <v>1</v>
      </c>
      <c r="E121" s="27"/>
      <c r="F121" s="27"/>
      <c r="G121" s="27"/>
      <c r="H121" s="27"/>
      <c r="I121" s="27"/>
      <c r="J121" s="27"/>
      <c r="K121" s="27"/>
      <c r="L121" s="27"/>
      <c r="M121" s="27"/>
      <c r="N121" s="27"/>
      <c r="O121" s="27">
        <f t="shared" si="5"/>
        <v>1</v>
      </c>
      <c r="P121" s="37">
        <f t="shared" si="6"/>
        <v>0.3</v>
      </c>
    </row>
    <row r="122" spans="1:16">
      <c r="A122" t="s">
        <v>478</v>
      </c>
      <c r="B122" t="s">
        <v>47</v>
      </c>
      <c r="C122" t="s">
        <v>479</v>
      </c>
      <c r="D122" s="27"/>
      <c r="E122" s="27"/>
      <c r="F122" s="27"/>
      <c r="G122" s="27"/>
      <c r="H122" s="27"/>
      <c r="I122" s="27"/>
      <c r="J122" s="27"/>
      <c r="K122" s="27"/>
      <c r="L122" s="27"/>
      <c r="M122" s="27"/>
      <c r="N122" s="27"/>
      <c r="O122" s="27">
        <f t="shared" si="5"/>
        <v>0</v>
      </c>
      <c r="P122" s="37">
        <f t="shared" si="6"/>
        <v>0</v>
      </c>
    </row>
    <row r="123" spans="1:16">
      <c r="A123" t="s">
        <v>480</v>
      </c>
      <c r="B123" t="s">
        <v>47</v>
      </c>
      <c r="C123" t="s">
        <v>481</v>
      </c>
      <c r="D123" s="27">
        <v>1</v>
      </c>
      <c r="E123" s="27">
        <v>1</v>
      </c>
      <c r="F123" s="27">
        <v>2</v>
      </c>
      <c r="G123" s="27">
        <v>3</v>
      </c>
      <c r="H123" s="27">
        <v>1</v>
      </c>
      <c r="I123" s="27">
        <v>1</v>
      </c>
      <c r="J123" s="27">
        <v>1</v>
      </c>
      <c r="K123" s="27">
        <v>1</v>
      </c>
      <c r="L123" s="27">
        <v>1</v>
      </c>
      <c r="M123" s="27">
        <v>1</v>
      </c>
      <c r="N123" s="27">
        <v>1</v>
      </c>
      <c r="O123" s="27">
        <f t="shared" si="5"/>
        <v>14</v>
      </c>
      <c r="P123" s="37">
        <f t="shared" si="6"/>
        <v>4.7</v>
      </c>
    </row>
    <row r="124" spans="1:16">
      <c r="A124" t="s">
        <v>482</v>
      </c>
      <c r="B124" t="s">
        <v>389</v>
      </c>
      <c r="C124" t="s">
        <v>483</v>
      </c>
      <c r="D124" s="27">
        <v>1</v>
      </c>
      <c r="E124" s="27">
        <v>2</v>
      </c>
      <c r="F124" s="27">
        <v>2</v>
      </c>
      <c r="G124" s="27">
        <v>3</v>
      </c>
      <c r="H124" s="27">
        <v>1</v>
      </c>
      <c r="I124" s="27">
        <v>1</v>
      </c>
      <c r="J124" s="27">
        <v>1</v>
      </c>
      <c r="K124" s="27">
        <v>1</v>
      </c>
      <c r="L124" s="27">
        <v>1</v>
      </c>
      <c r="M124" s="27">
        <v>1</v>
      </c>
      <c r="N124" s="27">
        <v>1</v>
      </c>
      <c r="O124" s="27">
        <f t="shared" si="5"/>
        <v>15</v>
      </c>
      <c r="P124" s="37">
        <f t="shared" si="6"/>
        <v>5</v>
      </c>
    </row>
    <row r="125" spans="1:16">
      <c r="A125" t="s">
        <v>484</v>
      </c>
      <c r="B125" t="s">
        <v>373</v>
      </c>
      <c r="C125" t="s">
        <v>485</v>
      </c>
      <c r="D125" s="27">
        <v>1</v>
      </c>
      <c r="E125" s="27"/>
      <c r="F125" s="27"/>
      <c r="G125" s="27"/>
      <c r="H125" s="27"/>
      <c r="I125" s="27"/>
      <c r="J125" s="27"/>
      <c r="K125" s="27"/>
      <c r="L125" s="27"/>
      <c r="M125" s="27"/>
      <c r="N125" s="27"/>
      <c r="O125" s="27">
        <f t="shared" si="5"/>
        <v>1</v>
      </c>
      <c r="P125" s="37">
        <f t="shared" si="6"/>
        <v>0.3</v>
      </c>
    </row>
    <row r="126" spans="1:16">
      <c r="A126" t="s">
        <v>486</v>
      </c>
      <c r="B126" t="s">
        <v>164</v>
      </c>
      <c r="C126" t="s">
        <v>487</v>
      </c>
      <c r="D126" s="27"/>
      <c r="E126" s="27"/>
      <c r="F126" s="27"/>
      <c r="G126" s="27"/>
      <c r="H126" s="27"/>
      <c r="I126" s="27"/>
      <c r="J126" s="27"/>
      <c r="K126" s="27"/>
      <c r="L126" s="27"/>
      <c r="M126" s="27"/>
      <c r="N126" s="27"/>
      <c r="O126" s="27">
        <f t="shared" si="5"/>
        <v>0</v>
      </c>
      <c r="P126" s="37">
        <f t="shared" si="6"/>
        <v>0</v>
      </c>
    </row>
    <row r="127" spans="1:16">
      <c r="A127" t="s">
        <v>488</v>
      </c>
      <c r="B127" t="s">
        <v>67</v>
      </c>
      <c r="C127" t="s">
        <v>489</v>
      </c>
      <c r="D127" s="27">
        <v>1</v>
      </c>
      <c r="E127" s="27"/>
      <c r="F127" s="27"/>
      <c r="G127" s="27"/>
      <c r="H127" s="27"/>
      <c r="I127" s="27"/>
      <c r="J127" s="27"/>
      <c r="K127" s="27"/>
      <c r="L127" s="27"/>
      <c r="M127" s="27"/>
      <c r="N127" s="27"/>
      <c r="O127" s="27">
        <f t="shared" ref="O127:O155" si="7">SUM(D127:N127)</f>
        <v>1</v>
      </c>
      <c r="P127" s="37">
        <f t="shared" si="6"/>
        <v>0.3</v>
      </c>
    </row>
    <row r="128" spans="1:16">
      <c r="A128" t="s">
        <v>490</v>
      </c>
      <c r="B128" t="s">
        <v>492</v>
      </c>
      <c r="C128" t="s">
        <v>491</v>
      </c>
      <c r="D128" s="27">
        <v>1</v>
      </c>
      <c r="E128" s="27"/>
      <c r="F128" s="27"/>
      <c r="G128" s="27"/>
      <c r="H128" s="27"/>
      <c r="I128" s="27"/>
      <c r="J128" s="27"/>
      <c r="K128" s="27"/>
      <c r="L128" s="27"/>
      <c r="M128" s="27"/>
      <c r="N128" s="27"/>
      <c r="O128" s="27">
        <f t="shared" si="7"/>
        <v>1</v>
      </c>
      <c r="P128" s="37">
        <f t="shared" si="6"/>
        <v>0.3</v>
      </c>
    </row>
    <row r="129" spans="1:16">
      <c r="A129" t="s">
        <v>493</v>
      </c>
      <c r="B129" t="s">
        <v>131</v>
      </c>
      <c r="C129" t="s">
        <v>494</v>
      </c>
      <c r="D129" s="27">
        <v>1</v>
      </c>
      <c r="E129" s="27"/>
      <c r="F129" s="27">
        <v>1</v>
      </c>
      <c r="G129" s="27">
        <v>1</v>
      </c>
      <c r="H129" s="27">
        <v>1</v>
      </c>
      <c r="I129" s="27">
        <v>1</v>
      </c>
      <c r="J129" s="27"/>
      <c r="K129" s="27"/>
      <c r="L129" s="27"/>
      <c r="M129" s="27"/>
      <c r="N129" s="27"/>
      <c r="O129" s="27">
        <f t="shared" si="7"/>
        <v>5</v>
      </c>
      <c r="P129" s="37">
        <f t="shared" si="6"/>
        <v>1.7</v>
      </c>
    </row>
    <row r="130" spans="1:16">
      <c r="A130" t="s">
        <v>497</v>
      </c>
      <c r="B130" t="s">
        <v>389</v>
      </c>
      <c r="C130" t="s">
        <v>498</v>
      </c>
      <c r="D130" s="27"/>
      <c r="E130" s="27"/>
      <c r="F130" s="27"/>
      <c r="G130" s="27"/>
      <c r="H130" s="27"/>
      <c r="I130" s="27"/>
      <c r="J130" s="27"/>
      <c r="K130" s="27"/>
      <c r="L130" s="27"/>
      <c r="M130" s="27"/>
      <c r="N130" s="27"/>
      <c r="O130" s="27">
        <f t="shared" si="7"/>
        <v>0</v>
      </c>
      <c r="P130" s="37">
        <f t="shared" si="6"/>
        <v>0</v>
      </c>
    </row>
    <row r="131" spans="1:16">
      <c r="A131" t="s">
        <v>499</v>
      </c>
      <c r="B131" t="s">
        <v>222</v>
      </c>
      <c r="C131" t="s">
        <v>500</v>
      </c>
      <c r="D131" s="27"/>
      <c r="E131" s="27"/>
      <c r="F131" s="27"/>
      <c r="G131" s="27"/>
      <c r="H131" s="27"/>
      <c r="I131" s="27"/>
      <c r="J131" s="27"/>
      <c r="K131" s="27"/>
      <c r="L131" s="27"/>
      <c r="M131" s="27"/>
      <c r="N131" s="27"/>
      <c r="O131" s="27">
        <f t="shared" si="7"/>
        <v>0</v>
      </c>
      <c r="P131" s="37">
        <f t="shared" ref="P131:P155" si="8">ROUND(5*O131/15,1)</f>
        <v>0</v>
      </c>
    </row>
    <row r="132" spans="1:16">
      <c r="A132" t="s">
        <v>501</v>
      </c>
      <c r="B132" t="s">
        <v>373</v>
      </c>
      <c r="C132" t="s">
        <v>502</v>
      </c>
      <c r="D132" s="27"/>
      <c r="E132" s="27"/>
      <c r="F132" s="27"/>
      <c r="G132" s="27"/>
      <c r="H132" s="27"/>
      <c r="I132" s="27"/>
      <c r="J132" s="27"/>
      <c r="K132" s="27"/>
      <c r="L132" s="27"/>
      <c r="M132" s="27"/>
      <c r="N132" s="27"/>
      <c r="O132" s="27">
        <f t="shared" si="7"/>
        <v>0</v>
      </c>
      <c r="P132" s="37">
        <f t="shared" si="8"/>
        <v>0</v>
      </c>
    </row>
    <row r="133" spans="1:16">
      <c r="A133" t="s">
        <v>503</v>
      </c>
      <c r="B133" t="s">
        <v>373</v>
      </c>
      <c r="C133" t="s">
        <v>504</v>
      </c>
      <c r="D133" s="27">
        <v>1</v>
      </c>
      <c r="E133" s="27">
        <v>1</v>
      </c>
      <c r="F133" s="27">
        <v>2</v>
      </c>
      <c r="G133" s="27"/>
      <c r="H133" s="27">
        <v>1</v>
      </c>
      <c r="I133" s="27">
        <v>1</v>
      </c>
      <c r="J133" s="27">
        <v>1</v>
      </c>
      <c r="K133" s="27"/>
      <c r="L133" s="27"/>
      <c r="M133" s="27"/>
      <c r="N133" s="27"/>
      <c r="O133" s="27">
        <f t="shared" si="7"/>
        <v>7</v>
      </c>
      <c r="P133" s="37">
        <f t="shared" si="8"/>
        <v>2.2999999999999998</v>
      </c>
    </row>
    <row r="134" spans="1:16">
      <c r="A134" t="s">
        <v>505</v>
      </c>
      <c r="B134" t="s">
        <v>62</v>
      </c>
      <c r="C134" t="s">
        <v>506</v>
      </c>
      <c r="D134" s="27"/>
      <c r="E134" s="27"/>
      <c r="F134" s="27"/>
      <c r="G134" s="27"/>
      <c r="H134" s="27"/>
      <c r="I134" s="27"/>
      <c r="J134" s="27"/>
      <c r="K134" s="27"/>
      <c r="L134" s="27"/>
      <c r="M134" s="27"/>
      <c r="N134" s="27"/>
      <c r="O134" s="27">
        <f t="shared" si="7"/>
        <v>0</v>
      </c>
      <c r="P134" s="37">
        <f t="shared" si="8"/>
        <v>0</v>
      </c>
    </row>
    <row r="135" spans="1:16">
      <c r="A135" t="s">
        <v>507</v>
      </c>
      <c r="B135" t="s">
        <v>67</v>
      </c>
      <c r="C135" t="s">
        <v>508</v>
      </c>
      <c r="D135" s="27">
        <v>1</v>
      </c>
      <c r="E135" s="27"/>
      <c r="F135" s="27"/>
      <c r="G135" s="27"/>
      <c r="H135" s="27"/>
      <c r="I135" s="27"/>
      <c r="J135" s="27"/>
      <c r="K135" s="27"/>
      <c r="L135" s="27"/>
      <c r="M135" s="27"/>
      <c r="N135" s="27"/>
      <c r="O135" s="27">
        <f t="shared" si="7"/>
        <v>1</v>
      </c>
      <c r="P135" s="37">
        <f t="shared" si="8"/>
        <v>0.3</v>
      </c>
    </row>
    <row r="136" spans="1:16">
      <c r="A136" t="s">
        <v>509</v>
      </c>
      <c r="B136" t="s">
        <v>511</v>
      </c>
      <c r="C136" t="s">
        <v>510</v>
      </c>
      <c r="D136" s="27"/>
      <c r="E136" s="27"/>
      <c r="F136" s="27">
        <v>1</v>
      </c>
      <c r="G136" s="27">
        <v>3</v>
      </c>
      <c r="H136" s="27"/>
      <c r="I136" s="27">
        <v>1</v>
      </c>
      <c r="J136" s="27"/>
      <c r="K136" s="27"/>
      <c r="L136" s="27">
        <v>1</v>
      </c>
      <c r="M136" s="27">
        <v>1</v>
      </c>
      <c r="N136" s="27"/>
      <c r="O136" s="27">
        <f t="shared" si="7"/>
        <v>7</v>
      </c>
      <c r="P136" s="37">
        <f t="shared" si="8"/>
        <v>2.2999999999999998</v>
      </c>
    </row>
    <row r="137" spans="1:16">
      <c r="A137" t="s">
        <v>514</v>
      </c>
      <c r="B137" t="s">
        <v>105</v>
      </c>
      <c r="C137" t="s">
        <v>515</v>
      </c>
      <c r="D137" s="27"/>
      <c r="E137" s="27"/>
      <c r="F137" s="27"/>
      <c r="G137" s="27"/>
      <c r="H137" s="27"/>
      <c r="I137" s="27"/>
      <c r="J137" s="27">
        <v>1</v>
      </c>
      <c r="K137" s="27">
        <v>1</v>
      </c>
      <c r="L137" s="27">
        <v>1</v>
      </c>
      <c r="M137" s="27">
        <v>1</v>
      </c>
      <c r="N137" s="27"/>
      <c r="O137" s="27">
        <f t="shared" si="7"/>
        <v>4</v>
      </c>
      <c r="P137" s="37">
        <f t="shared" si="8"/>
        <v>1.3</v>
      </c>
    </row>
    <row r="138" spans="1:16">
      <c r="A138" t="s">
        <v>518</v>
      </c>
      <c r="B138" t="s">
        <v>32</v>
      </c>
      <c r="C138" t="s">
        <v>515</v>
      </c>
      <c r="D138" s="27">
        <v>1</v>
      </c>
      <c r="E138" s="27"/>
      <c r="F138" s="27"/>
      <c r="G138" s="27"/>
      <c r="H138" s="27"/>
      <c r="I138" s="27"/>
      <c r="J138" s="27">
        <v>1</v>
      </c>
      <c r="K138" s="27">
        <v>1</v>
      </c>
      <c r="L138" s="27">
        <v>1</v>
      </c>
      <c r="M138" s="27">
        <v>1</v>
      </c>
      <c r="N138" s="27"/>
      <c r="O138" s="27">
        <f t="shared" si="7"/>
        <v>5</v>
      </c>
      <c r="P138" s="37">
        <f t="shared" si="8"/>
        <v>1.7</v>
      </c>
    </row>
    <row r="139" spans="1:16">
      <c r="A139" t="s">
        <v>519</v>
      </c>
      <c r="B139" t="s">
        <v>521</v>
      </c>
      <c r="C139" t="s">
        <v>520</v>
      </c>
      <c r="D139" s="27">
        <v>1</v>
      </c>
      <c r="E139" s="27"/>
      <c r="F139" s="27"/>
      <c r="G139" s="27"/>
      <c r="H139" s="27"/>
      <c r="I139" s="27"/>
      <c r="J139" s="27"/>
      <c r="K139" s="27"/>
      <c r="L139" s="27"/>
      <c r="M139" s="27"/>
      <c r="N139" s="27"/>
      <c r="O139" s="27">
        <f t="shared" si="7"/>
        <v>1</v>
      </c>
      <c r="P139" s="37">
        <f t="shared" si="8"/>
        <v>0.3</v>
      </c>
    </row>
    <row r="140" spans="1:16">
      <c r="A140" t="s">
        <v>524</v>
      </c>
      <c r="B140" t="s">
        <v>231</v>
      </c>
      <c r="C140" t="s">
        <v>525</v>
      </c>
      <c r="D140" s="27">
        <v>1</v>
      </c>
      <c r="E140" s="27"/>
      <c r="F140" s="27"/>
      <c r="G140" s="27"/>
      <c r="H140" s="27"/>
      <c r="I140" s="27"/>
      <c r="J140" s="27"/>
      <c r="K140" s="27"/>
      <c r="L140" s="27"/>
      <c r="M140" s="27"/>
      <c r="N140" s="27"/>
      <c r="O140" s="27">
        <f t="shared" si="7"/>
        <v>1</v>
      </c>
      <c r="P140" s="37">
        <f t="shared" si="8"/>
        <v>0.3</v>
      </c>
    </row>
    <row r="141" spans="1:16">
      <c r="A141" t="s">
        <v>526</v>
      </c>
      <c r="B141" t="s">
        <v>222</v>
      </c>
      <c r="C141" t="s">
        <v>527</v>
      </c>
      <c r="D141" s="27"/>
      <c r="E141" s="27"/>
      <c r="F141" s="27"/>
      <c r="G141" s="27"/>
      <c r="H141" s="27"/>
      <c r="I141" s="27"/>
      <c r="J141" s="27"/>
      <c r="K141" s="27"/>
      <c r="L141" s="27"/>
      <c r="M141" s="27"/>
      <c r="N141" s="27"/>
      <c r="O141" s="27">
        <f t="shared" si="7"/>
        <v>0</v>
      </c>
      <c r="P141" s="37">
        <f t="shared" si="8"/>
        <v>0</v>
      </c>
    </row>
    <row r="142" spans="1:16">
      <c r="A142" t="s">
        <v>530</v>
      </c>
      <c r="B142" t="s">
        <v>105</v>
      </c>
      <c r="C142" t="s">
        <v>531</v>
      </c>
      <c r="D142" s="27"/>
      <c r="E142" s="27"/>
      <c r="F142" s="27"/>
      <c r="G142" s="27"/>
      <c r="H142" s="27"/>
      <c r="I142" s="27"/>
      <c r="J142" s="27"/>
      <c r="K142" s="27"/>
      <c r="L142" s="27"/>
      <c r="M142" s="27"/>
      <c r="N142" s="27"/>
      <c r="O142" s="27">
        <f t="shared" si="7"/>
        <v>0</v>
      </c>
      <c r="P142" s="37">
        <f t="shared" si="8"/>
        <v>0</v>
      </c>
    </row>
    <row r="143" spans="1:16">
      <c r="A143" t="s">
        <v>532</v>
      </c>
      <c r="B143" t="s">
        <v>511</v>
      </c>
      <c r="C143" t="s">
        <v>533</v>
      </c>
      <c r="D143" s="27"/>
      <c r="E143" s="27"/>
      <c r="F143" s="27"/>
      <c r="G143" s="27"/>
      <c r="H143" s="27"/>
      <c r="I143" s="27"/>
      <c r="J143" s="27"/>
      <c r="K143" s="27"/>
      <c r="L143" s="27"/>
      <c r="M143" s="27"/>
      <c r="N143" s="27"/>
      <c r="O143" s="27">
        <f t="shared" si="7"/>
        <v>0</v>
      </c>
      <c r="P143" s="37">
        <f t="shared" si="8"/>
        <v>0</v>
      </c>
    </row>
    <row r="144" spans="1:16">
      <c r="A144" t="s">
        <v>534</v>
      </c>
      <c r="B144" t="s">
        <v>536</v>
      </c>
      <c r="C144" t="s">
        <v>535</v>
      </c>
      <c r="D144" s="27"/>
      <c r="E144" s="27"/>
      <c r="F144" s="27"/>
      <c r="G144" s="27"/>
      <c r="H144" s="27"/>
      <c r="I144" s="27"/>
      <c r="J144" s="27"/>
      <c r="K144" s="27"/>
      <c r="L144" s="27"/>
      <c r="M144" s="27"/>
      <c r="N144" s="27"/>
      <c r="O144" s="27">
        <f t="shared" si="7"/>
        <v>0</v>
      </c>
      <c r="P144" s="37">
        <f t="shared" si="8"/>
        <v>0</v>
      </c>
    </row>
    <row r="145" spans="1:16">
      <c r="A145" t="s">
        <v>537</v>
      </c>
      <c r="B145" t="s">
        <v>539</v>
      </c>
      <c r="C145" t="s">
        <v>538</v>
      </c>
      <c r="D145" s="27">
        <v>1</v>
      </c>
      <c r="E145" s="27"/>
      <c r="F145" s="27"/>
      <c r="G145" s="27"/>
      <c r="H145" s="27"/>
      <c r="I145" s="27"/>
      <c r="J145" s="27"/>
      <c r="K145" s="27"/>
      <c r="L145" s="27"/>
      <c r="M145" s="27"/>
      <c r="N145" s="27"/>
      <c r="O145" s="27">
        <f t="shared" si="7"/>
        <v>1</v>
      </c>
      <c r="P145" s="37">
        <f t="shared" si="8"/>
        <v>0.3</v>
      </c>
    </row>
    <row r="146" spans="1:16">
      <c r="A146" t="s">
        <v>542</v>
      </c>
      <c r="B146" t="s">
        <v>544</v>
      </c>
      <c r="C146" t="s">
        <v>543</v>
      </c>
      <c r="D146" s="27">
        <v>1</v>
      </c>
      <c r="E146" s="27"/>
      <c r="F146" s="27"/>
      <c r="G146" s="27"/>
      <c r="H146" s="27"/>
      <c r="I146" s="27"/>
      <c r="J146" s="27"/>
      <c r="K146" s="27"/>
      <c r="L146" s="27"/>
      <c r="M146" s="27"/>
      <c r="N146" s="27"/>
      <c r="O146" s="27">
        <f t="shared" si="7"/>
        <v>1</v>
      </c>
      <c r="P146" s="37">
        <f t="shared" si="8"/>
        <v>0.3</v>
      </c>
    </row>
    <row r="147" spans="1:16">
      <c r="A147" t="s">
        <v>545</v>
      </c>
      <c r="B147" t="s">
        <v>131</v>
      </c>
      <c r="C147" t="s">
        <v>546</v>
      </c>
      <c r="D147" s="27"/>
      <c r="E147" s="27">
        <v>1</v>
      </c>
      <c r="F147" s="27"/>
      <c r="G147" s="27"/>
      <c r="H147" s="27"/>
      <c r="I147" s="27"/>
      <c r="J147" s="27"/>
      <c r="K147" s="27"/>
      <c r="L147" s="27"/>
      <c r="M147" s="27"/>
      <c r="N147" s="27"/>
      <c r="O147" s="27">
        <f t="shared" si="7"/>
        <v>1</v>
      </c>
      <c r="P147" s="37">
        <f t="shared" si="8"/>
        <v>0.3</v>
      </c>
    </row>
    <row r="148" spans="1:16">
      <c r="A148" t="s">
        <v>547</v>
      </c>
      <c r="B148" t="s">
        <v>373</v>
      </c>
      <c r="C148" t="s">
        <v>548</v>
      </c>
      <c r="D148" s="27">
        <v>1</v>
      </c>
      <c r="E148" s="27">
        <v>1</v>
      </c>
      <c r="F148" s="27">
        <v>2</v>
      </c>
      <c r="G148" s="27"/>
      <c r="H148" s="27">
        <v>1</v>
      </c>
      <c r="I148" s="27">
        <v>1</v>
      </c>
      <c r="J148" s="27">
        <v>1</v>
      </c>
      <c r="K148" s="27"/>
      <c r="L148" s="27"/>
      <c r="M148" s="27"/>
      <c r="N148" s="27"/>
      <c r="O148" s="27">
        <f t="shared" si="7"/>
        <v>7</v>
      </c>
      <c r="P148" s="37">
        <f t="shared" si="8"/>
        <v>2.2999999999999998</v>
      </c>
    </row>
    <row r="149" spans="1:16">
      <c r="A149" t="s">
        <v>549</v>
      </c>
      <c r="B149" t="s">
        <v>551</v>
      </c>
      <c r="C149" t="s">
        <v>550</v>
      </c>
      <c r="D149" s="27">
        <v>1</v>
      </c>
      <c r="E149" s="27">
        <v>1</v>
      </c>
      <c r="F149" s="27">
        <v>2</v>
      </c>
      <c r="G149" s="27">
        <v>3</v>
      </c>
      <c r="H149" s="27">
        <v>1</v>
      </c>
      <c r="I149" s="27">
        <v>1</v>
      </c>
      <c r="J149" s="27"/>
      <c r="K149" s="27"/>
      <c r="L149" s="27">
        <v>1</v>
      </c>
      <c r="M149" s="27">
        <v>1</v>
      </c>
      <c r="N149" s="27"/>
      <c r="O149" s="27">
        <f t="shared" si="7"/>
        <v>11</v>
      </c>
      <c r="P149" s="37">
        <f t="shared" si="8"/>
        <v>3.7</v>
      </c>
    </row>
    <row r="150" spans="1:16">
      <c r="A150" t="s">
        <v>552</v>
      </c>
      <c r="B150" t="s">
        <v>554</v>
      </c>
      <c r="C150" t="s">
        <v>553</v>
      </c>
      <c r="D150" s="27"/>
      <c r="E150" s="27"/>
      <c r="F150" s="27"/>
      <c r="G150" s="27"/>
      <c r="H150" s="27"/>
      <c r="I150" s="27"/>
      <c r="J150" s="27"/>
      <c r="K150" s="27"/>
      <c r="L150" s="27"/>
      <c r="M150" s="27"/>
      <c r="N150" s="27"/>
      <c r="O150" s="27">
        <f t="shared" si="7"/>
        <v>0</v>
      </c>
      <c r="P150" s="37">
        <f t="shared" si="8"/>
        <v>0</v>
      </c>
    </row>
    <row r="151" spans="1:16">
      <c r="A151" t="s">
        <v>555</v>
      </c>
      <c r="B151" t="s">
        <v>322</v>
      </c>
      <c r="C151" t="s">
        <v>556</v>
      </c>
      <c r="D151" s="27">
        <v>1</v>
      </c>
      <c r="E151" s="27"/>
      <c r="F151" s="27"/>
      <c r="G151" s="27"/>
      <c r="H151" s="27"/>
      <c r="I151" s="27"/>
      <c r="J151" s="27"/>
      <c r="K151" s="27"/>
      <c r="L151" s="27"/>
      <c r="M151" s="27"/>
      <c r="N151" s="27"/>
      <c r="O151" s="27">
        <f t="shared" si="7"/>
        <v>1</v>
      </c>
      <c r="P151" s="37">
        <f t="shared" si="8"/>
        <v>0.3</v>
      </c>
    </row>
    <row r="152" spans="1:16">
      <c r="A152" t="s">
        <v>557</v>
      </c>
      <c r="B152" t="s">
        <v>559</v>
      </c>
      <c r="C152" t="s">
        <v>558</v>
      </c>
      <c r="D152" s="27">
        <v>1</v>
      </c>
      <c r="E152" s="27"/>
      <c r="F152" s="27"/>
      <c r="G152" s="27"/>
      <c r="H152" s="27"/>
      <c r="I152" s="27">
        <v>1</v>
      </c>
      <c r="J152" s="27"/>
      <c r="K152" s="27"/>
      <c r="L152" s="27"/>
      <c r="M152" s="27"/>
      <c r="N152" s="27"/>
      <c r="O152" s="27">
        <f t="shared" si="7"/>
        <v>2</v>
      </c>
      <c r="P152" s="37">
        <f t="shared" si="8"/>
        <v>0.7</v>
      </c>
    </row>
    <row r="153" spans="1:16">
      <c r="A153" t="s">
        <v>560</v>
      </c>
      <c r="B153" t="s">
        <v>85</v>
      </c>
      <c r="C153" t="s">
        <v>561</v>
      </c>
      <c r="D153" s="27"/>
      <c r="E153" s="27"/>
      <c r="F153" s="27"/>
      <c r="G153" s="27"/>
      <c r="H153" s="27"/>
      <c r="I153" s="27"/>
      <c r="J153" s="27"/>
      <c r="K153" s="27"/>
      <c r="L153" s="27"/>
      <c r="M153" s="27"/>
      <c r="N153" s="27"/>
      <c r="O153" s="27">
        <f t="shared" si="7"/>
        <v>0</v>
      </c>
      <c r="P153" s="37">
        <f t="shared" si="8"/>
        <v>0</v>
      </c>
    </row>
    <row r="154" spans="1:16">
      <c r="A154" t="s">
        <v>562</v>
      </c>
      <c r="B154" t="s">
        <v>564</v>
      </c>
      <c r="C154" t="s">
        <v>563</v>
      </c>
      <c r="D154" s="27">
        <v>1</v>
      </c>
      <c r="E154" s="27">
        <v>1</v>
      </c>
      <c r="F154" s="27"/>
      <c r="G154" s="27">
        <v>2</v>
      </c>
      <c r="H154" s="27">
        <v>1</v>
      </c>
      <c r="I154" s="27">
        <v>1</v>
      </c>
      <c r="J154" s="27"/>
      <c r="K154" s="27"/>
      <c r="L154" s="27"/>
      <c r="M154" s="27"/>
      <c r="N154" s="27"/>
      <c r="O154" s="27">
        <f t="shared" si="7"/>
        <v>6</v>
      </c>
      <c r="P154" s="37">
        <f t="shared" si="8"/>
        <v>2</v>
      </c>
    </row>
    <row r="155" spans="1:16">
      <c r="A155" t="s">
        <v>565</v>
      </c>
      <c r="B155" t="s">
        <v>296</v>
      </c>
      <c r="C155" t="s">
        <v>566</v>
      </c>
      <c r="D155" s="27"/>
      <c r="E155" s="27"/>
      <c r="F155" s="27"/>
      <c r="G155" s="27"/>
      <c r="H155" s="27"/>
      <c r="I155" s="27"/>
      <c r="J155" s="27"/>
      <c r="K155" s="27"/>
      <c r="L155" s="27"/>
      <c r="M155" s="27"/>
      <c r="N155" s="27"/>
      <c r="O155" s="27">
        <f t="shared" si="7"/>
        <v>0</v>
      </c>
      <c r="P155" s="37">
        <f t="shared" si="8"/>
        <v>0</v>
      </c>
    </row>
    <row r="156" spans="1:16">
      <c r="D156"/>
      <c r="E156"/>
      <c r="F156"/>
      <c r="G156"/>
      <c r="H156"/>
      <c r="I156"/>
      <c r="J156"/>
      <c r="K156"/>
      <c r="L156"/>
      <c r="M156"/>
      <c r="N156"/>
      <c r="O156"/>
      <c r="P156"/>
    </row>
    <row r="157" spans="1:16" ht="15.75">
      <c r="C157" s="7" t="s">
        <v>569</v>
      </c>
      <c r="D157" s="13">
        <f t="shared" ref="D157:N157" si="9">COUNTA(D2:D156)</f>
        <v>86</v>
      </c>
      <c r="E157" s="13">
        <f t="shared" si="9"/>
        <v>42</v>
      </c>
      <c r="F157" s="13">
        <f t="shared" si="9"/>
        <v>37</v>
      </c>
      <c r="G157" s="13">
        <f t="shared" si="9"/>
        <v>30</v>
      </c>
      <c r="H157" s="13">
        <f t="shared" si="9"/>
        <v>30</v>
      </c>
      <c r="I157" s="13">
        <f t="shared" si="9"/>
        <v>33</v>
      </c>
      <c r="J157" s="13">
        <f t="shared" si="9"/>
        <v>22</v>
      </c>
      <c r="K157" s="13">
        <f t="shared" si="9"/>
        <v>21</v>
      </c>
      <c r="L157" s="13">
        <f t="shared" si="9"/>
        <v>18</v>
      </c>
      <c r="M157" s="13">
        <f t="shared" si="9"/>
        <v>21</v>
      </c>
      <c r="N157" s="13">
        <f t="shared" si="9"/>
        <v>9</v>
      </c>
      <c r="O157" s="13">
        <f>$B157-COUNTBLANK(O2:O156)</f>
        <v>-1</v>
      </c>
      <c r="P157" s="2">
        <f>SUBTOTAL(101,P2:P156)</f>
        <v>0.89870129870129856</v>
      </c>
    </row>
    <row r="158" spans="1:16" ht="15.75">
      <c r="C158" s="9" t="s">
        <v>570</v>
      </c>
      <c r="D158" s="8">
        <f t="shared" ref="D158:P158" si="10">AVERAGE(D2:D156)</f>
        <v>1</v>
      </c>
      <c r="E158" s="8">
        <f t="shared" si="10"/>
        <v>1.0238095238095237</v>
      </c>
      <c r="F158" s="8">
        <f t="shared" si="10"/>
        <v>1.7837837837837838</v>
      </c>
      <c r="G158" s="8">
        <f t="shared" si="10"/>
        <v>2.3666666666666667</v>
      </c>
      <c r="H158" s="8">
        <f t="shared" si="10"/>
        <v>1</v>
      </c>
      <c r="I158" s="8">
        <f t="shared" si="10"/>
        <v>1</v>
      </c>
      <c r="J158" s="8">
        <f t="shared" si="10"/>
        <v>1</v>
      </c>
      <c r="K158" s="8">
        <f t="shared" si="10"/>
        <v>1</v>
      </c>
      <c r="L158" s="8">
        <f t="shared" si="10"/>
        <v>1</v>
      </c>
      <c r="M158" s="8">
        <f t="shared" si="10"/>
        <v>1</v>
      </c>
      <c r="N158" s="8">
        <f t="shared" si="10"/>
        <v>1</v>
      </c>
      <c r="O158" s="8">
        <f t="shared" si="10"/>
        <v>2.7272727272727271</v>
      </c>
      <c r="P158" s="10">
        <f t="shared" si="10"/>
        <v>0.89870129870129856</v>
      </c>
    </row>
    <row r="159" spans="1:16" ht="15.75">
      <c r="C159" s="9" t="s">
        <v>571</v>
      </c>
      <c r="D159" s="8">
        <f t="shared" ref="D159:P159" si="11">MAX(D2:D156)</f>
        <v>1</v>
      </c>
      <c r="E159" s="8">
        <f t="shared" si="11"/>
        <v>2</v>
      </c>
      <c r="F159" s="8">
        <f t="shared" si="11"/>
        <v>3</v>
      </c>
      <c r="G159" s="8">
        <f t="shared" si="11"/>
        <v>3</v>
      </c>
      <c r="H159" s="8">
        <f t="shared" si="11"/>
        <v>1</v>
      </c>
      <c r="I159" s="8">
        <f t="shared" si="11"/>
        <v>1</v>
      </c>
      <c r="J159" s="8">
        <f t="shared" si="11"/>
        <v>1</v>
      </c>
      <c r="K159" s="8">
        <f t="shared" si="11"/>
        <v>1</v>
      </c>
      <c r="L159" s="8">
        <f t="shared" si="11"/>
        <v>1</v>
      </c>
      <c r="M159" s="8">
        <f t="shared" si="11"/>
        <v>1</v>
      </c>
      <c r="N159" s="8">
        <f t="shared" si="11"/>
        <v>1</v>
      </c>
      <c r="O159" s="8">
        <f t="shared" si="11"/>
        <v>15</v>
      </c>
      <c r="P159" s="10">
        <f t="shared" si="11"/>
        <v>5</v>
      </c>
    </row>
    <row r="160" spans="1:16">
      <c r="C160" t="s">
        <v>572</v>
      </c>
      <c r="O160" s="1">
        <f>SUM(D160:N160)</f>
        <v>0</v>
      </c>
    </row>
    <row r="164" spans="11:11">
      <c r="K164" s="11"/>
    </row>
  </sheetData>
  <phoneticPr fontId="8" type="noConversion"/>
  <conditionalFormatting sqref="A2:P46 A57:P155 I47:P56 A47:G56">
    <cfRule type="expression" dxfId="1" priority="3">
      <formula>MOD(ROW(),2)=0</formula>
    </cfRule>
  </conditionalFormatting>
  <conditionalFormatting sqref="H47:H56">
    <cfRule type="expression" dxfId="0" priority="1">
      <formula>MOD(ROW(),2)=0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37c27d8c-3648-471d-bba5-4aeba95ce4c7" xsi:nil="true"/>
    <TaxCatchAll xmlns="bbc9767c-62d7-4fab-9832-607b57580778" xsi:nil="true"/>
    <lcf76f155ced4ddcb4097134ff3c332f xmlns="37c27d8c-3648-471d-bba5-4aeba95ce4c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C1B8B297AC23C4D9C8A9D3E732B1EB3" ma:contentTypeVersion="15" ma:contentTypeDescription="Stvaranje novog dokumenta." ma:contentTypeScope="" ma:versionID="c3e53b7b30882d12250b40fdf5099e2a">
  <xsd:schema xmlns:xsd="http://www.w3.org/2001/XMLSchema" xmlns:xs="http://www.w3.org/2001/XMLSchema" xmlns:p="http://schemas.microsoft.com/office/2006/metadata/properties" xmlns:ns2="37c27d8c-3648-471d-bba5-4aeba95ce4c7" xmlns:ns3="bbc9767c-62d7-4fab-9832-607b57580778" targetNamespace="http://schemas.microsoft.com/office/2006/metadata/properties" ma:root="true" ma:fieldsID="1a1dd2cd68139390b2819c5deacac205" ns2:_="" ns3:_="">
    <xsd:import namespace="37c27d8c-3648-471d-bba5-4aeba95ce4c7"/>
    <xsd:import namespace="bbc9767c-62d7-4fab-9832-607b5758077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c27d8c-3648-471d-bba5-4aeba95ce4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Oznake slika" ma:readOnly="false" ma:fieldId="{5cf76f15-5ced-4ddc-b409-7134ff3c332f}" ma:taxonomyMulti="true" ma:sspId="6d51dc5d-6cba-4748-b546-1c911b9760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c9767c-62d7-4fab-9832-607b57580778" elementFormDefault="qualified">
    <xsd:import namespace="http://schemas.microsoft.com/office/2006/documentManagement/types"/>
    <xsd:import namespace="http://schemas.microsoft.com/office/infopath/2007/PartnerControls"/>
    <xsd:element name="SharedWithUsers" ma:index="12" nillable="true" ma:displayName="Zajednički se koristi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ji o zajedničkom korištenju" ma:internalName="SharedWithDetails" ma:readOnly="true">
      <xsd:simpleType>
        <xsd:restriction base="dms:Note">
          <xsd:maxLength value="255"/>
        </xsd:restriction>
      </xsd:simpleType>
    </xsd:element>
    <xsd:element name="TaxCatchAll" ma:index="21" nillable="true" ma:displayName="Taxonomy Catch All Column" ma:hidden="true" ma:list="{aa4a1e7c-b3bf-4c59-bf76-95e629d82dce}" ma:internalName="TaxCatchAll" ma:showField="CatchAllData" ma:web="bbc9767c-62d7-4fab-9832-607b575807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Vrsta sadržaja"/>
        <xsd:element ref="dc:title" minOccurs="0" maxOccurs="1" ma:index="4" ma:displayName="Naslov"/>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D7A8B0-3E74-4C93-B12C-8E403CC266E0}"/>
</file>

<file path=customXml/itemProps2.xml><?xml version="1.0" encoding="utf-8"?>
<ds:datastoreItem xmlns:ds="http://schemas.openxmlformats.org/officeDocument/2006/customXml" ds:itemID="{51A89150-6D89-429E-B593-39927B26FEE4}"/>
</file>

<file path=customXml/itemProps3.xml><?xml version="1.0" encoding="utf-8"?>
<ds:datastoreItem xmlns:ds="http://schemas.openxmlformats.org/officeDocument/2006/customXml" ds:itemID="{7B6193B3-FA0C-4E0E-BCAA-E64D30438A4B}"/>
</file>

<file path=customXml/itemProps4.xml><?xml version="1.0" encoding="utf-8"?>
<ds:datastoreItem xmlns:ds="http://schemas.openxmlformats.org/officeDocument/2006/customXml" ds:itemID="{8CB7E588-1D27-46D1-94AF-6E3DF457E4A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Kresimir.Fertalj@fer.hr</dc:creator>
  <cp:keywords/>
  <dc:description/>
  <cp:lastModifiedBy>Krešimir Fertalj</cp:lastModifiedBy>
  <cp:revision/>
  <dcterms:created xsi:type="dcterms:W3CDTF">2011-02-09T14:06:52Z</dcterms:created>
  <dcterms:modified xsi:type="dcterms:W3CDTF">2024-03-23T11:16:27Z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Dokument</vt:lpwstr>
  </property>
  <property fmtid="{D5CDD505-2E9C-101B-9397-08002B2CF9AE}" pid="3" name="ContentTypeId">
    <vt:lpwstr>0x0101003C1B8B297AC23C4D9C8A9D3E732B1EB3</vt:lpwstr>
  </property>
  <property fmtid="{D5CDD505-2E9C-101B-9397-08002B2CF9AE}" pid="4" name="WorkbookGuid">
    <vt:lpwstr>59e76f5f-77b6-49b8-b971-47da00209e8b</vt:lpwstr>
  </property>
  <property fmtid="{D5CDD505-2E9C-101B-9397-08002B2CF9AE}" pid="5" name="ComplianceAssetId">
    <vt:lpwstr/>
  </property>
  <property fmtid="{D5CDD505-2E9C-101B-9397-08002B2CF9AE}" pid="6" name="_ExtendedDescription">
    <vt:lpwstr/>
  </property>
  <property fmtid="{D5CDD505-2E9C-101B-9397-08002B2CF9AE}" pid="7" name="TriggerFlowInfo">
    <vt:lpwstr/>
  </property>
  <property fmtid="{D5CDD505-2E9C-101B-9397-08002B2CF9AE}" pid="8" name="MediaServiceImageTags">
    <vt:lpwstr/>
  </property>
</Properties>
</file>