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rwaisDoost\Desktop\"/>
    </mc:Choice>
  </mc:AlternateContent>
  <xr:revisionPtr revIDLastSave="0" documentId="13_ncr:1_{9A348A6F-9253-43E7-899B-0660075A40CC}" xr6:coauthVersionLast="47" xr6:coauthVersionMax="47" xr10:uidLastSave="{00000000-0000-0000-0000-000000000000}"/>
  <bookViews>
    <workbookView xWindow="-120" yWindow="-120" windowWidth="20730" windowHeight="11160" tabRatio="813" activeTab="4" xr2:uid="{00000000-000D-0000-FFFF-FFFF00000000}"/>
  </bookViews>
  <sheets>
    <sheet name="AIB BANK &quot;USD&quot;" sheetId="1" r:id="rId1"/>
    <sheet name="Sheet1" sheetId="4" state="hidden" r:id="rId2"/>
    <sheet name="ZIRAAT BANK &quot;USD&quot;" sheetId="5" r:id="rId3"/>
    <sheet name="ZIRAAT BANK &quot;TL&quot;" sheetId="6" r:id="rId4"/>
    <sheet name="ANKARA EXPENSES IN LIRA" sheetId="3" r:id="rId5"/>
    <sheet name="KABUL EXPENSES IN AFN" sheetId="2" r:id="rId6"/>
    <sheet name="CREDIT SHEET" sheetId="7" r:id="rId7"/>
  </sheets>
  <definedNames>
    <definedName name="_xlnm._FilterDatabase" localSheetId="0" hidden="1">'AIB BANK "USD"'!$C$4:$C$54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2" l="1"/>
  <c r="G257" i="3"/>
  <c r="G254" i="3"/>
  <c r="G249" i="3"/>
  <c r="E462" i="3"/>
  <c r="E458" i="3"/>
  <c r="E450" i="3"/>
  <c r="E447" i="3"/>
  <c r="F63" i="6"/>
  <c r="F64" i="6" s="1"/>
  <c r="E444" i="3"/>
  <c r="D61" i="6"/>
  <c r="E433" i="3"/>
  <c r="E428" i="3"/>
  <c r="E430" i="3"/>
  <c r="D420" i="3"/>
  <c r="E418" i="3"/>
  <c r="E411" i="3"/>
  <c r="E412" i="3"/>
  <c r="E408" i="3"/>
  <c r="E406" i="3"/>
  <c r="E409" i="3"/>
  <c r="E407" i="3"/>
  <c r="D58" i="6"/>
  <c r="E390" i="3"/>
  <c r="D56" i="6"/>
  <c r="E372" i="3"/>
  <c r="E374" i="3"/>
  <c r="E368" i="3"/>
  <c r="D47" i="6"/>
  <c r="D48" i="3"/>
  <c r="D4" i="3"/>
  <c r="H39" i="3"/>
  <c r="J39" i="3"/>
  <c r="K39" i="3"/>
  <c r="G40" i="3" s="1"/>
  <c r="H36" i="3"/>
  <c r="G39" i="3"/>
  <c r="F2" i="1"/>
  <c r="E65" i="6"/>
  <c r="F5" i="6"/>
  <c r="E58" i="5"/>
  <c r="D58" i="5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E50" i="3"/>
  <c r="E472" i="3" s="1"/>
  <c r="B65" i="2"/>
  <c r="B3" i="2"/>
  <c r="B64" i="2"/>
  <c r="B63" i="2"/>
  <c r="B61" i="2"/>
  <c r="B60" i="2"/>
  <c r="B1" i="2"/>
  <c r="B67" i="2" s="1"/>
  <c r="E73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D37" i="1"/>
  <c r="D73" i="1" s="1"/>
  <c r="B66" i="2"/>
  <c r="D65" i="6" l="1"/>
  <c r="F2" i="6" s="1"/>
  <c r="F3" i="1" s="1"/>
  <c r="D472" i="3"/>
  <c r="G41" i="3"/>
  <c r="F2" i="5"/>
  <c r="F7" i="1"/>
  <c r="F6" i="6"/>
  <c r="F7" i="6" s="1"/>
  <c r="F8" i="6" s="1"/>
  <c r="F9" i="6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C2" i="3" l="1"/>
  <c r="C1" i="3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4" i="1"/>
  <c r="F5" i="1" l="1"/>
  <c r="F6" i="1" s="1"/>
</calcChain>
</file>

<file path=xl/sharedStrings.xml><?xml version="1.0" encoding="utf-8"?>
<sst xmlns="http://schemas.openxmlformats.org/spreadsheetml/2006/main" count="1384" uniqueCount="457">
  <si>
    <t>DATE</t>
  </si>
  <si>
    <t>DEBIT</t>
  </si>
  <si>
    <t>CREDIT</t>
  </si>
  <si>
    <t>Description</t>
  </si>
  <si>
    <t>TRANSFERRED FROM MY FATHER ACCOUNT</t>
  </si>
  <si>
    <t>CREDITED BY NIMA BAHAR AGAINST SABOK PAR TRAVEL TKT</t>
  </si>
  <si>
    <t>CREDITED BY MAHMOOD</t>
  </si>
  <si>
    <t>DEBITED AGAINST ATM CARD ANNUAL SERVICE CHARGE</t>
  </si>
  <si>
    <t>BALANCE</t>
  </si>
  <si>
    <t>DEBITED IN FINEST SUPER MARKET BY ATM FOR MAHMOOD</t>
  </si>
  <si>
    <t>DEBITED IN ABC SUPER MARKETBY ATM FOR MAHMOOD</t>
  </si>
  <si>
    <t>AIB 'USD' ACCOUNT STATEMENT</t>
  </si>
  <si>
    <t>DEBITED IN ABC SUPER MARKETBY ATM FOR MAHMOOD (FOR ISMAEIL)</t>
  </si>
  <si>
    <t>DEBITED IN AIB HEAD OFFICE BY ATM FOR MAHMOOD (FOR ROYA)</t>
  </si>
  <si>
    <t>DEBITED IN ABC SUPER MARKET BY ATM FOR MAHMOOD (FOR NASIM JAN STAFF)</t>
  </si>
  <si>
    <t>ACCOUNT</t>
  </si>
  <si>
    <t>TRANSFERRED FROM MASOOM ACCOUNT</t>
  </si>
  <si>
    <t>MASOOM</t>
  </si>
  <si>
    <t>BANK TAX FOR TRANSFERRING FROM MASOOM ACCOUNT</t>
  </si>
  <si>
    <t>TAX</t>
  </si>
  <si>
    <t>TRANSFERRED FROM MAHMOOD ACCOUNT</t>
  </si>
  <si>
    <t>MAHMOOD</t>
  </si>
  <si>
    <t>BANK TAX FOR TRANSFERRING FROM MAHMOOD ACCOUNT</t>
  </si>
  <si>
    <t>DONATION FROM MASOOM</t>
  </si>
  <si>
    <t>BANK TAX</t>
  </si>
  <si>
    <t>DEBITED BY ATM IN ABC SUPER MARKET FOR MAHMOOD</t>
  </si>
  <si>
    <t>BEGINNING BALANCE</t>
  </si>
  <si>
    <t>FATHER</t>
  </si>
  <si>
    <t>TRANSFER TO ATILIM UNIVERSITY IN ANKARA, TURKEY</t>
  </si>
  <si>
    <t>ATILIM UNIVERSITY</t>
  </si>
  <si>
    <t>TAX FOR TRANSFER TO ATILIM UNIVERSITY IN ANKARA, TURKEY</t>
  </si>
  <si>
    <t>PAID FOR MAHMOOD AGAINST ROYA DONATION</t>
  </si>
  <si>
    <t xml:space="preserve">PAID FOR MAHMOOD FOR ROYA </t>
  </si>
  <si>
    <t>PAID FOR MAHMOOD</t>
  </si>
  <si>
    <t>PAID FOR MAHMOOD FOR DONATION</t>
  </si>
  <si>
    <t xml:space="preserve">Jalal abad </t>
  </si>
  <si>
    <t>Bicycle for kids</t>
  </si>
  <si>
    <t>Credit card</t>
  </si>
  <si>
    <t>Shampoo and conditioner</t>
  </si>
  <si>
    <t>Birthday gift for kids</t>
  </si>
  <si>
    <t>Hair drug and juice</t>
  </si>
  <si>
    <t>Tent for myself</t>
  </si>
  <si>
    <t>Ice cream and german role</t>
  </si>
  <si>
    <t>Pants</t>
  </si>
  <si>
    <t>Barber</t>
  </si>
  <si>
    <t>Sport belt</t>
  </si>
  <si>
    <t>Entertainment with navid</t>
  </si>
  <si>
    <t>Higher education</t>
  </si>
  <si>
    <t>Trousers</t>
  </si>
  <si>
    <t>Mobile battery</t>
  </si>
  <si>
    <t>Mobile charger</t>
  </si>
  <si>
    <t>Cloths</t>
  </si>
  <si>
    <t>Shoes</t>
  </si>
  <si>
    <t>Beet</t>
  </si>
  <si>
    <t>Jeans</t>
  </si>
  <si>
    <t>Teeth brush</t>
  </si>
  <si>
    <t>Logitech mouse and keyboard</t>
  </si>
  <si>
    <t>Shafi documents</t>
  </si>
  <si>
    <t>Buying cloths</t>
  </si>
  <si>
    <t>Razeya jan birthday</t>
  </si>
  <si>
    <t>With Navid Abedi</t>
  </si>
  <si>
    <t>SIM card type change + credit</t>
  </si>
  <si>
    <t>Eating fish</t>
  </si>
  <si>
    <t>Turkish visa</t>
  </si>
  <si>
    <t>Face wash and cream</t>
  </si>
  <si>
    <t>Shampoo + multi vitamin hair oil</t>
  </si>
  <si>
    <t>Hair wax + soap</t>
  </si>
  <si>
    <t>Office party</t>
  </si>
  <si>
    <t>Mobile cover</t>
  </si>
  <si>
    <t>Mobile credit card</t>
  </si>
  <si>
    <t>Total:</t>
  </si>
  <si>
    <t>PAID FOR MAHOOMD</t>
  </si>
  <si>
    <t>BUYING SHEEP FOR DONATION</t>
  </si>
  <si>
    <t>DONATION</t>
  </si>
  <si>
    <t>Donation</t>
  </si>
  <si>
    <t>Engagement sweet</t>
  </si>
  <si>
    <t>FOR AFGHAN HOPE</t>
  </si>
  <si>
    <t>My salary</t>
  </si>
  <si>
    <t>In my packet from Herat 100 USD + 5000 AFN</t>
  </si>
  <si>
    <t>Sweet for mahmood home</t>
  </si>
  <si>
    <t>BANK CHARGES</t>
  </si>
  <si>
    <t>fruits for myslef</t>
  </si>
  <si>
    <t>Total</t>
  </si>
  <si>
    <t>MAHMOOD BALANCE</t>
  </si>
  <si>
    <t>TURKEY EXPENSES</t>
  </si>
  <si>
    <t>HOTEL BOOKING</t>
  </si>
  <si>
    <t>FOR MY MOTHER FUNERAL</t>
  </si>
  <si>
    <t>My turkish TKT</t>
  </si>
  <si>
    <t>My travel insurance</t>
  </si>
  <si>
    <t>My PCI test</t>
  </si>
  <si>
    <t>Buying cloths for my travel in turkey</t>
  </si>
  <si>
    <t>Micellaneous Expenses</t>
  </si>
  <si>
    <t>BUYING TURK TELEKOM SIM CARD</t>
  </si>
  <si>
    <t>JUICE AND BESQUET</t>
  </si>
  <si>
    <t>RESTURANT</t>
  </si>
  <si>
    <t>DESCRIPTION</t>
  </si>
  <si>
    <t>TAXI RENT FROM AIRPORT TO HOTEL</t>
  </si>
  <si>
    <t>BUYING A PIZZA</t>
  </si>
  <si>
    <t>TAXI RENT FROM HOTEL TO APPARTMENT AND BACK</t>
  </si>
  <si>
    <t>BUYING SANDAWICH</t>
  </si>
  <si>
    <t>EXTENDING HOTEL ROOM FOR 7 MORE NIGHTS</t>
  </si>
  <si>
    <t>BUYING JUICE</t>
  </si>
  <si>
    <t>BUYING CHIPS</t>
  </si>
  <si>
    <t>RAMADAN EXPENSES</t>
  </si>
  <si>
    <t>EFTARI</t>
  </si>
  <si>
    <t>EXTENDING HOTEL ROOM FOR 5 MORE NIGHTS</t>
  </si>
  <si>
    <t>TAXI RENT FOR FINDING APARTMENT</t>
  </si>
  <si>
    <t>CAR RENT TO SINCAN</t>
  </si>
  <si>
    <t>BUYING SHOES</t>
  </si>
  <si>
    <t>EXTENDING HOTEL ROOM FOR 2 MORE NIGHTS</t>
  </si>
  <si>
    <t>MY DOCUMENTS PHOTO COPY FOR RENTING THE APARTMENT</t>
  </si>
  <si>
    <t>APARTMENT WATER NET BILL</t>
  </si>
  <si>
    <t>BUYING DISHES</t>
  </si>
  <si>
    <t>BUYING FOOD</t>
  </si>
  <si>
    <t>TAXI RENT FROM HOTEL TO APPARTMENT</t>
  </si>
  <si>
    <t>TAXI RENT FROM ULUS TO APPARTMENT</t>
  </si>
  <si>
    <t>COMMISSION FOR ACTIVATING APARTMENT WATER AND ELECTRICITY FOR QOMANDAN NOORI</t>
  </si>
  <si>
    <t>FOR ACTIVATING WATER</t>
  </si>
  <si>
    <t>CHARGING BUSKENTGAZ CARD</t>
  </si>
  <si>
    <t>BOILER FIXING</t>
  </si>
  <si>
    <t>BUYING FRUITES</t>
  </si>
  <si>
    <t>MOBILE CREDIT CARD</t>
  </si>
  <si>
    <t>FOR MAHMOOD</t>
  </si>
  <si>
    <t>BREAKFAST</t>
  </si>
  <si>
    <t>FOR ATILIM UNIVERSITY REGISTRATION</t>
  </si>
  <si>
    <t>JUICE</t>
  </si>
  <si>
    <t>PHOTO GRAPHY</t>
  </si>
  <si>
    <t>ELECTRICITY BILL PAYMENT IN PTT</t>
  </si>
  <si>
    <t>DEPOSIT IN MY ZIRAAT BANK TL ACCOUNT</t>
  </si>
  <si>
    <t>MY ACCOUNT BALANCE BEGINNING BALANCE</t>
  </si>
  <si>
    <t>ZIRAAT BANK 'USD' ACCOUNT</t>
  </si>
  <si>
    <t xml:space="preserve">MY ACCOUNT </t>
  </si>
  <si>
    <t>TRANSFERRED FROM MY AIB USD ACCOUNT BY MAHMOOD</t>
  </si>
  <si>
    <t>MIRWAIS</t>
  </si>
  <si>
    <t>TRANSFERRED FROM MY AIB USD ACCOUNT BY MAHMOOD "TRANSFER CHARGE"</t>
  </si>
  <si>
    <t>CASH DEPOSIT "700 USD" BY MYSELF</t>
  </si>
  <si>
    <t>CASH DEPOSIT "2000 TL" BY MYSELF</t>
  </si>
  <si>
    <t>ZIRAAT BANK 'TL' ACCOUNT</t>
  </si>
  <si>
    <t>ALL BANKS' USD BALANCES</t>
  </si>
  <si>
    <t>BANK TL BALANCE</t>
  </si>
  <si>
    <t>ALL MONEY IN USD</t>
  </si>
  <si>
    <t>CAR RENT TO GOLBASI, KIZICASAR</t>
  </si>
  <si>
    <t>TYPE</t>
  </si>
  <si>
    <t>CAR RENT</t>
  </si>
  <si>
    <t>MOBILE</t>
  </si>
  <si>
    <t>FOOD</t>
  </si>
  <si>
    <t>HOTEL RENT</t>
  </si>
  <si>
    <t>STATIONARY</t>
  </si>
  <si>
    <t>HOME EXP</t>
  </si>
  <si>
    <t>DISHESH</t>
  </si>
  <si>
    <t>HOME BILL</t>
  </si>
  <si>
    <t>BANK</t>
  </si>
  <si>
    <t>BUYING 3 SHORTS</t>
  </si>
  <si>
    <t>CLOTHS</t>
  </si>
  <si>
    <t>ICE CREAME + REDBUL + WATER</t>
  </si>
  <si>
    <t>CAR RENT FROM KIZILAY TO GOLBASI AND RETURN</t>
  </si>
  <si>
    <t>BREAKFAST + LUNCH</t>
  </si>
  <si>
    <t>BUYING ONE JEANS</t>
  </si>
  <si>
    <t>BARBER SHOP</t>
  </si>
  <si>
    <t>BARBER</t>
  </si>
  <si>
    <t>HOME RENT FOR MONTH JUN</t>
  </si>
  <si>
    <t>CASH PAID FOR MEHDI</t>
  </si>
  <si>
    <t>EXCHANGE FROM USD TO TL</t>
  </si>
  <si>
    <t>EXCHANGE FROM TL TO USD</t>
  </si>
  <si>
    <t>EXCHANGE BANK CHARGES</t>
  </si>
  <si>
    <t>CASH RCVD FROM MEHDI</t>
  </si>
  <si>
    <t>CASH DEBITED FROM ATM</t>
  </si>
  <si>
    <t>CHARGING BASKENTGAZ CARD</t>
  </si>
  <si>
    <t>OIL + SOUCE</t>
  </si>
  <si>
    <t>MEHDI</t>
  </si>
  <si>
    <t>BREAD + BEAN</t>
  </si>
  <si>
    <t>BASKENTGAZ CARD NET PAYMENT FROM THE PAST TENANT</t>
  </si>
  <si>
    <t>SUGER  + HAND WASH LIQUED</t>
  </si>
  <si>
    <t>GARLIC + BREAD</t>
  </si>
  <si>
    <t>BREAD + ICE</t>
  </si>
  <si>
    <t>RECHARGING ANKARA KART</t>
  </si>
  <si>
    <t>FOR MEHDI</t>
  </si>
  <si>
    <t>APEX EXAM PRINTING DOCUMENT</t>
  </si>
  <si>
    <t>BREAD</t>
  </si>
  <si>
    <t>GOING TO PARK FOR INTERTAINTMENT</t>
  </si>
  <si>
    <t>INTERTAINMENT</t>
  </si>
  <si>
    <t>FOR MEHDI PARK + COURSE FEES (200 + 19.25)</t>
  </si>
  <si>
    <t>MEHDI BOUGHT FOOD</t>
  </si>
  <si>
    <t>CASH PAID FOR ATILIM UNIVERSITY FOR FIRST SEMESTER</t>
  </si>
  <si>
    <t>CHARGING OF GETTING USD AMOUNT FROM KIZILY BRANCH</t>
  </si>
  <si>
    <t>BREAD + SPICES</t>
  </si>
  <si>
    <t>TISSUE PAPER</t>
  </si>
  <si>
    <t>CLEANING</t>
  </si>
  <si>
    <t>FOR MEHDI BUYING BREAD, TISSUE PAPER AND SPICES</t>
  </si>
  <si>
    <t>BUYING 50 MASKS</t>
  </si>
  <si>
    <t>BUYING BREAD</t>
  </si>
  <si>
    <t>LEMONADE</t>
  </si>
  <si>
    <t>OIL + BREAD + CHECKEN MASALA + TOMATO PASTE + LEMONADE</t>
  </si>
  <si>
    <t>CASH TRANSFERRED BY MEHDI</t>
  </si>
  <si>
    <t>SELLING 10 MASKS FOR MEHDI</t>
  </si>
  <si>
    <t>CASH RCVD FROM MY ZIRAAT BANK TL ACCOUNT</t>
  </si>
  <si>
    <t>BUYING WIRLESS HEADPHONE + POWERBANK</t>
  </si>
  <si>
    <t>SELF MATERIALS</t>
  </si>
  <si>
    <t>CASH RCVD FROM AFGHANISTAN EXCHANGED 500 USD TO TL (7.3)</t>
  </si>
  <si>
    <t>CASH RCVD 1000 USD CHANGED TO TL (8.1)</t>
  </si>
  <si>
    <t>CASH</t>
  </si>
  <si>
    <t>CASH RCVD FROM ZIRAAT BANK TL ACCOUNT</t>
  </si>
  <si>
    <t>ALL MONEY IN MY HAND</t>
  </si>
  <si>
    <t>THE NET MONEY IN MY HAND</t>
  </si>
  <si>
    <t>CASH DEBITED FOR MYSELF</t>
  </si>
  <si>
    <t>BUYING SOSICE + BREAD</t>
  </si>
  <si>
    <t>BUYING YOGURT + BREAD</t>
  </si>
  <si>
    <t>IN MY WALLET 'TL'</t>
  </si>
  <si>
    <t>BUYING FOOD FROM WEEKEND BAZAR + BREAD</t>
  </si>
  <si>
    <t>BUYING TWO TSHERTS</t>
  </si>
  <si>
    <t>ANKARA KART</t>
  </si>
  <si>
    <t>BUYING SALT + OIL + BREAD</t>
  </si>
  <si>
    <t>ISSUING HEALTH INSURANCE FOR TWO YEARS</t>
  </si>
  <si>
    <t>UNIVERSITY EXP</t>
  </si>
  <si>
    <t>BUTTER + HONEY + BREAD</t>
  </si>
  <si>
    <t>CHANGING BASKENTGAZ CARD TO MY NAME</t>
  </si>
  <si>
    <t>RECHARGING BASKENTGAZ CARD</t>
  </si>
  <si>
    <t>CASH RCVD FROM MHEDI</t>
  </si>
  <si>
    <t>BUYNIG JUICE</t>
  </si>
  <si>
    <t>FOR MEHDI (GAZ)</t>
  </si>
  <si>
    <t>2 BREADS</t>
  </si>
  <si>
    <t>FIXING GAZ METER</t>
  </si>
  <si>
    <t>BUYIING OIL + BEAN + PEN + BREAD + SUGER + LEMONADE + FRUITES + VIGITABLES</t>
  </si>
  <si>
    <t>BUYING 5 PAIRS SOCKS</t>
  </si>
  <si>
    <t>BUYING MOBILE CREDIT CARD</t>
  </si>
  <si>
    <t>CASH DEBITED BY ATM FOR HOTEL BY MAHMOOD</t>
  </si>
  <si>
    <t xml:space="preserve">MY RESIDENT CARD EXPENSES (6 PHOTO + COPYING 4 PAGES OF HOME RENT CONTRACT) </t>
  </si>
  <si>
    <t>RESIDNET EXP</t>
  </si>
  <si>
    <t>HOME WATER BILL PAYMENT IN ASKI</t>
  </si>
  <si>
    <t>BUYING TWO BREADS</t>
  </si>
  <si>
    <t xml:space="preserve">MY RESIDENT CARD EXPENSES (NOTARY + RESIDENT CARD FEE + DOCUMENTS COVER) </t>
  </si>
  <si>
    <t>BUYING RICE</t>
  </si>
  <si>
    <t>BERYANI MASALA</t>
  </si>
  <si>
    <t>FRIUTES + TOMATO</t>
  </si>
  <si>
    <t>PAID FOR MEHDI ( RICE )</t>
  </si>
  <si>
    <t>TWO BREADS AND YOGURT</t>
  </si>
  <si>
    <t>BUYING SAMSUNG GLAXY S4 MOBILE</t>
  </si>
  <si>
    <t>PAID FOR MEHDI ( SUPER MARKET )</t>
  </si>
  <si>
    <t>CHECKEN + LEMONADE</t>
  </si>
  <si>
    <t>TISSUE PAPER + POWDER FOR WASHIN CLOTHS + HAND WASHING LEQUID</t>
  </si>
  <si>
    <t>ONE FANTA</t>
  </si>
  <si>
    <t>BREAD + SUCUK + SPAGHATI + YOGURT</t>
  </si>
  <si>
    <t>PAID FOR MEHDI (BREAD + SUCUK + SPAGHATI + YOGURT)</t>
  </si>
  <si>
    <t>ONE BREAD</t>
  </si>
  <si>
    <t>HOME RENT</t>
  </si>
  <si>
    <t>HOME RENT FOR MONTH JUN FROM MEHDI</t>
  </si>
  <si>
    <t>CASH PAID FOR HOME RENT FOR MR YAVUZ FOR MONTH JUL</t>
  </si>
  <si>
    <t>CASH RCVD FROM MEHDI FOR HOME RENT FOR MONTH JUL</t>
  </si>
  <si>
    <t>CASH DEBITED FROM ATM FOR MEHDI</t>
  </si>
  <si>
    <t>THE AGENT COMMISSION + ONE MONTH DEPOSIT</t>
  </si>
  <si>
    <t>CASH PAID FOR HOME RENT FOR EMLAKCI FOR MONTH MAY</t>
  </si>
  <si>
    <t>CASH RCVD FROM MEHDI FOR HOME RENT FOR MONTH MAY</t>
  </si>
  <si>
    <t>RECHARGE ANKARA KART</t>
  </si>
  <si>
    <t>ONR FANTA</t>
  </si>
  <si>
    <t>OIL + EGG</t>
  </si>
  <si>
    <t>POTATO + TOMATO + BEAN + ONION + FRUITES</t>
  </si>
  <si>
    <t>TWO BREADS</t>
  </si>
  <si>
    <t>3 BREADS</t>
  </si>
  <si>
    <t>SUCUK + CHIPS</t>
  </si>
  <si>
    <t>ICE CREAME</t>
  </si>
  <si>
    <t>SUGER + CHICKEN + LEMONADE +BLACK PAPER</t>
  </si>
  <si>
    <t>FRIUTES + TOMATO + BAMEYA + YOGURT</t>
  </si>
  <si>
    <t>ORENGI KART</t>
  </si>
  <si>
    <t>SIM CARD REGISTRATION</t>
  </si>
  <si>
    <t>TAXI RENT FOR CORONA TEST</t>
  </si>
  <si>
    <t>CORONA TEST</t>
  </si>
  <si>
    <t>TRAVEL EXP</t>
  </si>
  <si>
    <t>BUYING TWO JEANS AND TSHIRTS</t>
  </si>
  <si>
    <t>BODY SPRAY</t>
  </si>
  <si>
    <t>JUICE AND ICE CREAM</t>
  </si>
  <si>
    <t>UNDER DRESS</t>
  </si>
  <si>
    <t>NIKE SHOES</t>
  </si>
  <si>
    <t>PAJAMA</t>
  </si>
  <si>
    <t>DRY FRUITES</t>
  </si>
  <si>
    <t>BAKLAVA</t>
  </si>
  <si>
    <t>RESTURANT FOR ME AND MEHDI</t>
  </si>
  <si>
    <t>TOWEL</t>
  </si>
  <si>
    <t>PRINTING MY TKTS</t>
  </si>
  <si>
    <t>TAXI RENT FROM IST AIRPORT TO HOTEL</t>
  </si>
  <si>
    <t>CAR RENT FROM HOME TO ESB ANKARA AIRPORT</t>
  </si>
  <si>
    <t>CASH DEBITED BY ATM FOR MY TKTS AND HOTEL</t>
  </si>
  <si>
    <t>CASH DEBITED BY MYSELF IN AIB BANK HERAT BRANCH FOR MY ENGAGEMENT EXPENSES</t>
  </si>
  <si>
    <t>TAXI RENT FROM HOTEL TO BUS TERMINAL FROM ISTANBUL TO ANKARA</t>
  </si>
  <si>
    <t>TAXI RENT FROM BUS TERMINAL TO MY HOME FROM ISTANBUL TO ANKARA</t>
  </si>
  <si>
    <t>ISTANBUL TO ANKARA BUS TICKET</t>
  </si>
  <si>
    <t>ISTANBUL TO ANKARA BUS TICKET FROM MY BANK ACCOUNT</t>
  </si>
  <si>
    <t xml:space="preserve">ISTANBUL TO ANKARA BUS TICKET </t>
  </si>
  <si>
    <t>OPENNING FREELANCER ACCOUNT</t>
  </si>
  <si>
    <t>HOME RENT TRANSFER TO YAVUZ ACCOUNT</t>
  </si>
  <si>
    <t>HOME RENT TRANSFER TO YAVUZ ACCOUNT (BANK COMMISION)</t>
  </si>
  <si>
    <t>HOME RENT FROM MY TL BANK ACCOUNT</t>
  </si>
  <si>
    <t>PAYING HOME RENT FOR MONTH AUGUST 2021</t>
  </si>
  <si>
    <t>WATER BILL</t>
  </si>
  <si>
    <t>INTERNET BILL</t>
  </si>
  <si>
    <t>CASH DEPOSIT "100 USD" BY MEHDI</t>
  </si>
  <si>
    <t>PRIZES</t>
  </si>
  <si>
    <t>BAKLAVA FOR ABDULLAH SADAT (MY ENGAGEMENT SWEET)</t>
  </si>
  <si>
    <t>TOMATO + ONION + ORANGE</t>
  </si>
  <si>
    <t>YOGURT</t>
  </si>
  <si>
    <t>FOUR BREADS</t>
  </si>
  <si>
    <t>MY ENGAGEMENT SWEET FOR MEHDI</t>
  </si>
  <si>
    <t>CHECKEN + LEMONADE + EGG</t>
  </si>
  <si>
    <t>FOR BARBER SHOP</t>
  </si>
  <si>
    <t>BUYING SPICES</t>
  </si>
  <si>
    <t>QAIMA + SPAGHETTI + PAPER</t>
  </si>
  <si>
    <t>JEANS</t>
  </si>
  <si>
    <t>RECHARGE ANKARA KART (OGRENGI)</t>
  </si>
  <si>
    <t>FRUITES + TOMATO</t>
  </si>
  <si>
    <t>OIL + SAUSAGE</t>
  </si>
  <si>
    <t>ONE SIMIT</t>
  </si>
  <si>
    <t>SUGER + LEMONADE</t>
  </si>
  <si>
    <t>CHICKEN + BUTTER + ICE CREAM</t>
  </si>
  <si>
    <t>BEDROOM MATERIALS</t>
  </si>
  <si>
    <t>YOK DOCUMENTS COPYING</t>
  </si>
  <si>
    <t>CASH RCVD FROM MEHDI AGAINST HOME RENT FOR SEP 2021</t>
  </si>
  <si>
    <t>PAYING HOME RENT FOR MONTH SEP 2021</t>
  </si>
  <si>
    <t>CASH RCVD FROM MEHDI AGAINST HOME RENT FOR ASEP 2021</t>
  </si>
  <si>
    <t>BUYING TWO SIMIT</t>
  </si>
  <si>
    <t>TRANSFER TO YOK ACCOUNT</t>
  </si>
  <si>
    <t>TAXI RENT FROM KECIOREN TO BILKENT (YOK)</t>
  </si>
  <si>
    <t>CHICKEN + ORANGE + TOMATEO + PAPER + TWO BREADS</t>
  </si>
  <si>
    <t>YOGURT + COLA + ICE + SPAGHATI + OIL</t>
  </si>
  <si>
    <t>BASKENTGAZ NET PAYMENT FOR TWO BILLS</t>
  </si>
  <si>
    <t>TWO BREAD</t>
  </si>
  <si>
    <t>GREEN TEAD</t>
  </si>
  <si>
    <t>BOSS PERFOME</t>
  </si>
  <si>
    <t>THREE BREADS</t>
  </si>
  <si>
    <t>SAUSAGE + FRUITES + TOMATO + GARLIC + EGG</t>
  </si>
  <si>
    <t>SPEGHATI + PEA + BEAN</t>
  </si>
  <si>
    <t>TAXI RENT WITH KAKA AZIZ JAN AND KHALA LAILA JAN</t>
  </si>
  <si>
    <t>RCVD FROM MEHDI</t>
  </si>
  <si>
    <t>RECHARGING MY ANKARA KART (OGRANCI)</t>
  </si>
  <si>
    <t>RICE</t>
  </si>
  <si>
    <t>SPICE FOR QABOOLI FOR KHALA LAILA AND KAKA AZIZI JAN</t>
  </si>
  <si>
    <t>ANKARA KART REBACK FROM MEHDI</t>
  </si>
  <si>
    <t>ADANA KABAB AFTER VACCINE</t>
  </si>
  <si>
    <t>CASH PAY BACK FOR MEHDI</t>
  </si>
  <si>
    <t>ONION + TOMATO + ORANGE</t>
  </si>
  <si>
    <t>OIL + SOUCE + COLA</t>
  </si>
  <si>
    <t>GOING TO JANGLE FOR INTERTAINTMENT</t>
  </si>
  <si>
    <t>SUGER + CHICKEN BREAST + COLA</t>
  </si>
  <si>
    <t xml:space="preserve">CASH DEBITED BY ATM IN ABC SUPER MARKET FOR MOHEB JAN BY MAHMOOD (MOHEB JAN PAY IT BACK TO ME IN KABUL ON 03 AUG 2021 AND I USED IT FOR MY ESB-KBL-ESB  AND ENGAGEMENT EXPENSES) </t>
  </si>
  <si>
    <t>COLA</t>
  </si>
  <si>
    <t>RECHARGE ANKARA CARD (OGRENGI)</t>
  </si>
  <si>
    <t>HAND WASHI LEQIUD</t>
  </si>
  <si>
    <t>FISH CANNED</t>
  </si>
  <si>
    <t>TWO CHECKEN DONER</t>
  </si>
  <si>
    <t>FRUITES + TOMATO + POTATO</t>
  </si>
  <si>
    <t>OIL + JIUCE</t>
  </si>
  <si>
    <t>SPEGHATI + SUAGE + COLA</t>
  </si>
  <si>
    <t>TISUE PAPER</t>
  </si>
  <si>
    <t>ICE + WATER + COLA</t>
  </si>
  <si>
    <t>BUYING A JOCKET</t>
  </si>
  <si>
    <t>BUYING EGG</t>
  </si>
  <si>
    <t>CHICKEN LEGS + COLA</t>
  </si>
  <si>
    <t>OIL  + BEIF + COLA + BREAD</t>
  </si>
  <si>
    <t>FRUITES + TOMATO + POTATO + SOSAGE</t>
  </si>
  <si>
    <t>CASH DEBITED BY ATM</t>
  </si>
  <si>
    <t>BUYING MY LOVE AND MY MOTHER IN LAW TICKETS (CASHED BY MY MOTHER IN LAW IN MY HAND)</t>
  </si>
  <si>
    <t>4 BREADS</t>
  </si>
  <si>
    <t>BUYING EGG + BREAD</t>
  </si>
  <si>
    <t>RECHARCHING ANKARA KART (OGRANCI)</t>
  </si>
  <si>
    <t>CAR RENT FROM MY HOME TO TAUSRUS FOR GROUP WORKING</t>
  </si>
  <si>
    <t>FOR MARIAM JAN COMMING IN TURKEY</t>
  </si>
  <si>
    <t>BUYING ISE511 BOOK (BUSINESS DRIVEN TECHNOLOGY)</t>
  </si>
  <si>
    <t xml:space="preserve">CASH RCVD FROM ZIRAAT BANK TL ACCOUNT (1000 + 500 + 500) JUST 262 LEFT FOR ME THE RIST SPENT FOR MARIAM JAN COMMING IN TURKEY </t>
  </si>
  <si>
    <t>FOR MARIAM JAN COMMING IN TURKEY (TOTALLY 1738 TL + 150 EUR SPENT)</t>
  </si>
  <si>
    <t>TOMATO</t>
  </si>
  <si>
    <t>GO TO RESTURANT WITH MEHDI</t>
  </si>
  <si>
    <t>SPAGHETI + YOGURT</t>
  </si>
  <si>
    <t>LAMB</t>
  </si>
  <si>
    <t>540 EUR EXCHANGED IN TL (5600 TL IN BANK, 281 TL IN HAND)</t>
  </si>
  <si>
    <t>DISH WASHING LIQUID</t>
  </si>
  <si>
    <t>QAIMAQ + OIL</t>
  </si>
  <si>
    <t>DRUG FOR MY EYES</t>
  </si>
  <si>
    <t>HEALTH</t>
  </si>
  <si>
    <t>540 EUR EXCHANGED IN TL = 5881 (5600 TL IN BANK, 281 TL IN HAND)</t>
  </si>
  <si>
    <t>MDES600</t>
  </si>
  <si>
    <t>SE550</t>
  </si>
  <si>
    <t>SE554</t>
  </si>
  <si>
    <t>SE589</t>
  </si>
  <si>
    <t>SE597</t>
  </si>
  <si>
    <t>Master's Thesis</t>
  </si>
  <si>
    <t>Graduation Seminar</t>
  </si>
  <si>
    <t>Software Quality Management</t>
  </si>
  <si>
    <t>Software Engineering</t>
  </si>
  <si>
    <t>Research Methodology and Communication Skills</t>
  </si>
  <si>
    <t>Elective</t>
  </si>
  <si>
    <t>Must</t>
  </si>
  <si>
    <t>Course Name</t>
  </si>
  <si>
    <t>Category</t>
  </si>
  <si>
    <t>Course Code</t>
  </si>
  <si>
    <t>No</t>
  </si>
  <si>
    <t>Semester</t>
  </si>
  <si>
    <t>ISE-511-1</t>
  </si>
  <si>
    <t>ISE-511-2</t>
  </si>
  <si>
    <t>ISE-511-3</t>
  </si>
  <si>
    <t>Duration</t>
  </si>
  <si>
    <t>07-Feb-22 - 20-May-22</t>
  </si>
  <si>
    <t>30-Spe-22 - 24-Jan-23</t>
  </si>
  <si>
    <t>30-Spe-21 - 24-Jan-22</t>
  </si>
  <si>
    <t>Score</t>
  </si>
  <si>
    <t>Grand Total</t>
  </si>
  <si>
    <t>End of 2023</t>
  </si>
  <si>
    <t>ONION + TOMATO + LEMON + POTATO</t>
  </si>
  <si>
    <t>LEMONADE + COLA + YOGURT + TWO BREADS + CHICKEN LEGS</t>
  </si>
  <si>
    <t>WATER BILL FOR SEP 2021</t>
  </si>
  <si>
    <t>EGG + ONE BREAD</t>
  </si>
  <si>
    <t>NODEL + SOUP + 3 BREADS + MILK</t>
  </si>
  <si>
    <t>WATER BILL FOR OCT 21</t>
  </si>
  <si>
    <t>BREAKFAST IN THE UNIVERSITY</t>
  </si>
  <si>
    <t>SOUSAGE + COLA + GREEN PEN + BREAD</t>
  </si>
  <si>
    <t>BREAD + WATER + CHICKEN + KAIMAQ</t>
  </si>
  <si>
    <t>TRANSFERRED FROM AFGHANISTAN BY MAHMOOD</t>
  </si>
  <si>
    <t xml:space="preserve">BUYING iPHONE 11 + SCREEN PROTECTOR + COVER </t>
  </si>
  <si>
    <t>TAXI RENT FROM KIZILAY TO ANKA MALL</t>
  </si>
  <si>
    <t>OIL + SPICES + BREAD</t>
  </si>
  <si>
    <t>BREAKFAST AT UNIVERSITY</t>
  </si>
  <si>
    <t>POTATO + TOMATO + CUCUMBER + MUNG BEAN</t>
  </si>
  <si>
    <t>BASHKENT GAZ NET PAYMENT</t>
  </si>
  <si>
    <t>SPEGHATI + YOGURT + PEN + BREAD</t>
  </si>
  <si>
    <t>CAW LEG + BREAD + BUTTER</t>
  </si>
  <si>
    <t>TWO BREADS + TWO SIMITS + THREE BESQUITES</t>
  </si>
  <si>
    <t>BREAD + ONION + RED PEN + YOGURT + TOMATO PASTE + TOROOSHI</t>
  </si>
  <si>
    <t>ONION + TOMATO + POMEGRANATE</t>
  </si>
  <si>
    <t>CASH WITH MEHDI AGAINST SHEEP LEG + BREAD AND EGG</t>
  </si>
  <si>
    <t>BREAD + SHEEP LEG + EGG + BLACK PAPER + PEN</t>
  </si>
  <si>
    <t>CASH WITH MEHDI AGAINST BUS CARD AND ONE BREAD</t>
  </si>
  <si>
    <t>TWO BREADS + KAIMAK</t>
  </si>
  <si>
    <t>CASH WITH MEHDI AGAINST TWO BREADS + KAIMAK + BUS CARD</t>
  </si>
  <si>
    <t>CARROT + TOMATO + SPANAGE + CAULIFLOWER + POMEGRANATE + BREAD</t>
  </si>
  <si>
    <t>SOUSAGE + 3 BREADS</t>
  </si>
  <si>
    <t xml:space="preserve">SCREEN PROTECTOR FOR MY iPHONE   </t>
  </si>
  <si>
    <t>EGG + MILK + BREAD</t>
  </si>
  <si>
    <t>BREAD + WHEAT</t>
  </si>
  <si>
    <t>HOME KEY COPY</t>
  </si>
  <si>
    <t xml:space="preserve">BESQUETE + KAIMAQ + TWO BREADS </t>
  </si>
  <si>
    <t>CASH DEBITED FROM ETLIK ATM</t>
  </si>
  <si>
    <t>SPEGHATI</t>
  </si>
  <si>
    <t>GELET + BEARD MACHINE</t>
  </si>
  <si>
    <t xml:space="preserve"> </t>
  </si>
  <si>
    <t>SPANAGE + CAULIFLOWER + POMEGRANATE + BREAD + FISH CONSERVE</t>
  </si>
  <si>
    <t>CASH DEPOSITED BY MEHDI</t>
  </si>
  <si>
    <t xml:space="preserve">WATER BILL </t>
  </si>
  <si>
    <t>IN BANK AFTER SETTLING MEHDI'S MONEY</t>
  </si>
  <si>
    <t>6 BREADS</t>
  </si>
  <si>
    <t>EGG</t>
  </si>
  <si>
    <t>BUTTER + BESQUETE</t>
  </si>
  <si>
    <t>RICE + OIL + POTATO + ONION + TOMATO + ORANGE</t>
  </si>
  <si>
    <t>JELET CREAM</t>
  </si>
  <si>
    <t>UMBRELLA</t>
  </si>
  <si>
    <t>ALARGY PILLS</t>
  </si>
  <si>
    <t>SHEEP LEG</t>
  </si>
  <si>
    <t>RECHARGING ANKARA KART (OGRENGI)</t>
  </si>
  <si>
    <t>TOMATO + ORANGE + CAULIFLOWER + MASHROOMS</t>
  </si>
  <si>
    <t>VIGITABLES</t>
  </si>
  <si>
    <t>10 BREADS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</si>
</sst>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;@"/>
    <numFmt numFmtId="165" formatCode="_(&quot;$&quot;* #,##0.000_);_(&quot;$&quot;* \(#,##0.000\);_(&quot;$&quot;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3" fontId="4" fillId="0" borderId="3" xfId="1" applyFont="1" applyBorder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43" fontId="4" fillId="0" borderId="3" xfId="1" applyFont="1" applyBorder="1" applyAlignment="1">
      <alignment horizontal="left" wrapText="1"/>
    </xf>
    <xf numFmtId="164" fontId="0" fillId="0" borderId="1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3" fillId="0" borderId="0" xfId="0" applyFont="1"/>
    <xf numFmtId="1" fontId="0" fillId="0" borderId="0" xfId="0" applyNumberFormat="1"/>
    <xf numFmtId="164" fontId="6" fillId="0" borderId="6" xfId="0" applyNumberFormat="1" applyFont="1" applyBorder="1" applyAlignment="1">
      <alignment horizontal="left"/>
    </xf>
    <xf numFmtId="164" fontId="6" fillId="0" borderId="7" xfId="0" applyNumberFormat="1" applyFont="1" applyBorder="1"/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2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164" fontId="0" fillId="0" borderId="2" xfId="0" applyNumberFormat="1" applyBorder="1" applyAlignment="1">
      <alignment horizontal="left"/>
    </xf>
    <xf numFmtId="15" fontId="0" fillId="0" borderId="5" xfId="0" applyNumberFormat="1" applyBorder="1"/>
    <xf numFmtId="0" fontId="0" fillId="0" borderId="1" xfId="0" applyBorder="1"/>
    <xf numFmtId="0" fontId="0" fillId="0" borderId="12" xfId="0" applyBorder="1"/>
    <xf numFmtId="0" fontId="3" fillId="0" borderId="10" xfId="0" applyFont="1" applyBorder="1"/>
    <xf numFmtId="0" fontId="3" fillId="0" borderId="3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2" xfId="0" applyFont="1" applyBorder="1"/>
    <xf numFmtId="0" fontId="3" fillId="0" borderId="14" xfId="0" applyFont="1" applyBorder="1"/>
    <xf numFmtId="0" fontId="0" fillId="0" borderId="14" xfId="0" applyBorder="1"/>
    <xf numFmtId="15" fontId="0" fillId="0" borderId="13" xfId="0" applyNumberFormat="1" applyBorder="1"/>
    <xf numFmtId="0" fontId="0" fillId="0" borderId="2" xfId="0" applyBorder="1"/>
    <xf numFmtId="15" fontId="5" fillId="0" borderId="13" xfId="0" applyNumberFormat="1" applyFont="1" applyBorder="1"/>
    <xf numFmtId="0" fontId="5" fillId="0" borderId="2" xfId="0" applyFont="1" applyBorder="1"/>
    <xf numFmtId="0" fontId="5" fillId="0" borderId="14" xfId="0" applyFont="1" applyBorder="1"/>
    <xf numFmtId="164" fontId="6" fillId="0" borderId="7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top" wrapText="1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13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center" vertical="center"/>
    </xf>
    <xf numFmtId="1" fontId="14" fillId="0" borderId="1" xfId="0" applyNumberFormat="1" applyFont="1" applyBorder="1" applyAlignment="1">
      <alignment vertical="center"/>
    </xf>
    <xf numFmtId="165" fontId="0" fillId="0" borderId="0" xfId="0" applyNumberFormat="1" applyFont="1"/>
    <xf numFmtId="15" fontId="15" fillId="0" borderId="13" xfId="0" applyNumberFormat="1" applyFont="1" applyBorder="1"/>
    <xf numFmtId="0" fontId="15" fillId="0" borderId="2" xfId="0" applyFont="1" applyBorder="1"/>
    <xf numFmtId="0" fontId="15" fillId="0" borderId="14" xfId="0" applyFont="1" applyBorder="1"/>
    <xf numFmtId="0" fontId="15" fillId="0" borderId="1" xfId="0" applyFont="1" applyBorder="1"/>
    <xf numFmtId="0" fontId="15" fillId="0" borderId="12" xfId="0" applyFont="1" applyBorder="1"/>
    <xf numFmtId="0" fontId="0" fillId="0" borderId="14" xfId="0" applyNumberFormat="1" applyBorder="1"/>
    <xf numFmtId="0" fontId="0" fillId="0" borderId="1" xfId="0" applyFont="1" applyBorder="1"/>
    <xf numFmtId="0" fontId="0" fillId="0" borderId="14" xfId="0" applyFont="1" applyBorder="1"/>
    <xf numFmtId="0" fontId="0" fillId="0" borderId="12" xfId="0" applyFont="1" applyBorder="1"/>
    <xf numFmtId="0" fontId="5" fillId="0" borderId="1" xfId="0" applyFont="1" applyBorder="1"/>
    <xf numFmtId="0" fontId="5" fillId="0" borderId="12" xfId="0" applyFont="1" applyBorder="1"/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5" xfId="0" applyFont="1" applyFill="1" applyBorder="1"/>
    <xf numFmtId="0" fontId="3" fillId="0" borderId="1" xfId="0" applyFont="1" applyBorder="1" applyAlignment="1">
      <alignment horizontal="center" vertical="center"/>
    </xf>
    <xf numFmtId="15" fontId="0" fillId="2" borderId="13" xfId="0" applyNumberFormat="1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12" xfId="0" applyFill="1" applyBorder="1"/>
    <xf numFmtId="0" fontId="0" fillId="2" borderId="2" xfId="0" applyFill="1" applyBorder="1"/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3" fillId="0" borderId="1" xfId="0" applyFont="1" applyBorder="1" applyAlignment="1"/>
    <xf numFmtId="0" fontId="9" fillId="0" borderId="2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9" fillId="0" borderId="22" xfId="0" applyFont="1" applyBorder="1" applyAlignment="1">
      <alignment horizontal="center" vertical="center" textRotation="90"/>
    </xf>
    <xf numFmtId="0" fontId="3" fillId="0" borderId="12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6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0" formatCode="dd/m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d/mmm/yy;@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d/mmm/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d/mmm/yy;@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d/mmm/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d/mmm/yy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d/mmm/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8B728-367B-4531-AEE0-8E1DB5798D14}" name="Table1" displayName="Table1" ref="A8:F73" totalsRowCount="1" headerRowDxfId="62" dataDxfId="60" headerRowBorderDxfId="61" tableBorderDxfId="59">
  <autoFilter ref="A8:F72" xr:uid="{740902AA-EB1D-454B-86BC-520A11832F7E}"/>
  <tableColumns count="6">
    <tableColumn id="1" xr3:uid="{9D7C97DD-B34C-4039-B71B-B7A3A850B5DF}" name="DATE" totalsRowLabel="Total" dataDxfId="58" totalsRowDxfId="57"/>
    <tableColumn id="2" xr3:uid="{C0890750-EBB8-43ED-8D6B-4152D9826F02}" name="Description" dataDxfId="56" totalsRowDxfId="55"/>
    <tableColumn id="3" xr3:uid="{C105BB96-E735-4DAC-800C-56E75846E7BD}" name="ACCOUNT" dataDxfId="54" totalsRowDxfId="53"/>
    <tableColumn id="4" xr3:uid="{1CACE632-BEC5-4A31-8DD7-339A6C492CE3}" name="DEBIT" totalsRowFunction="sum" dataDxfId="52" totalsRowDxfId="51"/>
    <tableColumn id="5" xr3:uid="{00D6F33B-E41B-4DF1-AF8E-2E9A648E50BB}" name="CREDIT" totalsRowFunction="sum" dataDxfId="50" totalsRowDxfId="49"/>
    <tableColumn id="6" xr3:uid="{79B3CCF8-07AE-485A-8751-22DAA66D7429}" name="BALANCE" dataDxfId="48" totalsRowDxfId="4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488C0B-DE5A-4D95-909B-E51F9C068577}" name="Table14" displayName="Table14" ref="A3:F58" totalsRowCount="1" headerRowDxfId="46" dataDxfId="44" headerRowBorderDxfId="45" tableBorderDxfId="43">
  <autoFilter ref="A3:F57" xr:uid="{59D1770F-2B38-46BD-B680-368E664AA619}"/>
  <tableColumns count="6">
    <tableColumn id="1" xr3:uid="{5EB07DF6-A494-4A59-A450-E77A833DA201}" name="DATE" totalsRowLabel="Total" dataDxfId="42" totalsRowDxfId="41"/>
    <tableColumn id="2" xr3:uid="{94009C36-7D2D-4A0E-9AA7-3B78CC117A32}" name="Description" dataDxfId="40" totalsRowDxfId="39"/>
    <tableColumn id="3" xr3:uid="{6F84059A-E387-4B51-BC14-AE6537F5C104}" name="ACCOUNT" dataDxfId="38" totalsRowDxfId="37"/>
    <tableColumn id="4" xr3:uid="{A0929F70-2AD6-4BE9-80D7-DD328A2F4C61}" name="DEBIT" totalsRowFunction="sum" dataDxfId="36" totalsRowDxfId="35"/>
    <tableColumn id="5" xr3:uid="{8CFF0D14-1E0A-4047-A85B-CC2893FC0499}" name="CREDIT" totalsRowFunction="sum" dataDxfId="34" totalsRowDxfId="33"/>
    <tableColumn id="6" xr3:uid="{A43A4D21-45C1-485B-92B5-9509E5C9DBC8}" name="BALANCE" dataDxfId="32" totalsRowDxfId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5F691D-4AE5-48E2-A1E9-C09457A171E6}" name="Table145" displayName="Table145" ref="A3:F65" totalsRowCount="1" headerRowDxfId="30" dataDxfId="28" headerRowBorderDxfId="29" tableBorderDxfId="27">
  <autoFilter ref="A3:F64" xr:uid="{B86C7C13-CB51-456C-BAF1-3D3281AC0241}"/>
  <tableColumns count="6">
    <tableColumn id="1" xr3:uid="{AE85177F-D19E-4E38-9C62-2D23691B5AFE}" name="DATE" totalsRowLabel="Total" dataDxfId="26" totalsRowDxfId="25"/>
    <tableColumn id="2" xr3:uid="{87AB3199-96C3-4254-9774-7E824A736F03}" name="Description" dataDxfId="24" totalsRowDxfId="23"/>
    <tableColumn id="3" xr3:uid="{6DE0A1D6-F05C-4CAC-8E30-062DA31B5198}" name="ACCOUNT" dataDxfId="22" totalsRowDxfId="21"/>
    <tableColumn id="4" xr3:uid="{152E7A7A-1081-4897-88ED-36B3024A878B}" name="DEBIT" totalsRowFunction="sum" dataDxfId="20" totalsRowDxfId="19"/>
    <tableColumn id="5" xr3:uid="{DAC724FD-115E-4F15-B2D1-0B29A90D1171}" name="CREDIT" totalsRowFunction="sum" dataDxfId="18" totalsRowDxfId="17"/>
    <tableColumn id="6" xr3:uid="{E936C5B9-5CAC-471C-A3A0-2755CE81248E}" name="BALANCE" dataDxfId="16" totalsRowDxfId="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480CD-4720-47BF-8FE5-4564BF36EE28}" name="Table2" displayName="Table2" ref="A3:E472" totalsRowCount="1" headerRowDxfId="14" totalsRowDxfId="11" headerRowBorderDxfId="13" tableBorderDxfId="12" totalsRowBorderDxfId="10">
  <autoFilter ref="A3:E471" xr:uid="{0CD2E2ED-567E-45ED-ABDE-AE67935652DB}"/>
  <tableColumns count="5">
    <tableColumn id="1" xr3:uid="{E1D335BF-89D8-46A6-BB61-62928AAB33D4}" name="DATE" totalsRowLabel="Total" dataDxfId="9" totalsRowDxfId="8"/>
    <tableColumn id="2" xr3:uid="{C2F3360B-51CA-4CF1-B389-4B15DF03A45D}" name="DESCRIPTION" dataDxfId="7" totalsRowDxfId="6"/>
    <tableColumn id="4" xr3:uid="{759FA77C-3F34-4E00-AF9F-6204E685CC17}" name="TYPE" dataDxfId="5" totalsRowDxfId="4"/>
    <tableColumn id="6" xr3:uid="{23EE5079-FF6E-45E9-BCDA-4DB07DC5E14F}" name="CREDIT" totalsRowFunction="sum" dataDxfId="3" totalsRowDxfId="2"/>
    <tableColumn id="3" xr3:uid="{663308AE-BCDA-456F-A707-442CE9787DB3}" name="DEBIT" totalsRowFunction="sum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73"/>
  <sheetViews>
    <sheetView showGridLines="0" zoomScale="145" zoomScaleNormal="145" workbookViewId="0">
      <pane ySplit="9" topLeftCell="A69" activePane="bottomLeft" state="frozen"/>
      <selection pane="bottomLeft" activeCell="D74" sqref="D74"/>
    </sheetView>
  </sheetViews>
  <sheetFormatPr defaultRowHeight="15" x14ac:dyDescent="0.25"/>
  <cols>
    <col min="1" max="1" width="13.85546875" style="3" customWidth="1"/>
    <col min="2" max="2" width="47.5703125" style="2" customWidth="1"/>
    <col min="3" max="3" width="18.85546875" style="1" customWidth="1"/>
    <col min="4" max="4" width="14.140625" style="4" customWidth="1"/>
    <col min="5" max="5" width="11.28515625" style="1" customWidth="1"/>
    <col min="6" max="6" width="13.42578125" style="1" customWidth="1"/>
  </cols>
  <sheetData>
    <row r="2" spans="1:6" ht="17.25" customHeight="1" x14ac:dyDescent="0.25">
      <c r="D2" s="85" t="s">
        <v>83</v>
      </c>
      <c r="E2" s="86"/>
      <c r="F2" s="30">
        <f>SUMIF(Table1[ACCOUNT],"MAHMOOD",Table1[CREDIT])-SUMIF(Table1[ACCOUNT],"MAHMOOD",Table1[DEBIT])</f>
        <v>-2000</v>
      </c>
    </row>
    <row r="3" spans="1:6" ht="17.25" customHeight="1" x14ac:dyDescent="0.25">
      <c r="D3" s="51" t="s">
        <v>139</v>
      </c>
      <c r="E3" s="52"/>
      <c r="F3" s="30">
        <f>'ZIRAAT BANK "TL"'!F2</f>
        <v>501.29000000000815</v>
      </c>
    </row>
    <row r="4" spans="1:6" ht="17.25" customHeight="1" x14ac:dyDescent="0.4">
      <c r="A4" s="53"/>
      <c r="B4" s="54" t="s">
        <v>11</v>
      </c>
      <c r="C4" s="54"/>
      <c r="D4" s="51" t="s">
        <v>138</v>
      </c>
      <c r="E4" s="52"/>
      <c r="F4" s="30">
        <f>F7+'ZIRAAT BANK "USD"'!F2</f>
        <v>1660.7900000000013</v>
      </c>
    </row>
    <row r="5" spans="1:6" ht="17.25" customHeight="1" x14ac:dyDescent="0.25">
      <c r="B5" s="13"/>
      <c r="C5" s="13"/>
      <c r="D5" s="85" t="s">
        <v>207</v>
      </c>
      <c r="E5" s="86"/>
      <c r="F5" s="30">
        <f>'ANKARA EXPENSES IN LIRA'!C2</f>
        <v>343.99999999997453</v>
      </c>
    </row>
    <row r="6" spans="1:6" ht="17.25" customHeight="1" x14ac:dyDescent="0.25">
      <c r="B6" s="13"/>
      <c r="C6" s="13"/>
      <c r="D6" s="87" t="s">
        <v>140</v>
      </c>
      <c r="E6" s="88"/>
      <c r="F6" s="55">
        <f>(F3+F5)/8.1+F4</f>
        <v>1765.146790123456</v>
      </c>
    </row>
    <row r="7" spans="1:6" ht="19.5" customHeight="1" x14ac:dyDescent="0.25">
      <c r="B7" s="13"/>
      <c r="C7" s="13"/>
      <c r="D7" s="89" t="s">
        <v>8</v>
      </c>
      <c r="E7" s="89"/>
      <c r="F7" s="29">
        <f>Table1[[#Totals],[CREDIT]]-Table1[[#Totals],[DEBIT]]+F9</f>
        <v>980.79000000000133</v>
      </c>
    </row>
    <row r="8" spans="1:6" ht="16.5" thickBot="1" x14ac:dyDescent="0.3">
      <c r="A8" s="21" t="s">
        <v>0</v>
      </c>
      <c r="B8" s="22" t="s">
        <v>3</v>
      </c>
      <c r="C8" s="23" t="s">
        <v>15</v>
      </c>
      <c r="D8" s="24" t="s">
        <v>1</v>
      </c>
      <c r="E8" s="24" t="s">
        <v>2</v>
      </c>
      <c r="F8" s="25" t="s">
        <v>8</v>
      </c>
    </row>
    <row r="9" spans="1:6" x14ac:dyDescent="0.25">
      <c r="A9" s="12" t="s">
        <v>131</v>
      </c>
      <c r="B9" s="14" t="s">
        <v>26</v>
      </c>
      <c r="C9" s="11"/>
      <c r="D9" s="10">
        <v>0</v>
      </c>
      <c r="E9" s="11">
        <v>0</v>
      </c>
      <c r="F9" s="11">
        <v>710.73</v>
      </c>
    </row>
    <row r="10" spans="1:6" x14ac:dyDescent="0.25">
      <c r="A10" s="5">
        <v>44034</v>
      </c>
      <c r="B10" s="15" t="s">
        <v>4</v>
      </c>
      <c r="C10" s="7" t="s">
        <v>27</v>
      </c>
      <c r="D10" s="6">
        <v>0</v>
      </c>
      <c r="E10" s="7">
        <v>7000</v>
      </c>
      <c r="F10" s="7">
        <f t="shared" ref="F10:F72" si="0">F9+E10-D10</f>
        <v>7710.73</v>
      </c>
    </row>
    <row r="11" spans="1:6" ht="30" x14ac:dyDescent="0.25">
      <c r="A11" s="5">
        <v>44053</v>
      </c>
      <c r="B11" s="15" t="s">
        <v>5</v>
      </c>
      <c r="C11" s="7" t="s">
        <v>21</v>
      </c>
      <c r="D11" s="6">
        <v>0</v>
      </c>
      <c r="E11" s="7">
        <v>100</v>
      </c>
      <c r="F11" s="7">
        <f t="shared" si="0"/>
        <v>7810.73</v>
      </c>
    </row>
    <row r="12" spans="1:6" x14ac:dyDescent="0.25">
      <c r="A12" s="5">
        <v>44072</v>
      </c>
      <c r="B12" s="15" t="s">
        <v>6</v>
      </c>
      <c r="C12" s="7" t="s">
        <v>21</v>
      </c>
      <c r="D12" s="6">
        <v>0</v>
      </c>
      <c r="E12" s="7">
        <v>3350</v>
      </c>
      <c r="F12" s="7">
        <f t="shared" si="0"/>
        <v>11160.73</v>
      </c>
    </row>
    <row r="13" spans="1:6" ht="30" x14ac:dyDescent="0.25">
      <c r="A13" s="5">
        <v>44109</v>
      </c>
      <c r="B13" s="15" t="s">
        <v>7</v>
      </c>
      <c r="C13" s="7" t="s">
        <v>19</v>
      </c>
      <c r="D13" s="6">
        <v>20</v>
      </c>
      <c r="E13" s="7">
        <v>0</v>
      </c>
      <c r="F13" s="7">
        <f t="shared" si="0"/>
        <v>11140.73</v>
      </c>
    </row>
    <row r="14" spans="1:6" x14ac:dyDescent="0.25">
      <c r="A14" s="5">
        <v>44110</v>
      </c>
      <c r="B14" s="15" t="s">
        <v>6</v>
      </c>
      <c r="C14" s="7" t="s">
        <v>21</v>
      </c>
      <c r="D14" s="6">
        <v>0</v>
      </c>
      <c r="E14" s="7">
        <v>1500</v>
      </c>
      <c r="F14" s="7">
        <f t="shared" si="0"/>
        <v>12640.73</v>
      </c>
    </row>
    <row r="15" spans="1:6" x14ac:dyDescent="0.25">
      <c r="A15" s="5">
        <v>44130</v>
      </c>
      <c r="B15" s="15" t="s">
        <v>6</v>
      </c>
      <c r="C15" s="7" t="s">
        <v>21</v>
      </c>
      <c r="D15" s="6">
        <v>0</v>
      </c>
      <c r="E15" s="7">
        <v>2000</v>
      </c>
      <c r="F15" s="7">
        <f t="shared" si="0"/>
        <v>14640.73</v>
      </c>
    </row>
    <row r="16" spans="1:6" x14ac:dyDescent="0.25">
      <c r="A16" s="5">
        <v>44143</v>
      </c>
      <c r="B16" s="15" t="s">
        <v>6</v>
      </c>
      <c r="C16" s="7" t="s">
        <v>21</v>
      </c>
      <c r="D16" s="6">
        <v>0</v>
      </c>
      <c r="E16" s="7">
        <v>1500</v>
      </c>
      <c r="F16" s="7">
        <f t="shared" si="0"/>
        <v>16140.73</v>
      </c>
    </row>
    <row r="17" spans="1:6" x14ac:dyDescent="0.25">
      <c r="A17" s="5">
        <v>44149</v>
      </c>
      <c r="B17" s="15" t="s">
        <v>6</v>
      </c>
      <c r="C17" s="7" t="s">
        <v>21</v>
      </c>
      <c r="D17" s="6">
        <v>0</v>
      </c>
      <c r="E17" s="7">
        <v>500</v>
      </c>
      <c r="F17" s="7">
        <f t="shared" si="0"/>
        <v>16640.73</v>
      </c>
    </row>
    <row r="18" spans="1:6" x14ac:dyDescent="0.25">
      <c r="A18" s="5">
        <v>44153</v>
      </c>
      <c r="B18" s="15" t="s">
        <v>6</v>
      </c>
      <c r="C18" s="7" t="s">
        <v>21</v>
      </c>
      <c r="D18" s="6">
        <v>0</v>
      </c>
      <c r="E18" s="7">
        <v>1000</v>
      </c>
      <c r="F18" s="7">
        <f t="shared" si="0"/>
        <v>17640.73</v>
      </c>
    </row>
    <row r="19" spans="1:6" ht="30" x14ac:dyDescent="0.25">
      <c r="A19" s="5">
        <v>44153</v>
      </c>
      <c r="B19" s="15" t="s">
        <v>9</v>
      </c>
      <c r="C19" s="7" t="s">
        <v>21</v>
      </c>
      <c r="D19" s="6">
        <v>100</v>
      </c>
      <c r="E19" s="7">
        <v>0</v>
      </c>
      <c r="F19" s="7">
        <f t="shared" si="0"/>
        <v>17540.73</v>
      </c>
    </row>
    <row r="20" spans="1:6" ht="30" x14ac:dyDescent="0.25">
      <c r="A20" s="5">
        <v>44164</v>
      </c>
      <c r="B20" s="15" t="s">
        <v>10</v>
      </c>
      <c r="C20" s="7" t="s">
        <v>21</v>
      </c>
      <c r="D20" s="6">
        <v>900</v>
      </c>
      <c r="E20" s="7">
        <v>0</v>
      </c>
      <c r="F20" s="7">
        <f t="shared" si="0"/>
        <v>16640.73</v>
      </c>
    </row>
    <row r="21" spans="1:6" ht="30" x14ac:dyDescent="0.25">
      <c r="A21" s="5">
        <v>44164</v>
      </c>
      <c r="B21" s="15" t="s">
        <v>10</v>
      </c>
      <c r="C21" s="7" t="s">
        <v>21</v>
      </c>
      <c r="D21" s="6">
        <v>800</v>
      </c>
      <c r="E21" s="7">
        <v>0</v>
      </c>
      <c r="F21" s="7">
        <f t="shared" si="0"/>
        <v>15840.73</v>
      </c>
    </row>
    <row r="22" spans="1:6" ht="30" x14ac:dyDescent="0.25">
      <c r="A22" s="5">
        <v>44165</v>
      </c>
      <c r="B22" s="15" t="s">
        <v>9</v>
      </c>
      <c r="C22" s="7" t="s">
        <v>21</v>
      </c>
      <c r="D22" s="6">
        <v>1000</v>
      </c>
      <c r="E22" s="7">
        <v>0</v>
      </c>
      <c r="F22" s="7">
        <f t="shared" si="0"/>
        <v>14840.73</v>
      </c>
    </row>
    <row r="23" spans="1:6" ht="30" x14ac:dyDescent="0.25">
      <c r="A23" s="5">
        <v>44165</v>
      </c>
      <c r="B23" s="15" t="s">
        <v>9</v>
      </c>
      <c r="C23" s="7" t="s">
        <v>21</v>
      </c>
      <c r="D23" s="6">
        <v>500</v>
      </c>
      <c r="E23" s="7">
        <v>0</v>
      </c>
      <c r="F23" s="7">
        <f t="shared" si="0"/>
        <v>14340.73</v>
      </c>
    </row>
    <row r="24" spans="1:6" ht="30" x14ac:dyDescent="0.25">
      <c r="A24" s="5">
        <v>44167</v>
      </c>
      <c r="B24" s="16" t="s">
        <v>12</v>
      </c>
      <c r="C24" s="7" t="s">
        <v>21</v>
      </c>
      <c r="D24" s="8">
        <v>1000</v>
      </c>
      <c r="E24" s="9">
        <v>0</v>
      </c>
      <c r="F24" s="7">
        <f t="shared" si="0"/>
        <v>13340.73</v>
      </c>
    </row>
    <row r="25" spans="1:6" ht="30" x14ac:dyDescent="0.25">
      <c r="A25" s="5">
        <v>44168</v>
      </c>
      <c r="B25" s="16" t="s">
        <v>14</v>
      </c>
      <c r="C25" s="7" t="s">
        <v>21</v>
      </c>
      <c r="D25" s="6">
        <v>1000</v>
      </c>
      <c r="E25" s="9">
        <v>0</v>
      </c>
      <c r="F25" s="7">
        <f t="shared" si="0"/>
        <v>12340.73</v>
      </c>
    </row>
    <row r="26" spans="1:6" ht="30" x14ac:dyDescent="0.25">
      <c r="A26" s="5">
        <v>44168</v>
      </c>
      <c r="B26" s="16" t="s">
        <v>14</v>
      </c>
      <c r="C26" s="7" t="s">
        <v>21</v>
      </c>
      <c r="D26" s="6">
        <v>1000</v>
      </c>
      <c r="E26" s="9">
        <v>0</v>
      </c>
      <c r="F26" s="7">
        <f t="shared" si="0"/>
        <v>11340.73</v>
      </c>
    </row>
    <row r="27" spans="1:6" ht="30" x14ac:dyDescent="0.25">
      <c r="A27" s="5">
        <v>44170</v>
      </c>
      <c r="B27" s="15" t="s">
        <v>13</v>
      </c>
      <c r="C27" s="7" t="s">
        <v>21</v>
      </c>
      <c r="D27" s="6">
        <v>700</v>
      </c>
      <c r="E27" s="7">
        <v>0</v>
      </c>
      <c r="F27" s="7">
        <f t="shared" si="0"/>
        <v>10640.73</v>
      </c>
    </row>
    <row r="28" spans="1:6" x14ac:dyDescent="0.25">
      <c r="A28" s="5">
        <v>44189</v>
      </c>
      <c r="B28" s="15" t="s">
        <v>16</v>
      </c>
      <c r="C28" s="7" t="s">
        <v>17</v>
      </c>
      <c r="D28" s="6">
        <v>0</v>
      </c>
      <c r="E28" s="7">
        <v>5050</v>
      </c>
      <c r="F28" s="7">
        <f t="shared" si="0"/>
        <v>15690.73</v>
      </c>
    </row>
    <row r="29" spans="1:6" ht="30" x14ac:dyDescent="0.25">
      <c r="A29" s="5">
        <v>44189</v>
      </c>
      <c r="B29" s="15" t="s">
        <v>18</v>
      </c>
      <c r="C29" s="7" t="s">
        <v>19</v>
      </c>
      <c r="D29" s="6">
        <v>30</v>
      </c>
      <c r="E29" s="7">
        <v>0</v>
      </c>
      <c r="F29" s="7">
        <f t="shared" si="0"/>
        <v>15660.73</v>
      </c>
    </row>
    <row r="30" spans="1:6" x14ac:dyDescent="0.25">
      <c r="A30" s="5">
        <v>44194</v>
      </c>
      <c r="B30" s="15" t="s">
        <v>20</v>
      </c>
      <c r="C30" s="7" t="s">
        <v>21</v>
      </c>
      <c r="D30" s="6">
        <v>0</v>
      </c>
      <c r="E30" s="7">
        <v>8000</v>
      </c>
      <c r="F30" s="7">
        <f t="shared" si="0"/>
        <v>23660.73</v>
      </c>
    </row>
    <row r="31" spans="1:6" ht="30" x14ac:dyDescent="0.25">
      <c r="A31" s="5">
        <v>44194</v>
      </c>
      <c r="B31" s="15" t="s">
        <v>22</v>
      </c>
      <c r="C31" s="7" t="s">
        <v>19</v>
      </c>
      <c r="D31" s="6">
        <v>35</v>
      </c>
      <c r="E31" s="7">
        <v>0</v>
      </c>
      <c r="F31" s="7">
        <f t="shared" si="0"/>
        <v>23625.73</v>
      </c>
    </row>
    <row r="32" spans="1:6" x14ac:dyDescent="0.25">
      <c r="A32" s="5">
        <v>44195</v>
      </c>
      <c r="B32" s="15" t="s">
        <v>23</v>
      </c>
      <c r="C32" s="7" t="s">
        <v>17</v>
      </c>
      <c r="D32" s="6">
        <v>50</v>
      </c>
      <c r="E32" s="7">
        <v>0</v>
      </c>
      <c r="F32" s="7">
        <f t="shared" si="0"/>
        <v>23575.73</v>
      </c>
    </row>
    <row r="33" spans="1:6" x14ac:dyDescent="0.25">
      <c r="A33" s="5">
        <v>44199</v>
      </c>
      <c r="B33" s="15" t="s">
        <v>24</v>
      </c>
      <c r="C33" s="7" t="s">
        <v>19</v>
      </c>
      <c r="D33" s="6">
        <v>0</v>
      </c>
      <c r="E33" s="7">
        <v>9.56</v>
      </c>
      <c r="F33" s="7">
        <f t="shared" si="0"/>
        <v>23585.29</v>
      </c>
    </row>
    <row r="34" spans="1:6" x14ac:dyDescent="0.25">
      <c r="A34" s="5">
        <v>44199</v>
      </c>
      <c r="B34" s="15" t="s">
        <v>24</v>
      </c>
      <c r="C34" s="7" t="s">
        <v>19</v>
      </c>
      <c r="D34" s="6">
        <v>1.92</v>
      </c>
      <c r="E34" s="7">
        <v>0</v>
      </c>
      <c r="F34" s="7">
        <f t="shared" si="0"/>
        <v>23583.370000000003</v>
      </c>
    </row>
    <row r="35" spans="1:6" ht="30" x14ac:dyDescent="0.25">
      <c r="A35" s="5">
        <v>44209</v>
      </c>
      <c r="B35" s="15" t="s">
        <v>25</v>
      </c>
      <c r="C35" s="7" t="s">
        <v>21</v>
      </c>
      <c r="D35" s="6">
        <v>2000</v>
      </c>
      <c r="E35" s="7">
        <v>0</v>
      </c>
      <c r="F35" s="7">
        <f t="shared" si="0"/>
        <v>21583.370000000003</v>
      </c>
    </row>
    <row r="36" spans="1:6" ht="30" x14ac:dyDescent="0.25">
      <c r="A36" s="5">
        <v>44223</v>
      </c>
      <c r="B36" s="15" t="s">
        <v>28</v>
      </c>
      <c r="C36" s="7" t="s">
        <v>29</v>
      </c>
      <c r="D36" s="6">
        <v>1000</v>
      </c>
      <c r="E36" s="7">
        <v>0</v>
      </c>
      <c r="F36" s="7">
        <f t="shared" si="0"/>
        <v>20583.370000000003</v>
      </c>
    </row>
    <row r="37" spans="1:6" ht="30" x14ac:dyDescent="0.25">
      <c r="A37" s="5">
        <v>44223</v>
      </c>
      <c r="B37" s="15" t="s">
        <v>30</v>
      </c>
      <c r="C37" s="7" t="s">
        <v>19</v>
      </c>
      <c r="D37" s="6">
        <f>35+27</f>
        <v>62</v>
      </c>
      <c r="E37" s="7">
        <v>0</v>
      </c>
      <c r="F37" s="7">
        <f t="shared" si="0"/>
        <v>20521.370000000003</v>
      </c>
    </row>
    <row r="38" spans="1:6" ht="15.75" customHeight="1" x14ac:dyDescent="0.25">
      <c r="A38" s="5">
        <v>44236</v>
      </c>
      <c r="B38" s="15" t="s">
        <v>31</v>
      </c>
      <c r="C38" s="7" t="s">
        <v>21</v>
      </c>
      <c r="D38" s="6">
        <v>500</v>
      </c>
      <c r="E38" s="7">
        <v>0</v>
      </c>
      <c r="F38" s="7">
        <f t="shared" si="0"/>
        <v>20021.370000000003</v>
      </c>
    </row>
    <row r="39" spans="1:6" ht="15.75" customHeight="1" x14ac:dyDescent="0.25">
      <c r="A39" s="17">
        <v>44238</v>
      </c>
      <c r="B39" s="15" t="s">
        <v>32</v>
      </c>
      <c r="C39" s="7" t="s">
        <v>21</v>
      </c>
      <c r="D39" s="6">
        <v>2000</v>
      </c>
      <c r="E39" s="7">
        <v>0</v>
      </c>
      <c r="F39" s="18">
        <f t="shared" si="0"/>
        <v>18021.370000000003</v>
      </c>
    </row>
    <row r="40" spans="1:6" ht="15.75" customHeight="1" x14ac:dyDescent="0.25">
      <c r="A40" s="17">
        <v>44239</v>
      </c>
      <c r="B40" s="16" t="s">
        <v>32</v>
      </c>
      <c r="C40" s="7" t="s">
        <v>21</v>
      </c>
      <c r="D40" s="6">
        <v>1000</v>
      </c>
      <c r="E40" s="7">
        <v>0</v>
      </c>
      <c r="F40" s="18">
        <f t="shared" si="0"/>
        <v>17021.370000000003</v>
      </c>
    </row>
    <row r="41" spans="1:6" ht="15.75" customHeight="1" x14ac:dyDescent="0.25">
      <c r="A41" s="5">
        <v>44247</v>
      </c>
      <c r="B41" s="15" t="s">
        <v>34</v>
      </c>
      <c r="C41" s="7" t="s">
        <v>21</v>
      </c>
      <c r="D41" s="6">
        <v>100</v>
      </c>
      <c r="E41" s="7">
        <v>0</v>
      </c>
      <c r="F41" s="18">
        <f>F40+E41-D41</f>
        <v>16921.370000000003</v>
      </c>
    </row>
    <row r="42" spans="1:6" ht="15.75" customHeight="1" x14ac:dyDescent="0.25">
      <c r="A42" s="5">
        <v>44248</v>
      </c>
      <c r="B42" s="15" t="s">
        <v>33</v>
      </c>
      <c r="C42" s="7" t="s">
        <v>21</v>
      </c>
      <c r="D42" s="6">
        <v>100</v>
      </c>
      <c r="E42" s="7">
        <v>0</v>
      </c>
      <c r="F42" s="7">
        <f t="shared" si="0"/>
        <v>16821.370000000003</v>
      </c>
    </row>
    <row r="43" spans="1:6" ht="15.75" customHeight="1" x14ac:dyDescent="0.25">
      <c r="A43" s="5">
        <v>44252</v>
      </c>
      <c r="B43" s="15" t="s">
        <v>33</v>
      </c>
      <c r="C43" s="7" t="s">
        <v>21</v>
      </c>
      <c r="D43" s="6">
        <v>1000</v>
      </c>
      <c r="E43" s="7">
        <v>0</v>
      </c>
      <c r="F43" s="7">
        <f t="shared" si="0"/>
        <v>15821.370000000003</v>
      </c>
    </row>
    <row r="44" spans="1:6" ht="15.75" customHeight="1" x14ac:dyDescent="0.25">
      <c r="A44" s="5">
        <v>44252</v>
      </c>
      <c r="B44" s="15" t="s">
        <v>33</v>
      </c>
      <c r="C44" s="7" t="s">
        <v>21</v>
      </c>
      <c r="D44" s="6">
        <v>500</v>
      </c>
      <c r="E44" s="7">
        <v>0</v>
      </c>
      <c r="F44" s="7">
        <f t="shared" si="0"/>
        <v>15321.370000000003</v>
      </c>
    </row>
    <row r="45" spans="1:6" ht="15.75" customHeight="1" x14ac:dyDescent="0.25">
      <c r="A45" s="5">
        <v>44255</v>
      </c>
      <c r="B45" s="15" t="s">
        <v>80</v>
      </c>
      <c r="C45" s="7" t="s">
        <v>19</v>
      </c>
      <c r="D45" s="6">
        <v>2.58</v>
      </c>
      <c r="E45" s="7">
        <v>0</v>
      </c>
      <c r="F45" s="7">
        <f t="shared" si="0"/>
        <v>15318.790000000003</v>
      </c>
    </row>
    <row r="46" spans="1:6" ht="15.75" customHeight="1" x14ac:dyDescent="0.25">
      <c r="A46" s="5">
        <v>44257</v>
      </c>
      <c r="B46" s="15" t="s">
        <v>33</v>
      </c>
      <c r="C46" s="7" t="s">
        <v>21</v>
      </c>
      <c r="D46" s="6">
        <v>1000</v>
      </c>
      <c r="E46" s="7">
        <v>0</v>
      </c>
      <c r="F46" s="7">
        <f t="shared" si="0"/>
        <v>14318.790000000003</v>
      </c>
    </row>
    <row r="47" spans="1:6" ht="15.75" customHeight="1" x14ac:dyDescent="0.25">
      <c r="A47" s="5">
        <v>44260</v>
      </c>
      <c r="B47" s="15" t="s">
        <v>71</v>
      </c>
      <c r="C47" s="7" t="s">
        <v>21</v>
      </c>
      <c r="D47" s="6">
        <v>250</v>
      </c>
      <c r="E47" s="7">
        <v>0</v>
      </c>
      <c r="F47" s="7">
        <f t="shared" si="0"/>
        <v>14068.790000000003</v>
      </c>
    </row>
    <row r="48" spans="1:6" ht="15.75" customHeight="1" x14ac:dyDescent="0.25">
      <c r="A48" s="5">
        <v>44262</v>
      </c>
      <c r="B48" s="15" t="s">
        <v>33</v>
      </c>
      <c r="C48" s="7" t="s">
        <v>21</v>
      </c>
      <c r="D48" s="6">
        <v>300</v>
      </c>
      <c r="E48" s="7">
        <v>0</v>
      </c>
      <c r="F48" s="7">
        <f t="shared" si="0"/>
        <v>13768.790000000003</v>
      </c>
    </row>
    <row r="49" spans="1:6" ht="15.75" customHeight="1" x14ac:dyDescent="0.25">
      <c r="A49" s="5">
        <v>44262</v>
      </c>
      <c r="B49" s="15" t="s">
        <v>72</v>
      </c>
      <c r="C49" s="7" t="s">
        <v>73</v>
      </c>
      <c r="D49" s="6">
        <v>200</v>
      </c>
      <c r="E49" s="7">
        <v>0</v>
      </c>
      <c r="F49" s="7">
        <f t="shared" si="0"/>
        <v>13568.790000000003</v>
      </c>
    </row>
    <row r="50" spans="1:6" ht="15.75" customHeight="1" x14ac:dyDescent="0.25">
      <c r="A50" s="5">
        <v>44269</v>
      </c>
      <c r="B50" s="15" t="s">
        <v>34</v>
      </c>
      <c r="C50" s="7" t="s">
        <v>21</v>
      </c>
      <c r="D50" s="6">
        <v>700</v>
      </c>
      <c r="E50" s="7">
        <v>0</v>
      </c>
      <c r="F50" s="7">
        <f t="shared" si="0"/>
        <v>12868.790000000003</v>
      </c>
    </row>
    <row r="51" spans="1:6" ht="15.75" customHeight="1" x14ac:dyDescent="0.25">
      <c r="A51" s="5">
        <v>44271</v>
      </c>
      <c r="B51" s="15" t="s">
        <v>34</v>
      </c>
      <c r="C51" s="7" t="s">
        <v>21</v>
      </c>
      <c r="D51" s="6">
        <v>300</v>
      </c>
      <c r="E51" s="7">
        <v>0</v>
      </c>
      <c r="F51" s="7">
        <f t="shared" si="0"/>
        <v>12568.790000000003</v>
      </c>
    </row>
    <row r="52" spans="1:6" x14ac:dyDescent="0.25">
      <c r="A52" s="5">
        <v>44280</v>
      </c>
      <c r="B52" s="15" t="s">
        <v>86</v>
      </c>
      <c r="C52" s="7" t="s">
        <v>21</v>
      </c>
      <c r="D52" s="6">
        <v>1000</v>
      </c>
      <c r="E52" s="7">
        <v>0</v>
      </c>
      <c r="F52" s="7">
        <f t="shared" si="0"/>
        <v>11568.790000000003</v>
      </c>
    </row>
    <row r="53" spans="1:6" x14ac:dyDescent="0.25">
      <c r="A53" s="5">
        <v>44282</v>
      </c>
      <c r="B53" s="15" t="s">
        <v>86</v>
      </c>
      <c r="C53" s="7" t="s">
        <v>21</v>
      </c>
      <c r="D53" s="6">
        <v>200</v>
      </c>
      <c r="E53" s="7">
        <v>0</v>
      </c>
      <c r="F53" s="7">
        <f t="shared" si="0"/>
        <v>11368.790000000003</v>
      </c>
    </row>
    <row r="54" spans="1:6" x14ac:dyDescent="0.25">
      <c r="A54" s="5">
        <v>44286</v>
      </c>
      <c r="B54" s="15" t="s">
        <v>19</v>
      </c>
      <c r="C54" s="7" t="s">
        <v>19</v>
      </c>
      <c r="D54" s="6">
        <v>1.94</v>
      </c>
      <c r="E54" s="7">
        <v>0</v>
      </c>
      <c r="F54" s="7">
        <f t="shared" si="0"/>
        <v>11366.850000000002</v>
      </c>
    </row>
    <row r="55" spans="1:6" x14ac:dyDescent="0.25">
      <c r="A55" s="31">
        <v>44289</v>
      </c>
      <c r="B55" s="16" t="s">
        <v>84</v>
      </c>
      <c r="C55" s="9" t="s">
        <v>84</v>
      </c>
      <c r="D55" s="8">
        <v>2000</v>
      </c>
      <c r="E55" s="9">
        <v>0</v>
      </c>
      <c r="F55" s="7">
        <f t="shared" si="0"/>
        <v>9366.8500000000022</v>
      </c>
    </row>
    <row r="56" spans="1:6" x14ac:dyDescent="0.25">
      <c r="A56" s="31">
        <v>44289</v>
      </c>
      <c r="B56" s="16" t="s">
        <v>85</v>
      </c>
      <c r="C56" s="9" t="s">
        <v>84</v>
      </c>
      <c r="D56" s="8">
        <v>84.4</v>
      </c>
      <c r="E56" s="9">
        <v>0</v>
      </c>
      <c r="F56" s="7">
        <f t="shared" si="0"/>
        <v>9282.4500000000025</v>
      </c>
    </row>
    <row r="57" spans="1:6" x14ac:dyDescent="0.25">
      <c r="A57" s="31">
        <v>44291</v>
      </c>
      <c r="B57" s="16" t="s">
        <v>19</v>
      </c>
      <c r="C57" s="9" t="s">
        <v>19</v>
      </c>
      <c r="D57" s="8">
        <v>1.48</v>
      </c>
      <c r="E57" s="9">
        <v>0</v>
      </c>
      <c r="F57" s="7">
        <f t="shared" si="0"/>
        <v>9280.970000000003</v>
      </c>
    </row>
    <row r="58" spans="1:6" x14ac:dyDescent="0.25">
      <c r="A58" s="31">
        <v>44291</v>
      </c>
      <c r="B58" s="16" t="s">
        <v>19</v>
      </c>
      <c r="C58" s="9" t="s">
        <v>19</v>
      </c>
      <c r="D58" s="8">
        <v>0</v>
      </c>
      <c r="E58" s="9">
        <v>7.39</v>
      </c>
      <c r="F58" s="7">
        <f t="shared" si="0"/>
        <v>9288.3600000000024</v>
      </c>
    </row>
    <row r="59" spans="1:6" x14ac:dyDescent="0.25">
      <c r="A59" s="31">
        <v>44320</v>
      </c>
      <c r="B59" s="16" t="s">
        <v>122</v>
      </c>
      <c r="C59" s="9" t="s">
        <v>21</v>
      </c>
      <c r="D59" s="8">
        <v>600</v>
      </c>
      <c r="E59" s="9">
        <v>0</v>
      </c>
      <c r="F59" s="7">
        <f t="shared" si="0"/>
        <v>8688.3600000000024</v>
      </c>
    </row>
    <row r="60" spans="1:6" x14ac:dyDescent="0.25">
      <c r="A60" s="31">
        <v>44321</v>
      </c>
      <c r="B60" s="16" t="s">
        <v>122</v>
      </c>
      <c r="C60" s="9" t="s">
        <v>21</v>
      </c>
      <c r="D60" s="8">
        <v>400</v>
      </c>
      <c r="E60" s="9">
        <v>0</v>
      </c>
      <c r="F60" s="7">
        <f t="shared" si="0"/>
        <v>8288.3600000000024</v>
      </c>
    </row>
    <row r="61" spans="1:6" x14ac:dyDescent="0.25">
      <c r="A61" s="31">
        <v>44333</v>
      </c>
      <c r="B61" s="16" t="s">
        <v>124</v>
      </c>
      <c r="C61" s="9" t="s">
        <v>29</v>
      </c>
      <c r="D61" s="8">
        <v>2000</v>
      </c>
      <c r="E61" s="9">
        <v>0</v>
      </c>
      <c r="F61" s="7">
        <f t="shared" si="0"/>
        <v>6288.3600000000024</v>
      </c>
    </row>
    <row r="62" spans="1:6" x14ac:dyDescent="0.25">
      <c r="A62" s="31">
        <v>44334</v>
      </c>
      <c r="B62" s="16" t="s">
        <v>124</v>
      </c>
      <c r="C62" s="9" t="s">
        <v>29</v>
      </c>
      <c r="D62" s="8">
        <v>1000</v>
      </c>
      <c r="E62" s="9">
        <v>0</v>
      </c>
      <c r="F62" s="7">
        <f t="shared" si="0"/>
        <v>5288.3600000000024</v>
      </c>
    </row>
    <row r="63" spans="1:6" ht="75" x14ac:dyDescent="0.25">
      <c r="A63" s="31">
        <v>44345</v>
      </c>
      <c r="B63" s="16" t="s">
        <v>341</v>
      </c>
      <c r="C63" s="9" t="s">
        <v>133</v>
      </c>
      <c r="D63" s="8">
        <v>1000</v>
      </c>
      <c r="E63" s="9">
        <v>0</v>
      </c>
      <c r="F63" s="7">
        <f t="shared" si="0"/>
        <v>4288.3600000000024</v>
      </c>
    </row>
    <row r="64" spans="1:6" x14ac:dyDescent="0.25">
      <c r="A64" s="31">
        <v>44347</v>
      </c>
      <c r="B64" s="16" t="s">
        <v>24</v>
      </c>
      <c r="C64" s="9" t="s">
        <v>19</v>
      </c>
      <c r="D64" s="8">
        <v>0.64</v>
      </c>
      <c r="E64" s="9">
        <v>0</v>
      </c>
      <c r="F64" s="7">
        <f t="shared" si="0"/>
        <v>4287.7200000000021</v>
      </c>
    </row>
    <row r="65" spans="1:6" x14ac:dyDescent="0.25">
      <c r="A65" s="31">
        <v>44375</v>
      </c>
      <c r="B65" s="16" t="s">
        <v>225</v>
      </c>
      <c r="C65" s="9" t="s">
        <v>21</v>
      </c>
      <c r="D65" s="8">
        <v>1000</v>
      </c>
      <c r="E65" s="9">
        <v>0</v>
      </c>
      <c r="F65" s="7">
        <f t="shared" si="0"/>
        <v>3287.7200000000021</v>
      </c>
    </row>
    <row r="66" spans="1:6" x14ac:dyDescent="0.25">
      <c r="A66" s="5">
        <v>44382</v>
      </c>
      <c r="B66" s="15" t="s">
        <v>19</v>
      </c>
      <c r="C66" s="7" t="s">
        <v>19</v>
      </c>
      <c r="D66" s="6">
        <v>0</v>
      </c>
      <c r="E66" s="7">
        <v>2.81</v>
      </c>
      <c r="F66" s="7">
        <f t="shared" si="0"/>
        <v>3290.530000000002</v>
      </c>
    </row>
    <row r="67" spans="1:6" x14ac:dyDescent="0.25">
      <c r="A67" s="5">
        <v>44382</v>
      </c>
      <c r="B67" s="15" t="s">
        <v>19</v>
      </c>
      <c r="C67" s="7" t="s">
        <v>19</v>
      </c>
      <c r="D67" s="6">
        <v>0.56000000000000005</v>
      </c>
      <c r="E67" s="7">
        <v>0</v>
      </c>
      <c r="F67" s="7">
        <f t="shared" si="0"/>
        <v>3289.9700000000021</v>
      </c>
    </row>
    <row r="68" spans="1:6" ht="30" x14ac:dyDescent="0.25">
      <c r="A68" s="31">
        <v>44401</v>
      </c>
      <c r="B68" s="16" t="s">
        <v>281</v>
      </c>
      <c r="C68" s="9" t="s">
        <v>133</v>
      </c>
      <c r="D68" s="8">
        <v>500</v>
      </c>
      <c r="E68" s="9">
        <v>0</v>
      </c>
      <c r="F68" s="7">
        <f t="shared" si="0"/>
        <v>2789.9700000000021</v>
      </c>
    </row>
    <row r="69" spans="1:6" x14ac:dyDescent="0.25">
      <c r="A69" s="31">
        <v>44413</v>
      </c>
      <c r="B69" s="16" t="s">
        <v>280</v>
      </c>
      <c r="C69" s="9" t="s">
        <v>133</v>
      </c>
      <c r="D69" s="8">
        <v>1200</v>
      </c>
      <c r="E69" s="9">
        <v>0</v>
      </c>
      <c r="F69" s="7">
        <f t="shared" si="0"/>
        <v>1589.9700000000021</v>
      </c>
    </row>
    <row r="70" spans="1:6" ht="30" x14ac:dyDescent="0.25">
      <c r="A70" s="31">
        <v>44468</v>
      </c>
      <c r="B70" s="16" t="s">
        <v>358</v>
      </c>
      <c r="C70" s="9" t="s">
        <v>133</v>
      </c>
      <c r="D70" s="8">
        <v>609.71</v>
      </c>
      <c r="E70" s="9">
        <v>0</v>
      </c>
      <c r="F70" s="7">
        <f t="shared" si="0"/>
        <v>980.26000000000204</v>
      </c>
    </row>
    <row r="71" spans="1:6" x14ac:dyDescent="0.25">
      <c r="A71" s="31">
        <v>44472</v>
      </c>
      <c r="B71" s="16" t="s">
        <v>19</v>
      </c>
      <c r="C71" s="9" t="s">
        <v>19</v>
      </c>
      <c r="D71" s="8">
        <v>0</v>
      </c>
      <c r="E71" s="9">
        <v>0.66</v>
      </c>
      <c r="F71" s="7">
        <f t="shared" si="0"/>
        <v>980.92000000000201</v>
      </c>
    </row>
    <row r="72" spans="1:6" x14ac:dyDescent="0.25">
      <c r="A72" s="31">
        <v>44472</v>
      </c>
      <c r="B72" s="16" t="s">
        <v>19</v>
      </c>
      <c r="C72" s="9" t="s">
        <v>19</v>
      </c>
      <c r="D72" s="8">
        <v>0.13</v>
      </c>
      <c r="E72" s="9">
        <v>0</v>
      </c>
      <c r="F72" s="7">
        <f t="shared" si="0"/>
        <v>980.79000000000201</v>
      </c>
    </row>
    <row r="73" spans="1:6" x14ac:dyDescent="0.25">
      <c r="A73" s="27" t="s">
        <v>82</v>
      </c>
      <c r="B73" s="28"/>
      <c r="C73" s="7"/>
      <c r="D73" s="6">
        <f>SUBTOTAL(109,Table1[DEBIT])</f>
        <v>29750.36</v>
      </c>
      <c r="E73" s="7">
        <f>SUBTOTAL(109,Table1[CREDIT])</f>
        <v>30020.420000000002</v>
      </c>
      <c r="F73" s="26"/>
    </row>
  </sheetData>
  <mergeCells count="4">
    <mergeCell ref="D2:E2"/>
    <mergeCell ref="D6:E6"/>
    <mergeCell ref="D7:E7"/>
    <mergeCell ref="D5:E5"/>
  </mergeCells>
  <phoneticPr fontId="8" type="noConversion"/>
  <pageMargins left="0.17" right="0.17" top="0.47" bottom="0.17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3791-0C39-42D3-9185-99FC9E623277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BD8A-0EB7-4B17-875A-BEEA58475DA5}">
  <sheetPr codeName="Sheet3"/>
  <dimension ref="A2:F58"/>
  <sheetViews>
    <sheetView zoomScale="150" zoomScaleNormal="150" workbookViewId="0">
      <pane ySplit="3" topLeftCell="A17" activePane="bottomLeft" state="frozen"/>
      <selection pane="bottomLeft" activeCell="B28" sqref="B28"/>
    </sheetView>
  </sheetViews>
  <sheetFormatPr defaultColWidth="149.28515625" defaultRowHeight="15" x14ac:dyDescent="0.25"/>
  <cols>
    <col min="1" max="1" width="10.140625" bestFit="1" customWidth="1"/>
    <col min="2" max="2" width="48.42578125" style="48" customWidth="1"/>
    <col min="3" max="3" width="18" bestFit="1" customWidth="1"/>
    <col min="4" max="4" width="11.140625" bestFit="1" customWidth="1"/>
    <col min="5" max="5" width="12.28515625" bestFit="1" customWidth="1"/>
    <col min="6" max="6" width="14.5703125" bestFit="1" customWidth="1"/>
  </cols>
  <sheetData>
    <row r="2" spans="1:6" ht="67.5" customHeight="1" x14ac:dyDescent="0.25">
      <c r="B2" s="50" t="s">
        <v>130</v>
      </c>
      <c r="E2" s="49" t="s">
        <v>8</v>
      </c>
      <c r="F2" s="49">
        <f>Table14[[#Totals],[CREDIT]]-Table14[[#Totals],[DEBIT]]</f>
        <v>680</v>
      </c>
    </row>
    <row r="3" spans="1:6" ht="16.5" thickBot="1" x14ac:dyDescent="0.3">
      <c r="A3" s="21" t="s">
        <v>0</v>
      </c>
      <c r="B3" s="47" t="s">
        <v>3</v>
      </c>
      <c r="C3" s="23" t="s">
        <v>15</v>
      </c>
      <c r="D3" s="24" t="s">
        <v>1</v>
      </c>
      <c r="E3" s="24" t="s">
        <v>2</v>
      </c>
      <c r="F3" s="25" t="s">
        <v>8</v>
      </c>
    </row>
    <row r="4" spans="1:6" x14ac:dyDescent="0.25">
      <c r="A4" s="12"/>
      <c r="B4" s="14" t="s">
        <v>129</v>
      </c>
      <c r="C4" s="11"/>
      <c r="D4" s="10">
        <v>0</v>
      </c>
      <c r="E4" s="11">
        <v>0</v>
      </c>
      <c r="F4" s="11">
        <v>0</v>
      </c>
    </row>
    <row r="5" spans="1:6" x14ac:dyDescent="0.25">
      <c r="A5" s="5">
        <v>44334</v>
      </c>
      <c r="B5" s="15" t="s">
        <v>135</v>
      </c>
      <c r="C5" s="7" t="s">
        <v>133</v>
      </c>
      <c r="D5" s="6">
        <v>0</v>
      </c>
      <c r="E5" s="7">
        <v>700</v>
      </c>
      <c r="F5" s="7">
        <f>F4+E5-D5</f>
        <v>700</v>
      </c>
    </row>
    <row r="6" spans="1:6" ht="30" x14ac:dyDescent="0.25">
      <c r="A6" s="5">
        <v>44334</v>
      </c>
      <c r="B6" s="15" t="s">
        <v>132</v>
      </c>
      <c r="C6" s="7" t="s">
        <v>133</v>
      </c>
      <c r="D6" s="6">
        <v>0</v>
      </c>
      <c r="E6" s="7">
        <v>3000</v>
      </c>
      <c r="F6" s="7">
        <f>F5+E6-D6</f>
        <v>3700</v>
      </c>
    </row>
    <row r="7" spans="1:6" ht="30" x14ac:dyDescent="0.25">
      <c r="A7" s="5">
        <v>44334</v>
      </c>
      <c r="B7" s="15" t="s">
        <v>134</v>
      </c>
      <c r="C7" s="7" t="s">
        <v>133</v>
      </c>
      <c r="D7" s="6">
        <v>45</v>
      </c>
      <c r="E7" s="7">
        <v>0</v>
      </c>
      <c r="F7" s="7">
        <f t="shared" ref="F7:F57" si="0">F6+E7-D7</f>
        <v>3655</v>
      </c>
    </row>
    <row r="8" spans="1:6" x14ac:dyDescent="0.25">
      <c r="A8" s="5">
        <v>44348</v>
      </c>
      <c r="B8" s="15" t="s">
        <v>162</v>
      </c>
      <c r="C8" s="7" t="s">
        <v>133</v>
      </c>
      <c r="D8" s="6">
        <v>100</v>
      </c>
      <c r="E8" s="7">
        <v>0</v>
      </c>
      <c r="F8" s="7">
        <f t="shared" si="0"/>
        <v>3555</v>
      </c>
    </row>
    <row r="9" spans="1:6" x14ac:dyDescent="0.25">
      <c r="A9" s="5">
        <v>44348</v>
      </c>
      <c r="B9" s="15" t="s">
        <v>165</v>
      </c>
      <c r="C9" s="7" t="s">
        <v>133</v>
      </c>
      <c r="D9" s="6">
        <v>0</v>
      </c>
      <c r="E9" s="7">
        <v>100</v>
      </c>
      <c r="F9" s="7">
        <f t="shared" si="0"/>
        <v>3655</v>
      </c>
    </row>
    <row r="10" spans="1:6" x14ac:dyDescent="0.25">
      <c r="A10" s="5">
        <v>44348</v>
      </c>
      <c r="B10" s="15" t="s">
        <v>162</v>
      </c>
      <c r="C10" s="7" t="s">
        <v>133</v>
      </c>
      <c r="D10" s="6">
        <v>0</v>
      </c>
      <c r="E10" s="7">
        <v>100</v>
      </c>
      <c r="F10" s="7">
        <f t="shared" si="0"/>
        <v>3755</v>
      </c>
    </row>
    <row r="11" spans="1:6" x14ac:dyDescent="0.25">
      <c r="A11" s="5">
        <v>44348</v>
      </c>
      <c r="B11" s="15" t="s">
        <v>162</v>
      </c>
      <c r="C11" s="7" t="s">
        <v>133</v>
      </c>
      <c r="D11" s="6">
        <v>100</v>
      </c>
      <c r="E11" s="7">
        <v>0</v>
      </c>
      <c r="F11" s="7">
        <f t="shared" si="0"/>
        <v>3655</v>
      </c>
    </row>
    <row r="12" spans="1:6" ht="30" x14ac:dyDescent="0.25">
      <c r="A12" s="5">
        <v>44357</v>
      </c>
      <c r="B12" s="15" t="s">
        <v>183</v>
      </c>
      <c r="C12" s="7" t="s">
        <v>29</v>
      </c>
      <c r="D12" s="6">
        <v>2000</v>
      </c>
      <c r="E12" s="7">
        <v>0</v>
      </c>
      <c r="F12" s="7">
        <f t="shared" si="0"/>
        <v>1655</v>
      </c>
    </row>
    <row r="13" spans="1:6" x14ac:dyDescent="0.25">
      <c r="A13" s="5">
        <v>44375</v>
      </c>
      <c r="B13" s="15" t="s">
        <v>162</v>
      </c>
      <c r="C13" s="7" t="s">
        <v>133</v>
      </c>
      <c r="D13" s="6">
        <v>100</v>
      </c>
      <c r="E13" s="7">
        <v>0</v>
      </c>
      <c r="F13" s="7">
        <f t="shared" si="0"/>
        <v>1555</v>
      </c>
    </row>
    <row r="14" spans="1:6" x14ac:dyDescent="0.25">
      <c r="A14" s="5">
        <v>44379</v>
      </c>
      <c r="B14" s="15" t="s">
        <v>162</v>
      </c>
      <c r="C14" s="7" t="s">
        <v>133</v>
      </c>
      <c r="D14" s="6">
        <v>100</v>
      </c>
      <c r="E14" s="7">
        <v>0</v>
      </c>
      <c r="F14" s="7">
        <f t="shared" si="0"/>
        <v>1455</v>
      </c>
    </row>
    <row r="15" spans="1:6" x14ac:dyDescent="0.25">
      <c r="A15" s="5">
        <v>44393</v>
      </c>
      <c r="B15" s="15" t="s">
        <v>162</v>
      </c>
      <c r="C15" s="7" t="s">
        <v>133</v>
      </c>
      <c r="D15" s="6">
        <v>200</v>
      </c>
      <c r="E15" s="7">
        <v>0</v>
      </c>
      <c r="F15" s="7">
        <f t="shared" si="0"/>
        <v>1255</v>
      </c>
    </row>
    <row r="16" spans="1:6" x14ac:dyDescent="0.25">
      <c r="A16" s="5">
        <v>44422</v>
      </c>
      <c r="B16" s="15" t="s">
        <v>162</v>
      </c>
      <c r="C16" s="7" t="s">
        <v>133</v>
      </c>
      <c r="D16" s="6">
        <v>200</v>
      </c>
      <c r="E16" s="7">
        <v>0</v>
      </c>
      <c r="F16" s="7">
        <f t="shared" si="0"/>
        <v>1055</v>
      </c>
    </row>
    <row r="17" spans="1:6" x14ac:dyDescent="0.25">
      <c r="A17" s="5">
        <v>44425</v>
      </c>
      <c r="B17" s="15" t="s">
        <v>294</v>
      </c>
      <c r="C17" s="7" t="s">
        <v>133</v>
      </c>
      <c r="D17" s="6">
        <v>0</v>
      </c>
      <c r="E17" s="7">
        <v>100</v>
      </c>
      <c r="F17" s="7">
        <f t="shared" si="0"/>
        <v>1155</v>
      </c>
    </row>
    <row r="18" spans="1:6" x14ac:dyDescent="0.25">
      <c r="A18" s="5">
        <v>44425</v>
      </c>
      <c r="B18" s="15" t="s">
        <v>162</v>
      </c>
      <c r="C18" s="7" t="s">
        <v>133</v>
      </c>
      <c r="D18" s="6">
        <v>100</v>
      </c>
      <c r="E18" s="7">
        <v>0</v>
      </c>
      <c r="F18" s="7">
        <f t="shared" si="0"/>
        <v>1055</v>
      </c>
    </row>
    <row r="19" spans="1:6" x14ac:dyDescent="0.25">
      <c r="A19" s="5">
        <v>44440</v>
      </c>
      <c r="B19" s="15" t="s">
        <v>162</v>
      </c>
      <c r="C19" s="7" t="s">
        <v>133</v>
      </c>
      <c r="D19" s="6">
        <v>200</v>
      </c>
      <c r="E19" s="7">
        <v>0</v>
      </c>
      <c r="F19" s="7">
        <f t="shared" si="0"/>
        <v>855</v>
      </c>
    </row>
    <row r="20" spans="1:6" x14ac:dyDescent="0.25">
      <c r="A20" s="5">
        <v>44464</v>
      </c>
      <c r="B20" s="15" t="s">
        <v>162</v>
      </c>
      <c r="C20" s="7" t="s">
        <v>133</v>
      </c>
      <c r="D20" s="8">
        <v>100</v>
      </c>
      <c r="E20" s="9">
        <v>0</v>
      </c>
      <c r="F20" s="7">
        <f t="shared" si="0"/>
        <v>755</v>
      </c>
    </row>
    <row r="21" spans="1:6" x14ac:dyDescent="0.25">
      <c r="A21" s="5">
        <v>44468</v>
      </c>
      <c r="B21" s="15" t="s">
        <v>162</v>
      </c>
      <c r="C21" s="7" t="s">
        <v>133</v>
      </c>
      <c r="D21" s="6">
        <v>200</v>
      </c>
      <c r="E21" s="9">
        <v>0</v>
      </c>
      <c r="F21" s="7">
        <f t="shared" si="0"/>
        <v>555</v>
      </c>
    </row>
    <row r="22" spans="1:6" x14ac:dyDescent="0.25">
      <c r="A22" s="5">
        <v>44472</v>
      </c>
      <c r="B22" s="15" t="s">
        <v>162</v>
      </c>
      <c r="C22" s="7" t="s">
        <v>133</v>
      </c>
      <c r="D22" s="6">
        <v>155</v>
      </c>
      <c r="E22" s="9">
        <v>0</v>
      </c>
      <c r="F22" s="7">
        <f t="shared" si="0"/>
        <v>400</v>
      </c>
    </row>
    <row r="23" spans="1:6" x14ac:dyDescent="0.25">
      <c r="A23" s="5">
        <v>44489</v>
      </c>
      <c r="B23" s="15" t="s">
        <v>162</v>
      </c>
      <c r="C23" s="7" t="s">
        <v>133</v>
      </c>
      <c r="D23" s="6">
        <v>200</v>
      </c>
      <c r="E23" s="7">
        <v>0</v>
      </c>
      <c r="F23" s="7">
        <f t="shared" si="0"/>
        <v>200</v>
      </c>
    </row>
    <row r="24" spans="1:6" x14ac:dyDescent="0.25">
      <c r="A24" s="5">
        <v>44509</v>
      </c>
      <c r="B24" s="15" t="s">
        <v>413</v>
      </c>
      <c r="C24" s="7" t="s">
        <v>133</v>
      </c>
      <c r="D24" s="6">
        <v>0</v>
      </c>
      <c r="E24" s="7">
        <v>980</v>
      </c>
      <c r="F24" s="7">
        <f t="shared" si="0"/>
        <v>1180</v>
      </c>
    </row>
    <row r="25" spans="1:6" x14ac:dyDescent="0.25">
      <c r="A25" s="5">
        <v>44509</v>
      </c>
      <c r="B25" s="15" t="s">
        <v>162</v>
      </c>
      <c r="C25" s="7" t="s">
        <v>133</v>
      </c>
      <c r="D25" s="6">
        <v>400</v>
      </c>
      <c r="E25" s="7">
        <v>0</v>
      </c>
      <c r="F25" s="7">
        <f t="shared" si="0"/>
        <v>780</v>
      </c>
    </row>
    <row r="26" spans="1:6" x14ac:dyDescent="0.25">
      <c r="A26" s="5">
        <v>44531</v>
      </c>
      <c r="B26" s="15" t="s">
        <v>162</v>
      </c>
      <c r="C26" s="7" t="s">
        <v>133</v>
      </c>
      <c r="D26" s="8">
        <v>100</v>
      </c>
      <c r="E26" s="9">
        <v>0</v>
      </c>
      <c r="F26" s="7">
        <f t="shared" si="0"/>
        <v>680</v>
      </c>
    </row>
    <row r="27" spans="1:6" x14ac:dyDescent="0.25">
      <c r="A27" s="5">
        <v>44531</v>
      </c>
      <c r="B27" s="15" t="s">
        <v>442</v>
      </c>
      <c r="C27" s="7" t="s">
        <v>133</v>
      </c>
      <c r="D27" s="6">
        <v>0</v>
      </c>
      <c r="E27" s="7">
        <v>100</v>
      </c>
      <c r="F27" s="7">
        <f t="shared" si="0"/>
        <v>780</v>
      </c>
    </row>
    <row r="28" spans="1:6" x14ac:dyDescent="0.25">
      <c r="A28" s="5">
        <v>44533</v>
      </c>
      <c r="B28" s="15" t="s">
        <v>162</v>
      </c>
      <c r="C28" s="7" t="s">
        <v>133</v>
      </c>
      <c r="D28" s="8">
        <v>100</v>
      </c>
      <c r="E28" s="9">
        <v>0</v>
      </c>
      <c r="F28" s="7">
        <f t="shared" si="0"/>
        <v>680</v>
      </c>
    </row>
    <row r="29" spans="1:6" x14ac:dyDescent="0.25">
      <c r="A29" s="5"/>
      <c r="B29" s="15"/>
      <c r="C29" s="7"/>
      <c r="D29" s="6"/>
      <c r="E29" s="7"/>
      <c r="F29" s="7">
        <f t="shared" si="0"/>
        <v>680</v>
      </c>
    </row>
    <row r="30" spans="1:6" x14ac:dyDescent="0.25">
      <c r="A30" s="5"/>
      <c r="B30" s="15"/>
      <c r="C30" s="7"/>
      <c r="D30" s="6"/>
      <c r="E30" s="7"/>
      <c r="F30" s="7">
        <f t="shared" si="0"/>
        <v>680</v>
      </c>
    </row>
    <row r="31" spans="1:6" x14ac:dyDescent="0.25">
      <c r="A31" s="5"/>
      <c r="B31" s="15"/>
      <c r="C31" s="7"/>
      <c r="D31" s="6"/>
      <c r="E31" s="7"/>
      <c r="F31" s="7">
        <f t="shared" si="0"/>
        <v>680</v>
      </c>
    </row>
    <row r="32" spans="1:6" x14ac:dyDescent="0.25">
      <c r="A32" s="5"/>
      <c r="B32" s="15"/>
      <c r="C32" s="7"/>
      <c r="D32" s="6"/>
      <c r="E32" s="7"/>
      <c r="F32" s="7">
        <f t="shared" si="0"/>
        <v>680</v>
      </c>
    </row>
    <row r="33" spans="1:6" x14ac:dyDescent="0.25">
      <c r="A33" s="5"/>
      <c r="B33" s="15"/>
      <c r="C33" s="7"/>
      <c r="D33" s="6"/>
      <c r="E33" s="7"/>
      <c r="F33" s="7">
        <f t="shared" si="0"/>
        <v>680</v>
      </c>
    </row>
    <row r="34" spans="1:6" x14ac:dyDescent="0.25">
      <c r="A34" s="5"/>
      <c r="B34" s="15"/>
      <c r="C34" s="7"/>
      <c r="D34" s="6"/>
      <c r="E34" s="7"/>
      <c r="F34" s="7">
        <f t="shared" si="0"/>
        <v>680</v>
      </c>
    </row>
    <row r="35" spans="1:6" x14ac:dyDescent="0.25">
      <c r="A35" s="17"/>
      <c r="B35" s="15"/>
      <c r="C35" s="7"/>
      <c r="D35" s="6"/>
      <c r="E35" s="7"/>
      <c r="F35" s="7">
        <f t="shared" si="0"/>
        <v>680</v>
      </c>
    </row>
    <row r="36" spans="1:6" x14ac:dyDescent="0.25">
      <c r="A36" s="17"/>
      <c r="B36" s="16"/>
      <c r="C36" s="7"/>
      <c r="D36" s="6"/>
      <c r="E36" s="7"/>
      <c r="F36" s="7">
        <f t="shared" si="0"/>
        <v>680</v>
      </c>
    </row>
    <row r="37" spans="1:6" x14ac:dyDescent="0.25">
      <c r="A37" s="5"/>
      <c r="B37" s="15"/>
      <c r="C37" s="7"/>
      <c r="D37" s="6"/>
      <c r="E37" s="7"/>
      <c r="F37" s="7">
        <f t="shared" si="0"/>
        <v>680</v>
      </c>
    </row>
    <row r="38" spans="1:6" x14ac:dyDescent="0.25">
      <c r="A38" s="5"/>
      <c r="B38" s="15"/>
      <c r="C38" s="7"/>
      <c r="D38" s="6"/>
      <c r="E38" s="7"/>
      <c r="F38" s="7">
        <f t="shared" si="0"/>
        <v>680</v>
      </c>
    </row>
    <row r="39" spans="1:6" x14ac:dyDescent="0.25">
      <c r="A39" s="5"/>
      <c r="B39" s="15"/>
      <c r="C39" s="7"/>
      <c r="D39" s="6"/>
      <c r="E39" s="7"/>
      <c r="F39" s="7">
        <f t="shared" si="0"/>
        <v>680</v>
      </c>
    </row>
    <row r="40" spans="1:6" x14ac:dyDescent="0.25">
      <c r="A40" s="5"/>
      <c r="B40" s="15"/>
      <c r="C40" s="7"/>
      <c r="D40" s="6"/>
      <c r="E40" s="7"/>
      <c r="F40" s="7">
        <f t="shared" si="0"/>
        <v>680</v>
      </c>
    </row>
    <row r="41" spans="1:6" x14ac:dyDescent="0.25">
      <c r="A41" s="5"/>
      <c r="B41" s="15"/>
      <c r="C41" s="7"/>
      <c r="D41" s="6"/>
      <c r="E41" s="7"/>
      <c r="F41" s="7">
        <f t="shared" si="0"/>
        <v>680</v>
      </c>
    </row>
    <row r="42" spans="1:6" x14ac:dyDescent="0.25">
      <c r="A42" s="5"/>
      <c r="B42" s="15"/>
      <c r="C42" s="7"/>
      <c r="D42" s="6"/>
      <c r="E42" s="7"/>
      <c r="F42" s="7">
        <f t="shared" si="0"/>
        <v>680</v>
      </c>
    </row>
    <row r="43" spans="1:6" x14ac:dyDescent="0.25">
      <c r="A43" s="5"/>
      <c r="B43" s="15"/>
      <c r="C43" s="7"/>
      <c r="D43" s="6"/>
      <c r="E43" s="7"/>
      <c r="F43" s="7">
        <f t="shared" si="0"/>
        <v>680</v>
      </c>
    </row>
    <row r="44" spans="1:6" x14ac:dyDescent="0.25">
      <c r="A44" s="5"/>
      <c r="B44" s="15"/>
      <c r="C44" s="7"/>
      <c r="D44" s="6"/>
      <c r="E44" s="7"/>
      <c r="F44" s="7">
        <f t="shared" si="0"/>
        <v>680</v>
      </c>
    </row>
    <row r="45" spans="1:6" x14ac:dyDescent="0.25">
      <c r="A45" s="5"/>
      <c r="B45" s="15"/>
      <c r="C45" s="7"/>
      <c r="D45" s="6"/>
      <c r="E45" s="7"/>
      <c r="F45" s="7">
        <f t="shared" si="0"/>
        <v>680</v>
      </c>
    </row>
    <row r="46" spans="1:6" x14ac:dyDescent="0.25">
      <c r="A46" s="5"/>
      <c r="B46" s="15"/>
      <c r="C46" s="7"/>
      <c r="D46" s="6"/>
      <c r="E46" s="7"/>
      <c r="F46" s="7">
        <f t="shared" si="0"/>
        <v>680</v>
      </c>
    </row>
    <row r="47" spans="1:6" x14ac:dyDescent="0.25">
      <c r="A47" s="5"/>
      <c r="B47" s="15"/>
      <c r="C47" s="7"/>
      <c r="D47" s="6"/>
      <c r="E47" s="7"/>
      <c r="F47" s="7">
        <f t="shared" si="0"/>
        <v>680</v>
      </c>
    </row>
    <row r="48" spans="1:6" x14ac:dyDescent="0.25">
      <c r="A48" s="5"/>
      <c r="B48" s="15"/>
      <c r="C48" s="7"/>
      <c r="D48" s="6"/>
      <c r="E48" s="7"/>
      <c r="F48" s="7">
        <f t="shared" si="0"/>
        <v>680</v>
      </c>
    </row>
    <row r="49" spans="1:6" x14ac:dyDescent="0.25">
      <c r="A49" s="5"/>
      <c r="B49" s="15"/>
      <c r="C49" s="7"/>
      <c r="D49" s="6"/>
      <c r="E49" s="7"/>
      <c r="F49" s="7">
        <f t="shared" si="0"/>
        <v>680</v>
      </c>
    </row>
    <row r="50" spans="1:6" x14ac:dyDescent="0.25">
      <c r="A50" s="5"/>
      <c r="B50" s="15"/>
      <c r="C50" s="7"/>
      <c r="D50" s="6"/>
      <c r="E50" s="7"/>
      <c r="F50" s="7">
        <f t="shared" si="0"/>
        <v>680</v>
      </c>
    </row>
    <row r="51" spans="1:6" x14ac:dyDescent="0.25">
      <c r="A51" s="31"/>
      <c r="B51" s="16"/>
      <c r="C51" s="9"/>
      <c r="D51" s="8"/>
      <c r="E51" s="9"/>
      <c r="F51" s="7">
        <f t="shared" si="0"/>
        <v>680</v>
      </c>
    </row>
    <row r="52" spans="1:6" x14ac:dyDescent="0.25">
      <c r="A52" s="31"/>
      <c r="B52" s="16"/>
      <c r="C52" s="9"/>
      <c r="D52" s="8"/>
      <c r="E52" s="9"/>
      <c r="F52" s="7">
        <f t="shared" si="0"/>
        <v>680</v>
      </c>
    </row>
    <row r="53" spans="1:6" x14ac:dyDescent="0.25">
      <c r="A53" s="31"/>
      <c r="B53" s="16"/>
      <c r="C53" s="9"/>
      <c r="D53" s="8"/>
      <c r="E53" s="9"/>
      <c r="F53" s="7">
        <f t="shared" si="0"/>
        <v>680</v>
      </c>
    </row>
    <row r="54" spans="1:6" x14ac:dyDescent="0.25">
      <c r="A54" s="31"/>
      <c r="B54" s="16"/>
      <c r="C54" s="9"/>
      <c r="D54" s="8"/>
      <c r="E54" s="9"/>
      <c r="F54" s="7">
        <f t="shared" si="0"/>
        <v>680</v>
      </c>
    </row>
    <row r="55" spans="1:6" x14ac:dyDescent="0.25">
      <c r="A55" s="31"/>
      <c r="B55" s="16"/>
      <c r="C55" s="9"/>
      <c r="D55" s="8"/>
      <c r="E55" s="9"/>
      <c r="F55" s="7">
        <f t="shared" si="0"/>
        <v>680</v>
      </c>
    </row>
    <row r="56" spans="1:6" x14ac:dyDescent="0.25">
      <c r="A56" s="31"/>
      <c r="B56" s="16"/>
      <c r="C56" s="9"/>
      <c r="D56" s="8"/>
      <c r="E56" s="9"/>
      <c r="F56" s="7">
        <f t="shared" si="0"/>
        <v>680</v>
      </c>
    </row>
    <row r="57" spans="1:6" x14ac:dyDescent="0.25">
      <c r="A57" s="31"/>
      <c r="B57" s="16"/>
      <c r="C57" s="9"/>
      <c r="D57" s="8"/>
      <c r="E57" s="9"/>
      <c r="F57" s="7">
        <f t="shared" si="0"/>
        <v>680</v>
      </c>
    </row>
    <row r="58" spans="1:6" x14ac:dyDescent="0.25">
      <c r="A58" s="27" t="s">
        <v>82</v>
      </c>
      <c r="B58" s="28"/>
      <c r="C58" s="7"/>
      <c r="D58" s="6">
        <f>SUBTOTAL(109,Table14[DEBIT])</f>
        <v>4400</v>
      </c>
      <c r="E58" s="7">
        <f>SUBTOTAL(109,Table14[CREDIT])</f>
        <v>5080</v>
      </c>
      <c r="F58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4E27-0289-449F-9541-C15AB811E72B}">
  <sheetPr codeName="Sheet4"/>
  <dimension ref="A2:F65"/>
  <sheetViews>
    <sheetView zoomScale="150" zoomScaleNormal="150" workbookViewId="0">
      <pane ySplit="3" topLeftCell="A61" activePane="bottomLeft" state="frozen"/>
      <selection pane="bottomLeft" activeCell="F64" sqref="F64"/>
    </sheetView>
  </sheetViews>
  <sheetFormatPr defaultColWidth="149.28515625" defaultRowHeight="15" x14ac:dyDescent="0.25"/>
  <cols>
    <col min="1" max="1" width="10.140625" bestFit="1" customWidth="1"/>
    <col min="2" max="2" width="48.42578125" style="48" customWidth="1"/>
    <col min="3" max="3" width="18" bestFit="1" customWidth="1"/>
    <col min="4" max="4" width="11.140625" bestFit="1" customWidth="1"/>
    <col min="5" max="5" width="12.28515625" bestFit="1" customWidth="1"/>
    <col min="6" max="6" width="14.5703125" bestFit="1" customWidth="1"/>
  </cols>
  <sheetData>
    <row r="2" spans="1:6" ht="67.5" customHeight="1" x14ac:dyDescent="0.25">
      <c r="B2" s="50" t="s">
        <v>137</v>
      </c>
      <c r="E2" s="49" t="s">
        <v>8</v>
      </c>
      <c r="F2" s="49">
        <f>Table145[[#Totals],[CREDIT]]-Table145[[#Totals],[DEBIT]]</f>
        <v>501.29000000000815</v>
      </c>
    </row>
    <row r="3" spans="1:6" ht="16.5" thickBot="1" x14ac:dyDescent="0.3">
      <c r="A3" s="21" t="s">
        <v>0</v>
      </c>
      <c r="B3" s="47" t="s">
        <v>3</v>
      </c>
      <c r="C3" s="23" t="s">
        <v>15</v>
      </c>
      <c r="D3" s="24" t="s">
        <v>1</v>
      </c>
      <c r="E3" s="24" t="s">
        <v>2</v>
      </c>
      <c r="F3" s="25" t="s">
        <v>8</v>
      </c>
    </row>
    <row r="4" spans="1:6" x14ac:dyDescent="0.25">
      <c r="A4" s="12"/>
      <c r="B4" s="14" t="s">
        <v>129</v>
      </c>
      <c r="C4" s="11"/>
      <c r="D4" s="10">
        <v>0</v>
      </c>
      <c r="E4" s="11">
        <v>0</v>
      </c>
      <c r="F4" s="11">
        <v>0</v>
      </c>
    </row>
    <row r="5" spans="1:6" x14ac:dyDescent="0.25">
      <c r="A5" s="5">
        <v>44334</v>
      </c>
      <c r="B5" s="15" t="s">
        <v>136</v>
      </c>
      <c r="C5" s="7" t="s">
        <v>133</v>
      </c>
      <c r="D5" s="6">
        <v>0</v>
      </c>
      <c r="E5" s="7">
        <v>2000</v>
      </c>
      <c r="F5" s="7">
        <f>F4+E5-D5</f>
        <v>2000</v>
      </c>
    </row>
    <row r="6" spans="1:6" x14ac:dyDescent="0.25">
      <c r="A6" s="5">
        <v>44348</v>
      </c>
      <c r="B6" s="15" t="s">
        <v>162</v>
      </c>
      <c r="C6" s="7" t="s">
        <v>133</v>
      </c>
      <c r="D6" s="6">
        <v>0</v>
      </c>
      <c r="E6" s="7">
        <v>849.79</v>
      </c>
      <c r="F6" s="7">
        <f t="shared" ref="F6:F64" si="0">F5+E6-D6</f>
        <v>2849.79</v>
      </c>
    </row>
    <row r="7" spans="1:6" x14ac:dyDescent="0.25">
      <c r="A7" s="5">
        <v>44348</v>
      </c>
      <c r="B7" s="15" t="s">
        <v>161</v>
      </c>
      <c r="C7" s="7" t="s">
        <v>133</v>
      </c>
      <c r="D7" s="6">
        <v>850</v>
      </c>
      <c r="E7" s="7">
        <v>0</v>
      </c>
      <c r="F7" s="7">
        <f>F6+E7-D7</f>
        <v>1999.79</v>
      </c>
    </row>
    <row r="8" spans="1:6" x14ac:dyDescent="0.25">
      <c r="A8" s="5">
        <v>44348</v>
      </c>
      <c r="B8" s="15" t="s">
        <v>163</v>
      </c>
      <c r="C8" s="7" t="s">
        <v>133</v>
      </c>
      <c r="D8" s="6">
        <v>856.34</v>
      </c>
      <c r="E8" s="7">
        <v>0</v>
      </c>
      <c r="F8" s="7">
        <f t="shared" si="0"/>
        <v>1143.4499999999998</v>
      </c>
    </row>
    <row r="9" spans="1:6" x14ac:dyDescent="0.25">
      <c r="A9" s="5">
        <v>44348</v>
      </c>
      <c r="B9" s="15" t="s">
        <v>164</v>
      </c>
      <c r="C9" s="7" t="s">
        <v>133</v>
      </c>
      <c r="D9" s="6">
        <v>1.71</v>
      </c>
      <c r="E9" s="7">
        <v>0</v>
      </c>
      <c r="F9" s="7">
        <f t="shared" si="0"/>
        <v>1141.7399999999998</v>
      </c>
    </row>
    <row r="10" spans="1:6" x14ac:dyDescent="0.25">
      <c r="A10" s="5">
        <v>44348</v>
      </c>
      <c r="B10" s="15" t="s">
        <v>162</v>
      </c>
      <c r="C10" s="7" t="s">
        <v>133</v>
      </c>
      <c r="D10" s="6">
        <v>0</v>
      </c>
      <c r="E10" s="7">
        <v>850.11</v>
      </c>
      <c r="F10" s="7">
        <f t="shared" si="0"/>
        <v>1991.85</v>
      </c>
    </row>
    <row r="11" spans="1:6" x14ac:dyDescent="0.25">
      <c r="A11" s="5">
        <v>44349</v>
      </c>
      <c r="B11" s="15" t="s">
        <v>166</v>
      </c>
      <c r="C11" s="7" t="s">
        <v>133</v>
      </c>
      <c r="D11" s="6">
        <v>600</v>
      </c>
      <c r="E11" s="7">
        <v>0</v>
      </c>
      <c r="F11" s="7">
        <f t="shared" si="0"/>
        <v>1391.85</v>
      </c>
    </row>
    <row r="12" spans="1:6" ht="30" x14ac:dyDescent="0.25">
      <c r="A12" s="5">
        <v>44357</v>
      </c>
      <c r="B12" s="15" t="s">
        <v>184</v>
      </c>
      <c r="C12" s="7" t="s">
        <v>133</v>
      </c>
      <c r="D12" s="6">
        <v>84.96</v>
      </c>
      <c r="E12" s="7">
        <v>0</v>
      </c>
      <c r="F12" s="7">
        <f t="shared" si="0"/>
        <v>1306.8899999999999</v>
      </c>
    </row>
    <row r="13" spans="1:6" x14ac:dyDescent="0.25">
      <c r="A13" s="5">
        <v>44359</v>
      </c>
      <c r="B13" s="15" t="s">
        <v>193</v>
      </c>
      <c r="C13" s="7" t="s">
        <v>169</v>
      </c>
      <c r="D13" s="6">
        <v>0</v>
      </c>
      <c r="E13" s="7">
        <v>2050</v>
      </c>
      <c r="F13" s="7">
        <f t="shared" si="0"/>
        <v>3356.89</v>
      </c>
    </row>
    <row r="14" spans="1:6" x14ac:dyDescent="0.25">
      <c r="A14" s="5">
        <v>44360</v>
      </c>
      <c r="B14" s="16" t="s">
        <v>248</v>
      </c>
      <c r="C14" s="7" t="s">
        <v>169</v>
      </c>
      <c r="D14" s="6">
        <v>1000</v>
      </c>
      <c r="E14" s="7">
        <v>0</v>
      </c>
      <c r="F14" s="7">
        <f t="shared" si="0"/>
        <v>2356.89</v>
      </c>
    </row>
    <row r="15" spans="1:6" x14ac:dyDescent="0.25">
      <c r="A15" s="5">
        <v>44360</v>
      </c>
      <c r="B15" s="16" t="s">
        <v>248</v>
      </c>
      <c r="C15" s="7" t="s">
        <v>169</v>
      </c>
      <c r="D15" s="6">
        <v>1000</v>
      </c>
      <c r="E15" s="7">
        <v>0</v>
      </c>
      <c r="F15" s="7">
        <f t="shared" si="0"/>
        <v>1356.8899999999999</v>
      </c>
    </row>
    <row r="16" spans="1:6" x14ac:dyDescent="0.25">
      <c r="A16" s="5">
        <v>44360</v>
      </c>
      <c r="B16" s="16" t="s">
        <v>248</v>
      </c>
      <c r="C16" s="7" t="s">
        <v>169</v>
      </c>
      <c r="D16" s="6">
        <v>50</v>
      </c>
      <c r="E16" s="7">
        <v>0</v>
      </c>
      <c r="F16" s="7">
        <f t="shared" si="0"/>
        <v>1306.8899999999999</v>
      </c>
    </row>
    <row r="17" spans="1:6" x14ac:dyDescent="0.25">
      <c r="A17" s="5">
        <v>44362</v>
      </c>
      <c r="B17" s="15" t="s">
        <v>204</v>
      </c>
      <c r="C17" s="7" t="s">
        <v>133</v>
      </c>
      <c r="D17" s="6">
        <v>500</v>
      </c>
      <c r="E17" s="7">
        <v>0</v>
      </c>
      <c r="F17" s="7">
        <f t="shared" si="0"/>
        <v>806.88999999999987</v>
      </c>
    </row>
    <row r="18" spans="1:6" x14ac:dyDescent="0.25">
      <c r="A18" s="5">
        <v>44368</v>
      </c>
      <c r="B18" s="15" t="s">
        <v>204</v>
      </c>
      <c r="C18" s="7" t="s">
        <v>133</v>
      </c>
      <c r="D18" s="6">
        <v>500</v>
      </c>
      <c r="E18" s="7">
        <v>0</v>
      </c>
      <c r="F18" s="7">
        <f t="shared" si="0"/>
        <v>306.88999999999987</v>
      </c>
    </row>
    <row r="19" spans="1:6" x14ac:dyDescent="0.25">
      <c r="A19" s="5">
        <v>44375</v>
      </c>
      <c r="B19" s="15" t="s">
        <v>162</v>
      </c>
      <c r="C19" s="7" t="s">
        <v>133</v>
      </c>
      <c r="D19" s="8">
        <v>0</v>
      </c>
      <c r="E19" s="9">
        <v>858.64</v>
      </c>
      <c r="F19" s="7">
        <f t="shared" si="0"/>
        <v>1165.5299999999997</v>
      </c>
    </row>
    <row r="20" spans="1:6" x14ac:dyDescent="0.25">
      <c r="A20" s="5">
        <v>44375</v>
      </c>
      <c r="B20" s="16" t="s">
        <v>166</v>
      </c>
      <c r="C20" s="7" t="s">
        <v>133</v>
      </c>
      <c r="D20" s="6">
        <v>500</v>
      </c>
      <c r="E20" s="9">
        <v>0</v>
      </c>
      <c r="F20" s="7">
        <f t="shared" si="0"/>
        <v>665.52999999999975</v>
      </c>
    </row>
    <row r="21" spans="1:6" x14ac:dyDescent="0.25">
      <c r="A21" s="5">
        <v>44379</v>
      </c>
      <c r="B21" s="15" t="s">
        <v>162</v>
      </c>
      <c r="C21" s="7" t="s">
        <v>133</v>
      </c>
      <c r="D21" s="6">
        <v>0</v>
      </c>
      <c r="E21" s="9">
        <v>865.27</v>
      </c>
      <c r="F21" s="7">
        <f t="shared" si="0"/>
        <v>1530.7999999999997</v>
      </c>
    </row>
    <row r="22" spans="1:6" x14ac:dyDescent="0.25">
      <c r="A22" s="5">
        <v>44379</v>
      </c>
      <c r="B22" s="16" t="s">
        <v>166</v>
      </c>
      <c r="C22" s="7" t="s">
        <v>133</v>
      </c>
      <c r="D22" s="6">
        <v>800</v>
      </c>
      <c r="E22" s="7">
        <v>0</v>
      </c>
      <c r="F22" s="7">
        <f t="shared" si="0"/>
        <v>730.79999999999973</v>
      </c>
    </row>
    <row r="23" spans="1:6" x14ac:dyDescent="0.25">
      <c r="A23" s="5">
        <v>44382</v>
      </c>
      <c r="B23" s="15" t="s">
        <v>193</v>
      </c>
      <c r="C23" s="7" t="s">
        <v>169</v>
      </c>
      <c r="D23" s="6">
        <v>0</v>
      </c>
      <c r="E23" s="7">
        <v>2380</v>
      </c>
      <c r="F23" s="7">
        <f t="shared" si="0"/>
        <v>3110.7999999999997</v>
      </c>
    </row>
    <row r="24" spans="1:6" x14ac:dyDescent="0.25">
      <c r="A24" s="5">
        <v>44382</v>
      </c>
      <c r="B24" s="16" t="s">
        <v>166</v>
      </c>
      <c r="C24" s="7" t="s">
        <v>133</v>
      </c>
      <c r="D24" s="6">
        <v>500</v>
      </c>
      <c r="E24" s="7">
        <v>0</v>
      </c>
      <c r="F24" s="7">
        <f t="shared" si="0"/>
        <v>2610.7999999999997</v>
      </c>
    </row>
    <row r="25" spans="1:6" x14ac:dyDescent="0.25">
      <c r="A25" s="5">
        <v>44382</v>
      </c>
      <c r="B25" s="16" t="s">
        <v>248</v>
      </c>
      <c r="C25" s="7" t="s">
        <v>169</v>
      </c>
      <c r="D25" s="6">
        <v>2380</v>
      </c>
      <c r="E25" s="7">
        <v>0</v>
      </c>
      <c r="F25" s="7">
        <f t="shared" si="0"/>
        <v>230.79999999999973</v>
      </c>
    </row>
    <row r="26" spans="1:6" x14ac:dyDescent="0.25">
      <c r="A26" s="5">
        <v>44393</v>
      </c>
      <c r="B26" s="16" t="s">
        <v>166</v>
      </c>
      <c r="C26" s="7" t="s">
        <v>133</v>
      </c>
      <c r="D26" s="6">
        <v>200</v>
      </c>
      <c r="E26" s="7">
        <v>0</v>
      </c>
      <c r="F26" s="7">
        <f t="shared" si="0"/>
        <v>30.799999999999727</v>
      </c>
    </row>
    <row r="27" spans="1:6" x14ac:dyDescent="0.25">
      <c r="A27" s="5">
        <v>44393</v>
      </c>
      <c r="B27" s="15" t="s">
        <v>162</v>
      </c>
      <c r="C27" s="7" t="s">
        <v>133</v>
      </c>
      <c r="D27" s="6">
        <v>0</v>
      </c>
      <c r="E27" s="7">
        <v>1665.94</v>
      </c>
      <c r="F27" s="7">
        <f t="shared" si="0"/>
        <v>1696.7399999999998</v>
      </c>
    </row>
    <row r="28" spans="1:6" x14ac:dyDescent="0.25">
      <c r="A28" s="5">
        <v>44394</v>
      </c>
      <c r="B28" s="16" t="s">
        <v>166</v>
      </c>
      <c r="C28" s="7" t="s">
        <v>133</v>
      </c>
      <c r="D28" s="6">
        <v>1200</v>
      </c>
      <c r="E28" s="7">
        <v>0</v>
      </c>
      <c r="F28" s="7">
        <f t="shared" si="0"/>
        <v>496.73999999999978</v>
      </c>
    </row>
    <row r="29" spans="1:6" x14ac:dyDescent="0.25">
      <c r="A29" s="5">
        <v>44394</v>
      </c>
      <c r="B29" s="16" t="s">
        <v>166</v>
      </c>
      <c r="C29" s="7" t="s">
        <v>133</v>
      </c>
      <c r="D29" s="6">
        <v>300</v>
      </c>
      <c r="E29" s="7">
        <v>0</v>
      </c>
      <c r="F29" s="7">
        <f t="shared" si="0"/>
        <v>196.73999999999978</v>
      </c>
    </row>
    <row r="30" spans="1:6" x14ac:dyDescent="0.25">
      <c r="A30" s="5">
        <v>44416</v>
      </c>
      <c r="B30" s="15" t="s">
        <v>287</v>
      </c>
      <c r="C30" s="7" t="s">
        <v>133</v>
      </c>
      <c r="D30" s="6">
        <v>20.12</v>
      </c>
      <c r="E30" s="7">
        <v>0</v>
      </c>
      <c r="F30" s="7">
        <f t="shared" si="0"/>
        <v>176.61999999999978</v>
      </c>
    </row>
    <row r="31" spans="1:6" x14ac:dyDescent="0.25">
      <c r="A31" s="5">
        <v>44422</v>
      </c>
      <c r="B31" s="15" t="s">
        <v>162</v>
      </c>
      <c r="C31" s="7" t="s">
        <v>133</v>
      </c>
      <c r="D31" s="6">
        <v>0</v>
      </c>
      <c r="E31" s="7">
        <v>1669.4</v>
      </c>
      <c r="F31" s="7">
        <f t="shared" si="0"/>
        <v>1846.02</v>
      </c>
    </row>
    <row r="32" spans="1:6" x14ac:dyDescent="0.25">
      <c r="A32" s="5">
        <v>44422</v>
      </c>
      <c r="B32" s="15" t="s">
        <v>288</v>
      </c>
      <c r="C32" s="7" t="s">
        <v>133</v>
      </c>
      <c r="D32" s="6">
        <v>1200</v>
      </c>
      <c r="E32" s="7">
        <v>0</v>
      </c>
      <c r="F32" s="7">
        <f t="shared" si="0"/>
        <v>646.02</v>
      </c>
    </row>
    <row r="33" spans="1:6" ht="30" x14ac:dyDescent="0.25">
      <c r="A33" s="5">
        <v>44422</v>
      </c>
      <c r="B33" s="15" t="s">
        <v>289</v>
      </c>
      <c r="C33" s="7" t="s">
        <v>133</v>
      </c>
      <c r="D33" s="6">
        <v>3.59</v>
      </c>
      <c r="E33" s="7">
        <v>0</v>
      </c>
      <c r="F33" s="7">
        <f t="shared" si="0"/>
        <v>642.42999999999995</v>
      </c>
    </row>
    <row r="34" spans="1:6" x14ac:dyDescent="0.25">
      <c r="A34" s="5">
        <v>44424</v>
      </c>
      <c r="B34" s="15" t="s">
        <v>284</v>
      </c>
      <c r="C34" s="7" t="s">
        <v>133</v>
      </c>
      <c r="D34" s="6">
        <v>155</v>
      </c>
      <c r="E34" s="7">
        <v>0</v>
      </c>
      <c r="F34" s="7">
        <f t="shared" si="0"/>
        <v>487.42999999999995</v>
      </c>
    </row>
    <row r="35" spans="1:6" x14ac:dyDescent="0.25">
      <c r="A35" s="5">
        <v>44425</v>
      </c>
      <c r="B35" s="15" t="s">
        <v>162</v>
      </c>
      <c r="C35" s="7" t="s">
        <v>133</v>
      </c>
      <c r="D35" s="6">
        <v>0</v>
      </c>
      <c r="E35" s="7">
        <v>837.7</v>
      </c>
      <c r="F35" s="7">
        <f t="shared" si="0"/>
        <v>1325.13</v>
      </c>
    </row>
    <row r="36" spans="1:6" x14ac:dyDescent="0.25">
      <c r="A36" s="5">
        <v>44425</v>
      </c>
      <c r="B36" s="16" t="s">
        <v>161</v>
      </c>
      <c r="C36" s="7" t="s">
        <v>133</v>
      </c>
      <c r="D36" s="6">
        <v>840</v>
      </c>
      <c r="E36" s="7">
        <v>0</v>
      </c>
      <c r="F36" s="7">
        <f t="shared" si="0"/>
        <v>485.13000000000011</v>
      </c>
    </row>
    <row r="37" spans="1:6" x14ac:dyDescent="0.25">
      <c r="A37" s="5">
        <v>44426</v>
      </c>
      <c r="B37" s="15" t="s">
        <v>318</v>
      </c>
      <c r="C37" s="7" t="s">
        <v>133</v>
      </c>
      <c r="D37" s="6">
        <v>150.6</v>
      </c>
      <c r="E37" s="7">
        <v>0</v>
      </c>
      <c r="F37" s="7">
        <f t="shared" si="0"/>
        <v>334.53000000000009</v>
      </c>
    </row>
    <row r="38" spans="1:6" x14ac:dyDescent="0.25">
      <c r="A38" s="5">
        <v>44440</v>
      </c>
      <c r="B38" s="15" t="s">
        <v>162</v>
      </c>
      <c r="C38" s="7" t="s">
        <v>133</v>
      </c>
      <c r="D38" s="6">
        <v>0</v>
      </c>
      <c r="E38" s="7">
        <v>1654.58</v>
      </c>
      <c r="F38" s="7">
        <f t="shared" si="0"/>
        <v>1989.1100000000001</v>
      </c>
    </row>
    <row r="39" spans="1:6" ht="30" x14ac:dyDescent="0.25">
      <c r="A39" s="5">
        <v>44440</v>
      </c>
      <c r="B39" s="15" t="s">
        <v>289</v>
      </c>
      <c r="C39" s="7" t="s">
        <v>133</v>
      </c>
      <c r="D39" s="6">
        <v>2.39</v>
      </c>
      <c r="E39" s="7">
        <v>0</v>
      </c>
      <c r="F39" s="7">
        <f t="shared" si="0"/>
        <v>1986.72</v>
      </c>
    </row>
    <row r="40" spans="1:6" x14ac:dyDescent="0.25">
      <c r="A40" s="5">
        <v>44440</v>
      </c>
      <c r="B40" s="15" t="s">
        <v>288</v>
      </c>
      <c r="C40" s="7" t="s">
        <v>133</v>
      </c>
      <c r="D40" s="6">
        <v>1200</v>
      </c>
      <c r="E40" s="7">
        <v>0</v>
      </c>
      <c r="F40" s="7">
        <f t="shared" si="0"/>
        <v>786.72</v>
      </c>
    </row>
    <row r="41" spans="1:6" x14ac:dyDescent="0.25">
      <c r="A41" s="5">
        <v>44453</v>
      </c>
      <c r="B41" s="16" t="s">
        <v>357</v>
      </c>
      <c r="C41" s="7" t="s">
        <v>133</v>
      </c>
      <c r="D41" s="6">
        <v>400</v>
      </c>
      <c r="E41" s="7">
        <v>0</v>
      </c>
      <c r="F41" s="7">
        <f t="shared" si="0"/>
        <v>386.72</v>
      </c>
    </row>
    <row r="42" spans="1:6" x14ac:dyDescent="0.25">
      <c r="A42" s="5">
        <v>44462</v>
      </c>
      <c r="B42" s="16" t="s">
        <v>357</v>
      </c>
      <c r="C42" s="7" t="s">
        <v>133</v>
      </c>
      <c r="D42" s="6">
        <v>300</v>
      </c>
      <c r="E42" s="7">
        <v>0</v>
      </c>
      <c r="F42" s="7">
        <f t="shared" si="0"/>
        <v>86.720000000000027</v>
      </c>
    </row>
    <row r="43" spans="1:6" x14ac:dyDescent="0.25">
      <c r="A43" s="5">
        <v>44464</v>
      </c>
      <c r="B43" s="15" t="s">
        <v>162</v>
      </c>
      <c r="C43" s="7" t="s">
        <v>133</v>
      </c>
      <c r="D43" s="6">
        <v>0</v>
      </c>
      <c r="E43" s="7">
        <v>864.41</v>
      </c>
      <c r="F43" s="7">
        <f t="shared" si="0"/>
        <v>951.13</v>
      </c>
    </row>
    <row r="44" spans="1:6" x14ac:dyDescent="0.25">
      <c r="A44" s="5">
        <v>44468</v>
      </c>
      <c r="B44" s="15" t="s">
        <v>162</v>
      </c>
      <c r="C44" s="7" t="s">
        <v>133</v>
      </c>
      <c r="D44" s="6">
        <v>0</v>
      </c>
      <c r="E44" s="7">
        <v>1770.36</v>
      </c>
      <c r="F44" s="7">
        <f t="shared" si="0"/>
        <v>2721.49</v>
      </c>
    </row>
    <row r="45" spans="1:6" x14ac:dyDescent="0.25">
      <c r="A45" s="5">
        <v>44469</v>
      </c>
      <c r="B45" s="16" t="s">
        <v>357</v>
      </c>
      <c r="C45" s="7" t="s">
        <v>133</v>
      </c>
      <c r="D45" s="6">
        <v>500</v>
      </c>
      <c r="E45" s="7">
        <v>0</v>
      </c>
      <c r="F45" s="7">
        <f t="shared" si="0"/>
        <v>2221.4899999999998</v>
      </c>
    </row>
    <row r="46" spans="1:6" x14ac:dyDescent="0.25">
      <c r="A46" s="5">
        <v>44470</v>
      </c>
      <c r="B46" s="15" t="s">
        <v>288</v>
      </c>
      <c r="C46" s="7" t="s">
        <v>133</v>
      </c>
      <c r="D46" s="6">
        <v>1200</v>
      </c>
      <c r="E46" s="7">
        <v>0</v>
      </c>
      <c r="F46" s="7">
        <f t="shared" si="0"/>
        <v>1021.4899999999998</v>
      </c>
    </row>
    <row r="47" spans="1:6" ht="30" x14ac:dyDescent="0.25">
      <c r="A47" s="5">
        <v>44470</v>
      </c>
      <c r="B47" s="15" t="s">
        <v>289</v>
      </c>
      <c r="C47" s="7" t="s">
        <v>133</v>
      </c>
      <c r="D47" s="6">
        <f>0.21+0.1+2.09</f>
        <v>2.4</v>
      </c>
      <c r="E47" s="7">
        <v>0</v>
      </c>
      <c r="F47" s="7">
        <f t="shared" si="0"/>
        <v>1019.0899999999998</v>
      </c>
    </row>
    <row r="48" spans="1:6" x14ac:dyDescent="0.25">
      <c r="A48" s="5">
        <v>44472</v>
      </c>
      <c r="B48" s="15" t="s">
        <v>162</v>
      </c>
      <c r="C48" s="7" t="s">
        <v>133</v>
      </c>
      <c r="D48" s="6">
        <v>0</v>
      </c>
      <c r="E48" s="7">
        <v>1341.49</v>
      </c>
      <c r="F48" s="7">
        <f t="shared" si="0"/>
        <v>2360.58</v>
      </c>
    </row>
    <row r="49" spans="1:6" x14ac:dyDescent="0.25">
      <c r="A49" s="5">
        <v>44472</v>
      </c>
      <c r="B49" s="15" t="s">
        <v>363</v>
      </c>
      <c r="C49" s="7" t="s">
        <v>133</v>
      </c>
      <c r="D49" s="6">
        <v>1000</v>
      </c>
      <c r="E49" s="7">
        <v>0</v>
      </c>
      <c r="F49" s="7">
        <f t="shared" si="0"/>
        <v>1360.58</v>
      </c>
    </row>
    <row r="50" spans="1:6" x14ac:dyDescent="0.25">
      <c r="A50" s="5">
        <v>44474</v>
      </c>
      <c r="B50" s="15" t="s">
        <v>363</v>
      </c>
      <c r="C50" s="7" t="s">
        <v>133</v>
      </c>
      <c r="D50" s="6">
        <v>500</v>
      </c>
      <c r="E50" s="7">
        <v>0</v>
      </c>
      <c r="F50" s="7">
        <f t="shared" si="0"/>
        <v>860.57999999999993</v>
      </c>
    </row>
    <row r="51" spans="1:6" ht="30" x14ac:dyDescent="0.25">
      <c r="A51" s="5">
        <v>44477</v>
      </c>
      <c r="B51" s="15" t="s">
        <v>366</v>
      </c>
      <c r="C51" s="7" t="s">
        <v>133</v>
      </c>
      <c r="D51" s="6">
        <v>500</v>
      </c>
      <c r="E51" s="7">
        <v>0</v>
      </c>
      <c r="F51" s="7">
        <f t="shared" si="0"/>
        <v>360.57999999999993</v>
      </c>
    </row>
    <row r="52" spans="1:6" ht="30" x14ac:dyDescent="0.25">
      <c r="A52" s="5">
        <v>44477</v>
      </c>
      <c r="B52" s="16" t="s">
        <v>364</v>
      </c>
      <c r="C52" s="7" t="s">
        <v>133</v>
      </c>
      <c r="D52" s="8">
        <v>195</v>
      </c>
      <c r="E52" s="7">
        <v>0</v>
      </c>
      <c r="F52" s="7">
        <f t="shared" si="0"/>
        <v>165.57999999999993</v>
      </c>
    </row>
    <row r="53" spans="1:6" x14ac:dyDescent="0.25">
      <c r="A53" s="31">
        <v>44489</v>
      </c>
      <c r="B53" s="15" t="s">
        <v>162</v>
      </c>
      <c r="C53" s="7" t="s">
        <v>133</v>
      </c>
      <c r="D53" s="8">
        <v>0</v>
      </c>
      <c r="E53" s="9">
        <v>1860.22</v>
      </c>
      <c r="F53" s="7">
        <f t="shared" si="0"/>
        <v>2025.8</v>
      </c>
    </row>
    <row r="54" spans="1:6" ht="30" x14ac:dyDescent="0.25">
      <c r="A54" s="31">
        <v>44495</v>
      </c>
      <c r="B54" s="68" t="s">
        <v>376</v>
      </c>
      <c r="C54" s="7" t="s">
        <v>133</v>
      </c>
      <c r="D54" s="8">
        <v>0</v>
      </c>
      <c r="E54" s="9">
        <v>5600</v>
      </c>
      <c r="F54" s="7">
        <f t="shared" si="0"/>
        <v>7625.8</v>
      </c>
    </row>
    <row r="55" spans="1:6" x14ac:dyDescent="0.25">
      <c r="A55" s="31">
        <v>44501</v>
      </c>
      <c r="B55" s="15" t="s">
        <v>288</v>
      </c>
      <c r="C55" s="7" t="s">
        <v>133</v>
      </c>
      <c r="D55" s="6">
        <v>1200</v>
      </c>
      <c r="E55" s="7">
        <v>0</v>
      </c>
      <c r="F55" s="7">
        <f t="shared" si="0"/>
        <v>6425.8</v>
      </c>
    </row>
    <row r="56" spans="1:6" ht="30" x14ac:dyDescent="0.25">
      <c r="A56" s="31">
        <v>44501</v>
      </c>
      <c r="B56" s="15" t="s">
        <v>289</v>
      </c>
      <c r="C56" s="7" t="s">
        <v>133</v>
      </c>
      <c r="D56" s="6">
        <f>0.21+0.1+2.09</f>
        <v>2.4</v>
      </c>
      <c r="E56" s="7">
        <v>0</v>
      </c>
      <c r="F56" s="7">
        <f t="shared" si="0"/>
        <v>6423.4000000000005</v>
      </c>
    </row>
    <row r="57" spans="1:6" x14ac:dyDescent="0.25">
      <c r="A57" s="31">
        <v>44509</v>
      </c>
      <c r="B57" s="15" t="s">
        <v>162</v>
      </c>
      <c r="C57" s="7" t="s">
        <v>133</v>
      </c>
      <c r="D57" s="6">
        <v>0</v>
      </c>
      <c r="E57" s="9">
        <v>3880.08</v>
      </c>
      <c r="F57" s="7">
        <f t="shared" si="0"/>
        <v>10303.48</v>
      </c>
    </row>
    <row r="58" spans="1:6" x14ac:dyDescent="0.25">
      <c r="A58" s="31">
        <v>44509</v>
      </c>
      <c r="B58" s="16" t="s">
        <v>414</v>
      </c>
      <c r="C58" s="7" t="s">
        <v>133</v>
      </c>
      <c r="D58" s="6">
        <f>9300+1.14+0.06+54.95+91.8</f>
        <v>9447.9499999999989</v>
      </c>
      <c r="E58" s="9">
        <v>0</v>
      </c>
      <c r="F58" s="7">
        <f t="shared" si="0"/>
        <v>855.53000000000065</v>
      </c>
    </row>
    <row r="59" spans="1:6" x14ac:dyDescent="0.25">
      <c r="A59" s="31">
        <v>44531</v>
      </c>
      <c r="B59" s="15" t="s">
        <v>162</v>
      </c>
      <c r="C59" s="7" t="s">
        <v>133</v>
      </c>
      <c r="D59" s="6">
        <v>0</v>
      </c>
      <c r="E59" s="7">
        <v>1346.5</v>
      </c>
      <c r="F59" s="7">
        <f t="shared" si="0"/>
        <v>2202.0300000000007</v>
      </c>
    </row>
    <row r="60" spans="1:6" x14ac:dyDescent="0.25">
      <c r="A60" s="31">
        <v>44531</v>
      </c>
      <c r="B60" s="15" t="s">
        <v>288</v>
      </c>
      <c r="C60" s="7" t="s">
        <v>133</v>
      </c>
      <c r="D60" s="6">
        <v>1200</v>
      </c>
      <c r="E60" s="7">
        <v>0</v>
      </c>
      <c r="F60" s="7">
        <f t="shared" si="0"/>
        <v>1002.0300000000007</v>
      </c>
    </row>
    <row r="61" spans="1:6" ht="30" x14ac:dyDescent="0.25">
      <c r="A61" s="31">
        <v>44531</v>
      </c>
      <c r="B61" s="15" t="s">
        <v>289</v>
      </c>
      <c r="C61" s="7" t="s">
        <v>133</v>
      </c>
      <c r="D61" s="6">
        <f>0.21+0.1+2.09</f>
        <v>2.4</v>
      </c>
      <c r="E61" s="7">
        <v>0</v>
      </c>
      <c r="F61" s="7">
        <f t="shared" si="0"/>
        <v>999.63000000000068</v>
      </c>
    </row>
    <row r="62" spans="1:6" x14ac:dyDescent="0.25">
      <c r="A62" s="31">
        <v>44531</v>
      </c>
      <c r="B62" s="16" t="s">
        <v>437</v>
      </c>
      <c r="C62" s="7" t="s">
        <v>133</v>
      </c>
      <c r="D62" s="8">
        <v>500</v>
      </c>
      <c r="E62" s="9">
        <v>0</v>
      </c>
      <c r="F62" s="7">
        <f t="shared" si="0"/>
        <v>499.63000000000068</v>
      </c>
    </row>
    <row r="63" spans="1:6" x14ac:dyDescent="0.25">
      <c r="A63" s="31">
        <v>44533</v>
      </c>
      <c r="B63" s="15" t="s">
        <v>162</v>
      </c>
      <c r="C63" s="7" t="s">
        <v>133</v>
      </c>
      <c r="D63" s="6">
        <v>0</v>
      </c>
      <c r="E63" s="7">
        <v>1341.66</v>
      </c>
      <c r="F63" s="7">
        <f t="shared" si="0"/>
        <v>1841.2900000000009</v>
      </c>
    </row>
    <row r="64" spans="1:6" x14ac:dyDescent="0.25">
      <c r="A64" s="31"/>
      <c r="B64" s="16" t="s">
        <v>437</v>
      </c>
      <c r="C64" s="7" t="s">
        <v>133</v>
      </c>
      <c r="D64" s="8">
        <v>1340</v>
      </c>
      <c r="E64" s="9">
        <v>0</v>
      </c>
      <c r="F64" s="7">
        <f t="shared" si="0"/>
        <v>501.29000000000087</v>
      </c>
    </row>
    <row r="65" spans="1:6" x14ac:dyDescent="0.25">
      <c r="A65" s="27" t="s">
        <v>82</v>
      </c>
      <c r="B65" s="28"/>
      <c r="C65" s="7"/>
      <c r="D65" s="6">
        <f>SUBTOTAL(109,Table145[DEBIT])</f>
        <v>33184.86</v>
      </c>
      <c r="E65" s="7">
        <f>SUBTOTAL(109,Table145[CREDIT])</f>
        <v>33686.150000000009</v>
      </c>
      <c r="F65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B1B1-FEBF-4404-8798-8E4547C68D13}">
  <sheetPr codeName="Sheet5"/>
  <dimension ref="A1:K472"/>
  <sheetViews>
    <sheetView tabSelected="1" zoomScaleNormal="100" workbookViewId="0">
      <pane ySplit="3" topLeftCell="A451" activePane="bottomLeft" state="frozen"/>
      <selection pane="bottomLeft" activeCell="B474" sqref="B474"/>
    </sheetView>
  </sheetViews>
  <sheetFormatPr defaultRowHeight="15" x14ac:dyDescent="0.25"/>
  <cols>
    <col min="1" max="1" width="10.140625" bestFit="1" customWidth="1"/>
    <col min="2" max="2" width="86.42578125" bestFit="1" customWidth="1"/>
    <col min="3" max="3" width="16.5703125" customWidth="1"/>
    <col min="4" max="4" width="12.140625" customWidth="1"/>
    <col min="5" max="5" width="11" customWidth="1"/>
    <col min="7" max="8" width="12.7109375" bestFit="1" customWidth="1"/>
  </cols>
  <sheetData>
    <row r="1" spans="1:5" x14ac:dyDescent="0.25">
      <c r="B1" s="19" t="s">
        <v>202</v>
      </c>
      <c r="C1" s="19">
        <f>Table2[[#Totals],[CREDIT]]</f>
        <v>30581.300000000003</v>
      </c>
      <c r="D1" s="19"/>
    </row>
    <row r="2" spans="1:5" x14ac:dyDescent="0.25">
      <c r="B2" s="19" t="s">
        <v>203</v>
      </c>
      <c r="C2" s="19">
        <f>Table2[[#Totals],[CREDIT]]-Table2[[#Totals],[DEBIT]]</f>
        <v>343.99999999997453</v>
      </c>
      <c r="D2" s="19"/>
    </row>
    <row r="3" spans="1:5" x14ac:dyDescent="0.25">
      <c r="A3" s="35" t="s">
        <v>0</v>
      </c>
      <c r="B3" s="36" t="s">
        <v>95</v>
      </c>
      <c r="C3" s="37" t="s">
        <v>142</v>
      </c>
      <c r="D3" s="37" t="s">
        <v>2</v>
      </c>
      <c r="E3" s="37" t="s">
        <v>1</v>
      </c>
    </row>
    <row r="4" spans="1:5" x14ac:dyDescent="0.25">
      <c r="A4" s="32">
        <v>44291</v>
      </c>
      <c r="B4" s="63" t="s">
        <v>198</v>
      </c>
      <c r="C4" s="64" t="s">
        <v>200</v>
      </c>
      <c r="D4" s="64">
        <f t="shared" ref="D4" si="0">500*7.3</f>
        <v>3650</v>
      </c>
      <c r="E4" s="65"/>
    </row>
    <row r="5" spans="1:5" x14ac:dyDescent="0.25">
      <c r="A5" s="32">
        <v>44291</v>
      </c>
      <c r="B5" s="33" t="s">
        <v>96</v>
      </c>
      <c r="C5" s="34" t="s">
        <v>143</v>
      </c>
      <c r="D5" s="34">
        <v>0</v>
      </c>
      <c r="E5" s="34">
        <v>120</v>
      </c>
    </row>
    <row r="6" spans="1:5" x14ac:dyDescent="0.25">
      <c r="A6" s="32">
        <v>44292</v>
      </c>
      <c r="B6" s="33" t="s">
        <v>92</v>
      </c>
      <c r="C6" s="34" t="s">
        <v>144</v>
      </c>
      <c r="D6" s="34">
        <v>0</v>
      </c>
      <c r="E6" s="34">
        <v>165</v>
      </c>
    </row>
    <row r="7" spans="1:5" x14ac:dyDescent="0.25">
      <c r="A7" s="32">
        <v>44292</v>
      </c>
      <c r="B7" s="33" t="s">
        <v>93</v>
      </c>
      <c r="C7" s="34" t="s">
        <v>145</v>
      </c>
      <c r="D7" s="34">
        <v>0</v>
      </c>
      <c r="E7" s="34">
        <v>29</v>
      </c>
    </row>
    <row r="8" spans="1:5" x14ac:dyDescent="0.25">
      <c r="A8" s="32">
        <v>44292</v>
      </c>
      <c r="B8" s="33" t="s">
        <v>94</v>
      </c>
      <c r="C8" s="34" t="s">
        <v>145</v>
      </c>
      <c r="D8" s="34">
        <v>0</v>
      </c>
      <c r="E8" s="34">
        <v>40</v>
      </c>
    </row>
    <row r="9" spans="1:5" x14ac:dyDescent="0.25">
      <c r="A9" s="42">
        <v>44294</v>
      </c>
      <c r="B9" s="43" t="s">
        <v>97</v>
      </c>
      <c r="C9" s="34" t="s">
        <v>145</v>
      </c>
      <c r="D9" s="34">
        <v>0</v>
      </c>
      <c r="E9" s="41">
        <v>29</v>
      </c>
    </row>
    <row r="10" spans="1:5" x14ac:dyDescent="0.25">
      <c r="A10" s="42">
        <v>44295</v>
      </c>
      <c r="B10" s="43" t="s">
        <v>98</v>
      </c>
      <c r="C10" s="41" t="s">
        <v>143</v>
      </c>
      <c r="D10" s="34">
        <v>0</v>
      </c>
      <c r="E10" s="41">
        <v>185</v>
      </c>
    </row>
    <row r="11" spans="1:5" x14ac:dyDescent="0.25">
      <c r="A11" s="42">
        <v>44295</v>
      </c>
      <c r="B11" s="43" t="s">
        <v>99</v>
      </c>
      <c r="C11" s="41" t="s">
        <v>145</v>
      </c>
      <c r="D11" s="34">
        <v>0</v>
      </c>
      <c r="E11" s="41">
        <v>10</v>
      </c>
    </row>
    <row r="12" spans="1:5" x14ac:dyDescent="0.25">
      <c r="A12" s="42">
        <v>44296</v>
      </c>
      <c r="B12" s="43" t="s">
        <v>100</v>
      </c>
      <c r="C12" s="41" t="s">
        <v>146</v>
      </c>
      <c r="D12" s="34">
        <v>0</v>
      </c>
      <c r="E12" s="41">
        <v>560</v>
      </c>
    </row>
    <row r="13" spans="1:5" x14ac:dyDescent="0.25">
      <c r="A13" s="42">
        <v>44296</v>
      </c>
      <c r="B13" s="43" t="s">
        <v>101</v>
      </c>
      <c r="C13" s="41" t="s">
        <v>145</v>
      </c>
      <c r="D13" s="34">
        <v>0</v>
      </c>
      <c r="E13" s="41">
        <v>12</v>
      </c>
    </row>
    <row r="14" spans="1:5" x14ac:dyDescent="0.25">
      <c r="A14" s="42">
        <v>44297</v>
      </c>
      <c r="B14" s="43" t="s">
        <v>99</v>
      </c>
      <c r="C14" s="41" t="s">
        <v>145</v>
      </c>
      <c r="D14" s="34">
        <v>0</v>
      </c>
      <c r="E14" s="41">
        <v>15</v>
      </c>
    </row>
    <row r="15" spans="1:5" x14ac:dyDescent="0.25">
      <c r="A15" s="42">
        <v>44297</v>
      </c>
      <c r="B15" s="43" t="s">
        <v>102</v>
      </c>
      <c r="C15" s="41" t="s">
        <v>145</v>
      </c>
      <c r="D15" s="34">
        <v>0</v>
      </c>
      <c r="E15" s="41">
        <v>11</v>
      </c>
    </row>
    <row r="16" spans="1:5" x14ac:dyDescent="0.25">
      <c r="A16" s="42">
        <v>44298</v>
      </c>
      <c r="B16" s="43" t="s">
        <v>103</v>
      </c>
      <c r="C16" s="41" t="s">
        <v>145</v>
      </c>
      <c r="D16" s="34">
        <v>0</v>
      </c>
      <c r="E16" s="41">
        <v>52</v>
      </c>
    </row>
    <row r="17" spans="1:5" x14ac:dyDescent="0.25">
      <c r="A17" s="42">
        <v>44299</v>
      </c>
      <c r="B17" s="43" t="s">
        <v>104</v>
      </c>
      <c r="C17" s="41" t="s">
        <v>145</v>
      </c>
      <c r="D17" s="34">
        <v>0</v>
      </c>
      <c r="E17" s="41">
        <v>25</v>
      </c>
    </row>
    <row r="18" spans="1:5" x14ac:dyDescent="0.25">
      <c r="A18" s="42">
        <v>44300</v>
      </c>
      <c r="B18" s="43" t="s">
        <v>104</v>
      </c>
      <c r="C18" s="41" t="s">
        <v>145</v>
      </c>
      <c r="D18" s="34">
        <v>0</v>
      </c>
      <c r="E18" s="41">
        <v>26</v>
      </c>
    </row>
    <row r="19" spans="1:5" x14ac:dyDescent="0.25">
      <c r="A19" s="42">
        <v>44301</v>
      </c>
      <c r="B19" s="43" t="s">
        <v>104</v>
      </c>
      <c r="C19" s="41" t="s">
        <v>145</v>
      </c>
      <c r="D19" s="34">
        <v>0</v>
      </c>
      <c r="E19" s="41">
        <v>35</v>
      </c>
    </row>
    <row r="20" spans="1:5" x14ac:dyDescent="0.25">
      <c r="A20" s="42">
        <v>44302</v>
      </c>
      <c r="B20" s="43" t="s">
        <v>103</v>
      </c>
      <c r="C20" s="41" t="s">
        <v>145</v>
      </c>
      <c r="D20" s="34">
        <v>0</v>
      </c>
      <c r="E20" s="41">
        <v>20</v>
      </c>
    </row>
    <row r="21" spans="1:5" x14ac:dyDescent="0.25">
      <c r="A21" s="42">
        <v>44302</v>
      </c>
      <c r="B21" s="43" t="s">
        <v>104</v>
      </c>
      <c r="C21" s="41" t="s">
        <v>145</v>
      </c>
      <c r="D21" s="34">
        <v>0</v>
      </c>
      <c r="E21" s="41">
        <v>26</v>
      </c>
    </row>
    <row r="22" spans="1:5" x14ac:dyDescent="0.25">
      <c r="A22" s="42">
        <v>44303</v>
      </c>
      <c r="B22" s="43" t="s">
        <v>104</v>
      </c>
      <c r="C22" s="41" t="s">
        <v>145</v>
      </c>
      <c r="D22" s="34">
        <v>0</v>
      </c>
      <c r="E22" s="41">
        <v>27</v>
      </c>
    </row>
    <row r="23" spans="1:5" x14ac:dyDescent="0.25">
      <c r="A23" s="42">
        <v>44303</v>
      </c>
      <c r="B23" s="43" t="s">
        <v>105</v>
      </c>
      <c r="C23" s="41" t="s">
        <v>146</v>
      </c>
      <c r="D23" s="34">
        <v>0</v>
      </c>
      <c r="E23" s="41">
        <v>400</v>
      </c>
    </row>
    <row r="24" spans="1:5" x14ac:dyDescent="0.25">
      <c r="A24" s="42">
        <v>44304</v>
      </c>
      <c r="B24" s="43" t="s">
        <v>104</v>
      </c>
      <c r="C24" s="41" t="s">
        <v>145</v>
      </c>
      <c r="D24" s="34">
        <v>0</v>
      </c>
      <c r="E24" s="41">
        <v>31</v>
      </c>
    </row>
    <row r="25" spans="1:5" x14ac:dyDescent="0.25">
      <c r="A25" s="42">
        <v>44305</v>
      </c>
      <c r="B25" s="43" t="s">
        <v>104</v>
      </c>
      <c r="C25" s="41" t="s">
        <v>145</v>
      </c>
      <c r="D25" s="34">
        <v>0</v>
      </c>
      <c r="E25" s="41">
        <v>43</v>
      </c>
    </row>
    <row r="26" spans="1:5" x14ac:dyDescent="0.25">
      <c r="A26" s="42">
        <v>44305</v>
      </c>
      <c r="B26" s="43" t="s">
        <v>106</v>
      </c>
      <c r="C26" s="41" t="s">
        <v>143</v>
      </c>
      <c r="D26" s="34">
        <v>0</v>
      </c>
      <c r="E26" s="41">
        <v>80</v>
      </c>
    </row>
    <row r="27" spans="1:5" x14ac:dyDescent="0.25">
      <c r="A27" s="42">
        <v>44306</v>
      </c>
      <c r="B27" s="43" t="s">
        <v>104</v>
      </c>
      <c r="C27" s="41" t="s">
        <v>145</v>
      </c>
      <c r="D27" s="34">
        <v>0</v>
      </c>
      <c r="E27" s="41">
        <v>35</v>
      </c>
    </row>
    <row r="28" spans="1:5" x14ac:dyDescent="0.25">
      <c r="A28" s="42">
        <v>44307</v>
      </c>
      <c r="B28" s="43" t="s">
        <v>103</v>
      </c>
      <c r="C28" s="41" t="s">
        <v>145</v>
      </c>
      <c r="D28" s="34">
        <v>0</v>
      </c>
      <c r="E28" s="41">
        <v>27</v>
      </c>
    </row>
    <row r="29" spans="1:5" x14ac:dyDescent="0.25">
      <c r="A29" s="42">
        <v>44307</v>
      </c>
      <c r="B29" s="43" t="s">
        <v>104</v>
      </c>
      <c r="C29" s="41" t="s">
        <v>145</v>
      </c>
      <c r="D29" s="34">
        <v>0</v>
      </c>
      <c r="E29" s="41">
        <v>40</v>
      </c>
    </row>
    <row r="30" spans="1:5" x14ac:dyDescent="0.25">
      <c r="A30" s="42">
        <v>44308</v>
      </c>
      <c r="B30" s="43" t="s">
        <v>107</v>
      </c>
      <c r="C30" s="41" t="s">
        <v>143</v>
      </c>
      <c r="D30" s="34">
        <v>0</v>
      </c>
      <c r="E30" s="41">
        <v>4</v>
      </c>
    </row>
    <row r="31" spans="1:5" x14ac:dyDescent="0.25">
      <c r="A31" s="42">
        <v>44308</v>
      </c>
      <c r="B31" s="43" t="s">
        <v>104</v>
      </c>
      <c r="C31" s="41" t="s">
        <v>145</v>
      </c>
      <c r="D31" s="34">
        <v>0</v>
      </c>
      <c r="E31" s="41">
        <v>33</v>
      </c>
    </row>
    <row r="32" spans="1:5" x14ac:dyDescent="0.25">
      <c r="A32" s="42">
        <v>44308</v>
      </c>
      <c r="B32" s="43" t="s">
        <v>105</v>
      </c>
      <c r="C32" s="41" t="s">
        <v>146</v>
      </c>
      <c r="D32" s="34">
        <v>0</v>
      </c>
      <c r="E32" s="41">
        <v>400</v>
      </c>
    </row>
    <row r="33" spans="1:11" x14ac:dyDescent="0.25">
      <c r="A33" s="42">
        <v>44308</v>
      </c>
      <c r="B33" s="43" t="s">
        <v>210</v>
      </c>
      <c r="C33" s="41" t="s">
        <v>143</v>
      </c>
      <c r="D33" s="34">
        <v>0</v>
      </c>
      <c r="E33" s="41">
        <v>100</v>
      </c>
    </row>
    <row r="34" spans="1:11" x14ac:dyDescent="0.25">
      <c r="A34" s="42">
        <v>44309</v>
      </c>
      <c r="B34" s="43" t="s">
        <v>104</v>
      </c>
      <c r="C34" s="41" t="s">
        <v>145</v>
      </c>
      <c r="D34" s="34">
        <v>0</v>
      </c>
      <c r="E34" s="41">
        <v>24</v>
      </c>
    </row>
    <row r="35" spans="1:11" x14ac:dyDescent="0.25">
      <c r="A35" s="42">
        <v>44310</v>
      </c>
      <c r="B35" s="43" t="s">
        <v>103</v>
      </c>
      <c r="C35" s="41" t="s">
        <v>145</v>
      </c>
      <c r="D35" s="34">
        <v>0</v>
      </c>
      <c r="E35" s="41">
        <v>25</v>
      </c>
    </row>
    <row r="36" spans="1:11" x14ac:dyDescent="0.25">
      <c r="A36" s="42">
        <v>44310</v>
      </c>
      <c r="B36" s="43" t="s">
        <v>104</v>
      </c>
      <c r="C36" s="41" t="s">
        <v>145</v>
      </c>
      <c r="D36" s="34">
        <v>0</v>
      </c>
      <c r="E36" s="41">
        <v>25</v>
      </c>
      <c r="H36">
        <f>597.25/286.233</f>
        <v>2.0865868016615834</v>
      </c>
    </row>
    <row r="37" spans="1:11" x14ac:dyDescent="0.25">
      <c r="A37" s="42">
        <v>44311</v>
      </c>
      <c r="B37" s="43" t="s">
        <v>104</v>
      </c>
      <c r="C37" s="41" t="s">
        <v>145</v>
      </c>
      <c r="D37" s="34">
        <v>0</v>
      </c>
      <c r="E37" s="41">
        <v>27</v>
      </c>
    </row>
    <row r="38" spans="1:11" x14ac:dyDescent="0.25">
      <c r="A38" s="42">
        <v>44312</v>
      </c>
      <c r="B38" s="43" t="s">
        <v>104</v>
      </c>
      <c r="C38" s="41" t="s">
        <v>145</v>
      </c>
      <c r="D38" s="34">
        <v>0</v>
      </c>
      <c r="E38" s="41">
        <v>29</v>
      </c>
    </row>
    <row r="39" spans="1:11" x14ac:dyDescent="0.25">
      <c r="A39" s="42">
        <v>44313</v>
      </c>
      <c r="B39" s="43" t="s">
        <v>104</v>
      </c>
      <c r="C39" s="41" t="s">
        <v>145</v>
      </c>
      <c r="D39" s="34">
        <v>0</v>
      </c>
      <c r="E39" s="41">
        <v>35</v>
      </c>
      <c r="G39">
        <f>268.862-250.638</f>
        <v>18.224000000000018</v>
      </c>
      <c r="H39">
        <f>268.862+83.142</f>
        <v>352.00400000000002</v>
      </c>
      <c r="I39">
        <v>286.233</v>
      </c>
      <c r="J39">
        <f>312.806</f>
        <v>312.80599999999998</v>
      </c>
      <c r="K39">
        <f>312.806+18</f>
        <v>330.80599999999998</v>
      </c>
    </row>
    <row r="40" spans="1:11" x14ac:dyDescent="0.25">
      <c r="A40" s="42">
        <v>44313</v>
      </c>
      <c r="B40" s="43" t="s">
        <v>103</v>
      </c>
      <c r="C40" s="41" t="s">
        <v>145</v>
      </c>
      <c r="D40" s="34">
        <v>0</v>
      </c>
      <c r="E40" s="41">
        <v>11</v>
      </c>
      <c r="G40">
        <f>K39-I39</f>
        <v>44.572999999999979</v>
      </c>
    </row>
    <row r="41" spans="1:11" x14ac:dyDescent="0.25">
      <c r="A41" s="42">
        <v>44313</v>
      </c>
      <c r="B41" s="43" t="s">
        <v>108</v>
      </c>
      <c r="C41" s="41" t="s">
        <v>145</v>
      </c>
      <c r="D41" s="34">
        <v>0</v>
      </c>
      <c r="E41" s="41">
        <v>70</v>
      </c>
      <c r="G41">
        <f>H39-J39</f>
        <v>39.198000000000036</v>
      </c>
    </row>
    <row r="42" spans="1:11" x14ac:dyDescent="0.25">
      <c r="A42" s="42">
        <v>44313</v>
      </c>
      <c r="B42" s="43" t="s">
        <v>109</v>
      </c>
      <c r="C42" s="41" t="s">
        <v>146</v>
      </c>
      <c r="D42" s="34">
        <v>0</v>
      </c>
      <c r="E42" s="41">
        <v>160</v>
      </c>
    </row>
    <row r="43" spans="1:11" x14ac:dyDescent="0.25">
      <c r="A43" s="42">
        <v>44314</v>
      </c>
      <c r="B43" s="43" t="s">
        <v>110</v>
      </c>
      <c r="C43" s="41" t="s">
        <v>147</v>
      </c>
      <c r="D43" s="34">
        <v>0</v>
      </c>
      <c r="E43" s="41">
        <v>15</v>
      </c>
    </row>
    <row r="44" spans="1:11" x14ac:dyDescent="0.25">
      <c r="A44" s="42">
        <v>44314</v>
      </c>
      <c r="B44" s="43" t="s">
        <v>249</v>
      </c>
      <c r="C44" s="41" t="s">
        <v>148</v>
      </c>
      <c r="D44" s="34">
        <v>0</v>
      </c>
      <c r="E44" s="41">
        <v>2400</v>
      </c>
    </row>
    <row r="45" spans="1:11" x14ac:dyDescent="0.25">
      <c r="A45" s="42">
        <v>44314</v>
      </c>
      <c r="B45" s="33" t="s">
        <v>250</v>
      </c>
      <c r="C45" s="41" t="s">
        <v>244</v>
      </c>
      <c r="D45" s="34">
        <v>0</v>
      </c>
      <c r="E45" s="34">
        <v>1200</v>
      </c>
    </row>
    <row r="46" spans="1:11" x14ac:dyDescent="0.25">
      <c r="A46" s="42">
        <v>44314</v>
      </c>
      <c r="B46" s="33" t="s">
        <v>251</v>
      </c>
      <c r="C46" s="41" t="s">
        <v>244</v>
      </c>
      <c r="D46" s="34">
        <v>600</v>
      </c>
      <c r="E46" s="34">
        <v>0</v>
      </c>
    </row>
    <row r="47" spans="1:11" x14ac:dyDescent="0.25">
      <c r="A47" s="42">
        <v>44314</v>
      </c>
      <c r="B47" s="33" t="s">
        <v>104</v>
      </c>
      <c r="C47" s="34" t="s">
        <v>145</v>
      </c>
      <c r="D47" s="34">
        <v>0</v>
      </c>
      <c r="E47" s="34">
        <v>20</v>
      </c>
    </row>
    <row r="48" spans="1:11" x14ac:dyDescent="0.25">
      <c r="A48" s="42">
        <v>44315</v>
      </c>
      <c r="B48" s="33" t="s">
        <v>199</v>
      </c>
      <c r="C48" s="41" t="s">
        <v>200</v>
      </c>
      <c r="D48" s="34">
        <f>1000*8.1</f>
        <v>8100</v>
      </c>
      <c r="E48" s="34">
        <v>0</v>
      </c>
    </row>
    <row r="49" spans="1:5" x14ac:dyDescent="0.25">
      <c r="A49" s="42">
        <v>44315</v>
      </c>
      <c r="B49" s="43" t="s">
        <v>116</v>
      </c>
      <c r="C49" s="41" t="s">
        <v>148</v>
      </c>
      <c r="D49" s="34">
        <v>0</v>
      </c>
      <c r="E49" s="41">
        <v>1000</v>
      </c>
    </row>
    <row r="50" spans="1:5" x14ac:dyDescent="0.25">
      <c r="A50" s="42">
        <v>44315</v>
      </c>
      <c r="B50" s="43" t="s">
        <v>117</v>
      </c>
      <c r="C50" s="41" t="s">
        <v>148</v>
      </c>
      <c r="D50" s="34">
        <v>0</v>
      </c>
      <c r="E50" s="41">
        <f>203+4+15</f>
        <v>222</v>
      </c>
    </row>
    <row r="51" spans="1:5" x14ac:dyDescent="0.25">
      <c r="A51" s="44">
        <v>44315</v>
      </c>
      <c r="B51" s="45" t="s">
        <v>111</v>
      </c>
      <c r="C51" s="46" t="s">
        <v>244</v>
      </c>
      <c r="D51" s="34">
        <v>0</v>
      </c>
      <c r="E51" s="46">
        <v>40</v>
      </c>
    </row>
    <row r="52" spans="1:5" x14ac:dyDescent="0.25">
      <c r="A52" s="42">
        <v>44315</v>
      </c>
      <c r="B52" s="43" t="s">
        <v>112</v>
      </c>
      <c r="C52" s="41" t="s">
        <v>149</v>
      </c>
      <c r="D52" s="34">
        <v>0</v>
      </c>
      <c r="E52" s="41">
        <v>208</v>
      </c>
    </row>
    <row r="53" spans="1:5" x14ac:dyDescent="0.25">
      <c r="A53" s="42">
        <v>44315</v>
      </c>
      <c r="B53" s="43" t="s">
        <v>113</v>
      </c>
      <c r="C53" s="41" t="s">
        <v>145</v>
      </c>
      <c r="D53" s="34">
        <v>0</v>
      </c>
      <c r="E53" s="41">
        <v>133</v>
      </c>
    </row>
    <row r="54" spans="1:5" x14ac:dyDescent="0.25">
      <c r="A54" s="42">
        <v>44315</v>
      </c>
      <c r="B54" s="43" t="s">
        <v>114</v>
      </c>
      <c r="C54" s="41" t="s">
        <v>143</v>
      </c>
      <c r="D54" s="34">
        <v>0</v>
      </c>
      <c r="E54" s="41">
        <v>20</v>
      </c>
    </row>
    <row r="55" spans="1:5" x14ac:dyDescent="0.25">
      <c r="A55" s="42">
        <v>44315</v>
      </c>
      <c r="B55" s="43" t="s">
        <v>115</v>
      </c>
      <c r="C55" s="41" t="s">
        <v>143</v>
      </c>
      <c r="D55" s="34">
        <v>0</v>
      </c>
      <c r="E55" s="34">
        <v>11</v>
      </c>
    </row>
    <row r="56" spans="1:5" x14ac:dyDescent="0.25">
      <c r="A56" s="42">
        <v>44317</v>
      </c>
      <c r="B56" s="43" t="s">
        <v>104</v>
      </c>
      <c r="C56" s="41" t="s">
        <v>145</v>
      </c>
      <c r="D56" s="34">
        <v>0</v>
      </c>
      <c r="E56" s="41">
        <v>18</v>
      </c>
    </row>
    <row r="57" spans="1:5" x14ac:dyDescent="0.25">
      <c r="A57" s="42">
        <v>44318</v>
      </c>
      <c r="B57" s="43" t="s">
        <v>118</v>
      </c>
      <c r="C57" s="41" t="s">
        <v>150</v>
      </c>
      <c r="D57" s="34">
        <v>0</v>
      </c>
      <c r="E57" s="41">
        <v>50</v>
      </c>
    </row>
    <row r="58" spans="1:5" x14ac:dyDescent="0.25">
      <c r="A58" s="44">
        <v>44318</v>
      </c>
      <c r="B58" s="45" t="s">
        <v>119</v>
      </c>
      <c r="C58" s="46" t="s">
        <v>244</v>
      </c>
      <c r="D58" s="34">
        <v>0</v>
      </c>
      <c r="E58" s="46">
        <v>50</v>
      </c>
    </row>
    <row r="59" spans="1:5" x14ac:dyDescent="0.25">
      <c r="A59" s="42">
        <v>44319</v>
      </c>
      <c r="B59" s="43" t="s">
        <v>120</v>
      </c>
      <c r="C59" s="41" t="s">
        <v>145</v>
      </c>
      <c r="D59" s="34">
        <v>0</v>
      </c>
      <c r="E59" s="41">
        <v>4</v>
      </c>
    </row>
    <row r="60" spans="1:5" x14ac:dyDescent="0.25">
      <c r="A60" s="42">
        <v>44319</v>
      </c>
      <c r="B60" s="43" t="s">
        <v>104</v>
      </c>
      <c r="C60" s="41" t="s">
        <v>145</v>
      </c>
      <c r="D60" s="34">
        <v>0</v>
      </c>
      <c r="E60" s="41">
        <v>4</v>
      </c>
    </row>
    <row r="61" spans="1:5" x14ac:dyDescent="0.25">
      <c r="A61" s="42">
        <v>44320</v>
      </c>
      <c r="B61" s="43" t="s">
        <v>121</v>
      </c>
      <c r="C61" s="41" t="s">
        <v>144</v>
      </c>
      <c r="D61" s="34">
        <v>0</v>
      </c>
      <c r="E61" s="41">
        <v>35</v>
      </c>
    </row>
    <row r="62" spans="1:5" x14ac:dyDescent="0.25">
      <c r="A62" s="42">
        <v>44320</v>
      </c>
      <c r="B62" s="43" t="s">
        <v>104</v>
      </c>
      <c r="C62" s="41" t="s">
        <v>145</v>
      </c>
      <c r="D62" s="34">
        <v>0</v>
      </c>
      <c r="E62" s="41">
        <v>5</v>
      </c>
    </row>
    <row r="63" spans="1:5" x14ac:dyDescent="0.25">
      <c r="A63" s="42">
        <v>44321</v>
      </c>
      <c r="B63" s="43" t="s">
        <v>113</v>
      </c>
      <c r="C63" s="41" t="s">
        <v>145</v>
      </c>
      <c r="D63" s="34">
        <v>0</v>
      </c>
      <c r="E63" s="41">
        <v>35</v>
      </c>
    </row>
    <row r="64" spans="1:5" x14ac:dyDescent="0.25">
      <c r="A64" s="42">
        <v>44322</v>
      </c>
      <c r="B64" s="43" t="s">
        <v>104</v>
      </c>
      <c r="C64" s="41" t="s">
        <v>145</v>
      </c>
      <c r="D64" s="34">
        <v>0</v>
      </c>
      <c r="E64" s="41">
        <v>20</v>
      </c>
    </row>
    <row r="65" spans="1:5" x14ac:dyDescent="0.25">
      <c r="A65" s="42">
        <v>44323</v>
      </c>
      <c r="B65" s="43" t="s">
        <v>104</v>
      </c>
      <c r="C65" s="41" t="s">
        <v>145</v>
      </c>
      <c r="D65" s="34">
        <v>0</v>
      </c>
      <c r="E65" s="41">
        <v>14</v>
      </c>
    </row>
    <row r="66" spans="1:5" x14ac:dyDescent="0.25">
      <c r="A66" s="42">
        <v>44324</v>
      </c>
      <c r="B66" s="43" t="s">
        <v>104</v>
      </c>
      <c r="C66" s="41" t="s">
        <v>145</v>
      </c>
      <c r="D66" s="34">
        <v>0</v>
      </c>
      <c r="E66" s="41">
        <v>5</v>
      </c>
    </row>
    <row r="67" spans="1:5" x14ac:dyDescent="0.25">
      <c r="A67" s="32">
        <v>44326</v>
      </c>
      <c r="B67" s="43" t="s">
        <v>104</v>
      </c>
      <c r="C67" s="41" t="s">
        <v>145</v>
      </c>
      <c r="D67" s="34">
        <v>0</v>
      </c>
      <c r="E67" s="34">
        <v>3</v>
      </c>
    </row>
    <row r="68" spans="1:5" x14ac:dyDescent="0.25">
      <c r="A68" s="42">
        <v>44327</v>
      </c>
      <c r="B68" s="43" t="s">
        <v>113</v>
      </c>
      <c r="C68" s="41" t="s">
        <v>145</v>
      </c>
      <c r="D68" s="34">
        <v>0</v>
      </c>
      <c r="E68" s="41">
        <v>43</v>
      </c>
    </row>
    <row r="69" spans="1:5" x14ac:dyDescent="0.25">
      <c r="A69" s="42">
        <v>44329</v>
      </c>
      <c r="B69" s="43" t="s">
        <v>123</v>
      </c>
      <c r="C69" s="41" t="s">
        <v>145</v>
      </c>
      <c r="D69" s="34">
        <v>0</v>
      </c>
      <c r="E69" s="41">
        <v>8</v>
      </c>
    </row>
    <row r="70" spans="1:5" x14ac:dyDescent="0.25">
      <c r="A70" s="42">
        <v>44330</v>
      </c>
      <c r="B70" s="43" t="s">
        <v>123</v>
      </c>
      <c r="C70" s="41" t="s">
        <v>145</v>
      </c>
      <c r="D70" s="34">
        <v>0</v>
      </c>
      <c r="E70" s="41">
        <v>7</v>
      </c>
    </row>
    <row r="71" spans="1:5" x14ac:dyDescent="0.25">
      <c r="A71" s="42">
        <v>44331</v>
      </c>
      <c r="B71" s="43" t="s">
        <v>113</v>
      </c>
      <c r="C71" s="41" t="s">
        <v>145</v>
      </c>
      <c r="D71" s="34">
        <v>0</v>
      </c>
      <c r="E71" s="41">
        <v>18</v>
      </c>
    </row>
    <row r="72" spans="1:5" x14ac:dyDescent="0.25">
      <c r="A72" s="42">
        <v>44332</v>
      </c>
      <c r="B72" s="43" t="s">
        <v>123</v>
      </c>
      <c r="C72" s="41" t="s">
        <v>145</v>
      </c>
      <c r="D72" s="34">
        <v>0</v>
      </c>
      <c r="E72" s="41">
        <v>6</v>
      </c>
    </row>
    <row r="73" spans="1:5" x14ac:dyDescent="0.25">
      <c r="A73" s="42">
        <v>44333</v>
      </c>
      <c r="B73" s="43" t="s">
        <v>123</v>
      </c>
      <c r="C73" s="41" t="s">
        <v>145</v>
      </c>
      <c r="D73" s="34">
        <v>0</v>
      </c>
      <c r="E73" s="41">
        <v>6</v>
      </c>
    </row>
    <row r="74" spans="1:5" x14ac:dyDescent="0.25">
      <c r="A74" s="42">
        <v>44333</v>
      </c>
      <c r="B74" s="43" t="s">
        <v>125</v>
      </c>
      <c r="C74" s="41" t="s">
        <v>145</v>
      </c>
      <c r="D74" s="34">
        <v>0</v>
      </c>
      <c r="E74" s="41">
        <v>7</v>
      </c>
    </row>
    <row r="75" spans="1:5" x14ac:dyDescent="0.25">
      <c r="A75" s="42">
        <v>44333</v>
      </c>
      <c r="B75" s="43" t="s">
        <v>126</v>
      </c>
      <c r="C75" s="41" t="s">
        <v>147</v>
      </c>
      <c r="D75" s="34">
        <v>0</v>
      </c>
      <c r="E75" s="41">
        <v>30</v>
      </c>
    </row>
    <row r="76" spans="1:5" x14ac:dyDescent="0.25">
      <c r="A76" s="42">
        <v>44334</v>
      </c>
      <c r="B76" s="43" t="s">
        <v>127</v>
      </c>
      <c r="C76" s="41" t="s">
        <v>150</v>
      </c>
      <c r="D76" s="34">
        <v>0</v>
      </c>
      <c r="E76" s="41">
        <v>78</v>
      </c>
    </row>
    <row r="77" spans="1:5" x14ac:dyDescent="0.25">
      <c r="A77" s="42">
        <v>44334</v>
      </c>
      <c r="B77" s="43" t="s">
        <v>128</v>
      </c>
      <c r="C77" s="41" t="s">
        <v>151</v>
      </c>
      <c r="D77" s="34">
        <v>0</v>
      </c>
      <c r="E77" s="41">
        <v>2000</v>
      </c>
    </row>
    <row r="78" spans="1:5" x14ac:dyDescent="0.25">
      <c r="A78" s="42">
        <v>44335</v>
      </c>
      <c r="B78" s="43" t="s">
        <v>141</v>
      </c>
      <c r="C78" s="41" t="s">
        <v>143</v>
      </c>
      <c r="D78" s="34">
        <v>0</v>
      </c>
      <c r="E78" s="41">
        <v>38</v>
      </c>
    </row>
    <row r="79" spans="1:5" x14ac:dyDescent="0.25">
      <c r="A79" s="42">
        <v>44335</v>
      </c>
      <c r="B79" s="43" t="s">
        <v>113</v>
      </c>
      <c r="C79" s="41" t="s">
        <v>145</v>
      </c>
      <c r="D79" s="34">
        <v>0</v>
      </c>
      <c r="E79" s="41">
        <v>25</v>
      </c>
    </row>
    <row r="80" spans="1:5" x14ac:dyDescent="0.25">
      <c r="A80" s="42">
        <v>44336</v>
      </c>
      <c r="B80" s="43" t="s">
        <v>113</v>
      </c>
      <c r="C80" s="41" t="s">
        <v>145</v>
      </c>
      <c r="D80" s="34">
        <v>0</v>
      </c>
      <c r="E80" s="41">
        <v>18</v>
      </c>
    </row>
    <row r="81" spans="1:5" x14ac:dyDescent="0.25">
      <c r="A81" s="42">
        <v>44336</v>
      </c>
      <c r="B81" s="43" t="s">
        <v>112</v>
      </c>
      <c r="C81" s="41" t="s">
        <v>149</v>
      </c>
      <c r="D81" s="34">
        <v>0</v>
      </c>
      <c r="E81" s="41">
        <v>67</v>
      </c>
    </row>
    <row r="82" spans="1:5" x14ac:dyDescent="0.25">
      <c r="A82" s="42">
        <v>44337</v>
      </c>
      <c r="B82" s="43" t="s">
        <v>123</v>
      </c>
      <c r="C82" s="41" t="s">
        <v>145</v>
      </c>
      <c r="D82" s="34">
        <v>0</v>
      </c>
      <c r="E82" s="41">
        <v>6</v>
      </c>
    </row>
    <row r="83" spans="1:5" x14ac:dyDescent="0.25">
      <c r="A83" s="42">
        <v>44338</v>
      </c>
      <c r="B83" s="43" t="s">
        <v>123</v>
      </c>
      <c r="C83" s="41" t="s">
        <v>145</v>
      </c>
      <c r="D83" s="34">
        <v>0</v>
      </c>
      <c r="E83" s="41">
        <v>2</v>
      </c>
    </row>
    <row r="84" spans="1:5" x14ac:dyDescent="0.25">
      <c r="A84" s="42">
        <v>44338</v>
      </c>
      <c r="B84" s="43" t="s">
        <v>121</v>
      </c>
      <c r="C84" s="41" t="s">
        <v>144</v>
      </c>
      <c r="D84" s="34">
        <v>0</v>
      </c>
      <c r="E84" s="41">
        <v>30</v>
      </c>
    </row>
    <row r="85" spans="1:5" x14ac:dyDescent="0.25">
      <c r="A85" s="42">
        <v>44340</v>
      </c>
      <c r="B85" s="43" t="s">
        <v>152</v>
      </c>
      <c r="C85" s="41" t="s">
        <v>153</v>
      </c>
      <c r="D85" s="34">
        <v>0</v>
      </c>
      <c r="E85" s="41">
        <v>80</v>
      </c>
    </row>
    <row r="86" spans="1:5" x14ac:dyDescent="0.25">
      <c r="A86" s="42">
        <v>44340</v>
      </c>
      <c r="B86" s="43" t="s">
        <v>154</v>
      </c>
      <c r="C86" s="41" t="s">
        <v>145</v>
      </c>
      <c r="D86" s="34">
        <v>0</v>
      </c>
      <c r="E86" s="41">
        <v>12</v>
      </c>
    </row>
    <row r="87" spans="1:5" x14ac:dyDescent="0.25">
      <c r="A87" s="42">
        <v>44340</v>
      </c>
      <c r="B87" s="43" t="s">
        <v>155</v>
      </c>
      <c r="C87" s="41" t="s">
        <v>143</v>
      </c>
      <c r="D87" s="34">
        <v>0</v>
      </c>
      <c r="E87" s="41">
        <v>69</v>
      </c>
    </row>
    <row r="88" spans="1:5" x14ac:dyDescent="0.25">
      <c r="A88" s="42">
        <v>44341</v>
      </c>
      <c r="B88" s="43" t="s">
        <v>123</v>
      </c>
      <c r="C88" s="41" t="s">
        <v>145</v>
      </c>
      <c r="D88" s="34">
        <v>0</v>
      </c>
      <c r="E88" s="41">
        <v>6</v>
      </c>
    </row>
    <row r="89" spans="1:5" x14ac:dyDescent="0.25">
      <c r="A89" s="42">
        <v>44341</v>
      </c>
      <c r="B89" s="43" t="s">
        <v>348</v>
      </c>
      <c r="C89" s="41" t="s">
        <v>145</v>
      </c>
      <c r="D89" s="34">
        <v>0</v>
      </c>
      <c r="E89" s="41">
        <v>12.5</v>
      </c>
    </row>
    <row r="90" spans="1:5" x14ac:dyDescent="0.25">
      <c r="A90" s="42">
        <v>44341</v>
      </c>
      <c r="B90" s="33" t="s">
        <v>186</v>
      </c>
      <c r="C90" s="41" t="s">
        <v>187</v>
      </c>
      <c r="D90" s="34">
        <v>0</v>
      </c>
      <c r="E90" s="34">
        <v>1.5</v>
      </c>
    </row>
    <row r="91" spans="1:5" x14ac:dyDescent="0.25">
      <c r="A91" s="42">
        <v>44342</v>
      </c>
      <c r="B91" s="43" t="s">
        <v>156</v>
      </c>
      <c r="C91" s="41" t="s">
        <v>145</v>
      </c>
      <c r="D91" s="34">
        <v>0</v>
      </c>
      <c r="E91" s="41">
        <v>11</v>
      </c>
    </row>
    <row r="92" spans="1:5" x14ac:dyDescent="0.25">
      <c r="A92" s="42">
        <v>44343</v>
      </c>
      <c r="B92" s="43" t="s">
        <v>120</v>
      </c>
      <c r="C92" s="41" t="s">
        <v>145</v>
      </c>
      <c r="D92" s="34">
        <v>0</v>
      </c>
      <c r="E92" s="41">
        <v>22</v>
      </c>
    </row>
    <row r="93" spans="1:5" x14ac:dyDescent="0.25">
      <c r="A93" s="42">
        <v>44343</v>
      </c>
      <c r="B93" s="43" t="s">
        <v>157</v>
      </c>
      <c r="C93" s="41" t="s">
        <v>153</v>
      </c>
      <c r="D93" s="34">
        <v>0</v>
      </c>
      <c r="E93" s="41">
        <v>30</v>
      </c>
    </row>
    <row r="94" spans="1:5" x14ac:dyDescent="0.25">
      <c r="A94" s="42">
        <v>44343</v>
      </c>
      <c r="B94" s="43" t="s">
        <v>158</v>
      </c>
      <c r="C94" s="41" t="s">
        <v>159</v>
      </c>
      <c r="D94" s="34">
        <v>0</v>
      </c>
      <c r="E94" s="41">
        <v>30</v>
      </c>
    </row>
    <row r="95" spans="1:5" x14ac:dyDescent="0.25">
      <c r="A95" s="42">
        <v>44343</v>
      </c>
      <c r="B95" s="43" t="s">
        <v>125</v>
      </c>
      <c r="C95" s="41" t="s">
        <v>145</v>
      </c>
      <c r="D95" s="34">
        <v>0</v>
      </c>
      <c r="E95" s="41">
        <v>6</v>
      </c>
    </row>
    <row r="96" spans="1:5" x14ac:dyDescent="0.25">
      <c r="A96" s="42">
        <v>44344</v>
      </c>
      <c r="B96" s="43" t="s">
        <v>123</v>
      </c>
      <c r="C96" s="41" t="s">
        <v>145</v>
      </c>
      <c r="D96" s="34">
        <v>0</v>
      </c>
      <c r="E96" s="41">
        <v>6</v>
      </c>
    </row>
    <row r="97" spans="1:5" x14ac:dyDescent="0.25">
      <c r="A97" s="42">
        <v>44345</v>
      </c>
      <c r="B97" s="43" t="s">
        <v>123</v>
      </c>
      <c r="C97" s="41" t="s">
        <v>145</v>
      </c>
      <c r="D97" s="34">
        <v>0</v>
      </c>
      <c r="E97" s="41">
        <v>6</v>
      </c>
    </row>
    <row r="98" spans="1:5" x14ac:dyDescent="0.25">
      <c r="A98" s="42">
        <v>44346</v>
      </c>
      <c r="B98" s="43" t="s">
        <v>123</v>
      </c>
      <c r="C98" s="41" t="s">
        <v>145</v>
      </c>
      <c r="D98" s="34">
        <v>0</v>
      </c>
      <c r="E98" s="41">
        <v>6</v>
      </c>
    </row>
    <row r="99" spans="1:5" x14ac:dyDescent="0.25">
      <c r="A99" s="42">
        <v>44347</v>
      </c>
      <c r="B99" s="43" t="s">
        <v>123</v>
      </c>
      <c r="C99" s="41" t="s">
        <v>145</v>
      </c>
      <c r="D99" s="34">
        <v>0</v>
      </c>
      <c r="E99" s="41">
        <v>6</v>
      </c>
    </row>
    <row r="100" spans="1:5" x14ac:dyDescent="0.25">
      <c r="A100" s="42">
        <v>44347</v>
      </c>
      <c r="B100" s="43" t="s">
        <v>113</v>
      </c>
      <c r="C100" s="41" t="s">
        <v>145</v>
      </c>
      <c r="D100" s="34">
        <v>0</v>
      </c>
      <c r="E100" s="41">
        <v>20</v>
      </c>
    </row>
    <row r="101" spans="1:5" x14ac:dyDescent="0.25">
      <c r="A101" s="42">
        <v>44348</v>
      </c>
      <c r="B101" s="43" t="s">
        <v>160</v>
      </c>
      <c r="C101" s="41" t="s">
        <v>244</v>
      </c>
      <c r="D101" s="34">
        <v>0</v>
      </c>
      <c r="E101" s="41">
        <v>1110</v>
      </c>
    </row>
    <row r="102" spans="1:5" x14ac:dyDescent="0.25">
      <c r="A102" s="42">
        <v>44348</v>
      </c>
      <c r="B102" s="33" t="s">
        <v>245</v>
      </c>
      <c r="C102" s="41" t="s">
        <v>244</v>
      </c>
      <c r="D102" s="34">
        <v>600</v>
      </c>
      <c r="E102" s="34">
        <v>0</v>
      </c>
    </row>
    <row r="103" spans="1:5" x14ac:dyDescent="0.25">
      <c r="A103" s="42">
        <v>44348</v>
      </c>
      <c r="B103" s="43" t="s">
        <v>228</v>
      </c>
      <c r="C103" s="41" t="s">
        <v>148</v>
      </c>
      <c r="D103" s="34">
        <v>0</v>
      </c>
      <c r="E103" s="41">
        <v>35</v>
      </c>
    </row>
    <row r="104" spans="1:5" x14ac:dyDescent="0.25">
      <c r="A104" s="32">
        <v>44349</v>
      </c>
      <c r="B104" s="33" t="s">
        <v>201</v>
      </c>
      <c r="C104" s="41" t="s">
        <v>151</v>
      </c>
      <c r="D104" s="62">
        <v>600</v>
      </c>
      <c r="E104" s="34">
        <v>0</v>
      </c>
    </row>
    <row r="105" spans="1:5" x14ac:dyDescent="0.25">
      <c r="A105" s="44">
        <v>44349</v>
      </c>
      <c r="B105" s="45" t="s">
        <v>171</v>
      </c>
      <c r="C105" s="46" t="s">
        <v>244</v>
      </c>
      <c r="D105" s="34">
        <v>0</v>
      </c>
      <c r="E105" s="46">
        <v>500</v>
      </c>
    </row>
    <row r="106" spans="1:5" x14ac:dyDescent="0.25">
      <c r="A106" s="42">
        <v>44349</v>
      </c>
      <c r="B106" s="43" t="s">
        <v>167</v>
      </c>
      <c r="C106" s="41" t="s">
        <v>148</v>
      </c>
      <c r="D106" s="34">
        <v>0</v>
      </c>
      <c r="E106" s="41">
        <v>50</v>
      </c>
    </row>
    <row r="107" spans="1:5" x14ac:dyDescent="0.25">
      <c r="A107" s="57">
        <v>44349</v>
      </c>
      <c r="B107" s="60" t="s">
        <v>161</v>
      </c>
      <c r="C107" s="59" t="s">
        <v>169</v>
      </c>
      <c r="D107" s="34">
        <v>0</v>
      </c>
      <c r="E107" s="61">
        <v>50</v>
      </c>
    </row>
    <row r="108" spans="1:5" x14ac:dyDescent="0.25">
      <c r="A108" s="42">
        <v>44349</v>
      </c>
      <c r="B108" s="43" t="s">
        <v>168</v>
      </c>
      <c r="C108" s="41" t="s">
        <v>145</v>
      </c>
      <c r="D108" s="34">
        <v>0</v>
      </c>
      <c r="E108" s="41">
        <v>20</v>
      </c>
    </row>
    <row r="109" spans="1:5" x14ac:dyDescent="0.25">
      <c r="A109" s="42">
        <v>44350</v>
      </c>
      <c r="B109" s="43" t="s">
        <v>113</v>
      </c>
      <c r="C109" s="41" t="s">
        <v>145</v>
      </c>
      <c r="D109" s="34">
        <v>0</v>
      </c>
      <c r="E109" s="41">
        <v>21</v>
      </c>
    </row>
    <row r="110" spans="1:5" x14ac:dyDescent="0.25">
      <c r="A110" s="42">
        <v>44351</v>
      </c>
      <c r="B110" s="43" t="s">
        <v>170</v>
      </c>
      <c r="C110" s="41" t="s">
        <v>145</v>
      </c>
      <c r="D110" s="34">
        <v>0</v>
      </c>
      <c r="E110" s="41">
        <v>11</v>
      </c>
    </row>
    <row r="111" spans="1:5" x14ac:dyDescent="0.25">
      <c r="A111" s="42">
        <v>44352</v>
      </c>
      <c r="B111" s="43" t="s">
        <v>172</v>
      </c>
      <c r="C111" s="41" t="s">
        <v>187</v>
      </c>
      <c r="D111" s="34">
        <v>0</v>
      </c>
      <c r="E111" s="41">
        <v>8</v>
      </c>
    </row>
    <row r="112" spans="1:5" x14ac:dyDescent="0.25">
      <c r="A112" s="42">
        <v>44353</v>
      </c>
      <c r="B112" s="43" t="s">
        <v>173</v>
      </c>
      <c r="C112" s="41" t="s">
        <v>145</v>
      </c>
      <c r="D112" s="34">
        <v>0</v>
      </c>
      <c r="E112" s="41">
        <v>6</v>
      </c>
    </row>
    <row r="113" spans="1:5" x14ac:dyDescent="0.25">
      <c r="A113" s="42">
        <v>44354</v>
      </c>
      <c r="B113" s="43" t="s">
        <v>174</v>
      </c>
      <c r="C113" s="41" t="s">
        <v>145</v>
      </c>
      <c r="D113" s="34">
        <v>0</v>
      </c>
      <c r="E113" s="41">
        <v>9</v>
      </c>
    </row>
    <row r="114" spans="1:5" x14ac:dyDescent="0.25">
      <c r="A114" s="42">
        <v>44354</v>
      </c>
      <c r="B114" s="43" t="s">
        <v>175</v>
      </c>
      <c r="C114" s="41" t="s">
        <v>143</v>
      </c>
      <c r="D114" s="34">
        <v>0</v>
      </c>
      <c r="E114" s="41">
        <v>40</v>
      </c>
    </row>
    <row r="115" spans="1:5" x14ac:dyDescent="0.25">
      <c r="A115" s="57">
        <v>44355</v>
      </c>
      <c r="B115" s="58" t="s">
        <v>176</v>
      </c>
      <c r="C115" s="59" t="s">
        <v>169</v>
      </c>
      <c r="D115" s="34">
        <v>0</v>
      </c>
      <c r="E115" s="59">
        <v>5</v>
      </c>
    </row>
    <row r="116" spans="1:5" x14ac:dyDescent="0.25">
      <c r="A116" s="42">
        <v>44355</v>
      </c>
      <c r="B116" s="43" t="s">
        <v>192</v>
      </c>
      <c r="C116" s="41" t="s">
        <v>145</v>
      </c>
      <c r="D116" s="34">
        <v>0</v>
      </c>
      <c r="E116" s="41">
        <v>27</v>
      </c>
    </row>
    <row r="117" spans="1:5" x14ac:dyDescent="0.25">
      <c r="A117" s="42">
        <v>44355</v>
      </c>
      <c r="B117" s="43" t="s">
        <v>177</v>
      </c>
      <c r="C117" s="41" t="s">
        <v>147</v>
      </c>
      <c r="D117" s="34">
        <v>0</v>
      </c>
      <c r="E117" s="41">
        <v>5</v>
      </c>
    </row>
    <row r="118" spans="1:5" x14ac:dyDescent="0.25">
      <c r="A118" s="42">
        <v>44356</v>
      </c>
      <c r="B118" s="43" t="s">
        <v>178</v>
      </c>
      <c r="C118" s="41" t="s">
        <v>145</v>
      </c>
      <c r="D118" s="34">
        <v>0</v>
      </c>
      <c r="E118" s="41">
        <v>1.5</v>
      </c>
    </row>
    <row r="119" spans="1:5" x14ac:dyDescent="0.25">
      <c r="A119" s="42">
        <v>44356</v>
      </c>
      <c r="B119" s="43" t="s">
        <v>179</v>
      </c>
      <c r="C119" s="41" t="s">
        <v>180</v>
      </c>
      <c r="D119" s="34">
        <v>0</v>
      </c>
      <c r="E119" s="41">
        <v>20</v>
      </c>
    </row>
    <row r="120" spans="1:5" x14ac:dyDescent="0.25">
      <c r="A120" s="57">
        <v>44356</v>
      </c>
      <c r="B120" s="58" t="s">
        <v>181</v>
      </c>
      <c r="C120" s="59" t="s">
        <v>169</v>
      </c>
      <c r="D120" s="34">
        <v>0</v>
      </c>
      <c r="E120" s="59">
        <v>219</v>
      </c>
    </row>
    <row r="121" spans="1:5" x14ac:dyDescent="0.25">
      <c r="A121" s="57">
        <v>44357</v>
      </c>
      <c r="B121" s="58" t="s">
        <v>182</v>
      </c>
      <c r="C121" s="59" t="s">
        <v>169</v>
      </c>
      <c r="D121" s="34">
        <v>18.5</v>
      </c>
      <c r="E121" s="59">
        <v>0</v>
      </c>
    </row>
    <row r="122" spans="1:5" x14ac:dyDescent="0.25">
      <c r="A122" s="42">
        <v>44357</v>
      </c>
      <c r="B122" s="43" t="s">
        <v>113</v>
      </c>
      <c r="C122" s="41" t="s">
        <v>145</v>
      </c>
      <c r="D122" s="34">
        <v>0</v>
      </c>
      <c r="E122" s="41">
        <v>18.5</v>
      </c>
    </row>
    <row r="123" spans="1:5" x14ac:dyDescent="0.25">
      <c r="A123" s="42">
        <v>44357</v>
      </c>
      <c r="B123" s="43" t="s">
        <v>175</v>
      </c>
      <c r="C123" s="41" t="s">
        <v>143</v>
      </c>
      <c r="D123" s="34">
        <v>0</v>
      </c>
      <c r="E123" s="41">
        <v>10</v>
      </c>
    </row>
    <row r="124" spans="1:5" x14ac:dyDescent="0.25">
      <c r="A124" s="42">
        <v>44358</v>
      </c>
      <c r="B124" s="43" t="s">
        <v>185</v>
      </c>
      <c r="C124" s="41" t="s">
        <v>145</v>
      </c>
      <c r="D124" s="34">
        <v>0</v>
      </c>
      <c r="E124" s="41">
        <v>6.4749999999999996</v>
      </c>
    </row>
    <row r="125" spans="1:5" x14ac:dyDescent="0.25">
      <c r="A125" s="42">
        <v>44358</v>
      </c>
      <c r="B125" s="43" t="s">
        <v>186</v>
      </c>
      <c r="C125" s="41" t="s">
        <v>187</v>
      </c>
      <c r="D125" s="34">
        <v>0</v>
      </c>
      <c r="E125" s="41">
        <v>1.625</v>
      </c>
    </row>
    <row r="126" spans="1:5" x14ac:dyDescent="0.25">
      <c r="A126" s="42">
        <v>44358</v>
      </c>
      <c r="B126" s="43" t="s">
        <v>188</v>
      </c>
      <c r="C126" s="41" t="s">
        <v>169</v>
      </c>
      <c r="D126" s="34">
        <v>0</v>
      </c>
      <c r="E126" s="41">
        <v>8.1</v>
      </c>
    </row>
    <row r="127" spans="1:5" x14ac:dyDescent="0.25">
      <c r="A127" s="42">
        <v>44358</v>
      </c>
      <c r="B127" s="43" t="s">
        <v>165</v>
      </c>
      <c r="C127" s="41" t="s">
        <v>169</v>
      </c>
      <c r="D127" s="34">
        <v>13.6</v>
      </c>
      <c r="E127" s="41">
        <v>0</v>
      </c>
    </row>
    <row r="128" spans="1:5" x14ac:dyDescent="0.25">
      <c r="A128" s="42">
        <v>44358</v>
      </c>
      <c r="B128" s="43" t="s">
        <v>189</v>
      </c>
      <c r="C128" s="41" t="s">
        <v>187</v>
      </c>
      <c r="D128" s="34">
        <v>0</v>
      </c>
      <c r="E128" s="41">
        <v>10</v>
      </c>
    </row>
    <row r="129" spans="1:5" x14ac:dyDescent="0.25">
      <c r="A129" s="42">
        <v>44359</v>
      </c>
      <c r="B129" s="43" t="s">
        <v>190</v>
      </c>
      <c r="C129" s="41" t="s">
        <v>145</v>
      </c>
      <c r="D129" s="34">
        <v>0</v>
      </c>
      <c r="E129" s="41">
        <v>1.5</v>
      </c>
    </row>
    <row r="130" spans="1:5" x14ac:dyDescent="0.25">
      <c r="A130" s="42">
        <v>44359</v>
      </c>
      <c r="B130" s="43" t="s">
        <v>190</v>
      </c>
      <c r="C130" s="41" t="s">
        <v>145</v>
      </c>
      <c r="D130" s="34">
        <v>0</v>
      </c>
      <c r="E130" s="41">
        <v>4.5</v>
      </c>
    </row>
    <row r="131" spans="1:5" x14ac:dyDescent="0.25">
      <c r="A131" s="42">
        <v>44359</v>
      </c>
      <c r="B131" s="43" t="s">
        <v>165</v>
      </c>
      <c r="C131" s="41" t="s">
        <v>169</v>
      </c>
      <c r="D131" s="34">
        <v>200</v>
      </c>
      <c r="E131" s="41">
        <v>0</v>
      </c>
    </row>
    <row r="132" spans="1:5" x14ac:dyDescent="0.25">
      <c r="A132" s="42">
        <v>44359</v>
      </c>
      <c r="B132" s="43" t="s">
        <v>191</v>
      </c>
      <c r="C132" s="41" t="s">
        <v>145</v>
      </c>
      <c r="D132" s="34">
        <v>0</v>
      </c>
      <c r="E132" s="41">
        <v>2.95</v>
      </c>
    </row>
    <row r="133" spans="1:5" x14ac:dyDescent="0.25">
      <c r="A133" s="42">
        <v>44361</v>
      </c>
      <c r="B133" s="43" t="s">
        <v>190</v>
      </c>
      <c r="C133" s="41" t="s">
        <v>145</v>
      </c>
      <c r="D133" s="34">
        <v>0</v>
      </c>
      <c r="E133" s="41">
        <v>1.5</v>
      </c>
    </row>
    <row r="134" spans="1:5" x14ac:dyDescent="0.25">
      <c r="A134" s="42">
        <v>44361</v>
      </c>
      <c r="B134" s="33" t="s">
        <v>194</v>
      </c>
      <c r="C134" s="41" t="s">
        <v>187</v>
      </c>
      <c r="D134" s="34">
        <v>1</v>
      </c>
      <c r="E134" s="34">
        <v>0</v>
      </c>
    </row>
    <row r="135" spans="1:5" x14ac:dyDescent="0.25">
      <c r="A135" s="42">
        <v>44362</v>
      </c>
      <c r="B135" s="43" t="s">
        <v>190</v>
      </c>
      <c r="C135" s="41" t="s">
        <v>145</v>
      </c>
      <c r="D135" s="34">
        <v>0</v>
      </c>
      <c r="E135" s="41">
        <v>1.5</v>
      </c>
    </row>
    <row r="136" spans="1:5" x14ac:dyDescent="0.25">
      <c r="A136" s="42">
        <v>44362</v>
      </c>
      <c r="B136" s="43" t="s">
        <v>195</v>
      </c>
      <c r="C136" s="41" t="s">
        <v>151</v>
      </c>
      <c r="D136" s="34">
        <v>500</v>
      </c>
      <c r="E136" s="41">
        <v>0</v>
      </c>
    </row>
    <row r="137" spans="1:5" x14ac:dyDescent="0.25">
      <c r="A137" s="42">
        <v>44362</v>
      </c>
      <c r="B137" s="43" t="s">
        <v>196</v>
      </c>
      <c r="C137" s="41" t="s">
        <v>197</v>
      </c>
      <c r="D137" s="34">
        <v>0</v>
      </c>
      <c r="E137" s="41">
        <v>299</v>
      </c>
    </row>
    <row r="138" spans="1:5" x14ac:dyDescent="0.25">
      <c r="A138" s="42">
        <v>44362</v>
      </c>
      <c r="B138" s="43" t="s">
        <v>205</v>
      </c>
      <c r="C138" s="41" t="s">
        <v>145</v>
      </c>
      <c r="D138" s="62">
        <v>0</v>
      </c>
      <c r="E138" s="41">
        <v>5.95</v>
      </c>
    </row>
    <row r="139" spans="1:5" x14ac:dyDescent="0.25">
      <c r="A139" s="42">
        <v>44363</v>
      </c>
      <c r="B139" s="43" t="s">
        <v>206</v>
      </c>
      <c r="C139" s="41" t="s">
        <v>145</v>
      </c>
      <c r="D139" s="41">
        <v>0</v>
      </c>
      <c r="E139" s="41">
        <v>3.4</v>
      </c>
    </row>
    <row r="140" spans="1:5" x14ac:dyDescent="0.25">
      <c r="A140" s="42">
        <v>44364</v>
      </c>
      <c r="B140" s="43" t="s">
        <v>208</v>
      </c>
      <c r="C140" s="41" t="s">
        <v>145</v>
      </c>
      <c r="D140" s="41">
        <v>0</v>
      </c>
      <c r="E140" s="41">
        <v>33.5</v>
      </c>
    </row>
    <row r="141" spans="1:5" x14ac:dyDescent="0.25">
      <c r="A141" s="42">
        <v>44364</v>
      </c>
      <c r="B141" s="43" t="s">
        <v>209</v>
      </c>
      <c r="C141" s="41" t="s">
        <v>153</v>
      </c>
      <c r="D141" s="41">
        <v>0</v>
      </c>
      <c r="E141" s="41">
        <v>61</v>
      </c>
    </row>
    <row r="142" spans="1:5" x14ac:dyDescent="0.25">
      <c r="A142" s="42">
        <v>44364</v>
      </c>
      <c r="B142" s="43" t="s">
        <v>175</v>
      </c>
      <c r="C142" s="41" t="s">
        <v>143</v>
      </c>
      <c r="D142" s="41">
        <v>0</v>
      </c>
      <c r="E142" s="41">
        <v>20</v>
      </c>
    </row>
    <row r="143" spans="1:5" x14ac:dyDescent="0.25">
      <c r="A143" s="42">
        <v>44365</v>
      </c>
      <c r="B143" s="43" t="s">
        <v>211</v>
      </c>
      <c r="C143" s="41" t="s">
        <v>145</v>
      </c>
      <c r="D143" s="41">
        <v>0</v>
      </c>
      <c r="E143" s="41">
        <v>10.1</v>
      </c>
    </row>
    <row r="144" spans="1:5" x14ac:dyDescent="0.25">
      <c r="A144" s="42">
        <v>44365</v>
      </c>
      <c r="B144" s="43" t="s">
        <v>212</v>
      </c>
      <c r="C144" s="41" t="s">
        <v>213</v>
      </c>
      <c r="D144" s="41">
        <v>0</v>
      </c>
      <c r="E144" s="41">
        <v>320</v>
      </c>
    </row>
    <row r="145" spans="1:7" x14ac:dyDescent="0.25">
      <c r="A145" s="42">
        <v>44366</v>
      </c>
      <c r="B145" s="43" t="s">
        <v>190</v>
      </c>
      <c r="C145" s="41" t="s">
        <v>145</v>
      </c>
      <c r="D145" s="41">
        <v>0</v>
      </c>
      <c r="E145" s="41">
        <v>1.5</v>
      </c>
      <c r="G145" s="19"/>
    </row>
    <row r="146" spans="1:7" x14ac:dyDescent="0.25">
      <c r="A146" s="42">
        <v>44367</v>
      </c>
      <c r="B146" s="43" t="s">
        <v>190</v>
      </c>
      <c r="C146" s="41" t="s">
        <v>145</v>
      </c>
      <c r="D146" s="41">
        <v>0</v>
      </c>
      <c r="E146" s="41">
        <v>1.5</v>
      </c>
    </row>
    <row r="147" spans="1:7" x14ac:dyDescent="0.25">
      <c r="A147" s="42">
        <v>44368</v>
      </c>
      <c r="B147" s="43" t="s">
        <v>214</v>
      </c>
      <c r="C147" s="41" t="s">
        <v>145</v>
      </c>
      <c r="D147" s="41">
        <v>0</v>
      </c>
      <c r="E147" s="41">
        <v>25.9</v>
      </c>
    </row>
    <row r="148" spans="1:7" x14ac:dyDescent="0.25">
      <c r="A148" s="42">
        <v>44368</v>
      </c>
      <c r="B148" s="43" t="s">
        <v>201</v>
      </c>
      <c r="C148" s="41" t="s">
        <v>151</v>
      </c>
      <c r="D148" s="41">
        <v>500</v>
      </c>
      <c r="E148" s="41">
        <v>0</v>
      </c>
    </row>
    <row r="149" spans="1:7" x14ac:dyDescent="0.25">
      <c r="A149" s="44">
        <v>44368</v>
      </c>
      <c r="B149" s="45" t="s">
        <v>215</v>
      </c>
      <c r="C149" s="46" t="s">
        <v>148</v>
      </c>
      <c r="D149" s="46">
        <v>0</v>
      </c>
      <c r="E149" s="46">
        <v>50</v>
      </c>
    </row>
    <row r="150" spans="1:7" x14ac:dyDescent="0.25">
      <c r="A150" s="44">
        <v>44368</v>
      </c>
      <c r="B150" s="45" t="s">
        <v>215</v>
      </c>
      <c r="C150" s="46" t="s">
        <v>244</v>
      </c>
      <c r="D150" s="46">
        <v>0</v>
      </c>
      <c r="E150" s="46">
        <v>50</v>
      </c>
    </row>
    <row r="151" spans="1:7" x14ac:dyDescent="0.25">
      <c r="A151" s="42">
        <v>44368</v>
      </c>
      <c r="B151" s="43" t="s">
        <v>216</v>
      </c>
      <c r="C151" s="41" t="s">
        <v>150</v>
      </c>
      <c r="D151" s="41">
        <v>0</v>
      </c>
      <c r="E151" s="41">
        <v>75</v>
      </c>
    </row>
    <row r="152" spans="1:7" x14ac:dyDescent="0.25">
      <c r="A152" s="42">
        <v>44368</v>
      </c>
      <c r="B152" s="43" t="s">
        <v>175</v>
      </c>
      <c r="C152" s="41" t="s">
        <v>143</v>
      </c>
      <c r="D152" s="41">
        <v>0</v>
      </c>
      <c r="E152" s="41">
        <v>12.45</v>
      </c>
    </row>
    <row r="153" spans="1:7" x14ac:dyDescent="0.25">
      <c r="A153" s="42">
        <v>44368</v>
      </c>
      <c r="B153" s="43" t="s">
        <v>101</v>
      </c>
      <c r="C153" s="41" t="s">
        <v>145</v>
      </c>
      <c r="D153" s="41">
        <v>0</v>
      </c>
      <c r="E153" s="41">
        <v>7</v>
      </c>
    </row>
    <row r="154" spans="1:7" x14ac:dyDescent="0.25">
      <c r="A154" s="42">
        <v>44369</v>
      </c>
      <c r="B154" s="43" t="s">
        <v>217</v>
      </c>
      <c r="C154" s="41" t="s">
        <v>169</v>
      </c>
      <c r="D154" s="41">
        <v>50</v>
      </c>
      <c r="E154" s="41">
        <v>0</v>
      </c>
    </row>
    <row r="155" spans="1:7" x14ac:dyDescent="0.25">
      <c r="A155" s="42">
        <v>44369</v>
      </c>
      <c r="B155" s="43" t="s">
        <v>127</v>
      </c>
      <c r="C155" s="41" t="s">
        <v>150</v>
      </c>
      <c r="D155" s="41">
        <v>0</v>
      </c>
      <c r="E155" s="41">
        <v>82.7</v>
      </c>
    </row>
    <row r="156" spans="1:7" x14ac:dyDescent="0.25">
      <c r="A156" s="42">
        <v>44369</v>
      </c>
      <c r="B156" s="43" t="s">
        <v>218</v>
      </c>
      <c r="C156" s="41" t="s">
        <v>145</v>
      </c>
      <c r="D156" s="41">
        <v>0</v>
      </c>
      <c r="E156" s="41">
        <v>4.5</v>
      </c>
    </row>
    <row r="157" spans="1:7" x14ac:dyDescent="0.25">
      <c r="A157" s="42">
        <v>44369</v>
      </c>
      <c r="B157" s="43" t="s">
        <v>219</v>
      </c>
      <c r="C157" s="41" t="s">
        <v>169</v>
      </c>
      <c r="D157" s="41">
        <v>0</v>
      </c>
      <c r="E157" s="41">
        <v>25</v>
      </c>
    </row>
    <row r="158" spans="1:7" x14ac:dyDescent="0.25">
      <c r="A158" s="42">
        <v>44370</v>
      </c>
      <c r="B158" s="43" t="s">
        <v>220</v>
      </c>
      <c r="C158" s="41" t="s">
        <v>145</v>
      </c>
      <c r="D158" s="41">
        <v>0</v>
      </c>
      <c r="E158" s="41">
        <v>3</v>
      </c>
    </row>
    <row r="159" spans="1:7" x14ac:dyDescent="0.25">
      <c r="A159" s="44">
        <v>44370</v>
      </c>
      <c r="B159" s="66" t="s">
        <v>221</v>
      </c>
      <c r="C159" s="46" t="s">
        <v>244</v>
      </c>
      <c r="D159" s="46">
        <v>0</v>
      </c>
      <c r="E159" s="67">
        <v>150</v>
      </c>
    </row>
    <row r="160" spans="1:7" x14ac:dyDescent="0.25">
      <c r="A160" s="42">
        <v>44371</v>
      </c>
      <c r="B160" s="43" t="s">
        <v>165</v>
      </c>
      <c r="C160" s="41" t="s">
        <v>169</v>
      </c>
      <c r="D160" s="41">
        <v>25</v>
      </c>
      <c r="E160" s="41">
        <v>0</v>
      </c>
    </row>
    <row r="161" spans="1:5" x14ac:dyDescent="0.25">
      <c r="A161" s="42">
        <v>44371</v>
      </c>
      <c r="B161" s="43" t="s">
        <v>222</v>
      </c>
      <c r="C161" s="41" t="s">
        <v>145</v>
      </c>
      <c r="D161" s="41">
        <v>0</v>
      </c>
      <c r="E161" s="41">
        <v>57.45</v>
      </c>
    </row>
    <row r="162" spans="1:5" x14ac:dyDescent="0.25">
      <c r="A162" s="42">
        <v>44371</v>
      </c>
      <c r="B162" s="43" t="s">
        <v>223</v>
      </c>
      <c r="C162" s="41" t="s">
        <v>153</v>
      </c>
      <c r="D162" s="41">
        <v>0</v>
      </c>
      <c r="E162" s="41">
        <v>10</v>
      </c>
    </row>
    <row r="163" spans="1:5" x14ac:dyDescent="0.25">
      <c r="A163" s="42">
        <v>44373</v>
      </c>
      <c r="B163" s="43" t="s">
        <v>190</v>
      </c>
      <c r="C163" s="41" t="s">
        <v>145</v>
      </c>
      <c r="D163" s="41">
        <v>0</v>
      </c>
      <c r="E163" s="41">
        <v>1.5</v>
      </c>
    </row>
    <row r="164" spans="1:5" x14ac:dyDescent="0.25">
      <c r="A164" s="42">
        <v>44373</v>
      </c>
      <c r="B164" s="43" t="s">
        <v>190</v>
      </c>
      <c r="C164" s="41" t="s">
        <v>145</v>
      </c>
      <c r="D164" s="41">
        <v>0</v>
      </c>
      <c r="E164" s="41">
        <v>1.5</v>
      </c>
    </row>
    <row r="165" spans="1:5" x14ac:dyDescent="0.25">
      <c r="A165" s="42">
        <v>44373</v>
      </c>
      <c r="B165" s="43" t="s">
        <v>190</v>
      </c>
      <c r="C165" s="41" t="s">
        <v>145</v>
      </c>
      <c r="D165" s="41">
        <v>0</v>
      </c>
      <c r="E165" s="41">
        <v>1.5</v>
      </c>
    </row>
    <row r="166" spans="1:5" x14ac:dyDescent="0.25">
      <c r="A166" s="42">
        <v>44373</v>
      </c>
      <c r="B166" s="43" t="s">
        <v>224</v>
      </c>
      <c r="C166" s="41" t="s">
        <v>144</v>
      </c>
      <c r="D166" s="41">
        <v>0</v>
      </c>
      <c r="E166" s="41">
        <v>30</v>
      </c>
    </row>
    <row r="167" spans="1:5" x14ac:dyDescent="0.25">
      <c r="A167" s="42">
        <v>44373</v>
      </c>
      <c r="B167" s="43" t="s">
        <v>179</v>
      </c>
      <c r="C167" s="41" t="s">
        <v>180</v>
      </c>
      <c r="D167" s="41">
        <v>0</v>
      </c>
      <c r="E167" s="41">
        <v>37.5</v>
      </c>
    </row>
    <row r="168" spans="1:5" x14ac:dyDescent="0.25">
      <c r="A168" s="42">
        <v>44374</v>
      </c>
      <c r="B168" s="43" t="s">
        <v>190</v>
      </c>
      <c r="C168" s="41" t="s">
        <v>145</v>
      </c>
      <c r="D168" s="41">
        <v>0</v>
      </c>
      <c r="E168" s="41">
        <v>1.5</v>
      </c>
    </row>
    <row r="169" spans="1:5" x14ac:dyDescent="0.25">
      <c r="A169" s="42">
        <v>44375</v>
      </c>
      <c r="B169" s="43" t="s">
        <v>201</v>
      </c>
      <c r="C169" s="41" t="s">
        <v>151</v>
      </c>
      <c r="D169" s="41">
        <v>500</v>
      </c>
      <c r="E169" s="41">
        <v>0</v>
      </c>
    </row>
    <row r="170" spans="1:5" x14ac:dyDescent="0.25">
      <c r="A170" s="42">
        <v>44375</v>
      </c>
      <c r="B170" s="43" t="s">
        <v>175</v>
      </c>
      <c r="C170" s="41" t="s">
        <v>143</v>
      </c>
      <c r="D170" s="41">
        <v>0</v>
      </c>
      <c r="E170" s="41">
        <v>35</v>
      </c>
    </row>
    <row r="171" spans="1:5" x14ac:dyDescent="0.25">
      <c r="A171" s="42">
        <v>44375</v>
      </c>
      <c r="B171" s="43" t="s">
        <v>190</v>
      </c>
      <c r="C171" s="41" t="s">
        <v>145</v>
      </c>
      <c r="D171" s="41">
        <v>0</v>
      </c>
      <c r="E171" s="41">
        <v>1.5</v>
      </c>
    </row>
    <row r="172" spans="1:5" x14ac:dyDescent="0.25">
      <c r="A172" s="42">
        <v>44375</v>
      </c>
      <c r="B172" s="43" t="s">
        <v>226</v>
      </c>
      <c r="C172" s="41" t="s">
        <v>227</v>
      </c>
      <c r="D172" s="41">
        <v>0</v>
      </c>
      <c r="E172" s="41">
        <v>45</v>
      </c>
    </row>
    <row r="173" spans="1:5" x14ac:dyDescent="0.25">
      <c r="A173" s="42">
        <v>44375</v>
      </c>
      <c r="B173" s="43" t="s">
        <v>99</v>
      </c>
      <c r="C173" s="41" t="s">
        <v>145</v>
      </c>
      <c r="D173" s="41">
        <v>0</v>
      </c>
      <c r="E173" s="41">
        <v>8</v>
      </c>
    </row>
    <row r="174" spans="1:5" x14ac:dyDescent="0.25">
      <c r="A174" s="42">
        <v>44376</v>
      </c>
      <c r="B174" s="43" t="s">
        <v>228</v>
      </c>
      <c r="C174" s="41" t="s">
        <v>150</v>
      </c>
      <c r="D174" s="41">
        <v>0</v>
      </c>
      <c r="E174" s="41">
        <v>23.6</v>
      </c>
    </row>
    <row r="175" spans="1:5" x14ac:dyDescent="0.25">
      <c r="A175" s="42">
        <v>44376</v>
      </c>
      <c r="B175" s="33" t="s">
        <v>229</v>
      </c>
      <c r="C175" s="41" t="s">
        <v>145</v>
      </c>
      <c r="D175" s="41">
        <v>0</v>
      </c>
      <c r="E175" s="34">
        <v>3</v>
      </c>
    </row>
    <row r="176" spans="1:5" x14ac:dyDescent="0.25">
      <c r="A176" s="42">
        <v>44377</v>
      </c>
      <c r="B176" s="43" t="s">
        <v>235</v>
      </c>
      <c r="C176" s="41" t="s">
        <v>145</v>
      </c>
      <c r="D176" s="41">
        <v>0</v>
      </c>
      <c r="E176" s="41">
        <v>4.9000000000000004</v>
      </c>
    </row>
    <row r="177" spans="1:5" x14ac:dyDescent="0.25">
      <c r="A177" s="42">
        <v>44377</v>
      </c>
      <c r="B177" s="43" t="s">
        <v>230</v>
      </c>
      <c r="C177" s="41" t="s">
        <v>227</v>
      </c>
      <c r="D177" s="41">
        <v>0</v>
      </c>
      <c r="E177" s="41">
        <v>304</v>
      </c>
    </row>
    <row r="178" spans="1:5" x14ac:dyDescent="0.25">
      <c r="A178" s="42">
        <v>44378</v>
      </c>
      <c r="B178" s="43" t="s">
        <v>231</v>
      </c>
      <c r="C178" s="41" t="s">
        <v>145</v>
      </c>
      <c r="D178" s="41">
        <v>0</v>
      </c>
      <c r="E178" s="41">
        <v>60</v>
      </c>
    </row>
    <row r="179" spans="1:5" x14ac:dyDescent="0.25">
      <c r="A179" s="42">
        <v>44378</v>
      </c>
      <c r="B179" s="43" t="s">
        <v>232</v>
      </c>
      <c r="C179" s="41" t="s">
        <v>145</v>
      </c>
      <c r="D179" s="41">
        <v>0</v>
      </c>
      <c r="E179" s="41">
        <v>3.5</v>
      </c>
    </row>
    <row r="180" spans="1:5" x14ac:dyDescent="0.25">
      <c r="A180" s="42">
        <v>44378</v>
      </c>
      <c r="B180" s="43" t="s">
        <v>178</v>
      </c>
      <c r="C180" s="41" t="s">
        <v>145</v>
      </c>
      <c r="D180" s="41">
        <v>0</v>
      </c>
      <c r="E180" s="41">
        <v>1.75</v>
      </c>
    </row>
    <row r="181" spans="1:5" x14ac:dyDescent="0.25">
      <c r="A181" s="42">
        <v>44378</v>
      </c>
      <c r="B181" s="43" t="s">
        <v>233</v>
      </c>
      <c r="C181" s="41" t="s">
        <v>145</v>
      </c>
      <c r="D181" s="41">
        <v>0</v>
      </c>
      <c r="E181" s="41">
        <v>9.5</v>
      </c>
    </row>
    <row r="182" spans="1:5" x14ac:dyDescent="0.25">
      <c r="A182" s="42">
        <v>44378</v>
      </c>
      <c r="B182" s="43" t="s">
        <v>234</v>
      </c>
      <c r="C182" s="41" t="s">
        <v>169</v>
      </c>
      <c r="D182" s="41">
        <v>0</v>
      </c>
      <c r="E182" s="41">
        <v>40</v>
      </c>
    </row>
    <row r="183" spans="1:5" x14ac:dyDescent="0.25">
      <c r="A183" s="42">
        <v>44379</v>
      </c>
      <c r="B183" s="43" t="s">
        <v>201</v>
      </c>
      <c r="C183" s="41" t="s">
        <v>151</v>
      </c>
      <c r="D183" s="41">
        <v>800</v>
      </c>
      <c r="E183" s="41">
        <v>0</v>
      </c>
    </row>
    <row r="184" spans="1:5" x14ac:dyDescent="0.25">
      <c r="A184" s="42">
        <v>44379</v>
      </c>
      <c r="B184" s="43" t="s">
        <v>236</v>
      </c>
      <c r="C184" s="41" t="s">
        <v>197</v>
      </c>
      <c r="D184" s="41">
        <v>0</v>
      </c>
      <c r="E184" s="41">
        <v>350</v>
      </c>
    </row>
    <row r="185" spans="1:5" x14ac:dyDescent="0.25">
      <c r="A185" s="42">
        <v>44379</v>
      </c>
      <c r="B185" s="43" t="s">
        <v>178</v>
      </c>
      <c r="C185" s="41" t="s">
        <v>145</v>
      </c>
      <c r="D185" s="41">
        <v>0</v>
      </c>
      <c r="E185" s="41">
        <v>1.75</v>
      </c>
    </row>
    <row r="186" spans="1:5" x14ac:dyDescent="0.25">
      <c r="A186" s="42">
        <v>44379</v>
      </c>
      <c r="B186" s="33" t="s">
        <v>240</v>
      </c>
      <c r="C186" s="41" t="s">
        <v>145</v>
      </c>
      <c r="D186" s="41">
        <v>0</v>
      </c>
      <c r="E186" s="34">
        <v>3.5</v>
      </c>
    </row>
    <row r="187" spans="1:5" x14ac:dyDescent="0.25">
      <c r="A187" s="42">
        <v>44380</v>
      </c>
      <c r="B187" s="43" t="s">
        <v>237</v>
      </c>
      <c r="C187" s="41" t="s">
        <v>169</v>
      </c>
      <c r="D187" s="41">
        <v>0</v>
      </c>
      <c r="E187" s="41">
        <v>23</v>
      </c>
    </row>
    <row r="188" spans="1:5" x14ac:dyDescent="0.25">
      <c r="A188" s="42">
        <v>44380</v>
      </c>
      <c r="B188" s="43" t="s">
        <v>178</v>
      </c>
      <c r="C188" s="41" t="s">
        <v>145</v>
      </c>
      <c r="D188" s="41">
        <v>0</v>
      </c>
      <c r="E188" s="41">
        <v>1.35</v>
      </c>
    </row>
    <row r="189" spans="1:5" x14ac:dyDescent="0.25">
      <c r="A189" s="42">
        <v>44380</v>
      </c>
      <c r="B189" s="43" t="s">
        <v>238</v>
      </c>
      <c r="C189" s="41" t="s">
        <v>145</v>
      </c>
      <c r="D189" s="41">
        <v>0</v>
      </c>
      <c r="E189" s="41">
        <v>11.4</v>
      </c>
    </row>
    <row r="190" spans="1:5" x14ac:dyDescent="0.25">
      <c r="A190" s="42">
        <v>44380</v>
      </c>
      <c r="B190" s="43" t="s">
        <v>239</v>
      </c>
      <c r="C190" s="41" t="s">
        <v>187</v>
      </c>
      <c r="D190" s="41">
        <v>0</v>
      </c>
      <c r="E190" s="41">
        <v>10.8</v>
      </c>
    </row>
    <row r="191" spans="1:5" x14ac:dyDescent="0.25">
      <c r="A191" s="42">
        <v>44381</v>
      </c>
      <c r="B191" s="43" t="s">
        <v>241</v>
      </c>
      <c r="C191" s="41" t="s">
        <v>145</v>
      </c>
      <c r="D191" s="41">
        <v>0</v>
      </c>
      <c r="E191" s="41">
        <v>12.15</v>
      </c>
    </row>
    <row r="192" spans="1:5" x14ac:dyDescent="0.25">
      <c r="A192" s="42">
        <v>44381</v>
      </c>
      <c r="B192" s="43" t="s">
        <v>242</v>
      </c>
      <c r="C192" s="41" t="s">
        <v>169</v>
      </c>
      <c r="D192" s="41">
        <v>0</v>
      </c>
      <c r="E192" s="41">
        <v>12.05</v>
      </c>
    </row>
    <row r="193" spans="1:5" x14ac:dyDescent="0.25">
      <c r="A193" s="42">
        <v>44382</v>
      </c>
      <c r="B193" s="43" t="s">
        <v>243</v>
      </c>
      <c r="C193" s="41" t="s">
        <v>145</v>
      </c>
      <c r="D193" s="41">
        <v>0</v>
      </c>
      <c r="E193" s="41">
        <v>1.5</v>
      </c>
    </row>
    <row r="194" spans="1:5" x14ac:dyDescent="0.25">
      <c r="A194" s="42">
        <v>44382</v>
      </c>
      <c r="B194" s="43" t="s">
        <v>165</v>
      </c>
      <c r="C194" s="41" t="s">
        <v>169</v>
      </c>
      <c r="D194" s="41">
        <v>75.05</v>
      </c>
      <c r="E194" s="41">
        <v>0</v>
      </c>
    </row>
    <row r="195" spans="1:5" x14ac:dyDescent="0.25">
      <c r="A195" s="42">
        <v>44382</v>
      </c>
      <c r="B195" s="43" t="s">
        <v>201</v>
      </c>
      <c r="C195" s="41" t="s">
        <v>151</v>
      </c>
      <c r="D195" s="41">
        <v>500</v>
      </c>
      <c r="E195" s="41">
        <v>0</v>
      </c>
    </row>
    <row r="196" spans="1:5" x14ac:dyDescent="0.25">
      <c r="A196" s="42">
        <v>44382</v>
      </c>
      <c r="B196" s="43" t="s">
        <v>246</v>
      </c>
      <c r="C196" s="41" t="s">
        <v>244</v>
      </c>
      <c r="D196" s="41">
        <v>0</v>
      </c>
      <c r="E196" s="41">
        <v>500</v>
      </c>
    </row>
    <row r="197" spans="1:5" x14ac:dyDescent="0.25">
      <c r="A197" s="42">
        <v>44382</v>
      </c>
      <c r="B197" s="43" t="s">
        <v>247</v>
      </c>
      <c r="C197" s="41" t="s">
        <v>244</v>
      </c>
      <c r="D197" s="41">
        <v>600</v>
      </c>
      <c r="E197" s="41">
        <v>0</v>
      </c>
    </row>
    <row r="198" spans="1:5" x14ac:dyDescent="0.25">
      <c r="A198" s="42">
        <v>44383</v>
      </c>
      <c r="B198" s="43" t="s">
        <v>243</v>
      </c>
      <c r="C198" s="41" t="s">
        <v>145</v>
      </c>
      <c r="D198" s="41">
        <v>0</v>
      </c>
      <c r="E198" s="41">
        <v>1.25</v>
      </c>
    </row>
    <row r="199" spans="1:5" x14ac:dyDescent="0.25">
      <c r="A199" s="42">
        <v>44384</v>
      </c>
      <c r="B199" s="43" t="s">
        <v>243</v>
      </c>
      <c r="C199" s="41" t="s">
        <v>145</v>
      </c>
      <c r="D199" s="41">
        <v>0</v>
      </c>
      <c r="E199" s="41">
        <v>1.25</v>
      </c>
    </row>
    <row r="200" spans="1:5" x14ac:dyDescent="0.25">
      <c r="A200" s="42">
        <v>44384</v>
      </c>
      <c r="B200" s="43" t="s">
        <v>252</v>
      </c>
      <c r="C200" s="41" t="s">
        <v>143</v>
      </c>
      <c r="D200" s="41">
        <v>0</v>
      </c>
      <c r="E200" s="41">
        <v>20</v>
      </c>
    </row>
    <row r="201" spans="1:5" x14ac:dyDescent="0.25">
      <c r="A201" s="42">
        <v>44384</v>
      </c>
      <c r="B201" s="43" t="s">
        <v>253</v>
      </c>
      <c r="C201" s="41" t="s">
        <v>145</v>
      </c>
      <c r="D201" s="41">
        <v>0</v>
      </c>
      <c r="E201" s="41">
        <v>3.5</v>
      </c>
    </row>
    <row r="202" spans="1:5" x14ac:dyDescent="0.25">
      <c r="A202" s="42">
        <v>44385</v>
      </c>
      <c r="B202" s="43" t="s">
        <v>254</v>
      </c>
      <c r="C202" s="41" t="s">
        <v>145</v>
      </c>
      <c r="D202" s="41">
        <v>0</v>
      </c>
      <c r="E202" s="41">
        <v>16.899999999999999</v>
      </c>
    </row>
    <row r="203" spans="1:5" x14ac:dyDescent="0.25">
      <c r="A203" s="42">
        <v>44385</v>
      </c>
      <c r="B203" s="43" t="s">
        <v>255</v>
      </c>
      <c r="C203" s="41" t="s">
        <v>145</v>
      </c>
      <c r="D203" s="41">
        <v>0</v>
      </c>
      <c r="E203" s="41">
        <v>30</v>
      </c>
    </row>
    <row r="204" spans="1:5" x14ac:dyDescent="0.25">
      <c r="A204" s="42">
        <v>44385</v>
      </c>
      <c r="B204" s="43" t="s">
        <v>243</v>
      </c>
      <c r="C204" s="41" t="s">
        <v>145</v>
      </c>
      <c r="D204" s="41">
        <v>0</v>
      </c>
      <c r="E204" s="41">
        <v>1.25</v>
      </c>
    </row>
    <row r="205" spans="1:5" x14ac:dyDescent="0.25">
      <c r="A205" s="42">
        <v>44386</v>
      </c>
      <c r="B205" s="43" t="s">
        <v>256</v>
      </c>
      <c r="C205" s="41" t="s">
        <v>145</v>
      </c>
      <c r="D205" s="41">
        <v>0</v>
      </c>
      <c r="E205" s="41">
        <v>2.5</v>
      </c>
    </row>
    <row r="206" spans="1:5" x14ac:dyDescent="0.25">
      <c r="A206" s="42">
        <v>44386</v>
      </c>
      <c r="B206" s="43" t="s">
        <v>125</v>
      </c>
      <c r="C206" s="41" t="s">
        <v>145</v>
      </c>
      <c r="D206" s="41">
        <v>0</v>
      </c>
      <c r="E206" s="41">
        <v>12</v>
      </c>
    </row>
    <row r="207" spans="1:5" x14ac:dyDescent="0.25">
      <c r="A207" s="42">
        <v>44387</v>
      </c>
      <c r="B207" s="43" t="s">
        <v>257</v>
      </c>
      <c r="C207" s="41" t="s">
        <v>145</v>
      </c>
      <c r="D207" s="41">
        <v>0</v>
      </c>
      <c r="E207" s="41">
        <v>3.75</v>
      </c>
    </row>
    <row r="208" spans="1:5" x14ac:dyDescent="0.25">
      <c r="A208" s="42">
        <v>44387</v>
      </c>
      <c r="B208" s="43" t="s">
        <v>125</v>
      </c>
      <c r="C208" s="41" t="s">
        <v>145</v>
      </c>
      <c r="D208" s="41">
        <v>0</v>
      </c>
      <c r="E208" s="41">
        <v>3</v>
      </c>
    </row>
    <row r="209" spans="1:5" x14ac:dyDescent="0.25">
      <c r="A209" s="42">
        <v>44389</v>
      </c>
      <c r="B209" s="33" t="s">
        <v>259</v>
      </c>
      <c r="C209" s="41" t="s">
        <v>145</v>
      </c>
      <c r="D209" s="41">
        <v>0</v>
      </c>
      <c r="E209" s="34">
        <v>2.5</v>
      </c>
    </row>
    <row r="210" spans="1:5" x14ac:dyDescent="0.25">
      <c r="A210" s="42">
        <v>44390</v>
      </c>
      <c r="B210" s="43" t="s">
        <v>256</v>
      </c>
      <c r="C210" s="41" t="s">
        <v>145</v>
      </c>
      <c r="D210" s="41">
        <v>0</v>
      </c>
      <c r="E210" s="41">
        <v>2.5</v>
      </c>
    </row>
    <row r="211" spans="1:5" x14ac:dyDescent="0.25">
      <c r="A211" s="42">
        <v>44390</v>
      </c>
      <c r="B211" s="43" t="s">
        <v>258</v>
      </c>
      <c r="C211" s="41" t="s">
        <v>145</v>
      </c>
      <c r="D211" s="41">
        <v>0</v>
      </c>
      <c r="E211" s="41">
        <v>17.149999999999999</v>
      </c>
    </row>
    <row r="212" spans="1:5" x14ac:dyDescent="0.25">
      <c r="A212" s="42">
        <v>44391</v>
      </c>
      <c r="B212" s="43" t="s">
        <v>260</v>
      </c>
      <c r="C212" s="41" t="s">
        <v>145</v>
      </c>
      <c r="D212" s="41">
        <v>0</v>
      </c>
      <c r="E212" s="41">
        <v>19.399999999999999</v>
      </c>
    </row>
    <row r="213" spans="1:5" x14ac:dyDescent="0.25">
      <c r="A213" s="42">
        <v>44391</v>
      </c>
      <c r="B213" s="43" t="s">
        <v>232</v>
      </c>
      <c r="C213" s="41" t="s">
        <v>145</v>
      </c>
      <c r="D213" s="41">
        <v>0</v>
      </c>
      <c r="E213" s="41">
        <v>3.5</v>
      </c>
    </row>
    <row r="214" spans="1:5" x14ac:dyDescent="0.25">
      <c r="A214" s="42">
        <v>44391</v>
      </c>
      <c r="B214" s="43" t="s">
        <v>243</v>
      </c>
      <c r="C214" s="41" t="s">
        <v>145</v>
      </c>
      <c r="D214" s="41">
        <v>0</v>
      </c>
      <c r="E214" s="41">
        <v>1.25</v>
      </c>
    </row>
    <row r="215" spans="1:5" x14ac:dyDescent="0.25">
      <c r="A215" s="42">
        <v>44392</v>
      </c>
      <c r="B215" s="43" t="s">
        <v>256</v>
      </c>
      <c r="C215" s="41" t="s">
        <v>145</v>
      </c>
      <c r="D215" s="41">
        <v>0</v>
      </c>
      <c r="E215" s="41">
        <v>3</v>
      </c>
    </row>
    <row r="216" spans="1:5" x14ac:dyDescent="0.25">
      <c r="A216" s="42">
        <v>44392</v>
      </c>
      <c r="B216" s="43" t="s">
        <v>261</v>
      </c>
      <c r="C216" s="41" t="s">
        <v>145</v>
      </c>
      <c r="D216" s="41">
        <v>0</v>
      </c>
      <c r="E216" s="41">
        <v>36.700000000000003</v>
      </c>
    </row>
    <row r="217" spans="1:5" x14ac:dyDescent="0.25">
      <c r="A217" s="42">
        <v>44393</v>
      </c>
      <c r="B217" s="43" t="s">
        <v>243</v>
      </c>
      <c r="C217" s="41" t="s">
        <v>145</v>
      </c>
      <c r="D217" s="41">
        <v>0</v>
      </c>
      <c r="E217" s="41">
        <v>1.25</v>
      </c>
    </row>
    <row r="218" spans="1:5" x14ac:dyDescent="0.25">
      <c r="A218" s="42">
        <v>44393</v>
      </c>
      <c r="B218" s="43" t="s">
        <v>127</v>
      </c>
      <c r="C218" s="41" t="s">
        <v>150</v>
      </c>
      <c r="D218" s="41">
        <v>0</v>
      </c>
      <c r="E218" s="41">
        <v>30.35</v>
      </c>
    </row>
    <row r="219" spans="1:5" x14ac:dyDescent="0.25">
      <c r="A219" s="42">
        <v>44393</v>
      </c>
      <c r="B219" s="43" t="s">
        <v>262</v>
      </c>
      <c r="C219" s="41" t="s">
        <v>143</v>
      </c>
      <c r="D219" s="41">
        <v>0</v>
      </c>
      <c r="E219" s="41">
        <v>17</v>
      </c>
    </row>
    <row r="220" spans="1:5" x14ac:dyDescent="0.25">
      <c r="A220" s="42">
        <v>44393</v>
      </c>
      <c r="B220" s="43" t="s">
        <v>263</v>
      </c>
      <c r="C220" s="41" t="s">
        <v>144</v>
      </c>
      <c r="D220" s="41">
        <v>0</v>
      </c>
      <c r="E220" s="41">
        <v>30</v>
      </c>
    </row>
    <row r="221" spans="1:5" x14ac:dyDescent="0.25">
      <c r="A221" s="42">
        <v>44393</v>
      </c>
      <c r="B221" s="43" t="s">
        <v>264</v>
      </c>
      <c r="C221" s="41" t="s">
        <v>143</v>
      </c>
      <c r="D221" s="41">
        <v>0</v>
      </c>
      <c r="E221" s="41">
        <v>16</v>
      </c>
    </row>
    <row r="222" spans="1:5" x14ac:dyDescent="0.25">
      <c r="A222" s="42">
        <v>44393</v>
      </c>
      <c r="B222" s="43" t="s">
        <v>265</v>
      </c>
      <c r="C222" s="41" t="s">
        <v>266</v>
      </c>
      <c r="D222" s="41">
        <v>0</v>
      </c>
      <c r="E222" s="41">
        <v>250</v>
      </c>
    </row>
    <row r="223" spans="1:5" x14ac:dyDescent="0.25">
      <c r="A223" s="42">
        <v>44393</v>
      </c>
      <c r="B223" s="43" t="s">
        <v>125</v>
      </c>
      <c r="C223" s="41" t="s">
        <v>145</v>
      </c>
      <c r="D223" s="41">
        <v>0</v>
      </c>
      <c r="E223" s="41">
        <v>18</v>
      </c>
    </row>
    <row r="224" spans="1:5" x14ac:dyDescent="0.25">
      <c r="A224" s="42">
        <v>44393</v>
      </c>
      <c r="B224" s="43" t="s">
        <v>201</v>
      </c>
      <c r="C224" s="41" t="s">
        <v>151</v>
      </c>
      <c r="D224" s="41">
        <v>200</v>
      </c>
      <c r="E224" s="41">
        <v>0</v>
      </c>
    </row>
    <row r="225" spans="1:8" x14ac:dyDescent="0.25">
      <c r="A225" s="42">
        <v>44393</v>
      </c>
      <c r="B225" s="43" t="s">
        <v>158</v>
      </c>
      <c r="C225" s="41" t="s">
        <v>159</v>
      </c>
      <c r="D225" s="41">
        <v>0</v>
      </c>
      <c r="E225" s="41">
        <v>30</v>
      </c>
    </row>
    <row r="226" spans="1:8" x14ac:dyDescent="0.25">
      <c r="A226" s="42">
        <v>44393</v>
      </c>
      <c r="B226" s="33" t="s">
        <v>275</v>
      </c>
      <c r="C226" s="41" t="s">
        <v>145</v>
      </c>
      <c r="D226" s="41">
        <v>0</v>
      </c>
      <c r="E226" s="34">
        <v>105</v>
      </c>
    </row>
    <row r="227" spans="1:8" x14ac:dyDescent="0.25">
      <c r="A227" s="42">
        <v>44393</v>
      </c>
      <c r="B227" s="43" t="s">
        <v>267</v>
      </c>
      <c r="C227" s="41" t="s">
        <v>153</v>
      </c>
      <c r="D227" s="41">
        <v>0</v>
      </c>
      <c r="E227" s="41">
        <v>591</v>
      </c>
    </row>
    <row r="228" spans="1:8" x14ac:dyDescent="0.25">
      <c r="A228" s="42">
        <v>44393</v>
      </c>
      <c r="B228" s="43" t="s">
        <v>268</v>
      </c>
      <c r="C228" s="41" t="s">
        <v>153</v>
      </c>
      <c r="D228" s="41">
        <v>0</v>
      </c>
      <c r="E228" s="41">
        <v>22</v>
      </c>
    </row>
    <row r="229" spans="1:8" x14ac:dyDescent="0.25">
      <c r="A229" s="42">
        <v>44393</v>
      </c>
      <c r="B229" s="43" t="s">
        <v>269</v>
      </c>
      <c r="C229" s="41" t="s">
        <v>145</v>
      </c>
      <c r="D229" s="41">
        <v>0</v>
      </c>
      <c r="E229" s="41">
        <v>17.2</v>
      </c>
    </row>
    <row r="230" spans="1:8" x14ac:dyDescent="0.25">
      <c r="A230" s="42">
        <v>44394</v>
      </c>
      <c r="B230" s="43" t="s">
        <v>201</v>
      </c>
      <c r="C230" s="41" t="s">
        <v>151</v>
      </c>
      <c r="D230" s="41">
        <v>1200</v>
      </c>
      <c r="E230" s="41">
        <v>0</v>
      </c>
    </row>
    <row r="231" spans="1:8" x14ac:dyDescent="0.25">
      <c r="A231" s="42">
        <v>44394</v>
      </c>
      <c r="B231" s="33" t="s">
        <v>175</v>
      </c>
      <c r="C231" s="41" t="s">
        <v>143</v>
      </c>
      <c r="D231" s="34">
        <v>0</v>
      </c>
      <c r="E231" s="34">
        <v>20</v>
      </c>
    </row>
    <row r="232" spans="1:8" x14ac:dyDescent="0.25">
      <c r="A232" s="42">
        <v>44394</v>
      </c>
      <c r="B232" s="43" t="s">
        <v>270</v>
      </c>
      <c r="C232" s="41" t="s">
        <v>153</v>
      </c>
      <c r="D232" s="41">
        <v>0</v>
      </c>
      <c r="E232" s="41">
        <v>94.7</v>
      </c>
    </row>
    <row r="233" spans="1:8" x14ac:dyDescent="0.25">
      <c r="A233" s="42">
        <v>44394</v>
      </c>
      <c r="B233" s="43" t="s">
        <v>271</v>
      </c>
      <c r="C233" s="41" t="s">
        <v>153</v>
      </c>
      <c r="D233" s="41">
        <v>0</v>
      </c>
      <c r="E233" s="41">
        <v>430</v>
      </c>
    </row>
    <row r="234" spans="1:8" x14ac:dyDescent="0.25">
      <c r="A234" s="42">
        <v>44394</v>
      </c>
      <c r="B234" s="43" t="s">
        <v>272</v>
      </c>
      <c r="C234" s="41" t="s">
        <v>153</v>
      </c>
      <c r="D234" s="41">
        <v>0</v>
      </c>
      <c r="E234" s="41">
        <v>180</v>
      </c>
    </row>
    <row r="235" spans="1:8" x14ac:dyDescent="0.25">
      <c r="A235" s="42">
        <v>44394</v>
      </c>
      <c r="B235" s="43" t="s">
        <v>273</v>
      </c>
      <c r="C235" s="41" t="s">
        <v>145</v>
      </c>
      <c r="D235" s="41">
        <v>0</v>
      </c>
      <c r="E235" s="41">
        <v>59.8</v>
      </c>
    </row>
    <row r="236" spans="1:8" x14ac:dyDescent="0.25">
      <c r="A236" s="42">
        <v>44394</v>
      </c>
      <c r="B236" s="43" t="s">
        <v>274</v>
      </c>
      <c r="C236" s="41" t="s">
        <v>145</v>
      </c>
      <c r="D236" s="41">
        <v>0</v>
      </c>
      <c r="E236" s="41">
        <v>54.6</v>
      </c>
    </row>
    <row r="237" spans="1:8" x14ac:dyDescent="0.25">
      <c r="A237" s="42">
        <v>44394</v>
      </c>
      <c r="B237" s="43" t="s">
        <v>276</v>
      </c>
      <c r="C237" s="41" t="s">
        <v>153</v>
      </c>
      <c r="D237" s="41">
        <v>0</v>
      </c>
      <c r="E237" s="41">
        <v>64.8</v>
      </c>
    </row>
    <row r="238" spans="1:8" x14ac:dyDescent="0.25">
      <c r="A238" s="42">
        <v>44394</v>
      </c>
      <c r="B238" s="43" t="s">
        <v>201</v>
      </c>
      <c r="C238" s="41" t="s">
        <v>151</v>
      </c>
      <c r="D238" s="41">
        <v>300</v>
      </c>
      <c r="E238" s="41">
        <v>0</v>
      </c>
      <c r="H238" s="19"/>
    </row>
    <row r="239" spans="1:8" x14ac:dyDescent="0.25">
      <c r="A239" s="42">
        <v>44394</v>
      </c>
      <c r="B239" s="43" t="s">
        <v>277</v>
      </c>
      <c r="C239" s="41" t="s">
        <v>147</v>
      </c>
      <c r="D239" s="41">
        <v>0</v>
      </c>
      <c r="E239" s="41">
        <v>25</v>
      </c>
    </row>
    <row r="240" spans="1:8" x14ac:dyDescent="0.25">
      <c r="A240" s="42">
        <v>44394</v>
      </c>
      <c r="B240" s="33" t="s">
        <v>279</v>
      </c>
      <c r="C240" s="41" t="s">
        <v>143</v>
      </c>
      <c r="D240" s="41">
        <v>0</v>
      </c>
      <c r="E240" s="34">
        <v>110</v>
      </c>
    </row>
    <row r="241" spans="1:7" x14ac:dyDescent="0.25">
      <c r="A241" s="32">
        <v>44405</v>
      </c>
      <c r="B241" s="33" t="s">
        <v>292</v>
      </c>
      <c r="C241" s="41" t="s">
        <v>150</v>
      </c>
      <c r="D241" s="41">
        <v>0</v>
      </c>
      <c r="E241" s="34">
        <v>27</v>
      </c>
    </row>
    <row r="242" spans="1:7" x14ac:dyDescent="0.25">
      <c r="A242" s="42">
        <v>44414</v>
      </c>
      <c r="B242" s="43" t="s">
        <v>278</v>
      </c>
      <c r="C242" s="41" t="s">
        <v>143</v>
      </c>
      <c r="D242" s="41">
        <v>0</v>
      </c>
      <c r="E242" s="41">
        <v>200</v>
      </c>
    </row>
    <row r="243" spans="1:7" x14ac:dyDescent="0.25">
      <c r="A243" s="32">
        <v>44422</v>
      </c>
      <c r="B243" s="33" t="s">
        <v>290</v>
      </c>
      <c r="C243" s="41" t="s">
        <v>151</v>
      </c>
      <c r="D243" s="34">
        <v>1200</v>
      </c>
      <c r="E243" s="34">
        <v>0</v>
      </c>
    </row>
    <row r="244" spans="1:7" x14ac:dyDescent="0.25">
      <c r="A244" s="32">
        <v>44422</v>
      </c>
      <c r="B244" s="33" t="s">
        <v>291</v>
      </c>
      <c r="C244" s="41" t="s">
        <v>244</v>
      </c>
      <c r="D244" s="34">
        <v>0</v>
      </c>
      <c r="E244" s="34">
        <v>1200</v>
      </c>
    </row>
    <row r="245" spans="1:7" x14ac:dyDescent="0.25">
      <c r="A245" s="32">
        <v>44422</v>
      </c>
      <c r="B245" s="33" t="s">
        <v>314</v>
      </c>
      <c r="C245" s="41" t="s">
        <v>244</v>
      </c>
      <c r="D245" s="34">
        <v>693.5</v>
      </c>
      <c r="E245" s="34">
        <v>0</v>
      </c>
    </row>
    <row r="246" spans="1:7" x14ac:dyDescent="0.25">
      <c r="A246" s="32">
        <v>44424</v>
      </c>
      <c r="B246" s="33" t="s">
        <v>282</v>
      </c>
      <c r="C246" s="41" t="s">
        <v>143</v>
      </c>
      <c r="D246" s="41">
        <v>0</v>
      </c>
      <c r="E246" s="34">
        <v>47</v>
      </c>
      <c r="G246">
        <v>1300</v>
      </c>
    </row>
    <row r="247" spans="1:7" x14ac:dyDescent="0.25">
      <c r="A247" s="32">
        <v>44424</v>
      </c>
      <c r="B247" s="33" t="s">
        <v>283</v>
      </c>
      <c r="C247" s="41" t="s">
        <v>143</v>
      </c>
      <c r="D247" s="41">
        <v>0</v>
      </c>
      <c r="E247" s="41">
        <v>30</v>
      </c>
      <c r="G247">
        <v>50</v>
      </c>
    </row>
    <row r="248" spans="1:7" x14ac:dyDescent="0.25">
      <c r="A248" s="32">
        <v>44424</v>
      </c>
      <c r="B248" s="43" t="s">
        <v>285</v>
      </c>
      <c r="C248" s="41" t="s">
        <v>151</v>
      </c>
      <c r="D248" s="41">
        <v>155</v>
      </c>
      <c r="E248" s="41">
        <v>0</v>
      </c>
      <c r="G248">
        <v>100</v>
      </c>
    </row>
    <row r="249" spans="1:7" x14ac:dyDescent="0.25">
      <c r="A249" s="32">
        <v>44424</v>
      </c>
      <c r="B249" s="43" t="s">
        <v>286</v>
      </c>
      <c r="C249" s="41" t="s">
        <v>143</v>
      </c>
      <c r="D249" s="41">
        <v>0</v>
      </c>
      <c r="E249" s="41">
        <v>155</v>
      </c>
      <c r="G249">
        <f>50+50</f>
        <v>100</v>
      </c>
    </row>
    <row r="250" spans="1:7" x14ac:dyDescent="0.25">
      <c r="A250" s="42">
        <v>44425</v>
      </c>
      <c r="B250" s="43" t="s">
        <v>243</v>
      </c>
      <c r="C250" s="41" t="s">
        <v>145</v>
      </c>
      <c r="D250" s="41">
        <v>0</v>
      </c>
      <c r="E250" s="41">
        <v>1.25</v>
      </c>
      <c r="G250">
        <v>200</v>
      </c>
    </row>
    <row r="251" spans="1:7" x14ac:dyDescent="0.25">
      <c r="A251" s="42">
        <v>44425</v>
      </c>
      <c r="B251" s="43" t="s">
        <v>293</v>
      </c>
      <c r="C251" s="41" t="s">
        <v>150</v>
      </c>
      <c r="D251" s="41">
        <v>0</v>
      </c>
      <c r="E251" s="41">
        <v>40</v>
      </c>
      <c r="G251">
        <v>80</v>
      </c>
    </row>
    <row r="252" spans="1:7" x14ac:dyDescent="0.25">
      <c r="A252" s="42">
        <v>44426</v>
      </c>
      <c r="B252" s="43" t="s">
        <v>256</v>
      </c>
      <c r="C252" s="41" t="s">
        <v>145</v>
      </c>
      <c r="D252" s="41">
        <v>0</v>
      </c>
      <c r="E252" s="41">
        <v>2.5</v>
      </c>
      <c r="G252">
        <v>80</v>
      </c>
    </row>
    <row r="253" spans="1:7" x14ac:dyDescent="0.25">
      <c r="A253" s="42">
        <v>44427</v>
      </c>
      <c r="B253" s="43" t="s">
        <v>299</v>
      </c>
      <c r="C253" s="41" t="s">
        <v>145</v>
      </c>
      <c r="D253" s="41">
        <v>0</v>
      </c>
      <c r="E253" s="41">
        <v>5</v>
      </c>
      <c r="G253">
        <v>200</v>
      </c>
    </row>
    <row r="254" spans="1:7" x14ac:dyDescent="0.25">
      <c r="A254" s="42">
        <v>44427</v>
      </c>
      <c r="B254" s="43" t="s">
        <v>296</v>
      </c>
      <c r="C254" s="41" t="s">
        <v>295</v>
      </c>
      <c r="D254" s="41">
        <v>0</v>
      </c>
      <c r="E254" s="41">
        <v>80.5</v>
      </c>
      <c r="G254">
        <f>50+50</f>
        <v>100</v>
      </c>
    </row>
    <row r="255" spans="1:7" x14ac:dyDescent="0.25">
      <c r="A255" s="42">
        <v>44427</v>
      </c>
      <c r="B255" s="43" t="s">
        <v>306</v>
      </c>
      <c r="C255" s="41" t="s">
        <v>143</v>
      </c>
      <c r="D255" s="41">
        <v>0</v>
      </c>
      <c r="E255" s="41">
        <v>9.5</v>
      </c>
      <c r="G255">
        <v>100</v>
      </c>
    </row>
    <row r="256" spans="1:7" x14ac:dyDescent="0.25">
      <c r="A256" s="42">
        <v>44427</v>
      </c>
      <c r="B256" s="43" t="s">
        <v>297</v>
      </c>
      <c r="C256" s="41" t="s">
        <v>145</v>
      </c>
      <c r="D256" s="41">
        <v>0</v>
      </c>
      <c r="E256" s="41">
        <v>12.7</v>
      </c>
      <c r="G256">
        <v>50</v>
      </c>
    </row>
    <row r="257" spans="1:7" x14ac:dyDescent="0.25">
      <c r="A257" s="42">
        <v>44427</v>
      </c>
      <c r="B257" s="43" t="s">
        <v>298</v>
      </c>
      <c r="C257" s="41" t="s">
        <v>145</v>
      </c>
      <c r="D257" s="41">
        <v>0</v>
      </c>
      <c r="E257" s="41">
        <v>3.45</v>
      </c>
      <c r="G257">
        <f>SUM(G246:G256)</f>
        <v>2360</v>
      </c>
    </row>
    <row r="258" spans="1:7" x14ac:dyDescent="0.25">
      <c r="A258" s="42">
        <v>44428</v>
      </c>
      <c r="B258" s="43" t="s">
        <v>256</v>
      </c>
      <c r="C258" s="41" t="s">
        <v>145</v>
      </c>
      <c r="D258" s="41">
        <v>0</v>
      </c>
      <c r="E258" s="41">
        <v>2.5</v>
      </c>
    </row>
    <row r="259" spans="1:7" x14ac:dyDescent="0.25">
      <c r="A259" s="42">
        <v>44429</v>
      </c>
      <c r="B259" s="43" t="s">
        <v>300</v>
      </c>
      <c r="C259" s="41" t="s">
        <v>295</v>
      </c>
      <c r="D259" s="41">
        <v>0</v>
      </c>
      <c r="E259" s="41">
        <v>148</v>
      </c>
    </row>
    <row r="260" spans="1:7" x14ac:dyDescent="0.25">
      <c r="A260" s="42">
        <v>44429</v>
      </c>
      <c r="B260" s="43" t="s">
        <v>299</v>
      </c>
      <c r="C260" s="41" t="s">
        <v>145</v>
      </c>
      <c r="D260" s="41">
        <v>0</v>
      </c>
      <c r="E260" s="41">
        <v>5</v>
      </c>
    </row>
    <row r="261" spans="1:7" x14ac:dyDescent="0.25">
      <c r="A261" s="42">
        <v>44430</v>
      </c>
      <c r="B261" s="43" t="s">
        <v>301</v>
      </c>
      <c r="C261" s="41" t="s">
        <v>145</v>
      </c>
      <c r="D261" s="41">
        <v>0</v>
      </c>
      <c r="E261" s="41">
        <v>24.7</v>
      </c>
    </row>
    <row r="262" spans="1:7" x14ac:dyDescent="0.25">
      <c r="A262" s="42">
        <v>44431</v>
      </c>
      <c r="B262" s="43" t="s">
        <v>125</v>
      </c>
      <c r="C262" s="41" t="s">
        <v>145</v>
      </c>
      <c r="D262" s="41">
        <v>0</v>
      </c>
      <c r="E262" s="41">
        <v>4</v>
      </c>
    </row>
    <row r="263" spans="1:7" x14ac:dyDescent="0.25">
      <c r="A263" s="42">
        <v>44431</v>
      </c>
      <c r="B263" s="43" t="s">
        <v>303</v>
      </c>
      <c r="C263" s="41" t="s">
        <v>145</v>
      </c>
      <c r="D263" s="41">
        <v>0</v>
      </c>
      <c r="E263" s="41">
        <v>3.5</v>
      </c>
    </row>
    <row r="264" spans="1:7" x14ac:dyDescent="0.25">
      <c r="A264" s="42">
        <v>44431</v>
      </c>
      <c r="B264" s="43" t="s">
        <v>302</v>
      </c>
      <c r="C264" s="41" t="s">
        <v>159</v>
      </c>
      <c r="D264" s="41">
        <v>0</v>
      </c>
      <c r="E264" s="41">
        <v>30</v>
      </c>
    </row>
    <row r="265" spans="1:7" x14ac:dyDescent="0.25">
      <c r="A265" s="42">
        <v>44432</v>
      </c>
      <c r="B265" s="43" t="s">
        <v>256</v>
      </c>
      <c r="C265" s="41" t="s">
        <v>145</v>
      </c>
      <c r="D265" s="41">
        <v>0</v>
      </c>
      <c r="E265" s="41">
        <v>2.5</v>
      </c>
    </row>
    <row r="266" spans="1:7" x14ac:dyDescent="0.25">
      <c r="A266" s="42">
        <v>44432</v>
      </c>
      <c r="B266" s="43" t="s">
        <v>298</v>
      </c>
      <c r="C266" s="41" t="s">
        <v>145</v>
      </c>
      <c r="D266" s="41">
        <v>0</v>
      </c>
      <c r="E266" s="41">
        <v>3.5</v>
      </c>
    </row>
    <row r="267" spans="1:7" x14ac:dyDescent="0.25">
      <c r="A267" s="42">
        <v>44433</v>
      </c>
      <c r="B267" s="43" t="s">
        <v>256</v>
      </c>
      <c r="C267" s="41" t="s">
        <v>145</v>
      </c>
      <c r="D267" s="41">
        <v>0</v>
      </c>
      <c r="E267" s="41">
        <v>2.5</v>
      </c>
    </row>
    <row r="268" spans="1:7" x14ac:dyDescent="0.25">
      <c r="A268" s="42">
        <v>44433</v>
      </c>
      <c r="B268" s="43" t="s">
        <v>304</v>
      </c>
      <c r="C268" s="41" t="s">
        <v>145</v>
      </c>
      <c r="D268" s="41">
        <v>0</v>
      </c>
      <c r="E268" s="41">
        <v>13.75</v>
      </c>
    </row>
    <row r="269" spans="1:7" x14ac:dyDescent="0.25">
      <c r="A269" s="42">
        <v>44434</v>
      </c>
      <c r="B269" s="43" t="s">
        <v>256</v>
      </c>
      <c r="C269" s="41" t="s">
        <v>145</v>
      </c>
      <c r="D269" s="41">
        <v>0</v>
      </c>
      <c r="E269" s="41">
        <v>2.5</v>
      </c>
    </row>
    <row r="270" spans="1:7" x14ac:dyDescent="0.25">
      <c r="A270" s="42">
        <v>44434</v>
      </c>
      <c r="B270" s="43" t="s">
        <v>305</v>
      </c>
      <c r="C270" s="41" t="s">
        <v>145</v>
      </c>
      <c r="D270" s="41">
        <v>0</v>
      </c>
      <c r="E270" s="41">
        <v>20</v>
      </c>
    </row>
    <row r="271" spans="1:7" x14ac:dyDescent="0.25">
      <c r="A271" s="42">
        <v>44434</v>
      </c>
      <c r="B271" s="43" t="s">
        <v>306</v>
      </c>
      <c r="C271" s="41" t="s">
        <v>143</v>
      </c>
      <c r="D271" s="41">
        <v>0</v>
      </c>
      <c r="E271" s="41">
        <v>30</v>
      </c>
    </row>
    <row r="272" spans="1:7" x14ac:dyDescent="0.25">
      <c r="A272" s="42">
        <v>44434</v>
      </c>
      <c r="B272" s="43" t="s">
        <v>307</v>
      </c>
      <c r="C272" s="41" t="s">
        <v>145</v>
      </c>
      <c r="D272" s="41">
        <v>0</v>
      </c>
      <c r="E272" s="41">
        <v>28</v>
      </c>
    </row>
    <row r="273" spans="1:5" x14ac:dyDescent="0.25">
      <c r="A273" s="42">
        <v>44435</v>
      </c>
      <c r="B273" s="33" t="s">
        <v>256</v>
      </c>
      <c r="C273" s="41" t="s">
        <v>145</v>
      </c>
      <c r="D273" s="41">
        <v>0</v>
      </c>
      <c r="E273" s="34">
        <v>2.5</v>
      </c>
    </row>
    <row r="274" spans="1:5" x14ac:dyDescent="0.25">
      <c r="A274" s="42">
        <v>44435</v>
      </c>
      <c r="B274" s="43" t="s">
        <v>308</v>
      </c>
      <c r="C274" s="41" t="s">
        <v>145</v>
      </c>
      <c r="D274" s="41">
        <v>0</v>
      </c>
      <c r="E274" s="41">
        <v>17</v>
      </c>
    </row>
    <row r="275" spans="1:5" x14ac:dyDescent="0.25">
      <c r="A275" s="42">
        <v>44435</v>
      </c>
      <c r="B275" s="33" t="s">
        <v>309</v>
      </c>
      <c r="C275" s="41" t="s">
        <v>145</v>
      </c>
      <c r="D275" s="41">
        <v>0</v>
      </c>
      <c r="E275" s="34">
        <v>3</v>
      </c>
    </row>
    <row r="276" spans="1:5" x14ac:dyDescent="0.25">
      <c r="A276" s="42">
        <v>44436</v>
      </c>
      <c r="B276" s="43" t="s">
        <v>256</v>
      </c>
      <c r="C276" s="41" t="s">
        <v>145</v>
      </c>
      <c r="D276" s="41">
        <v>0</v>
      </c>
      <c r="E276" s="41">
        <v>2.5</v>
      </c>
    </row>
    <row r="277" spans="1:5" x14ac:dyDescent="0.25">
      <c r="A277" s="42">
        <v>44437</v>
      </c>
      <c r="B277" s="43" t="s">
        <v>310</v>
      </c>
      <c r="C277" s="41" t="s">
        <v>145</v>
      </c>
      <c r="D277" s="41">
        <v>0</v>
      </c>
      <c r="E277" s="41">
        <v>6.35</v>
      </c>
    </row>
    <row r="278" spans="1:5" x14ac:dyDescent="0.25">
      <c r="A278" s="42">
        <v>44438</v>
      </c>
      <c r="B278" s="43" t="s">
        <v>256</v>
      </c>
      <c r="C278" s="41" t="s">
        <v>145</v>
      </c>
      <c r="D278" s="41">
        <v>0</v>
      </c>
      <c r="E278" s="41">
        <v>2.5</v>
      </c>
    </row>
    <row r="279" spans="1:5" x14ac:dyDescent="0.25">
      <c r="A279" s="42">
        <v>44438</v>
      </c>
      <c r="B279" s="43" t="s">
        <v>311</v>
      </c>
      <c r="C279" s="41" t="s">
        <v>145</v>
      </c>
      <c r="D279" s="41">
        <v>0</v>
      </c>
      <c r="E279" s="41">
        <v>13.5</v>
      </c>
    </row>
    <row r="280" spans="1:5" x14ac:dyDescent="0.25">
      <c r="A280" s="42">
        <v>44438</v>
      </c>
      <c r="B280" s="43" t="s">
        <v>312</v>
      </c>
      <c r="C280" s="41" t="s">
        <v>153</v>
      </c>
      <c r="D280" s="41">
        <v>0</v>
      </c>
      <c r="E280" s="41">
        <v>194.65</v>
      </c>
    </row>
    <row r="281" spans="1:5" x14ac:dyDescent="0.25">
      <c r="A281" s="42">
        <v>44440</v>
      </c>
      <c r="B281" s="43" t="s">
        <v>243</v>
      </c>
      <c r="C281" s="41" t="s">
        <v>145</v>
      </c>
      <c r="D281" s="41">
        <v>0</v>
      </c>
      <c r="E281" s="41">
        <v>1.25</v>
      </c>
    </row>
    <row r="282" spans="1:5" x14ac:dyDescent="0.25">
      <c r="A282" s="42">
        <v>44440</v>
      </c>
      <c r="B282" s="43" t="s">
        <v>313</v>
      </c>
      <c r="C282" s="41" t="s">
        <v>147</v>
      </c>
      <c r="D282" s="41">
        <v>0</v>
      </c>
      <c r="E282" s="41">
        <v>22.5</v>
      </c>
    </row>
    <row r="283" spans="1:5" x14ac:dyDescent="0.25">
      <c r="A283" s="42">
        <v>44440</v>
      </c>
      <c r="B283" s="33" t="s">
        <v>290</v>
      </c>
      <c r="C283" s="41" t="s">
        <v>151</v>
      </c>
      <c r="D283" s="34">
        <v>1200</v>
      </c>
      <c r="E283" s="34">
        <v>0</v>
      </c>
    </row>
    <row r="284" spans="1:5" x14ac:dyDescent="0.25">
      <c r="A284" s="42">
        <v>44440</v>
      </c>
      <c r="B284" s="33" t="s">
        <v>315</v>
      </c>
      <c r="C284" s="41" t="s">
        <v>244</v>
      </c>
      <c r="D284" s="34">
        <v>0</v>
      </c>
      <c r="E284" s="34">
        <v>1200</v>
      </c>
    </row>
    <row r="285" spans="1:5" x14ac:dyDescent="0.25">
      <c r="A285" s="42">
        <v>44440</v>
      </c>
      <c r="B285" s="33" t="s">
        <v>316</v>
      </c>
      <c r="C285" s="41" t="s">
        <v>244</v>
      </c>
      <c r="D285" s="34">
        <v>600</v>
      </c>
      <c r="E285" s="34">
        <v>0</v>
      </c>
    </row>
    <row r="286" spans="1:5" x14ac:dyDescent="0.25">
      <c r="A286" s="42">
        <v>44440</v>
      </c>
      <c r="B286" s="43" t="s">
        <v>317</v>
      </c>
      <c r="C286" s="41" t="s">
        <v>145</v>
      </c>
      <c r="D286" s="41">
        <v>0</v>
      </c>
      <c r="E286" s="41">
        <v>6</v>
      </c>
    </row>
    <row r="287" spans="1:5" x14ac:dyDescent="0.25">
      <c r="A287" s="42">
        <v>44441</v>
      </c>
      <c r="B287" s="43" t="s">
        <v>256</v>
      </c>
      <c r="C287" s="41" t="s">
        <v>145</v>
      </c>
      <c r="D287" s="41">
        <v>0</v>
      </c>
      <c r="E287" s="41">
        <v>2.5</v>
      </c>
    </row>
    <row r="288" spans="1:5" x14ac:dyDescent="0.25">
      <c r="A288" s="42">
        <v>44441</v>
      </c>
      <c r="B288" s="43" t="s">
        <v>292</v>
      </c>
      <c r="C288" s="41" t="s">
        <v>150</v>
      </c>
      <c r="D288" s="41">
        <v>0</v>
      </c>
      <c r="E288" s="41">
        <v>24</v>
      </c>
    </row>
    <row r="289" spans="1:5" x14ac:dyDescent="0.25">
      <c r="A289" s="42">
        <v>44441</v>
      </c>
      <c r="B289" s="43" t="s">
        <v>312</v>
      </c>
      <c r="C289" s="41" t="s">
        <v>153</v>
      </c>
      <c r="D289" s="41">
        <v>0</v>
      </c>
      <c r="E289" s="41">
        <v>39.799999999999997</v>
      </c>
    </row>
    <row r="290" spans="1:5" x14ac:dyDescent="0.25">
      <c r="A290" s="42">
        <v>44441</v>
      </c>
      <c r="B290" s="43" t="s">
        <v>313</v>
      </c>
      <c r="C290" s="41" t="s">
        <v>147</v>
      </c>
      <c r="D290" s="41">
        <v>0</v>
      </c>
      <c r="E290" s="41">
        <v>5</v>
      </c>
    </row>
    <row r="291" spans="1:5" x14ac:dyDescent="0.25">
      <c r="A291" s="42">
        <v>44441</v>
      </c>
      <c r="B291" s="43" t="s">
        <v>319</v>
      </c>
      <c r="C291" s="41" t="s">
        <v>143</v>
      </c>
      <c r="D291" s="41">
        <v>0</v>
      </c>
      <c r="E291" s="41">
        <v>79</v>
      </c>
    </row>
    <row r="292" spans="1:5" x14ac:dyDescent="0.25">
      <c r="A292" s="42">
        <v>44441</v>
      </c>
      <c r="B292" s="43" t="s">
        <v>320</v>
      </c>
      <c r="C292" s="41" t="s">
        <v>145</v>
      </c>
      <c r="D292" s="41">
        <v>0</v>
      </c>
      <c r="E292" s="41">
        <v>38</v>
      </c>
    </row>
    <row r="293" spans="1:5" x14ac:dyDescent="0.25">
      <c r="A293" s="42">
        <v>44443</v>
      </c>
      <c r="B293" s="43" t="s">
        <v>321</v>
      </c>
      <c r="C293" s="41" t="s">
        <v>145</v>
      </c>
      <c r="D293" s="41">
        <v>0</v>
      </c>
      <c r="E293" s="41">
        <v>37.75</v>
      </c>
    </row>
    <row r="294" spans="1:5" x14ac:dyDescent="0.25">
      <c r="A294" s="42">
        <v>44445</v>
      </c>
      <c r="B294" s="43" t="s">
        <v>243</v>
      </c>
      <c r="C294" s="41" t="s">
        <v>145</v>
      </c>
      <c r="D294" s="41">
        <v>0</v>
      </c>
      <c r="E294" s="41">
        <v>1.25</v>
      </c>
    </row>
    <row r="295" spans="1:5" x14ac:dyDescent="0.25">
      <c r="A295" s="42">
        <v>44445</v>
      </c>
      <c r="B295" s="43" t="s">
        <v>322</v>
      </c>
      <c r="C295" s="41" t="s">
        <v>150</v>
      </c>
      <c r="D295" s="41">
        <v>0</v>
      </c>
      <c r="E295" s="41">
        <v>4.5999999999999996</v>
      </c>
    </row>
    <row r="296" spans="1:5" x14ac:dyDescent="0.25">
      <c r="A296" s="42">
        <v>44446</v>
      </c>
      <c r="B296" s="43" t="s">
        <v>323</v>
      </c>
      <c r="C296" s="41" t="s">
        <v>145</v>
      </c>
      <c r="D296" s="41">
        <v>0</v>
      </c>
      <c r="E296" s="41">
        <v>2.25</v>
      </c>
    </row>
    <row r="297" spans="1:5" x14ac:dyDescent="0.25">
      <c r="A297" s="42">
        <v>44446</v>
      </c>
      <c r="B297" s="43" t="s">
        <v>324</v>
      </c>
      <c r="C297" s="41" t="s">
        <v>145</v>
      </c>
      <c r="D297" s="41">
        <v>0</v>
      </c>
      <c r="E297" s="41">
        <v>15</v>
      </c>
    </row>
    <row r="298" spans="1:5" x14ac:dyDescent="0.25">
      <c r="A298" s="42">
        <v>44446</v>
      </c>
      <c r="B298" s="43" t="s">
        <v>312</v>
      </c>
      <c r="C298" s="41" t="s">
        <v>148</v>
      </c>
      <c r="D298" s="41">
        <v>0</v>
      </c>
      <c r="E298" s="41">
        <v>109.9</v>
      </c>
    </row>
    <row r="299" spans="1:5" x14ac:dyDescent="0.25">
      <c r="A299" s="42">
        <v>44446</v>
      </c>
      <c r="B299" s="43" t="s">
        <v>325</v>
      </c>
      <c r="C299" s="41" t="s">
        <v>197</v>
      </c>
      <c r="D299" s="41">
        <v>0</v>
      </c>
      <c r="E299" s="41">
        <v>60</v>
      </c>
    </row>
    <row r="300" spans="1:5" x14ac:dyDescent="0.25">
      <c r="A300" s="42">
        <v>44446</v>
      </c>
      <c r="B300" s="43" t="s">
        <v>125</v>
      </c>
      <c r="C300" s="41" t="s">
        <v>145</v>
      </c>
      <c r="D300" s="41">
        <v>0</v>
      </c>
      <c r="E300" s="41">
        <v>2.75</v>
      </c>
    </row>
    <row r="301" spans="1:5" x14ac:dyDescent="0.25">
      <c r="A301" s="42">
        <v>44448</v>
      </c>
      <c r="B301" s="43" t="s">
        <v>326</v>
      </c>
      <c r="C301" s="41" t="s">
        <v>145</v>
      </c>
      <c r="D301" s="41">
        <v>0</v>
      </c>
      <c r="E301" s="41">
        <v>3.75</v>
      </c>
    </row>
    <row r="302" spans="1:5" x14ac:dyDescent="0.25">
      <c r="A302" s="42">
        <v>44448</v>
      </c>
      <c r="B302" s="43" t="s">
        <v>327</v>
      </c>
      <c r="C302" s="41" t="s">
        <v>145</v>
      </c>
      <c r="D302" s="41">
        <v>0</v>
      </c>
      <c r="E302" s="41">
        <v>41.15</v>
      </c>
    </row>
    <row r="303" spans="1:5" x14ac:dyDescent="0.25">
      <c r="A303" s="42">
        <v>44449</v>
      </c>
      <c r="B303" s="43" t="s">
        <v>328</v>
      </c>
      <c r="C303" s="41" t="s">
        <v>145</v>
      </c>
      <c r="D303" s="41">
        <v>0</v>
      </c>
      <c r="E303" s="41">
        <v>11.4</v>
      </c>
    </row>
    <row r="304" spans="1:5" x14ac:dyDescent="0.25">
      <c r="A304" s="42">
        <v>44450</v>
      </c>
      <c r="B304" s="43" t="s">
        <v>256</v>
      </c>
      <c r="C304" s="41" t="s">
        <v>145</v>
      </c>
      <c r="D304" s="41">
        <v>0</v>
      </c>
      <c r="E304" s="41">
        <v>2.5</v>
      </c>
    </row>
    <row r="305" spans="1:5" x14ac:dyDescent="0.25">
      <c r="A305" s="42">
        <v>44450</v>
      </c>
      <c r="B305" s="43" t="s">
        <v>329</v>
      </c>
      <c r="C305" s="41" t="s">
        <v>143</v>
      </c>
      <c r="D305" s="41">
        <v>0</v>
      </c>
      <c r="E305" s="41">
        <v>12</v>
      </c>
    </row>
    <row r="306" spans="1:5" x14ac:dyDescent="0.25">
      <c r="A306" s="42">
        <v>44450</v>
      </c>
      <c r="B306" s="43" t="s">
        <v>330</v>
      </c>
      <c r="C306" s="41" t="s">
        <v>169</v>
      </c>
      <c r="D306" s="41">
        <v>500</v>
      </c>
      <c r="E306" s="41">
        <v>0</v>
      </c>
    </row>
    <row r="307" spans="1:5" x14ac:dyDescent="0.25">
      <c r="A307" s="42">
        <v>44451</v>
      </c>
      <c r="B307" s="43" t="s">
        <v>331</v>
      </c>
      <c r="C307" s="41" t="s">
        <v>143</v>
      </c>
      <c r="D307" s="41">
        <v>0</v>
      </c>
      <c r="E307" s="41">
        <v>50</v>
      </c>
    </row>
    <row r="308" spans="1:5" x14ac:dyDescent="0.25">
      <c r="A308" s="42">
        <v>44451</v>
      </c>
      <c r="B308" s="43" t="s">
        <v>334</v>
      </c>
      <c r="C308" s="41" t="s">
        <v>143</v>
      </c>
      <c r="D308" s="34">
        <v>5</v>
      </c>
      <c r="E308" s="34">
        <v>0</v>
      </c>
    </row>
    <row r="309" spans="1:5" x14ac:dyDescent="0.25">
      <c r="A309" s="42">
        <v>44451</v>
      </c>
      <c r="B309" s="43" t="s">
        <v>332</v>
      </c>
      <c r="C309" s="41" t="s">
        <v>145</v>
      </c>
      <c r="D309" s="41">
        <v>0</v>
      </c>
      <c r="E309" s="41">
        <v>60</v>
      </c>
    </row>
    <row r="310" spans="1:5" x14ac:dyDescent="0.25">
      <c r="A310" s="42">
        <v>44451</v>
      </c>
      <c r="B310" s="43" t="s">
        <v>333</v>
      </c>
      <c r="C310" s="41" t="s">
        <v>145</v>
      </c>
      <c r="D310" s="41">
        <v>0</v>
      </c>
      <c r="E310" s="41">
        <v>81.5</v>
      </c>
    </row>
    <row r="311" spans="1:5" x14ac:dyDescent="0.25">
      <c r="A311" s="42">
        <v>44452</v>
      </c>
      <c r="B311" s="43" t="s">
        <v>256</v>
      </c>
      <c r="C311" s="41" t="s">
        <v>145</v>
      </c>
      <c r="D311" s="41">
        <v>0</v>
      </c>
      <c r="E311" s="41">
        <v>2.5</v>
      </c>
    </row>
    <row r="312" spans="1:5" x14ac:dyDescent="0.25">
      <c r="A312" s="42">
        <v>44453</v>
      </c>
      <c r="B312" s="43" t="s">
        <v>334</v>
      </c>
      <c r="C312" s="41" t="s">
        <v>143</v>
      </c>
      <c r="D312" s="41">
        <v>9.25</v>
      </c>
      <c r="E312" s="41">
        <v>0</v>
      </c>
    </row>
    <row r="313" spans="1:5" x14ac:dyDescent="0.25">
      <c r="A313" s="42">
        <v>44453</v>
      </c>
      <c r="B313" s="43" t="s">
        <v>243</v>
      </c>
      <c r="C313" s="41" t="s">
        <v>145</v>
      </c>
      <c r="D313" s="41">
        <v>0</v>
      </c>
      <c r="E313" s="41">
        <v>1.25</v>
      </c>
    </row>
    <row r="314" spans="1:5" x14ac:dyDescent="0.25">
      <c r="A314" s="42">
        <v>44453</v>
      </c>
      <c r="B314" s="43" t="s">
        <v>335</v>
      </c>
      <c r="C314" s="41" t="s">
        <v>180</v>
      </c>
      <c r="D314" s="41">
        <v>0</v>
      </c>
      <c r="E314" s="41">
        <v>100</v>
      </c>
    </row>
    <row r="315" spans="1:5" x14ac:dyDescent="0.25">
      <c r="A315" s="42">
        <v>44453</v>
      </c>
      <c r="B315" s="43" t="s">
        <v>336</v>
      </c>
      <c r="C315" s="41" t="s">
        <v>169</v>
      </c>
      <c r="D315" s="41">
        <v>0</v>
      </c>
      <c r="E315" s="41">
        <v>500</v>
      </c>
    </row>
    <row r="316" spans="1:5" x14ac:dyDescent="0.25">
      <c r="A316" s="42">
        <v>44453</v>
      </c>
      <c r="B316" s="43" t="s">
        <v>201</v>
      </c>
      <c r="C316" s="41" t="s">
        <v>151</v>
      </c>
      <c r="D316" s="41">
        <v>400</v>
      </c>
      <c r="E316" s="41">
        <v>0</v>
      </c>
    </row>
    <row r="317" spans="1:5" x14ac:dyDescent="0.25">
      <c r="A317" s="42">
        <v>44453</v>
      </c>
      <c r="B317" s="43" t="s">
        <v>125</v>
      </c>
      <c r="C317" s="41" t="s">
        <v>145</v>
      </c>
      <c r="D317" s="41">
        <v>0</v>
      </c>
      <c r="E317" s="41">
        <v>7.5</v>
      </c>
    </row>
    <row r="318" spans="1:5" x14ac:dyDescent="0.25">
      <c r="A318" s="42">
        <v>44455</v>
      </c>
      <c r="B318" s="43" t="s">
        <v>256</v>
      </c>
      <c r="C318" s="41" t="s">
        <v>145</v>
      </c>
      <c r="D318" s="41">
        <v>0</v>
      </c>
      <c r="E318" s="41">
        <v>2.5</v>
      </c>
    </row>
    <row r="319" spans="1:5" x14ac:dyDescent="0.25">
      <c r="A319" s="42">
        <v>44455</v>
      </c>
      <c r="B319" s="43" t="s">
        <v>127</v>
      </c>
      <c r="C319" s="41" t="s">
        <v>150</v>
      </c>
      <c r="D319" s="41">
        <v>0</v>
      </c>
      <c r="E319" s="41">
        <v>46.2</v>
      </c>
    </row>
    <row r="320" spans="1:5" x14ac:dyDescent="0.25">
      <c r="A320" s="42">
        <v>44455</v>
      </c>
      <c r="B320" s="43" t="s">
        <v>293</v>
      </c>
      <c r="C320" s="41" t="s">
        <v>150</v>
      </c>
      <c r="D320" s="41">
        <v>0</v>
      </c>
      <c r="E320" s="41">
        <v>49.4</v>
      </c>
    </row>
    <row r="321" spans="1:5" x14ac:dyDescent="0.25">
      <c r="A321" s="42">
        <v>44455</v>
      </c>
      <c r="B321" s="43" t="s">
        <v>337</v>
      </c>
      <c r="C321" s="41" t="s">
        <v>145</v>
      </c>
      <c r="D321" s="41">
        <v>0</v>
      </c>
      <c r="E321" s="41">
        <v>12</v>
      </c>
    </row>
    <row r="322" spans="1:5" x14ac:dyDescent="0.25">
      <c r="A322" s="42">
        <v>44456</v>
      </c>
      <c r="B322" s="43" t="s">
        <v>338</v>
      </c>
      <c r="C322" s="41" t="s">
        <v>145</v>
      </c>
      <c r="D322" s="41">
        <v>0</v>
      </c>
      <c r="E322" s="41">
        <v>25</v>
      </c>
    </row>
    <row r="323" spans="1:5" x14ac:dyDescent="0.25">
      <c r="A323" s="42">
        <v>44456</v>
      </c>
      <c r="B323" s="43" t="s">
        <v>334</v>
      </c>
      <c r="C323" s="41" t="s">
        <v>143</v>
      </c>
      <c r="D323" s="41">
        <v>3.5</v>
      </c>
      <c r="E323" s="41">
        <v>0</v>
      </c>
    </row>
    <row r="324" spans="1:5" x14ac:dyDescent="0.25">
      <c r="A324" s="42">
        <v>44457</v>
      </c>
      <c r="B324" s="43" t="s">
        <v>334</v>
      </c>
      <c r="C324" s="41" t="s">
        <v>143</v>
      </c>
      <c r="D324" s="41">
        <v>2.5</v>
      </c>
      <c r="E324" s="41">
        <v>0</v>
      </c>
    </row>
    <row r="325" spans="1:5" x14ac:dyDescent="0.25">
      <c r="A325" s="42">
        <v>44457</v>
      </c>
      <c r="B325" s="43" t="s">
        <v>339</v>
      </c>
      <c r="C325" s="41" t="s">
        <v>180</v>
      </c>
      <c r="D325" s="41">
        <v>0</v>
      </c>
      <c r="E325" s="41">
        <v>32.5</v>
      </c>
    </row>
    <row r="326" spans="1:5" x14ac:dyDescent="0.25">
      <c r="A326" s="42">
        <v>44457</v>
      </c>
      <c r="B326" s="43" t="s">
        <v>256</v>
      </c>
      <c r="C326" s="41" t="s">
        <v>145</v>
      </c>
      <c r="D326" s="41">
        <v>0</v>
      </c>
      <c r="E326" s="41">
        <v>2.5</v>
      </c>
    </row>
    <row r="327" spans="1:5" x14ac:dyDescent="0.25">
      <c r="A327" s="42">
        <v>44458</v>
      </c>
      <c r="B327" s="43" t="s">
        <v>340</v>
      </c>
      <c r="C327" s="41" t="s">
        <v>145</v>
      </c>
      <c r="D327" s="41">
        <v>0</v>
      </c>
      <c r="E327" s="41">
        <v>17.350000000000001</v>
      </c>
    </row>
    <row r="328" spans="1:5" x14ac:dyDescent="0.25">
      <c r="A328" s="42">
        <v>44459</v>
      </c>
      <c r="B328" s="43" t="s">
        <v>256</v>
      </c>
      <c r="C328" s="41" t="s">
        <v>145</v>
      </c>
      <c r="D328" s="41">
        <v>0</v>
      </c>
      <c r="E328" s="41">
        <v>2.25</v>
      </c>
    </row>
    <row r="329" spans="1:5" x14ac:dyDescent="0.25">
      <c r="A329" s="42">
        <v>44460</v>
      </c>
      <c r="B329" s="43" t="s">
        <v>243</v>
      </c>
      <c r="C329" s="41" t="s">
        <v>145</v>
      </c>
      <c r="D329" s="41">
        <v>0</v>
      </c>
      <c r="E329" s="41">
        <v>1.25</v>
      </c>
    </row>
    <row r="330" spans="1:5" x14ac:dyDescent="0.25">
      <c r="A330" s="42">
        <v>44460</v>
      </c>
      <c r="B330" s="43" t="s">
        <v>342</v>
      </c>
      <c r="C330" s="41" t="s">
        <v>145</v>
      </c>
      <c r="D330" s="41">
        <v>0</v>
      </c>
      <c r="E330" s="41">
        <v>3.25</v>
      </c>
    </row>
    <row r="331" spans="1:5" x14ac:dyDescent="0.25">
      <c r="A331" s="42">
        <v>44460</v>
      </c>
      <c r="B331" s="43" t="s">
        <v>334</v>
      </c>
      <c r="C331" s="41" t="s">
        <v>143</v>
      </c>
      <c r="D331" s="41">
        <v>15.5</v>
      </c>
      <c r="E331" s="41">
        <v>0</v>
      </c>
    </row>
    <row r="332" spans="1:5" x14ac:dyDescent="0.25">
      <c r="A332" s="42">
        <v>44460</v>
      </c>
      <c r="B332" s="43" t="s">
        <v>343</v>
      </c>
      <c r="C332" s="41" t="s">
        <v>143</v>
      </c>
      <c r="D332" s="41">
        <v>0</v>
      </c>
      <c r="E332" s="41">
        <v>20</v>
      </c>
    </row>
    <row r="333" spans="1:5" x14ac:dyDescent="0.25">
      <c r="A333" s="42">
        <v>44461</v>
      </c>
      <c r="B333" s="43" t="s">
        <v>256</v>
      </c>
      <c r="C333" s="41" t="s">
        <v>145</v>
      </c>
      <c r="D333" s="41">
        <v>0</v>
      </c>
      <c r="E333" s="41">
        <v>2.5</v>
      </c>
    </row>
    <row r="334" spans="1:5" x14ac:dyDescent="0.25">
      <c r="A334" s="42">
        <v>44461</v>
      </c>
      <c r="B334" s="33" t="s">
        <v>309</v>
      </c>
      <c r="C334" s="41" t="s">
        <v>145</v>
      </c>
      <c r="D334" s="41">
        <v>0</v>
      </c>
      <c r="E334" s="41">
        <v>2.5</v>
      </c>
    </row>
    <row r="335" spans="1:5" x14ac:dyDescent="0.25">
      <c r="A335" s="42">
        <v>44461</v>
      </c>
      <c r="B335" s="43" t="s">
        <v>344</v>
      </c>
      <c r="C335" s="41" t="s">
        <v>187</v>
      </c>
      <c r="D335" s="41">
        <v>0</v>
      </c>
      <c r="E335" s="41">
        <v>7</v>
      </c>
    </row>
    <row r="336" spans="1:5" x14ac:dyDescent="0.25">
      <c r="A336" s="42">
        <v>44461</v>
      </c>
      <c r="B336" s="43" t="s">
        <v>345</v>
      </c>
      <c r="C336" s="41" t="s">
        <v>145</v>
      </c>
      <c r="D336" s="41">
        <v>0</v>
      </c>
      <c r="E336" s="41">
        <v>4</v>
      </c>
    </row>
    <row r="337" spans="1:9" x14ac:dyDescent="0.25">
      <c r="A337" s="32">
        <v>44462</v>
      </c>
      <c r="B337" s="33" t="s">
        <v>158</v>
      </c>
      <c r="C337" s="41" t="s">
        <v>159</v>
      </c>
      <c r="D337" s="41">
        <v>0</v>
      </c>
      <c r="E337" s="34">
        <v>30</v>
      </c>
    </row>
    <row r="338" spans="1:9" x14ac:dyDescent="0.25">
      <c r="A338" s="32">
        <v>44462</v>
      </c>
      <c r="B338" s="43" t="s">
        <v>346</v>
      </c>
      <c r="C338" s="41" t="s">
        <v>145</v>
      </c>
      <c r="D338" s="41">
        <v>0</v>
      </c>
      <c r="E338" s="41">
        <v>16</v>
      </c>
    </row>
    <row r="339" spans="1:9" x14ac:dyDescent="0.25">
      <c r="A339" s="32">
        <v>44462</v>
      </c>
      <c r="B339" s="43" t="s">
        <v>201</v>
      </c>
      <c r="C339" s="41" t="s">
        <v>151</v>
      </c>
      <c r="D339" s="41">
        <v>300</v>
      </c>
      <c r="E339" s="41">
        <v>0</v>
      </c>
    </row>
    <row r="340" spans="1:9" x14ac:dyDescent="0.25">
      <c r="A340" s="32">
        <v>44462</v>
      </c>
      <c r="B340" s="43" t="s">
        <v>347</v>
      </c>
      <c r="C340" s="41" t="s">
        <v>145</v>
      </c>
      <c r="D340" s="41">
        <v>0</v>
      </c>
      <c r="E340" s="41">
        <v>15</v>
      </c>
    </row>
    <row r="341" spans="1:9" x14ac:dyDescent="0.25">
      <c r="A341" s="42">
        <v>44463</v>
      </c>
      <c r="B341" s="43" t="s">
        <v>349</v>
      </c>
      <c r="C341" s="41" t="s">
        <v>145</v>
      </c>
      <c r="D341" s="41">
        <v>0</v>
      </c>
      <c r="E341" s="41">
        <v>18.5</v>
      </c>
    </row>
    <row r="342" spans="1:9" x14ac:dyDescent="0.25">
      <c r="A342" s="42">
        <v>44463</v>
      </c>
      <c r="B342" s="43" t="s">
        <v>350</v>
      </c>
      <c r="C342" s="41" t="s">
        <v>187</v>
      </c>
      <c r="D342" s="41">
        <v>0</v>
      </c>
      <c r="E342" s="41">
        <v>1.5</v>
      </c>
    </row>
    <row r="343" spans="1:9" x14ac:dyDescent="0.25">
      <c r="A343" s="42">
        <v>44463</v>
      </c>
      <c r="B343" s="43" t="s">
        <v>256</v>
      </c>
      <c r="C343" s="41" t="s">
        <v>145</v>
      </c>
      <c r="D343" s="41">
        <v>0</v>
      </c>
      <c r="E343" s="41">
        <v>2.5</v>
      </c>
    </row>
    <row r="344" spans="1:9" x14ac:dyDescent="0.25">
      <c r="A344" s="42">
        <v>44464</v>
      </c>
      <c r="B344" s="43" t="s">
        <v>256</v>
      </c>
      <c r="C344" s="41" t="s">
        <v>145</v>
      </c>
      <c r="D344" s="41">
        <v>0</v>
      </c>
      <c r="E344" s="41">
        <v>2.5</v>
      </c>
    </row>
    <row r="345" spans="1:9" x14ac:dyDescent="0.25">
      <c r="A345" s="42">
        <v>44464</v>
      </c>
      <c r="B345" s="43" t="s">
        <v>351</v>
      </c>
      <c r="C345" s="41" t="s">
        <v>180</v>
      </c>
      <c r="D345" s="41">
        <v>0</v>
      </c>
      <c r="E345" s="41">
        <v>30.25</v>
      </c>
    </row>
    <row r="346" spans="1:9" x14ac:dyDescent="0.25">
      <c r="A346" s="42">
        <v>44464</v>
      </c>
      <c r="B346" s="43" t="s">
        <v>352</v>
      </c>
      <c r="C346" s="41" t="s">
        <v>153</v>
      </c>
      <c r="D346" s="41">
        <v>0</v>
      </c>
      <c r="E346" s="41">
        <v>151</v>
      </c>
    </row>
    <row r="347" spans="1:9" x14ac:dyDescent="0.25">
      <c r="A347" s="42">
        <v>44465</v>
      </c>
      <c r="B347" s="43" t="s">
        <v>353</v>
      </c>
      <c r="C347" s="41" t="s">
        <v>145</v>
      </c>
      <c r="D347" s="41">
        <v>0</v>
      </c>
      <c r="E347" s="41">
        <v>13.9</v>
      </c>
    </row>
    <row r="348" spans="1:9" x14ac:dyDescent="0.25">
      <c r="A348" s="42">
        <v>44465</v>
      </c>
      <c r="B348" s="43" t="s">
        <v>243</v>
      </c>
      <c r="C348" s="41" t="s">
        <v>145</v>
      </c>
      <c r="D348" s="41">
        <v>0</v>
      </c>
      <c r="E348" s="41">
        <v>1.25</v>
      </c>
    </row>
    <row r="349" spans="1:9" x14ac:dyDescent="0.25">
      <c r="A349" s="42">
        <v>44466</v>
      </c>
      <c r="B349" s="43" t="s">
        <v>354</v>
      </c>
      <c r="C349" s="41" t="s">
        <v>145</v>
      </c>
      <c r="D349" s="41">
        <v>0</v>
      </c>
      <c r="E349" s="41">
        <v>10.25</v>
      </c>
      <c r="G349" s="19"/>
      <c r="H349" s="19"/>
      <c r="I349" s="19"/>
    </row>
    <row r="350" spans="1:9" x14ac:dyDescent="0.25">
      <c r="A350" s="42">
        <v>44468</v>
      </c>
      <c r="B350" s="43" t="s">
        <v>355</v>
      </c>
      <c r="C350" s="41" t="s">
        <v>145</v>
      </c>
      <c r="D350" s="41">
        <v>0</v>
      </c>
      <c r="E350" s="41">
        <v>40.75</v>
      </c>
      <c r="G350" s="19"/>
      <c r="H350" s="19"/>
      <c r="I350" s="19"/>
    </row>
    <row r="351" spans="1:9" x14ac:dyDescent="0.25">
      <c r="A351" s="42">
        <v>44469</v>
      </c>
      <c r="B351" s="43" t="s">
        <v>334</v>
      </c>
      <c r="C351" s="41" t="s">
        <v>143</v>
      </c>
      <c r="D351" s="41">
        <v>5</v>
      </c>
      <c r="E351" s="41">
        <v>0</v>
      </c>
      <c r="G351" s="19"/>
      <c r="H351" s="19"/>
      <c r="I351" s="19"/>
    </row>
    <row r="352" spans="1:9" x14ac:dyDescent="0.25">
      <c r="A352" s="42">
        <v>44469</v>
      </c>
      <c r="B352" s="43" t="s">
        <v>343</v>
      </c>
      <c r="C352" s="41" t="s">
        <v>143</v>
      </c>
      <c r="D352" s="41">
        <v>0</v>
      </c>
      <c r="E352" s="41">
        <v>30</v>
      </c>
      <c r="G352" s="19"/>
      <c r="H352" s="19"/>
      <c r="I352" s="19"/>
    </row>
    <row r="353" spans="1:9" x14ac:dyDescent="0.25">
      <c r="A353" s="42">
        <v>44469</v>
      </c>
      <c r="B353" s="43" t="s">
        <v>201</v>
      </c>
      <c r="C353" s="41" t="s">
        <v>151</v>
      </c>
      <c r="D353" s="41">
        <v>500</v>
      </c>
      <c r="E353" s="41">
        <v>0</v>
      </c>
      <c r="G353" s="19"/>
      <c r="H353" s="19"/>
      <c r="I353" s="19"/>
    </row>
    <row r="354" spans="1:9" x14ac:dyDescent="0.25">
      <c r="A354" s="42">
        <v>44469</v>
      </c>
      <c r="B354" s="43" t="s">
        <v>356</v>
      </c>
      <c r="C354" s="41" t="s">
        <v>145</v>
      </c>
      <c r="D354" s="41">
        <v>0</v>
      </c>
      <c r="E354" s="41">
        <v>20</v>
      </c>
    </row>
    <row r="355" spans="1:9" x14ac:dyDescent="0.25">
      <c r="A355" s="42">
        <v>44470</v>
      </c>
      <c r="B355" s="43" t="s">
        <v>406</v>
      </c>
      <c r="C355" s="41" t="s">
        <v>150</v>
      </c>
      <c r="D355" s="41">
        <v>0</v>
      </c>
      <c r="E355" s="41">
        <v>24.2</v>
      </c>
    </row>
    <row r="356" spans="1:9" x14ac:dyDescent="0.25">
      <c r="A356" s="42">
        <v>44470</v>
      </c>
      <c r="B356" s="33" t="s">
        <v>290</v>
      </c>
      <c r="C356" s="41" t="s">
        <v>151</v>
      </c>
      <c r="D356" s="34">
        <v>1200</v>
      </c>
      <c r="E356" s="34">
        <v>0</v>
      </c>
    </row>
    <row r="357" spans="1:9" x14ac:dyDescent="0.25">
      <c r="A357" s="42">
        <v>44470</v>
      </c>
      <c r="B357" s="33" t="s">
        <v>315</v>
      </c>
      <c r="C357" s="41" t="s">
        <v>244</v>
      </c>
      <c r="D357" s="34">
        <v>0</v>
      </c>
      <c r="E357" s="34">
        <v>1200</v>
      </c>
    </row>
    <row r="358" spans="1:9" x14ac:dyDescent="0.25">
      <c r="A358" s="42">
        <v>44470</v>
      </c>
      <c r="B358" s="33" t="s">
        <v>121</v>
      </c>
      <c r="C358" s="41" t="s">
        <v>144</v>
      </c>
      <c r="D358" s="34">
        <v>0</v>
      </c>
      <c r="E358" s="34">
        <v>60</v>
      </c>
    </row>
    <row r="359" spans="1:9" x14ac:dyDescent="0.25">
      <c r="A359" s="42">
        <v>44471</v>
      </c>
      <c r="B359" s="43" t="s">
        <v>359</v>
      </c>
      <c r="C359" s="41" t="s">
        <v>145</v>
      </c>
      <c r="D359" s="34">
        <v>0</v>
      </c>
      <c r="E359" s="41">
        <v>5</v>
      </c>
    </row>
    <row r="360" spans="1:9" ht="30" x14ac:dyDescent="0.25">
      <c r="A360" s="32">
        <v>44474</v>
      </c>
      <c r="B360" s="28" t="s">
        <v>365</v>
      </c>
      <c r="C360" s="41" t="s">
        <v>151</v>
      </c>
      <c r="D360" s="34">
        <v>262</v>
      </c>
      <c r="E360" s="34">
        <v>0</v>
      </c>
    </row>
    <row r="361" spans="1:9" x14ac:dyDescent="0.25">
      <c r="A361" s="42">
        <v>44489</v>
      </c>
      <c r="B361" s="43" t="s">
        <v>360</v>
      </c>
      <c r="C361" s="41" t="s">
        <v>145</v>
      </c>
      <c r="D361" s="34">
        <v>0</v>
      </c>
      <c r="E361" s="41">
        <v>15</v>
      </c>
    </row>
    <row r="362" spans="1:9" x14ac:dyDescent="0.25">
      <c r="A362" s="42">
        <v>44489</v>
      </c>
      <c r="B362" s="43" t="s">
        <v>361</v>
      </c>
      <c r="C362" s="41" t="s">
        <v>143</v>
      </c>
      <c r="D362" s="34">
        <v>0</v>
      </c>
      <c r="E362" s="41">
        <v>50</v>
      </c>
    </row>
    <row r="363" spans="1:9" x14ac:dyDescent="0.25">
      <c r="A363" s="42">
        <v>44489</v>
      </c>
      <c r="B363" s="43" t="s">
        <v>362</v>
      </c>
      <c r="C363" s="41" t="s">
        <v>143</v>
      </c>
      <c r="D363" s="34">
        <v>0</v>
      </c>
      <c r="E363" s="41">
        <v>63</v>
      </c>
    </row>
    <row r="364" spans="1:9" x14ac:dyDescent="0.25">
      <c r="A364" s="42">
        <v>44490</v>
      </c>
      <c r="B364" s="43" t="s">
        <v>367</v>
      </c>
      <c r="C364" s="41" t="s">
        <v>145</v>
      </c>
      <c r="D364" s="34">
        <v>0</v>
      </c>
      <c r="E364" s="41">
        <v>3.5</v>
      </c>
    </row>
    <row r="365" spans="1:9" x14ac:dyDescent="0.25">
      <c r="A365" s="42">
        <v>44492</v>
      </c>
      <c r="B365" s="43" t="s">
        <v>299</v>
      </c>
      <c r="C365" s="41" t="s">
        <v>145</v>
      </c>
      <c r="D365" s="34">
        <v>0</v>
      </c>
      <c r="E365" s="41">
        <v>5</v>
      </c>
    </row>
    <row r="366" spans="1:9" x14ac:dyDescent="0.25">
      <c r="A366" s="42">
        <v>44492</v>
      </c>
      <c r="B366" s="43" t="s">
        <v>368</v>
      </c>
      <c r="C366" s="41" t="s">
        <v>180</v>
      </c>
      <c r="D366" s="34">
        <v>0</v>
      </c>
      <c r="E366" s="41">
        <v>126</v>
      </c>
    </row>
    <row r="367" spans="1:9" x14ac:dyDescent="0.25">
      <c r="A367" s="42">
        <v>44492</v>
      </c>
      <c r="B367" s="43" t="s">
        <v>369</v>
      </c>
      <c r="C367" s="41" t="s">
        <v>145</v>
      </c>
      <c r="D367" s="34">
        <v>0</v>
      </c>
      <c r="E367" s="41">
        <v>10</v>
      </c>
    </row>
    <row r="368" spans="1:9" x14ac:dyDescent="0.25">
      <c r="A368" s="42">
        <v>44493</v>
      </c>
      <c r="B368" s="43" t="s">
        <v>243</v>
      </c>
      <c r="C368" s="41" t="s">
        <v>145</v>
      </c>
      <c r="D368" s="34">
        <v>0</v>
      </c>
      <c r="E368" s="41">
        <f>3.5-2.2</f>
        <v>1.2999999999999998</v>
      </c>
    </row>
    <row r="369" spans="1:5" x14ac:dyDescent="0.25">
      <c r="A369" s="42">
        <v>44493</v>
      </c>
      <c r="B369" s="43" t="s">
        <v>370</v>
      </c>
      <c r="C369" s="41" t="s">
        <v>145</v>
      </c>
      <c r="D369" s="34">
        <v>0</v>
      </c>
      <c r="E369" s="41">
        <v>35</v>
      </c>
    </row>
    <row r="370" spans="1:5" x14ac:dyDescent="0.25">
      <c r="A370" s="42">
        <v>44494</v>
      </c>
      <c r="B370" s="43" t="s">
        <v>256</v>
      </c>
      <c r="C370" s="41" t="s">
        <v>145</v>
      </c>
      <c r="D370" s="34">
        <v>0</v>
      </c>
      <c r="E370" s="41">
        <v>2.5</v>
      </c>
    </row>
    <row r="371" spans="1:5" x14ac:dyDescent="0.25">
      <c r="A371" s="42">
        <v>44494</v>
      </c>
      <c r="B371" s="43" t="s">
        <v>127</v>
      </c>
      <c r="C371" s="41" t="s">
        <v>150</v>
      </c>
      <c r="D371" s="34">
        <v>0</v>
      </c>
      <c r="E371" s="41">
        <v>87.5</v>
      </c>
    </row>
    <row r="372" spans="1:5" x14ac:dyDescent="0.25">
      <c r="A372" s="42">
        <v>44495</v>
      </c>
      <c r="B372" s="33" t="s">
        <v>373</v>
      </c>
      <c r="C372" s="41" t="s">
        <v>145</v>
      </c>
      <c r="D372" s="34">
        <v>0</v>
      </c>
      <c r="E372" s="34">
        <f>(9.75+35.25)/2</f>
        <v>22.5</v>
      </c>
    </row>
    <row r="373" spans="1:5" x14ac:dyDescent="0.25">
      <c r="A373" s="42">
        <v>44495</v>
      </c>
      <c r="B373" s="33" t="s">
        <v>243</v>
      </c>
      <c r="C373" s="41" t="s">
        <v>145</v>
      </c>
      <c r="D373" s="34">
        <v>0</v>
      </c>
      <c r="E373" s="34">
        <v>1.5</v>
      </c>
    </row>
    <row r="374" spans="1:5" x14ac:dyDescent="0.25">
      <c r="A374" s="42">
        <v>44495</v>
      </c>
      <c r="B374" s="33" t="s">
        <v>372</v>
      </c>
      <c r="C374" s="41" t="s">
        <v>187</v>
      </c>
      <c r="D374" s="34">
        <v>0</v>
      </c>
      <c r="E374" s="34">
        <f>6.5/2</f>
        <v>3.25</v>
      </c>
    </row>
    <row r="375" spans="1:5" x14ac:dyDescent="0.25">
      <c r="A375" s="42">
        <v>44495</v>
      </c>
      <c r="B375" s="33" t="s">
        <v>374</v>
      </c>
      <c r="C375" s="41" t="s">
        <v>375</v>
      </c>
      <c r="D375" s="34">
        <v>0</v>
      </c>
      <c r="E375" s="34">
        <v>27.5</v>
      </c>
    </row>
    <row r="376" spans="1:5" x14ac:dyDescent="0.25">
      <c r="A376" s="42">
        <v>44495</v>
      </c>
      <c r="B376" s="33" t="s">
        <v>302</v>
      </c>
      <c r="C376" s="41" t="s">
        <v>159</v>
      </c>
      <c r="D376" s="34">
        <v>0</v>
      </c>
      <c r="E376" s="34">
        <v>30</v>
      </c>
    </row>
    <row r="377" spans="1:5" x14ac:dyDescent="0.25">
      <c r="A377" s="42">
        <v>44495</v>
      </c>
      <c r="B377" s="43" t="s">
        <v>371</v>
      </c>
      <c r="C377" s="41" t="s">
        <v>200</v>
      </c>
      <c r="D377" s="34">
        <v>281</v>
      </c>
      <c r="E377" s="41">
        <v>0</v>
      </c>
    </row>
    <row r="378" spans="1:5" x14ac:dyDescent="0.25">
      <c r="A378" s="42">
        <v>44495</v>
      </c>
      <c r="B378" s="43" t="s">
        <v>293</v>
      </c>
      <c r="C378" s="41" t="s">
        <v>150</v>
      </c>
      <c r="D378" s="34">
        <v>0</v>
      </c>
      <c r="E378" s="41">
        <v>99.5</v>
      </c>
    </row>
    <row r="379" spans="1:5" x14ac:dyDescent="0.25">
      <c r="A379" s="42">
        <v>44496</v>
      </c>
      <c r="B379" s="33" t="s">
        <v>374</v>
      </c>
      <c r="C379" s="41" t="s">
        <v>375</v>
      </c>
      <c r="D379" s="34">
        <v>0</v>
      </c>
      <c r="E379" s="34">
        <v>61</v>
      </c>
    </row>
    <row r="380" spans="1:5" x14ac:dyDescent="0.25">
      <c r="A380" s="42">
        <v>44496</v>
      </c>
      <c r="B380" s="43" t="s">
        <v>326</v>
      </c>
      <c r="C380" s="41" t="s">
        <v>145</v>
      </c>
      <c r="D380" s="41">
        <v>0</v>
      </c>
      <c r="E380" s="41">
        <v>3.75</v>
      </c>
    </row>
    <row r="381" spans="1:5" x14ac:dyDescent="0.25">
      <c r="A381" s="42">
        <v>44497</v>
      </c>
      <c r="B381" s="43" t="s">
        <v>243</v>
      </c>
      <c r="C381" s="41" t="s">
        <v>145</v>
      </c>
      <c r="D381" s="41">
        <v>0</v>
      </c>
      <c r="E381" s="41">
        <v>1.25</v>
      </c>
    </row>
    <row r="382" spans="1:5" x14ac:dyDescent="0.25">
      <c r="A382" s="42">
        <v>44497</v>
      </c>
      <c r="B382" s="43" t="s">
        <v>404</v>
      </c>
      <c r="C382" s="41" t="s">
        <v>145</v>
      </c>
      <c r="D382" s="41">
        <v>0</v>
      </c>
      <c r="E382" s="41">
        <v>20</v>
      </c>
    </row>
    <row r="383" spans="1:5" x14ac:dyDescent="0.25">
      <c r="A383" s="42">
        <v>44497</v>
      </c>
      <c r="B383" s="43" t="s">
        <v>334</v>
      </c>
      <c r="C383" s="41" t="s">
        <v>143</v>
      </c>
      <c r="D383" s="41">
        <v>7</v>
      </c>
      <c r="E383" s="41">
        <v>0</v>
      </c>
    </row>
    <row r="384" spans="1:5" x14ac:dyDescent="0.25">
      <c r="A384" s="42">
        <v>44499</v>
      </c>
      <c r="B384" s="43" t="s">
        <v>334</v>
      </c>
      <c r="C384" s="41" t="s">
        <v>143</v>
      </c>
      <c r="D384" s="41">
        <v>3.5</v>
      </c>
      <c r="E384" s="41">
        <v>0</v>
      </c>
    </row>
    <row r="385" spans="1:5" x14ac:dyDescent="0.25">
      <c r="A385" s="42">
        <v>44499</v>
      </c>
      <c r="B385" s="43" t="s">
        <v>405</v>
      </c>
      <c r="C385" s="41" t="s">
        <v>145</v>
      </c>
      <c r="D385" s="41">
        <v>0</v>
      </c>
      <c r="E385" s="41">
        <v>23.5</v>
      </c>
    </row>
    <row r="386" spans="1:5" x14ac:dyDescent="0.25">
      <c r="A386" s="32">
        <v>44500</v>
      </c>
      <c r="B386" s="33" t="s">
        <v>256</v>
      </c>
      <c r="C386" s="41" t="s">
        <v>145</v>
      </c>
      <c r="D386" s="41">
        <v>0</v>
      </c>
      <c r="E386" s="34">
        <v>3.5</v>
      </c>
    </row>
    <row r="387" spans="1:5" x14ac:dyDescent="0.25">
      <c r="A387" s="42">
        <v>44501</v>
      </c>
      <c r="B387" s="33" t="s">
        <v>290</v>
      </c>
      <c r="C387" s="41" t="s">
        <v>151</v>
      </c>
      <c r="D387" s="34">
        <v>1200</v>
      </c>
      <c r="E387" s="34">
        <v>0</v>
      </c>
    </row>
    <row r="388" spans="1:5" x14ac:dyDescent="0.25">
      <c r="A388" s="42">
        <v>44501</v>
      </c>
      <c r="B388" s="33" t="s">
        <v>315</v>
      </c>
      <c r="C388" s="41" t="s">
        <v>244</v>
      </c>
      <c r="D388" s="34">
        <v>0</v>
      </c>
      <c r="E388" s="34">
        <v>1200</v>
      </c>
    </row>
    <row r="389" spans="1:5" x14ac:dyDescent="0.25">
      <c r="A389" s="42">
        <v>44501</v>
      </c>
      <c r="B389" s="33" t="s">
        <v>316</v>
      </c>
      <c r="C389" s="41" t="s">
        <v>244</v>
      </c>
      <c r="D389" s="34">
        <v>600</v>
      </c>
      <c r="E389" s="34">
        <v>0</v>
      </c>
    </row>
    <row r="390" spans="1:5" x14ac:dyDescent="0.25">
      <c r="A390" s="42">
        <v>44501</v>
      </c>
      <c r="B390" s="43" t="s">
        <v>407</v>
      </c>
      <c r="C390" s="41" t="s">
        <v>145</v>
      </c>
      <c r="D390" s="41">
        <v>0</v>
      </c>
      <c r="E390" s="41">
        <f>33.65-17</f>
        <v>16.649999999999999</v>
      </c>
    </row>
    <row r="391" spans="1:5" x14ac:dyDescent="0.25">
      <c r="A391" s="42">
        <v>44501</v>
      </c>
      <c r="B391" s="43" t="s">
        <v>334</v>
      </c>
      <c r="C391" s="41" t="s">
        <v>143</v>
      </c>
      <c r="D391" s="41">
        <v>3.5</v>
      </c>
      <c r="E391" s="41">
        <v>0</v>
      </c>
    </row>
    <row r="392" spans="1:5" x14ac:dyDescent="0.25">
      <c r="A392" s="42">
        <v>44501</v>
      </c>
      <c r="B392" s="43" t="s">
        <v>306</v>
      </c>
      <c r="C392" s="41" t="s">
        <v>143</v>
      </c>
      <c r="D392" s="41">
        <v>0</v>
      </c>
      <c r="E392" s="41">
        <v>20</v>
      </c>
    </row>
    <row r="393" spans="1:5" x14ac:dyDescent="0.25">
      <c r="A393" s="32">
        <v>44502</v>
      </c>
      <c r="B393" s="33" t="s">
        <v>409</v>
      </c>
      <c r="C393" s="41" t="s">
        <v>150</v>
      </c>
      <c r="D393" s="41">
        <v>0</v>
      </c>
      <c r="E393" s="34">
        <v>56</v>
      </c>
    </row>
    <row r="394" spans="1:5" x14ac:dyDescent="0.25">
      <c r="A394" s="42">
        <v>44503</v>
      </c>
      <c r="B394" s="43" t="s">
        <v>334</v>
      </c>
      <c r="C394" s="41" t="s">
        <v>143</v>
      </c>
      <c r="D394" s="41">
        <v>5</v>
      </c>
      <c r="E394" s="34">
        <v>0</v>
      </c>
    </row>
    <row r="395" spans="1:5" x14ac:dyDescent="0.25">
      <c r="A395" s="42">
        <v>44503</v>
      </c>
      <c r="B395" s="43" t="s">
        <v>408</v>
      </c>
      <c r="C395" s="41" t="s">
        <v>145</v>
      </c>
      <c r="D395" s="33">
        <v>0</v>
      </c>
      <c r="E395">
        <v>15.75</v>
      </c>
    </row>
    <row r="396" spans="1:5" x14ac:dyDescent="0.25">
      <c r="A396" s="42">
        <v>44504</v>
      </c>
      <c r="B396" s="43" t="s">
        <v>410</v>
      </c>
      <c r="C396" s="41" t="s">
        <v>145</v>
      </c>
      <c r="D396" s="33">
        <v>0</v>
      </c>
      <c r="E396" s="41">
        <v>5</v>
      </c>
    </row>
    <row r="397" spans="1:5" x14ac:dyDescent="0.25">
      <c r="A397" s="42">
        <v>44506</v>
      </c>
      <c r="B397" s="43" t="s">
        <v>411</v>
      </c>
      <c r="C397" s="41" t="s">
        <v>145</v>
      </c>
      <c r="D397" s="33">
        <v>0</v>
      </c>
      <c r="E397" s="41">
        <v>21.5</v>
      </c>
    </row>
    <row r="398" spans="1:5" x14ac:dyDescent="0.25">
      <c r="A398" s="42">
        <v>44506</v>
      </c>
      <c r="B398" s="43" t="s">
        <v>334</v>
      </c>
      <c r="C398" s="41" t="s">
        <v>143</v>
      </c>
      <c r="D398" s="41">
        <v>3.5</v>
      </c>
      <c r="E398" s="41">
        <v>0</v>
      </c>
    </row>
    <row r="399" spans="1:5" x14ac:dyDescent="0.25">
      <c r="A399" s="42">
        <v>44509</v>
      </c>
      <c r="B399" s="43" t="s">
        <v>412</v>
      </c>
      <c r="C399" s="41" t="s">
        <v>145</v>
      </c>
      <c r="D399" s="41">
        <v>0</v>
      </c>
      <c r="E399" s="41">
        <v>36.9</v>
      </c>
    </row>
    <row r="400" spans="1:5" x14ac:dyDescent="0.25">
      <c r="A400" s="42">
        <v>44509</v>
      </c>
      <c r="B400" s="43" t="s">
        <v>306</v>
      </c>
      <c r="C400" s="41" t="s">
        <v>143</v>
      </c>
      <c r="D400" s="41">
        <v>0</v>
      </c>
      <c r="E400" s="41">
        <v>50</v>
      </c>
    </row>
    <row r="401" spans="1:8" x14ac:dyDescent="0.25">
      <c r="A401" s="42">
        <v>44509</v>
      </c>
      <c r="B401" s="43" t="s">
        <v>415</v>
      </c>
      <c r="C401" s="41" t="s">
        <v>143</v>
      </c>
      <c r="D401" s="41">
        <v>0</v>
      </c>
      <c r="E401" s="41">
        <v>15</v>
      </c>
    </row>
    <row r="402" spans="1:8" x14ac:dyDescent="0.25">
      <c r="A402" s="42">
        <v>44510</v>
      </c>
      <c r="B402" s="43" t="s">
        <v>416</v>
      </c>
      <c r="C402" s="41" t="s">
        <v>145</v>
      </c>
      <c r="D402" s="41">
        <v>0</v>
      </c>
      <c r="E402" s="41">
        <v>27.75</v>
      </c>
    </row>
    <row r="403" spans="1:8" x14ac:dyDescent="0.25">
      <c r="A403" s="42">
        <v>44511</v>
      </c>
      <c r="B403" s="43" t="s">
        <v>417</v>
      </c>
      <c r="C403" s="41" t="s">
        <v>145</v>
      </c>
      <c r="D403" s="41">
        <v>0</v>
      </c>
      <c r="E403" s="41">
        <v>6.5</v>
      </c>
    </row>
    <row r="404" spans="1:8" x14ac:dyDescent="0.25">
      <c r="A404" s="42">
        <v>44511</v>
      </c>
      <c r="B404" s="43" t="s">
        <v>418</v>
      </c>
      <c r="C404" s="41" t="s">
        <v>145</v>
      </c>
      <c r="D404" s="41">
        <v>0</v>
      </c>
      <c r="E404" s="41">
        <v>43.05</v>
      </c>
    </row>
    <row r="405" spans="1:8" x14ac:dyDescent="0.25">
      <c r="A405" s="32">
        <v>44512</v>
      </c>
      <c r="B405" s="43" t="s">
        <v>417</v>
      </c>
      <c r="C405" s="41" t="s">
        <v>145</v>
      </c>
      <c r="D405" s="41">
        <v>0</v>
      </c>
      <c r="E405" s="34">
        <v>16.5</v>
      </c>
    </row>
    <row r="406" spans="1:8" x14ac:dyDescent="0.25">
      <c r="A406" s="32">
        <v>44512</v>
      </c>
      <c r="B406" s="43" t="s">
        <v>127</v>
      </c>
      <c r="C406" s="41" t="s">
        <v>150</v>
      </c>
      <c r="D406" s="41">
        <v>0</v>
      </c>
      <c r="E406" s="41">
        <f>(49.1/2)+3.6</f>
        <v>28.150000000000002</v>
      </c>
      <c r="H406" s="19"/>
    </row>
    <row r="407" spans="1:8" x14ac:dyDescent="0.25">
      <c r="A407" s="32">
        <v>44512</v>
      </c>
      <c r="B407" s="43" t="s">
        <v>419</v>
      </c>
      <c r="C407" s="41" t="s">
        <v>150</v>
      </c>
      <c r="D407" s="41">
        <v>0</v>
      </c>
      <c r="E407" s="41">
        <f>6.7/2</f>
        <v>3.35</v>
      </c>
    </row>
    <row r="408" spans="1:8" x14ac:dyDescent="0.25">
      <c r="A408" s="32">
        <v>44512</v>
      </c>
      <c r="B408" s="43" t="s">
        <v>293</v>
      </c>
      <c r="C408" s="41" t="s">
        <v>150</v>
      </c>
      <c r="D408" s="41">
        <v>0</v>
      </c>
      <c r="E408" s="41">
        <f>98.8/2</f>
        <v>49.4</v>
      </c>
    </row>
    <row r="409" spans="1:8" x14ac:dyDescent="0.25">
      <c r="A409" s="32">
        <v>44512</v>
      </c>
      <c r="B409" s="43" t="s">
        <v>420</v>
      </c>
      <c r="C409" s="41" t="s">
        <v>145</v>
      </c>
      <c r="D409" s="41">
        <v>0</v>
      </c>
      <c r="E409" s="41">
        <f>(10.75+1.75+5)/2</f>
        <v>8.75</v>
      </c>
    </row>
    <row r="410" spans="1:8" x14ac:dyDescent="0.25">
      <c r="A410" s="42">
        <v>44513</v>
      </c>
      <c r="B410" s="43" t="s">
        <v>421</v>
      </c>
      <c r="C410" s="41" t="s">
        <v>145</v>
      </c>
      <c r="D410" s="41">
        <v>0</v>
      </c>
      <c r="E410" s="41">
        <v>14</v>
      </c>
    </row>
    <row r="411" spans="1:8" x14ac:dyDescent="0.25">
      <c r="A411" s="42">
        <v>44515</v>
      </c>
      <c r="B411" s="43" t="s">
        <v>422</v>
      </c>
      <c r="C411" s="41" t="s">
        <v>145</v>
      </c>
      <c r="D411" s="41">
        <v>0</v>
      </c>
      <c r="E411" s="41">
        <f>18.45+1.75-4.8</f>
        <v>15.399999999999999</v>
      </c>
    </row>
    <row r="412" spans="1:8" x14ac:dyDescent="0.25">
      <c r="A412" s="42">
        <v>44517</v>
      </c>
      <c r="B412" s="43" t="s">
        <v>423</v>
      </c>
      <c r="C412" s="41" t="s">
        <v>145</v>
      </c>
      <c r="D412" s="41">
        <v>0</v>
      </c>
      <c r="E412" s="41">
        <f>17.25 + 7.5+1.75</f>
        <v>26.5</v>
      </c>
    </row>
    <row r="413" spans="1:8" x14ac:dyDescent="0.25">
      <c r="A413" s="42">
        <v>44517</v>
      </c>
      <c r="B413" s="43" t="s">
        <v>334</v>
      </c>
      <c r="C413" s="41" t="s">
        <v>143</v>
      </c>
      <c r="D413" s="41">
        <v>9.6999999999999993</v>
      </c>
      <c r="E413" s="41">
        <v>0</v>
      </c>
    </row>
    <row r="414" spans="1:8" x14ac:dyDescent="0.25">
      <c r="A414" s="42">
        <v>44518</v>
      </c>
      <c r="B414" s="43" t="s">
        <v>410</v>
      </c>
      <c r="C414" s="41" t="s">
        <v>145</v>
      </c>
      <c r="D414" s="41">
        <v>0</v>
      </c>
      <c r="E414" s="41">
        <v>4</v>
      </c>
    </row>
    <row r="415" spans="1:8" x14ac:dyDescent="0.25">
      <c r="A415" s="42">
        <v>44518</v>
      </c>
      <c r="B415" s="43" t="s">
        <v>424</v>
      </c>
      <c r="C415" s="41" t="s">
        <v>145</v>
      </c>
      <c r="D415" s="41">
        <v>0</v>
      </c>
      <c r="E415" s="41">
        <v>23</v>
      </c>
    </row>
    <row r="416" spans="1:8" x14ac:dyDescent="0.25">
      <c r="A416" s="42">
        <v>44519</v>
      </c>
      <c r="B416" s="43" t="s">
        <v>410</v>
      </c>
      <c r="C416" s="41" t="s">
        <v>145</v>
      </c>
      <c r="D416" s="41">
        <v>0</v>
      </c>
      <c r="E416" s="41">
        <v>6.5</v>
      </c>
    </row>
    <row r="417" spans="1:5" x14ac:dyDescent="0.25">
      <c r="A417" s="42">
        <v>44519</v>
      </c>
      <c r="B417" s="43" t="s">
        <v>370</v>
      </c>
      <c r="C417" s="41" t="s">
        <v>145</v>
      </c>
      <c r="D417" s="41">
        <v>0</v>
      </c>
      <c r="E417" s="41">
        <v>26</v>
      </c>
    </row>
    <row r="418" spans="1:5" x14ac:dyDescent="0.25">
      <c r="A418" s="42">
        <v>44521</v>
      </c>
      <c r="B418" s="43" t="s">
        <v>426</v>
      </c>
      <c r="C418" s="41" t="s">
        <v>145</v>
      </c>
      <c r="D418" s="41">
        <v>0</v>
      </c>
      <c r="E418" s="41">
        <f>28.7+3.5</f>
        <v>32.200000000000003</v>
      </c>
    </row>
    <row r="419" spans="1:5" x14ac:dyDescent="0.25">
      <c r="A419" s="42">
        <v>44521</v>
      </c>
      <c r="B419" s="43" t="s">
        <v>425</v>
      </c>
      <c r="C419" s="41" t="s">
        <v>169</v>
      </c>
      <c r="D419" s="41">
        <v>0</v>
      </c>
      <c r="E419" s="41">
        <v>31.7</v>
      </c>
    </row>
    <row r="420" spans="1:5" x14ac:dyDescent="0.25">
      <c r="A420" s="42">
        <v>44522</v>
      </c>
      <c r="B420" s="43" t="s">
        <v>334</v>
      </c>
      <c r="C420" s="41" t="s">
        <v>143</v>
      </c>
      <c r="D420" s="41">
        <f>1.75*2+0.75</f>
        <v>4.25</v>
      </c>
      <c r="E420" s="41">
        <v>0</v>
      </c>
    </row>
    <row r="421" spans="1:5" x14ac:dyDescent="0.25">
      <c r="A421" s="42">
        <v>44522</v>
      </c>
      <c r="B421" s="43" t="s">
        <v>427</v>
      </c>
      <c r="C421" s="41" t="s">
        <v>169</v>
      </c>
      <c r="D421" s="41">
        <v>0</v>
      </c>
      <c r="E421" s="41">
        <v>6</v>
      </c>
    </row>
    <row r="422" spans="1:5" x14ac:dyDescent="0.25">
      <c r="A422" s="42">
        <v>44522</v>
      </c>
      <c r="B422" s="43" t="s">
        <v>243</v>
      </c>
      <c r="C422" s="41" t="s">
        <v>145</v>
      </c>
      <c r="D422" s="41">
        <v>0</v>
      </c>
      <c r="E422" s="41">
        <v>1.75</v>
      </c>
    </row>
    <row r="423" spans="1:5" x14ac:dyDescent="0.25">
      <c r="A423" s="42">
        <v>44523</v>
      </c>
      <c r="B423" s="43" t="s">
        <v>428</v>
      </c>
      <c r="C423" s="41" t="s">
        <v>145</v>
      </c>
      <c r="D423" s="41">
        <v>0</v>
      </c>
      <c r="E423" s="41">
        <v>7.2</v>
      </c>
    </row>
    <row r="424" spans="1:5" x14ac:dyDescent="0.25">
      <c r="A424" s="42">
        <v>44523</v>
      </c>
      <c r="B424" s="43" t="s">
        <v>429</v>
      </c>
      <c r="C424" s="41" t="s">
        <v>169</v>
      </c>
      <c r="D424" s="41">
        <v>0</v>
      </c>
      <c r="E424" s="41">
        <v>12.2</v>
      </c>
    </row>
    <row r="425" spans="1:5" x14ac:dyDescent="0.25">
      <c r="A425" s="42">
        <v>44523</v>
      </c>
      <c r="B425" s="43" t="s">
        <v>165</v>
      </c>
      <c r="C425" s="41" t="s">
        <v>169</v>
      </c>
      <c r="D425" s="41">
        <v>49.9</v>
      </c>
      <c r="E425" s="41">
        <v>0</v>
      </c>
    </row>
    <row r="426" spans="1:5" x14ac:dyDescent="0.25">
      <c r="A426" s="42">
        <v>44523</v>
      </c>
      <c r="B426" s="43" t="s">
        <v>361</v>
      </c>
      <c r="C426" s="41" t="s">
        <v>143</v>
      </c>
      <c r="D426" s="41">
        <v>0</v>
      </c>
      <c r="E426" s="41">
        <v>50</v>
      </c>
    </row>
    <row r="427" spans="1:5" x14ac:dyDescent="0.25">
      <c r="A427" s="42">
        <v>44523</v>
      </c>
      <c r="B427" s="43" t="s">
        <v>334</v>
      </c>
      <c r="C427" s="41" t="s">
        <v>143</v>
      </c>
      <c r="D427" s="41">
        <v>5</v>
      </c>
      <c r="E427" s="41">
        <v>0</v>
      </c>
    </row>
    <row r="428" spans="1:5" x14ac:dyDescent="0.25">
      <c r="A428" s="42">
        <v>44524</v>
      </c>
      <c r="B428" s="43" t="s">
        <v>431</v>
      </c>
      <c r="C428" s="41" t="s">
        <v>145</v>
      </c>
      <c r="D428" s="41">
        <v>0</v>
      </c>
      <c r="E428" s="41">
        <f>7.65+3.5</f>
        <v>11.15</v>
      </c>
    </row>
    <row r="429" spans="1:5" x14ac:dyDescent="0.25">
      <c r="A429" s="42">
        <v>44525</v>
      </c>
      <c r="B429" s="43" t="s">
        <v>410</v>
      </c>
      <c r="C429" s="41" t="s">
        <v>145</v>
      </c>
      <c r="D429" s="41">
        <v>0</v>
      </c>
      <c r="E429" s="41">
        <v>10</v>
      </c>
    </row>
    <row r="430" spans="1:5" x14ac:dyDescent="0.25">
      <c r="A430" s="42">
        <v>44525</v>
      </c>
      <c r="B430" s="43" t="s">
        <v>430</v>
      </c>
      <c r="C430" s="41" t="s">
        <v>145</v>
      </c>
      <c r="D430" s="41">
        <v>0</v>
      </c>
      <c r="E430" s="41">
        <f>15+5+4.5+8+1.75</f>
        <v>34.25</v>
      </c>
    </row>
    <row r="431" spans="1:5" x14ac:dyDescent="0.25">
      <c r="A431" s="42">
        <v>44526</v>
      </c>
      <c r="B431" s="43" t="s">
        <v>410</v>
      </c>
      <c r="C431" s="41" t="s">
        <v>145</v>
      </c>
      <c r="D431" s="41">
        <v>0</v>
      </c>
      <c r="E431" s="41">
        <v>8</v>
      </c>
    </row>
    <row r="432" spans="1:5" x14ac:dyDescent="0.25">
      <c r="A432" s="42">
        <v>44526</v>
      </c>
      <c r="B432" s="43" t="s">
        <v>432</v>
      </c>
      <c r="C432" s="41" t="s">
        <v>197</v>
      </c>
      <c r="D432" s="41">
        <v>0</v>
      </c>
      <c r="E432" s="41">
        <v>25</v>
      </c>
    </row>
    <row r="433" spans="1:5" x14ac:dyDescent="0.25">
      <c r="A433" s="42">
        <v>44527</v>
      </c>
      <c r="B433" s="43" t="s">
        <v>433</v>
      </c>
      <c r="C433" s="41" t="s">
        <v>145</v>
      </c>
      <c r="D433" s="41">
        <v>0</v>
      </c>
      <c r="E433" s="41">
        <f>25-0.15</f>
        <v>24.85</v>
      </c>
    </row>
    <row r="434" spans="1:5" x14ac:dyDescent="0.25">
      <c r="A434" s="42">
        <v>44528</v>
      </c>
      <c r="B434" s="43" t="s">
        <v>434</v>
      </c>
      <c r="C434" s="41" t="s">
        <v>145</v>
      </c>
      <c r="D434" s="41">
        <v>0</v>
      </c>
      <c r="E434" s="41">
        <v>10.25</v>
      </c>
    </row>
    <row r="435" spans="1:5" x14ac:dyDescent="0.25">
      <c r="A435" s="42">
        <v>44529</v>
      </c>
      <c r="B435" s="43" t="s">
        <v>256</v>
      </c>
      <c r="C435" s="41" t="s">
        <v>145</v>
      </c>
      <c r="D435" s="41">
        <v>0</v>
      </c>
      <c r="E435" s="41">
        <v>4.5</v>
      </c>
    </row>
    <row r="436" spans="1:5" x14ac:dyDescent="0.25">
      <c r="A436" s="42">
        <v>44529</v>
      </c>
      <c r="B436" s="43" t="s">
        <v>435</v>
      </c>
      <c r="C436" s="41" t="s">
        <v>148</v>
      </c>
      <c r="D436" s="41">
        <v>0</v>
      </c>
      <c r="E436" s="41">
        <v>5</v>
      </c>
    </row>
    <row r="437" spans="1:5" x14ac:dyDescent="0.25">
      <c r="A437" s="42">
        <v>44530</v>
      </c>
      <c r="B437" s="43" t="s">
        <v>436</v>
      </c>
      <c r="C437" s="41" t="s">
        <v>145</v>
      </c>
      <c r="D437" s="41">
        <v>0</v>
      </c>
      <c r="E437" s="41">
        <v>25.4</v>
      </c>
    </row>
    <row r="438" spans="1:5" x14ac:dyDescent="0.25">
      <c r="A438" s="42">
        <v>44531</v>
      </c>
      <c r="B438" s="33" t="s">
        <v>290</v>
      </c>
      <c r="C438" s="41" t="s">
        <v>151</v>
      </c>
      <c r="D438" s="34">
        <v>1200</v>
      </c>
      <c r="E438" s="34">
        <v>0</v>
      </c>
    </row>
    <row r="439" spans="1:5" x14ac:dyDescent="0.25">
      <c r="A439" s="42">
        <v>44531</v>
      </c>
      <c r="B439" s="33" t="s">
        <v>315</v>
      </c>
      <c r="C439" s="41" t="s">
        <v>244</v>
      </c>
      <c r="D439" s="34">
        <v>0</v>
      </c>
      <c r="E439" s="34">
        <v>1200</v>
      </c>
    </row>
    <row r="440" spans="1:5" x14ac:dyDescent="0.25">
      <c r="A440" s="42">
        <v>44531</v>
      </c>
      <c r="B440" s="43" t="s">
        <v>438</v>
      </c>
      <c r="C440" s="41" t="s">
        <v>145</v>
      </c>
      <c r="D440" s="41">
        <v>0</v>
      </c>
      <c r="E440" s="41">
        <v>3.95</v>
      </c>
    </row>
    <row r="441" spans="1:5" x14ac:dyDescent="0.25">
      <c r="A441" s="42">
        <v>44531</v>
      </c>
      <c r="B441" s="43" t="s">
        <v>439</v>
      </c>
      <c r="C441" s="41" t="s">
        <v>197</v>
      </c>
      <c r="D441" s="41">
        <v>0</v>
      </c>
      <c r="E441" s="41">
        <v>157.4</v>
      </c>
    </row>
    <row r="442" spans="1:5" x14ac:dyDescent="0.25">
      <c r="A442" s="42">
        <v>44531</v>
      </c>
      <c r="B442" s="33" t="s">
        <v>201</v>
      </c>
      <c r="C442" s="41" t="s">
        <v>151</v>
      </c>
      <c r="D442" s="41">
        <v>500</v>
      </c>
      <c r="E442" s="41">
        <v>0</v>
      </c>
    </row>
    <row r="443" spans="1:5" x14ac:dyDescent="0.25">
      <c r="A443" s="42">
        <v>44532</v>
      </c>
      <c r="B443" s="33" t="s">
        <v>417</v>
      </c>
      <c r="C443" s="41" t="s">
        <v>145</v>
      </c>
      <c r="D443" s="34">
        <v>0</v>
      </c>
      <c r="E443" s="34">
        <v>10</v>
      </c>
    </row>
    <row r="444" spans="1:5" x14ac:dyDescent="0.25">
      <c r="A444" s="42">
        <v>44532</v>
      </c>
      <c r="B444" s="43" t="s">
        <v>441</v>
      </c>
      <c r="C444" s="41" t="s">
        <v>145</v>
      </c>
      <c r="D444" s="41">
        <v>0</v>
      </c>
      <c r="E444" s="41">
        <f>34+19.15</f>
        <v>53.15</v>
      </c>
    </row>
    <row r="445" spans="1:5" x14ac:dyDescent="0.25">
      <c r="A445" s="80">
        <v>44533</v>
      </c>
      <c r="B445" s="81" t="s">
        <v>316</v>
      </c>
      <c r="C445" s="82" t="s">
        <v>244</v>
      </c>
      <c r="D445" s="83">
        <v>600</v>
      </c>
      <c r="E445" s="83">
        <v>0</v>
      </c>
    </row>
    <row r="446" spans="1:5" x14ac:dyDescent="0.25">
      <c r="A446" s="80">
        <v>44533</v>
      </c>
      <c r="B446" s="84" t="s">
        <v>216</v>
      </c>
      <c r="C446" s="82" t="s">
        <v>150</v>
      </c>
      <c r="D446" s="82">
        <v>0</v>
      </c>
      <c r="E446" s="82">
        <v>50</v>
      </c>
    </row>
    <row r="447" spans="1:5" x14ac:dyDescent="0.25">
      <c r="A447" s="80">
        <v>44533</v>
      </c>
      <c r="B447" s="84" t="s">
        <v>443</v>
      </c>
      <c r="C447" s="82" t="s">
        <v>150</v>
      </c>
      <c r="D447" s="82">
        <v>0</v>
      </c>
      <c r="E447" s="82">
        <f>45.3/2</f>
        <v>22.65</v>
      </c>
    </row>
    <row r="448" spans="1:5" x14ac:dyDescent="0.25">
      <c r="A448" s="80">
        <v>44533</v>
      </c>
      <c r="B448" s="84" t="s">
        <v>334</v>
      </c>
      <c r="C448" s="82" t="s">
        <v>143</v>
      </c>
      <c r="D448" s="82">
        <v>8.75</v>
      </c>
      <c r="E448" s="82">
        <v>0</v>
      </c>
    </row>
    <row r="449" spans="1:5" x14ac:dyDescent="0.25">
      <c r="A449" s="42">
        <v>44533</v>
      </c>
      <c r="B449" s="43" t="s">
        <v>444</v>
      </c>
      <c r="C449" s="41" t="s">
        <v>151</v>
      </c>
      <c r="D449" s="41">
        <v>0</v>
      </c>
      <c r="E449" s="41">
        <v>1.7</v>
      </c>
    </row>
    <row r="450" spans="1:5" x14ac:dyDescent="0.25">
      <c r="A450" s="42">
        <v>44534</v>
      </c>
      <c r="B450" s="43" t="s">
        <v>445</v>
      </c>
      <c r="C450" s="41" t="s">
        <v>145</v>
      </c>
      <c r="D450" s="41">
        <v>0</v>
      </c>
      <c r="E450" s="41">
        <f>6*1.25</f>
        <v>7.5</v>
      </c>
    </row>
    <row r="451" spans="1:5" x14ac:dyDescent="0.25">
      <c r="A451" s="42">
        <v>44535</v>
      </c>
      <c r="B451" s="43" t="s">
        <v>446</v>
      </c>
      <c r="C451" s="41" t="s">
        <v>145</v>
      </c>
      <c r="D451" s="41">
        <v>0</v>
      </c>
      <c r="E451" s="41">
        <v>19.899999999999999</v>
      </c>
    </row>
    <row r="452" spans="1:5" x14ac:dyDescent="0.25">
      <c r="A452" s="42">
        <v>44537</v>
      </c>
      <c r="B452" s="43" t="s">
        <v>447</v>
      </c>
      <c r="C452" s="41" t="s">
        <v>145</v>
      </c>
      <c r="D452" s="41">
        <v>0</v>
      </c>
      <c r="E452" s="41">
        <v>11.5</v>
      </c>
    </row>
    <row r="453" spans="1:5" x14ac:dyDescent="0.25">
      <c r="A453" s="42">
        <v>44538</v>
      </c>
      <c r="B453" s="43" t="s">
        <v>359</v>
      </c>
      <c r="C453" s="41" t="s">
        <v>145</v>
      </c>
      <c r="D453" s="41">
        <v>0</v>
      </c>
      <c r="E453" s="41">
        <v>5</v>
      </c>
    </row>
    <row r="454" spans="1:5" x14ac:dyDescent="0.25">
      <c r="A454" s="42">
        <v>44538</v>
      </c>
      <c r="B454" s="84" t="s">
        <v>334</v>
      </c>
      <c r="C454" s="82" t="s">
        <v>143</v>
      </c>
      <c r="D454" s="82">
        <v>10.55</v>
      </c>
      <c r="E454" s="82">
        <v>0</v>
      </c>
    </row>
    <row r="455" spans="1:5" x14ac:dyDescent="0.25">
      <c r="A455" s="42">
        <v>44538</v>
      </c>
      <c r="B455" s="81" t="s">
        <v>449</v>
      </c>
      <c r="C455" s="82" t="s">
        <v>197</v>
      </c>
      <c r="D455" s="83">
        <v>0</v>
      </c>
      <c r="E455" s="83">
        <v>15.4</v>
      </c>
    </row>
    <row r="456" spans="1:5" x14ac:dyDescent="0.25">
      <c r="A456" s="42">
        <v>44538</v>
      </c>
      <c r="B456" s="81" t="s">
        <v>450</v>
      </c>
      <c r="C456" s="82" t="s">
        <v>197</v>
      </c>
      <c r="D456" s="83">
        <v>0</v>
      </c>
      <c r="E456" s="83">
        <v>20</v>
      </c>
    </row>
    <row r="457" spans="1:5" x14ac:dyDescent="0.25">
      <c r="A457" s="42">
        <v>44539</v>
      </c>
      <c r="B457" s="43" t="s">
        <v>158</v>
      </c>
      <c r="C457" s="41" t="s">
        <v>159</v>
      </c>
      <c r="D457" s="41">
        <v>0</v>
      </c>
      <c r="E457" s="41">
        <v>30</v>
      </c>
    </row>
    <row r="458" spans="1:5" x14ac:dyDescent="0.25">
      <c r="A458" s="42">
        <v>44539</v>
      </c>
      <c r="B458" s="43" t="s">
        <v>448</v>
      </c>
      <c r="C458" s="41" t="s">
        <v>145</v>
      </c>
      <c r="D458" s="41">
        <v>0</v>
      </c>
      <c r="E458" s="41">
        <f>105+44.5+6+6+5+10</f>
        <v>176.5</v>
      </c>
    </row>
    <row r="459" spans="1:5" x14ac:dyDescent="0.25">
      <c r="A459" s="42">
        <v>44540</v>
      </c>
      <c r="B459" s="43" t="s">
        <v>417</v>
      </c>
      <c r="C459" s="41" t="s">
        <v>145</v>
      </c>
      <c r="D459" s="41">
        <v>0</v>
      </c>
      <c r="E459" s="41">
        <v>9.75</v>
      </c>
    </row>
    <row r="460" spans="1:5" x14ac:dyDescent="0.25">
      <c r="A460" s="42">
        <v>44541</v>
      </c>
      <c r="B460" s="43" t="s">
        <v>451</v>
      </c>
      <c r="C460" s="41" t="s">
        <v>375</v>
      </c>
      <c r="D460" s="41">
        <v>0</v>
      </c>
      <c r="E460" s="41">
        <v>23</v>
      </c>
    </row>
    <row r="461" spans="1:5" x14ac:dyDescent="0.25">
      <c r="A461" s="42">
        <v>44542</v>
      </c>
      <c r="B461" s="43" t="s">
        <v>452</v>
      </c>
      <c r="C461" s="41" t="s">
        <v>145</v>
      </c>
      <c r="D461" s="41">
        <v>0</v>
      </c>
      <c r="E461" s="41">
        <v>15.5</v>
      </c>
    </row>
    <row r="462" spans="1:5" x14ac:dyDescent="0.25">
      <c r="A462" s="42">
        <v>44543</v>
      </c>
      <c r="B462" s="43" t="s">
        <v>445</v>
      </c>
      <c r="C462" s="41" t="s">
        <v>145</v>
      </c>
      <c r="D462" s="41">
        <v>0</v>
      </c>
      <c r="E462" s="41">
        <f>12.5-4.75</f>
        <v>7.75</v>
      </c>
    </row>
    <row r="463" spans="1:5" x14ac:dyDescent="0.25">
      <c r="A463" s="42">
        <v>44543</v>
      </c>
      <c r="B463" s="84" t="s">
        <v>334</v>
      </c>
      <c r="C463" s="41" t="s">
        <v>143</v>
      </c>
      <c r="D463" s="41">
        <v>5.25</v>
      </c>
      <c r="E463" s="41">
        <v>0</v>
      </c>
    </row>
    <row r="464" spans="1:5" x14ac:dyDescent="0.25">
      <c r="A464" s="42">
        <v>44543</v>
      </c>
      <c r="B464" s="43" t="s">
        <v>453</v>
      </c>
      <c r="C464" s="41" t="s">
        <v>143</v>
      </c>
      <c r="D464" s="41">
        <v>0</v>
      </c>
      <c r="E464" s="41">
        <v>40</v>
      </c>
    </row>
    <row r="465" spans="1:5" x14ac:dyDescent="0.25">
      <c r="A465" s="32">
        <v>44544</v>
      </c>
      <c r="B465" s="33" t="s">
        <v>446</v>
      </c>
      <c r="C465" s="41" t="s">
        <v>145</v>
      </c>
      <c r="D465" s="34">
        <v>0</v>
      </c>
      <c r="E465" s="34">
        <v>19.899999999999999</v>
      </c>
    </row>
    <row r="466" spans="1:5" x14ac:dyDescent="0.25">
      <c r="A466" s="42">
        <v>44546</v>
      </c>
      <c r="B466" s="43" t="s">
        <v>417</v>
      </c>
      <c r="C466" s="41" t="s">
        <v>145</v>
      </c>
      <c r="D466" s="41">
        <v>0</v>
      </c>
      <c r="E466" s="41">
        <v>11.5</v>
      </c>
    </row>
    <row r="467" spans="1:5" x14ac:dyDescent="0.25">
      <c r="A467" s="42">
        <v>44546</v>
      </c>
      <c r="B467" s="43" t="s">
        <v>454</v>
      </c>
      <c r="C467" s="41" t="s">
        <v>145</v>
      </c>
      <c r="D467" s="41">
        <v>0</v>
      </c>
      <c r="E467" s="41">
        <v>39</v>
      </c>
    </row>
    <row r="468" spans="1:5" x14ac:dyDescent="0.25">
      <c r="A468" s="42">
        <v>44547</v>
      </c>
      <c r="B468" s="43" t="s">
        <v>293</v>
      </c>
      <c r="C468" s="41" t="s">
        <v>150</v>
      </c>
      <c r="D468" s="41">
        <v>0</v>
      </c>
      <c r="E468" s="41">
        <v>99</v>
      </c>
    </row>
    <row r="469" spans="1:5" x14ac:dyDescent="0.25">
      <c r="A469" s="42">
        <v>44547</v>
      </c>
      <c r="B469" s="43" t="s">
        <v>127</v>
      </c>
      <c r="C469" s="41" t="s">
        <v>150</v>
      </c>
      <c r="D469" s="41">
        <v>0</v>
      </c>
      <c r="E469" s="41">
        <v>22.4</v>
      </c>
    </row>
    <row r="470" spans="1:5" x14ac:dyDescent="0.25">
      <c r="A470" s="42">
        <v>44547</v>
      </c>
      <c r="B470" s="43" t="s">
        <v>455</v>
      </c>
      <c r="C470" s="41" t="s">
        <v>145</v>
      </c>
      <c r="D470" s="41">
        <v>0</v>
      </c>
      <c r="E470" s="41">
        <v>4</v>
      </c>
    </row>
    <row r="471" spans="1:5" x14ac:dyDescent="0.25">
      <c r="A471" s="42">
        <v>44548</v>
      </c>
      <c r="B471" s="43" t="s">
        <v>456</v>
      </c>
      <c r="C471" s="41" t="s">
        <v>145</v>
      </c>
      <c r="D471" s="41">
        <v>0</v>
      </c>
      <c r="E471" s="41">
        <v>12.5</v>
      </c>
    </row>
    <row r="472" spans="1:5" x14ac:dyDescent="0.25">
      <c r="A472" s="38" t="s">
        <v>82</v>
      </c>
      <c r="B472" s="39"/>
      <c r="C472" s="39"/>
      <c r="D472" s="39">
        <f>SUBTOTAL(109,Table2[CREDIT])</f>
        <v>30581.300000000003</v>
      </c>
      <c r="E472" s="40">
        <f>SUBTOTAL(109,Table2[DEBIT])</f>
        <v>30237.300000000028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BC89-22BD-44E9-A309-6B32AC8BF114}">
  <sheetPr codeName="Sheet6"/>
  <dimension ref="A1:E67"/>
  <sheetViews>
    <sheetView topLeftCell="A49" workbookViewId="0">
      <selection activeCell="C67" sqref="C67"/>
    </sheetView>
  </sheetViews>
  <sheetFormatPr defaultRowHeight="15" x14ac:dyDescent="0.25"/>
  <cols>
    <col min="1" max="1" width="40.5703125" bestFit="1" customWidth="1"/>
    <col min="2" max="2" width="9.140625" customWidth="1"/>
    <col min="3" max="3" width="19.85546875" customWidth="1"/>
  </cols>
  <sheetData>
    <row r="1" spans="1:2" x14ac:dyDescent="0.25">
      <c r="A1" t="s">
        <v>78</v>
      </c>
      <c r="B1">
        <f>-100*77.3-5000</f>
        <v>-12730</v>
      </c>
    </row>
    <row r="2" spans="1:2" x14ac:dyDescent="0.25">
      <c r="A2" t="s">
        <v>35</v>
      </c>
      <c r="B2">
        <v>4000</v>
      </c>
    </row>
    <row r="3" spans="1:2" x14ac:dyDescent="0.25">
      <c r="A3" t="s">
        <v>76</v>
      </c>
      <c r="B3">
        <f>400*77.3</f>
        <v>30920</v>
      </c>
    </row>
    <row r="4" spans="1:2" x14ac:dyDescent="0.25">
      <c r="A4" t="s">
        <v>36</v>
      </c>
      <c r="B4">
        <v>4500</v>
      </c>
    </row>
    <row r="5" spans="1:2" x14ac:dyDescent="0.25">
      <c r="A5" t="s">
        <v>37</v>
      </c>
      <c r="B5">
        <v>350</v>
      </c>
    </row>
    <row r="6" spans="1:2" x14ac:dyDescent="0.25">
      <c r="A6" t="s">
        <v>37</v>
      </c>
      <c r="B6">
        <v>500</v>
      </c>
    </row>
    <row r="7" spans="1:2" x14ac:dyDescent="0.25">
      <c r="A7" t="s">
        <v>38</v>
      </c>
      <c r="B7">
        <v>1000</v>
      </c>
    </row>
    <row r="8" spans="1:2" x14ac:dyDescent="0.25">
      <c r="A8" t="s">
        <v>39</v>
      </c>
      <c r="B8">
        <v>1000</v>
      </c>
    </row>
    <row r="9" spans="1:2" x14ac:dyDescent="0.25">
      <c r="A9" t="s">
        <v>37</v>
      </c>
      <c r="B9">
        <v>500</v>
      </c>
    </row>
    <row r="10" spans="1:2" x14ac:dyDescent="0.25">
      <c r="A10" t="s">
        <v>40</v>
      </c>
      <c r="B10">
        <v>1300</v>
      </c>
    </row>
    <row r="11" spans="1:2" x14ac:dyDescent="0.25">
      <c r="A11" t="s">
        <v>41</v>
      </c>
      <c r="B11">
        <v>1500</v>
      </c>
    </row>
    <row r="12" spans="1:2" x14ac:dyDescent="0.25">
      <c r="A12" t="s">
        <v>42</v>
      </c>
      <c r="B12">
        <v>1000</v>
      </c>
    </row>
    <row r="13" spans="1:2" x14ac:dyDescent="0.25">
      <c r="A13" t="s">
        <v>43</v>
      </c>
      <c r="B13">
        <v>600</v>
      </c>
    </row>
    <row r="14" spans="1:2" x14ac:dyDescent="0.25">
      <c r="A14" t="s">
        <v>37</v>
      </c>
      <c r="B14">
        <v>400</v>
      </c>
    </row>
    <row r="15" spans="1:2" x14ac:dyDescent="0.25">
      <c r="A15" t="s">
        <v>37</v>
      </c>
      <c r="B15">
        <v>200</v>
      </c>
    </row>
    <row r="16" spans="1:2" x14ac:dyDescent="0.25">
      <c r="A16" t="s">
        <v>44</v>
      </c>
      <c r="B16">
        <v>600</v>
      </c>
    </row>
    <row r="17" spans="1:2" x14ac:dyDescent="0.25">
      <c r="A17" t="s">
        <v>45</v>
      </c>
      <c r="B17">
        <v>200</v>
      </c>
    </row>
    <row r="18" spans="1:2" x14ac:dyDescent="0.25">
      <c r="A18" t="s">
        <v>46</v>
      </c>
      <c r="B18">
        <v>1100</v>
      </c>
    </row>
    <row r="19" spans="1:2" x14ac:dyDescent="0.25">
      <c r="A19" t="s">
        <v>47</v>
      </c>
      <c r="B19">
        <v>200</v>
      </c>
    </row>
    <row r="20" spans="1:2" x14ac:dyDescent="0.25">
      <c r="A20" t="s">
        <v>47</v>
      </c>
      <c r="B20">
        <v>200</v>
      </c>
    </row>
    <row r="21" spans="1:2" x14ac:dyDescent="0.25">
      <c r="A21" t="s">
        <v>48</v>
      </c>
      <c r="B21">
        <v>400</v>
      </c>
    </row>
    <row r="22" spans="1:2" x14ac:dyDescent="0.25">
      <c r="A22" t="s">
        <v>47</v>
      </c>
      <c r="B22">
        <v>80</v>
      </c>
    </row>
    <row r="23" spans="1:2" x14ac:dyDescent="0.25">
      <c r="A23" t="s">
        <v>37</v>
      </c>
      <c r="B23">
        <v>500</v>
      </c>
    </row>
    <row r="24" spans="1:2" x14ac:dyDescent="0.25">
      <c r="A24" t="s">
        <v>47</v>
      </c>
      <c r="B24">
        <v>130</v>
      </c>
    </row>
    <row r="25" spans="1:2" x14ac:dyDescent="0.25">
      <c r="A25" t="s">
        <v>47</v>
      </c>
      <c r="B25">
        <v>110</v>
      </c>
    </row>
    <row r="26" spans="1:2" x14ac:dyDescent="0.25">
      <c r="A26" t="s">
        <v>47</v>
      </c>
      <c r="B26">
        <v>1380</v>
      </c>
    </row>
    <row r="27" spans="1:2" x14ac:dyDescent="0.25">
      <c r="A27" t="s">
        <v>47</v>
      </c>
      <c r="B27">
        <v>270</v>
      </c>
    </row>
    <row r="28" spans="1:2" x14ac:dyDescent="0.25">
      <c r="A28" t="s">
        <v>49</v>
      </c>
      <c r="B28">
        <v>1200</v>
      </c>
    </row>
    <row r="29" spans="1:2" x14ac:dyDescent="0.25">
      <c r="A29" t="s">
        <v>50</v>
      </c>
      <c r="B29">
        <v>300</v>
      </c>
    </row>
    <row r="30" spans="1:2" x14ac:dyDescent="0.25">
      <c r="A30" t="s">
        <v>51</v>
      </c>
      <c r="B30">
        <v>1000</v>
      </c>
    </row>
    <row r="31" spans="1:2" x14ac:dyDescent="0.25">
      <c r="A31" t="s">
        <v>52</v>
      </c>
      <c r="B31">
        <v>2000</v>
      </c>
    </row>
    <row r="32" spans="1:2" x14ac:dyDescent="0.25">
      <c r="A32" t="s">
        <v>53</v>
      </c>
      <c r="B32">
        <v>200</v>
      </c>
    </row>
    <row r="33" spans="1:2" x14ac:dyDescent="0.25">
      <c r="A33" t="s">
        <v>37</v>
      </c>
      <c r="B33">
        <v>600</v>
      </c>
    </row>
    <row r="34" spans="1:2" x14ac:dyDescent="0.25">
      <c r="A34" t="s">
        <v>68</v>
      </c>
      <c r="B34">
        <v>300</v>
      </c>
    </row>
    <row r="35" spans="1:2" x14ac:dyDescent="0.25">
      <c r="A35" t="s">
        <v>54</v>
      </c>
      <c r="B35">
        <v>900</v>
      </c>
    </row>
    <row r="36" spans="1:2" x14ac:dyDescent="0.25">
      <c r="A36" t="s">
        <v>55</v>
      </c>
      <c r="B36">
        <v>150</v>
      </c>
    </row>
    <row r="37" spans="1:2" x14ac:dyDescent="0.25">
      <c r="A37" t="s">
        <v>56</v>
      </c>
      <c r="B37">
        <v>4600</v>
      </c>
    </row>
    <row r="38" spans="1:2" x14ac:dyDescent="0.25">
      <c r="A38" t="s">
        <v>44</v>
      </c>
      <c r="B38">
        <v>230</v>
      </c>
    </row>
    <row r="39" spans="1:2" x14ac:dyDescent="0.25">
      <c r="A39" t="s">
        <v>57</v>
      </c>
      <c r="B39">
        <v>150</v>
      </c>
    </row>
    <row r="40" spans="1:2" x14ac:dyDescent="0.25">
      <c r="A40" t="s">
        <v>58</v>
      </c>
      <c r="B40">
        <v>3250</v>
      </c>
    </row>
    <row r="41" spans="1:2" x14ac:dyDescent="0.25">
      <c r="A41" t="s">
        <v>59</v>
      </c>
      <c r="B41">
        <v>2800</v>
      </c>
    </row>
    <row r="42" spans="1:2" x14ac:dyDescent="0.25">
      <c r="A42" t="s">
        <v>60</v>
      </c>
      <c r="B42">
        <v>2000</v>
      </c>
    </row>
    <row r="43" spans="1:2" x14ac:dyDescent="0.25">
      <c r="A43" t="s">
        <v>44</v>
      </c>
      <c r="B43">
        <v>250</v>
      </c>
    </row>
    <row r="44" spans="1:2" x14ac:dyDescent="0.25">
      <c r="A44" t="s">
        <v>75</v>
      </c>
      <c r="B44">
        <v>1500</v>
      </c>
    </row>
    <row r="45" spans="1:2" x14ac:dyDescent="0.25">
      <c r="A45" t="s">
        <v>61</v>
      </c>
      <c r="B45">
        <v>650</v>
      </c>
    </row>
    <row r="46" spans="1:2" x14ac:dyDescent="0.25">
      <c r="A46" t="s">
        <v>62</v>
      </c>
      <c r="B46">
        <v>700</v>
      </c>
    </row>
    <row r="47" spans="1:2" x14ac:dyDescent="0.25">
      <c r="A47" t="s">
        <v>63</v>
      </c>
      <c r="B47">
        <v>12600</v>
      </c>
    </row>
    <row r="48" spans="1:2" x14ac:dyDescent="0.25">
      <c r="A48" t="s">
        <v>64</v>
      </c>
      <c r="B48">
        <v>500</v>
      </c>
    </row>
    <row r="49" spans="1:2" x14ac:dyDescent="0.25">
      <c r="A49" t="s">
        <v>65</v>
      </c>
      <c r="B49">
        <v>700</v>
      </c>
    </row>
    <row r="50" spans="1:2" x14ac:dyDescent="0.25">
      <c r="A50" t="s">
        <v>66</v>
      </c>
      <c r="B50">
        <v>900</v>
      </c>
    </row>
    <row r="51" spans="1:2" x14ac:dyDescent="0.25">
      <c r="A51" t="s">
        <v>67</v>
      </c>
      <c r="B51">
        <v>3500</v>
      </c>
    </row>
    <row r="52" spans="1:2" x14ac:dyDescent="0.25">
      <c r="A52" t="s">
        <v>37</v>
      </c>
      <c r="B52">
        <v>600</v>
      </c>
    </row>
    <row r="53" spans="1:2" x14ac:dyDescent="0.25">
      <c r="A53" t="s">
        <v>69</v>
      </c>
      <c r="B53">
        <v>600</v>
      </c>
    </row>
    <row r="54" spans="1:2" x14ac:dyDescent="0.25">
      <c r="A54" t="s">
        <v>60</v>
      </c>
      <c r="B54">
        <v>1000</v>
      </c>
    </row>
    <row r="55" spans="1:2" x14ac:dyDescent="0.25">
      <c r="A55" t="s">
        <v>37</v>
      </c>
      <c r="B55">
        <v>600</v>
      </c>
    </row>
    <row r="56" spans="1:2" x14ac:dyDescent="0.25">
      <c r="A56" t="s">
        <v>74</v>
      </c>
      <c r="B56">
        <v>1720</v>
      </c>
    </row>
    <row r="57" spans="1:2" x14ac:dyDescent="0.25">
      <c r="A57" t="s">
        <v>81</v>
      </c>
      <c r="B57">
        <v>270</v>
      </c>
    </row>
    <row r="58" spans="1:2" x14ac:dyDescent="0.25">
      <c r="A58" t="s">
        <v>79</v>
      </c>
      <c r="B58">
        <v>300</v>
      </c>
    </row>
    <row r="59" spans="1:2" x14ac:dyDescent="0.25">
      <c r="A59" t="s">
        <v>81</v>
      </c>
      <c r="B59">
        <v>200</v>
      </c>
    </row>
    <row r="60" spans="1:2" x14ac:dyDescent="0.25">
      <c r="A60" t="s">
        <v>87</v>
      </c>
      <c r="B60">
        <f>250*77.3</f>
        <v>19325</v>
      </c>
    </row>
    <row r="61" spans="1:2" x14ac:dyDescent="0.25">
      <c r="A61" t="s">
        <v>88</v>
      </c>
      <c r="B61">
        <f>70*77.3</f>
        <v>5411</v>
      </c>
    </row>
    <row r="62" spans="1:2" x14ac:dyDescent="0.25">
      <c r="A62" t="s">
        <v>89</v>
      </c>
      <c r="B62">
        <v>2000</v>
      </c>
    </row>
    <row r="63" spans="1:2" x14ac:dyDescent="0.25">
      <c r="A63" t="s">
        <v>90</v>
      </c>
      <c r="B63">
        <f>6000+2500+3000+2500+800+1000+850</f>
        <v>16650</v>
      </c>
    </row>
    <row r="64" spans="1:2" x14ac:dyDescent="0.25">
      <c r="A64" t="s">
        <v>91</v>
      </c>
      <c r="B64">
        <f>58*77.3</f>
        <v>4483.3999999999996</v>
      </c>
    </row>
    <row r="65" spans="1:5" x14ac:dyDescent="0.25">
      <c r="A65" t="s">
        <v>76</v>
      </c>
      <c r="B65">
        <f>400*77.3</f>
        <v>30920</v>
      </c>
    </row>
    <row r="66" spans="1:5" x14ac:dyDescent="0.25">
      <c r="A66" t="s">
        <v>77</v>
      </c>
      <c r="B66">
        <f>-350*77.2</f>
        <v>-27020</v>
      </c>
      <c r="C66" s="56" t="str">
        <f>CONCATENATE(B67/77.3," USD")</f>
        <v>1788.4786545925 USD</v>
      </c>
      <c r="E66" s="20"/>
    </row>
    <row r="67" spans="1:5" x14ac:dyDescent="0.25">
      <c r="A67" s="19" t="s">
        <v>70</v>
      </c>
      <c r="B67" s="19">
        <f>SUM(B1:B66)</f>
        <v>138249.4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AEC6-219F-47E3-BF8D-BF3AAD0A5C05}">
  <sheetPr codeName="Sheet7"/>
  <dimension ref="B1:H16"/>
  <sheetViews>
    <sheetView zoomScaleNormal="100" workbookViewId="0">
      <selection activeCell="C12" sqref="C12"/>
    </sheetView>
  </sheetViews>
  <sheetFormatPr defaultRowHeight="15" x14ac:dyDescent="0.25"/>
  <cols>
    <col min="1" max="1" width="2.7109375" customWidth="1"/>
    <col min="2" max="2" width="4.5703125" style="1" bestFit="1" customWidth="1"/>
    <col min="3" max="3" width="15.5703125" bestFit="1" customWidth="1"/>
    <col min="4" max="4" width="45.5703125" bestFit="1" customWidth="1"/>
    <col min="5" max="5" width="11.42578125" bestFit="1" customWidth="1"/>
    <col min="6" max="6" width="12.140625" style="1" bestFit="1" customWidth="1"/>
    <col min="7" max="7" width="7.5703125" style="1" bestFit="1" customWidth="1"/>
    <col min="8" max="8" width="11.28515625" bestFit="1" customWidth="1"/>
  </cols>
  <sheetData>
    <row r="1" spans="2:8" ht="10.5" customHeight="1" thickBot="1" x14ac:dyDescent="0.3"/>
    <row r="2" spans="2:8" ht="19.5" thickBot="1" x14ac:dyDescent="0.35">
      <c r="B2" s="74" t="s">
        <v>392</v>
      </c>
      <c r="C2" s="75" t="s">
        <v>391</v>
      </c>
      <c r="D2" s="75" t="s">
        <v>389</v>
      </c>
      <c r="E2" s="75" t="s">
        <v>390</v>
      </c>
      <c r="F2" s="76" t="s">
        <v>393</v>
      </c>
      <c r="G2" s="77" t="s">
        <v>401</v>
      </c>
      <c r="H2" s="78" t="s">
        <v>397</v>
      </c>
    </row>
    <row r="3" spans="2:8" ht="27" customHeight="1" x14ac:dyDescent="0.25">
      <c r="B3" s="70">
        <v>1</v>
      </c>
      <c r="C3" s="71" t="s">
        <v>394</v>
      </c>
      <c r="D3" s="71" t="s">
        <v>387</v>
      </c>
      <c r="E3" s="71" t="s">
        <v>387</v>
      </c>
      <c r="F3" s="70">
        <v>1</v>
      </c>
      <c r="G3" s="70"/>
      <c r="H3" s="94" t="s">
        <v>400</v>
      </c>
    </row>
    <row r="4" spans="2:8" ht="27" customHeight="1" x14ac:dyDescent="0.25">
      <c r="B4" s="72">
        <v>5</v>
      </c>
      <c r="C4" s="73" t="s">
        <v>377</v>
      </c>
      <c r="D4" s="73" t="s">
        <v>386</v>
      </c>
      <c r="E4" s="73" t="s">
        <v>388</v>
      </c>
      <c r="F4" s="72">
        <v>1</v>
      </c>
      <c r="G4" s="72"/>
      <c r="H4" s="92"/>
    </row>
    <row r="5" spans="2:8" ht="27" customHeight="1" x14ac:dyDescent="0.25">
      <c r="B5" s="72">
        <v>6</v>
      </c>
      <c r="C5" s="73" t="s">
        <v>378</v>
      </c>
      <c r="D5" s="73" t="s">
        <v>385</v>
      </c>
      <c r="E5" s="73" t="s">
        <v>388</v>
      </c>
      <c r="F5" s="72">
        <v>1</v>
      </c>
      <c r="G5" s="72"/>
      <c r="H5" s="92"/>
    </row>
    <row r="6" spans="2:8" x14ac:dyDescent="0.25">
      <c r="B6" s="95" t="s">
        <v>82</v>
      </c>
      <c r="C6" s="96"/>
      <c r="D6" s="96"/>
      <c r="E6" s="96"/>
      <c r="F6" s="97"/>
      <c r="G6" s="79"/>
      <c r="H6" s="93"/>
    </row>
    <row r="7" spans="2:8" ht="28.5" customHeight="1" x14ac:dyDescent="0.25">
      <c r="B7" s="72">
        <v>2</v>
      </c>
      <c r="C7" s="73" t="s">
        <v>395</v>
      </c>
      <c r="D7" s="73" t="s">
        <v>387</v>
      </c>
      <c r="E7" s="73" t="s">
        <v>387</v>
      </c>
      <c r="F7" s="72">
        <v>2</v>
      </c>
      <c r="G7" s="72"/>
      <c r="H7" s="91" t="s">
        <v>398</v>
      </c>
    </row>
    <row r="8" spans="2:8" ht="28.5" customHeight="1" x14ac:dyDescent="0.25">
      <c r="B8" s="72">
        <v>7</v>
      </c>
      <c r="C8" s="73" t="s">
        <v>379</v>
      </c>
      <c r="D8" s="73" t="s">
        <v>384</v>
      </c>
      <c r="E8" s="73" t="s">
        <v>388</v>
      </c>
      <c r="F8" s="72">
        <v>2</v>
      </c>
      <c r="G8" s="72"/>
      <c r="H8" s="92"/>
    </row>
    <row r="9" spans="2:8" ht="28.5" customHeight="1" x14ac:dyDescent="0.25">
      <c r="B9" s="72">
        <v>8</v>
      </c>
      <c r="C9" s="73" t="s">
        <v>396</v>
      </c>
      <c r="D9" s="73" t="s">
        <v>387</v>
      </c>
      <c r="E9" s="73" t="s">
        <v>387</v>
      </c>
      <c r="F9" s="72">
        <v>2</v>
      </c>
      <c r="G9" s="72"/>
      <c r="H9" s="92"/>
    </row>
    <row r="10" spans="2:8" x14ac:dyDescent="0.25">
      <c r="B10" s="95" t="s">
        <v>82</v>
      </c>
      <c r="C10" s="96"/>
      <c r="D10" s="96"/>
      <c r="E10" s="96"/>
      <c r="F10" s="97"/>
      <c r="G10" s="79"/>
      <c r="H10" s="93"/>
    </row>
    <row r="11" spans="2:8" ht="41.25" customHeight="1" x14ac:dyDescent="0.25">
      <c r="B11" s="72">
        <v>3</v>
      </c>
      <c r="C11" s="73" t="s">
        <v>380</v>
      </c>
      <c r="D11" s="73" t="s">
        <v>383</v>
      </c>
      <c r="E11" s="73" t="s">
        <v>388</v>
      </c>
      <c r="F11" s="72">
        <v>3</v>
      </c>
      <c r="G11" s="72"/>
      <c r="H11" s="91" t="s">
        <v>399</v>
      </c>
    </row>
    <row r="12" spans="2:8" ht="41.25" customHeight="1" x14ac:dyDescent="0.25">
      <c r="B12" s="72">
        <v>4</v>
      </c>
      <c r="C12" s="73" t="s">
        <v>440</v>
      </c>
      <c r="D12" s="73" t="s">
        <v>387</v>
      </c>
      <c r="E12" s="73" t="s">
        <v>387</v>
      </c>
      <c r="F12" s="72">
        <v>3</v>
      </c>
      <c r="G12" s="72"/>
      <c r="H12" s="92"/>
    </row>
    <row r="13" spans="2:8" x14ac:dyDescent="0.25">
      <c r="B13" s="95" t="s">
        <v>82</v>
      </c>
      <c r="C13" s="96"/>
      <c r="D13" s="96"/>
      <c r="E13" s="96"/>
      <c r="F13" s="97"/>
      <c r="G13" s="79"/>
      <c r="H13" s="93"/>
    </row>
    <row r="14" spans="2:8" ht="41.25" customHeight="1" x14ac:dyDescent="0.25">
      <c r="B14" s="72">
        <v>9</v>
      </c>
      <c r="C14" s="73" t="s">
        <v>381</v>
      </c>
      <c r="D14" s="73" t="s">
        <v>382</v>
      </c>
      <c r="E14" s="73" t="s">
        <v>388</v>
      </c>
      <c r="F14" s="72">
        <v>4</v>
      </c>
      <c r="G14" s="72"/>
      <c r="H14" s="91" t="s">
        <v>403</v>
      </c>
    </row>
    <row r="15" spans="2:8" x14ac:dyDescent="0.25">
      <c r="B15" s="90" t="s">
        <v>82</v>
      </c>
      <c r="C15" s="90"/>
      <c r="D15" s="90"/>
      <c r="E15" s="90"/>
      <c r="F15" s="90"/>
      <c r="G15" s="69"/>
      <c r="H15" s="92"/>
    </row>
    <row r="16" spans="2:8" x14ac:dyDescent="0.25">
      <c r="B16" s="90" t="s">
        <v>402</v>
      </c>
      <c r="C16" s="90"/>
      <c r="D16" s="90"/>
      <c r="E16" s="90"/>
      <c r="F16" s="90"/>
      <c r="G16" s="69"/>
      <c r="H16" s="93"/>
    </row>
  </sheetData>
  <sortState xmlns:xlrd2="http://schemas.microsoft.com/office/spreadsheetml/2017/richdata2" ref="B3:F14">
    <sortCondition ref="F3:F14"/>
  </sortState>
  <mergeCells count="9">
    <mergeCell ref="B15:F15"/>
    <mergeCell ref="B16:F16"/>
    <mergeCell ref="H11:H13"/>
    <mergeCell ref="H7:H10"/>
    <mergeCell ref="H3:H6"/>
    <mergeCell ref="H14:H16"/>
    <mergeCell ref="B6:F6"/>
    <mergeCell ref="B10:F10"/>
    <mergeCell ref="B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AIB BANK "USD"</vt:lpstr>
      <vt:lpstr>Sheet1</vt:lpstr>
      <vt:lpstr>ZIRAAT BANK "USD"</vt:lpstr>
      <vt:lpstr>ZIRAAT BANK "TL"</vt:lpstr>
      <vt:lpstr>ANKARA EXPENSES IN LIRA</vt:lpstr>
      <vt:lpstr>KABUL EXPENSES IN AFN</vt:lpstr>
      <vt:lpstr>CREDIT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Hakimi</dc:creator>
  <cp:lastModifiedBy>Windows User</cp:lastModifiedBy>
  <cp:lastPrinted>2021-03-06T07:12:10Z</cp:lastPrinted>
  <dcterms:created xsi:type="dcterms:W3CDTF">2020-12-01T05:17:32Z</dcterms:created>
  <dcterms:modified xsi:type="dcterms:W3CDTF">2021-12-22T11:08:47Z</dcterms:modified>
</cp:coreProperties>
</file>